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https://airportscouncilorg.sharepoint.com/sites/ACI-NAShareDrives/Shared Documents/Economic Affairs/Benchmarking/BM 2026/"/>
    </mc:Choice>
  </mc:AlternateContent>
  <xr:revisionPtr revIDLastSave="0" documentId="8_{BD260D4C-E831-455C-A86A-04ECBA3C12BA}" xr6:coauthVersionLast="47" xr6:coauthVersionMax="47" xr10:uidLastSave="{00000000-0000-0000-0000-000000000000}"/>
  <bookViews>
    <workbookView xWindow="-108" yWindow="-108" windowWidth="23256" windowHeight="13896" tabRatio="788" activeTab="8" xr2:uid="{00000000-000D-0000-FFFF-FFFF00000000}"/>
  </bookViews>
  <sheets>
    <sheet name="Instructions" sheetId="72" r:id="rId1"/>
    <sheet name="Stmt of Revs Exps" sheetId="6" r:id="rId2"/>
    <sheet name="Cap &amp; Ops Stats" sheetId="18" r:id="rId3"/>
    <sheet name="Debt" sheetId="28" r:id="rId4"/>
    <sheet name="General" sheetId="16" r:id="rId5"/>
    <sheet name="Detailed Exps" sheetId="24" r:id="rId6"/>
    <sheet name="Misc" sheetId="22" r:id="rId7"/>
    <sheet name="FAA" sheetId="80" state="hidden" r:id="rId8"/>
    <sheet name="FAA Form 127" sheetId="73" r:id="rId9"/>
    <sheet name="Data" sheetId="78" state="hidden" r:id="rId10"/>
    <sheet name="ACI World Survey" sheetId="79" r:id="rId11"/>
    <sheet name="ACI World - Glossary" sheetId="76" r:id="rId12"/>
    <sheet name="CORE AP MEASURES" sheetId="25" r:id="rId13"/>
    <sheet name="KEY LG-MED AP MEASURES" sheetId="38" r:id="rId14"/>
    <sheet name="KEY SMALL-GA AP MEASURES" sheetId="49" r:id="rId15"/>
    <sheet name="KEY CARGO AP MEASURES" sheetId="50" r:id="rId16"/>
    <sheet name="KEY AL MEASURES" sheetId="41" r:id="rId17"/>
    <sheet name="Access File Upload" sheetId="47" state="hidden" r:id="rId18"/>
    <sheet name="Contactinfo" sheetId="56" state="hidden" r:id="rId19"/>
    <sheet name="GenQues" sheetId="48" state="hidden" r:id="rId20"/>
    <sheet name="Currencies" sheetId="67" state="hidden" r:id="rId21"/>
    <sheet name="List of airports" sheetId="69" state="hidden" r:id="rId22"/>
  </sheets>
  <externalReferences>
    <externalReference r:id="rId23"/>
    <externalReference r:id="rId24"/>
  </externalReferences>
  <definedNames>
    <definedName name="_xlnm._FilterDatabase" localSheetId="17" hidden="1">'Access File Upload'!$A$1:$G$491</definedName>
    <definedName name="_xlnm._FilterDatabase" localSheetId="7" hidden="1">FAA!$A$5:$CF$5</definedName>
    <definedName name="Currency_of_reported_figures" localSheetId="11">[1]ENGLISH!$G$127</definedName>
    <definedName name="Currency_of_reported_figures" localSheetId="8">#REF!</definedName>
    <definedName name="Currency_of_reported_figures" localSheetId="0">#REF!</definedName>
    <definedName name="Currency_of_reported_figures">#REF!</definedName>
    <definedName name="_xlnm.Print_Area" localSheetId="17">'Access File Upload'!$A$1:$E$491</definedName>
    <definedName name="_xlnm.Print_Area" localSheetId="11">'ACI World - Glossary'!$A$1:$I$157</definedName>
    <definedName name="_xlnm.Print_Area" localSheetId="2">'Cap &amp; Ops Stats'!$A$1:$I$46</definedName>
    <definedName name="_xlnm.Print_Area" localSheetId="12">'CORE AP MEASURES'!$A$1:$G$51</definedName>
    <definedName name="_xlnm.Print_Area" localSheetId="3">Debt!$A$1:$L$26</definedName>
    <definedName name="_xlnm.Print_Area" localSheetId="5">'Detailed Exps'!$A$1:$I$79</definedName>
    <definedName name="_xlnm.Print_Area" localSheetId="8">'FAA Form 127'!$A$1:$O$63</definedName>
    <definedName name="_xlnm.Print_Area" localSheetId="4">General!$A$1:$J$88</definedName>
    <definedName name="_xlnm.Print_Area" localSheetId="0">Instructions!$A$1:$D$44</definedName>
    <definedName name="_xlnm.Print_Area" localSheetId="16">'KEY AL MEASURES'!$A$1:$K$84</definedName>
    <definedName name="_xlnm.Print_Area" localSheetId="6">Misc!$A$1:$L$65</definedName>
    <definedName name="_xlnm.Print_Area" localSheetId="1">'Stmt of Revs Exps'!$A$1:$K$62</definedName>
    <definedName name="_xlnm.Print_Titles" localSheetId="5">'Detailed Exps'!$1:$5</definedName>
    <definedName name="_xlnm.Print_Titles" localSheetId="4">General!$1:$2</definedName>
    <definedName name="_xlnm.Print_Titles" localSheetId="16">'KEY AL MEASURES'!$1:$6</definedName>
    <definedName name="_xlnm.Print_Titles" localSheetId="13">'KEY LG-MED AP MEASURES'!$1:$4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73" l="1"/>
  <c r="O211" i="79"/>
  <c r="O206" i="79"/>
  <c r="K206" i="79"/>
  <c r="K193" i="79"/>
  <c r="L193" i="79" s="1"/>
  <c r="M193" i="79" s="1"/>
  <c r="N193" i="79" s="1"/>
  <c r="O193" i="79" s="1"/>
  <c r="P193" i="79" s="1"/>
  <c r="Q193" i="79" s="1"/>
  <c r="K191" i="79"/>
  <c r="K189" i="79"/>
  <c r="K188" i="79"/>
  <c r="K187" i="79"/>
  <c r="K186" i="79"/>
  <c r="O184" i="79"/>
  <c r="O215" i="79" s="1"/>
  <c r="O183" i="79"/>
  <c r="K183" i="79"/>
  <c r="O178" i="79"/>
  <c r="O214" i="79" s="1"/>
  <c r="K173" i="79"/>
  <c r="K172" i="79" s="1"/>
  <c r="O172" i="79"/>
  <c r="K170" i="79"/>
  <c r="K178" i="79" s="1"/>
  <c r="K214" i="79" s="1"/>
  <c r="O169" i="79"/>
  <c r="O167" i="79" s="1"/>
  <c r="O163" i="79"/>
  <c r="K163" i="79"/>
  <c r="O160" i="79"/>
  <c r="O158" i="79" s="1"/>
  <c r="O176" i="79" s="1"/>
  <c r="K160" i="79"/>
  <c r="K158" i="79" s="1"/>
  <c r="O157" i="79"/>
  <c r="K157" i="79"/>
  <c r="R148" i="79"/>
  <c r="I148" i="79"/>
  <c r="R143" i="79"/>
  <c r="K143" i="79"/>
  <c r="J143" i="79" s="1"/>
  <c r="R142" i="79"/>
  <c r="K142" i="79"/>
  <c r="J142" i="79" s="1"/>
  <c r="O140" i="79"/>
  <c r="R140" i="79" s="1"/>
  <c r="R138" i="79"/>
  <c r="R137" i="79"/>
  <c r="K137" i="79"/>
  <c r="I137" i="79" s="1"/>
  <c r="R136" i="79"/>
  <c r="K136" i="79"/>
  <c r="I136" i="79" s="1"/>
  <c r="R135" i="79"/>
  <c r="K135" i="79"/>
  <c r="K138" i="79" s="1"/>
  <c r="I138" i="79" s="1"/>
  <c r="R134" i="79"/>
  <c r="K134" i="79"/>
  <c r="I134" i="79" s="1"/>
  <c r="R133" i="79"/>
  <c r="K133" i="79"/>
  <c r="I133" i="79" s="1"/>
  <c r="R132" i="79"/>
  <c r="K132" i="79"/>
  <c r="I132" i="79" s="1"/>
  <c r="R131" i="79"/>
  <c r="K131" i="79"/>
  <c r="R130" i="79"/>
  <c r="K130" i="79"/>
  <c r="I130" i="79"/>
  <c r="O129" i="79"/>
  <c r="O128" i="79"/>
  <c r="R128" i="79" s="1"/>
  <c r="O126" i="79"/>
  <c r="O213" i="79" s="1"/>
  <c r="K124" i="79"/>
  <c r="K123" i="79"/>
  <c r="K122" i="79"/>
  <c r="K120" i="79" s="1"/>
  <c r="R120" i="79"/>
  <c r="O120" i="79"/>
  <c r="K118" i="79"/>
  <c r="K116" i="79"/>
  <c r="K115" i="79"/>
  <c r="K114" i="79"/>
  <c r="O112" i="79"/>
  <c r="R112" i="79" s="1"/>
  <c r="K110" i="79"/>
  <c r="K108" i="79"/>
  <c r="K107" i="79"/>
  <c r="K103" i="79" s="1"/>
  <c r="K106" i="79"/>
  <c r="R105" i="79"/>
  <c r="K105" i="79"/>
  <c r="K211" i="79" s="1"/>
  <c r="R104" i="79"/>
  <c r="K104" i="79"/>
  <c r="O103" i="79"/>
  <c r="R103" i="79" s="1"/>
  <c r="R101" i="79"/>
  <c r="O101" i="79"/>
  <c r="O210" i="79" s="1"/>
  <c r="R95" i="79"/>
  <c r="O95" i="79"/>
  <c r="K95" i="79"/>
  <c r="K93" i="79"/>
  <c r="K92" i="79"/>
  <c r="K89" i="79"/>
  <c r="K87" i="79"/>
  <c r="K86" i="79"/>
  <c r="O85" i="79"/>
  <c r="O77" i="79" s="1"/>
  <c r="K85" i="79"/>
  <c r="I85" i="79" s="1"/>
  <c r="K83" i="79"/>
  <c r="K81" i="79"/>
  <c r="K80" i="79"/>
  <c r="K79" i="79" s="1"/>
  <c r="R79" i="79"/>
  <c r="O79" i="79"/>
  <c r="O74" i="79"/>
  <c r="K74" i="79"/>
  <c r="K64" i="79"/>
  <c r="O67" i="79" s="1"/>
  <c r="J55" i="79"/>
  <c r="J53" i="79"/>
  <c r="J52" i="79"/>
  <c r="P47" i="79"/>
  <c r="P46" i="79"/>
  <c r="J44" i="79"/>
  <c r="M44" i="79" s="1"/>
  <c r="J43" i="79"/>
  <c r="P36" i="79"/>
  <c r="H33" i="79"/>
  <c r="F32" i="79"/>
  <c r="F31" i="79"/>
  <c r="F30" i="79"/>
  <c r="F29" i="79"/>
  <c r="G28" i="79"/>
  <c r="F26" i="79"/>
  <c r="E5" i="79"/>
  <c r="C95" i="38"/>
  <c r="K112" i="79" l="1"/>
  <c r="I112" i="79" s="1"/>
  <c r="I104" i="79"/>
  <c r="F33" i="79"/>
  <c r="O64" i="79"/>
  <c r="K128" i="79"/>
  <c r="I128" i="79" s="1"/>
  <c r="K140" i="79"/>
  <c r="I140" i="79" s="1"/>
  <c r="K101" i="79"/>
  <c r="K210" i="79" s="1"/>
  <c r="K184" i="79"/>
  <c r="K215" i="79" s="1"/>
  <c r="M43" i="79"/>
  <c r="P43" i="79" s="1"/>
  <c r="I79" i="79"/>
  <c r="K77" i="79"/>
  <c r="O208" i="79"/>
  <c r="R77" i="79"/>
  <c r="O75" i="79"/>
  <c r="K129" i="79"/>
  <c r="K169" i="79"/>
  <c r="K167" i="79" s="1"/>
  <c r="K176" i="79" s="1"/>
  <c r="I105" i="79"/>
  <c r="I135" i="79"/>
  <c r="I131" i="79"/>
  <c r="K209" i="79"/>
  <c r="O209" i="79"/>
  <c r="O141" i="79"/>
  <c r="R85" i="79"/>
  <c r="O212" i="79"/>
  <c r="HE2" i="78"/>
  <c r="HD2" i="78"/>
  <c r="HC2" i="78"/>
  <c r="HB2" i="78"/>
  <c r="HA2" i="78"/>
  <c r="GZ2" i="78"/>
  <c r="GY2" i="78"/>
  <c r="GX2" i="78"/>
  <c r="GW2" i="78"/>
  <c r="GV2" i="78"/>
  <c r="GU2" i="78"/>
  <c r="GT2" i="78"/>
  <c r="GS2" i="78"/>
  <c r="GR2" i="78"/>
  <c r="GQ2" i="78"/>
  <c r="GP2" i="78"/>
  <c r="GO2" i="78"/>
  <c r="GN2" i="78"/>
  <c r="GM2" i="78"/>
  <c r="GL2" i="78"/>
  <c r="GK2" i="78"/>
  <c r="GJ2" i="78"/>
  <c r="GI2" i="78"/>
  <c r="GH2" i="78"/>
  <c r="GG2" i="78"/>
  <c r="GF2" i="78"/>
  <c r="GE2" i="78"/>
  <c r="GD2" i="78"/>
  <c r="GC2" i="78"/>
  <c r="GB2" i="78"/>
  <c r="GA2" i="78"/>
  <c r="FZ2" i="78"/>
  <c r="FY2" i="78"/>
  <c r="FX2" i="78"/>
  <c r="FW2" i="78"/>
  <c r="FV2" i="78"/>
  <c r="FU2" i="78"/>
  <c r="FT2" i="78"/>
  <c r="FS2" i="78"/>
  <c r="FR2" i="78"/>
  <c r="FQ2" i="78"/>
  <c r="FP2" i="78"/>
  <c r="FO2" i="78"/>
  <c r="FN2" i="78"/>
  <c r="FM2" i="78"/>
  <c r="FL2" i="78"/>
  <c r="FK2" i="78"/>
  <c r="FJ2" i="78"/>
  <c r="FI2" i="78"/>
  <c r="FH2" i="78"/>
  <c r="FG2" i="78"/>
  <c r="FF2" i="78"/>
  <c r="FE2" i="78"/>
  <c r="FD2" i="78"/>
  <c r="FC2" i="78"/>
  <c r="FB2" i="78"/>
  <c r="FA2" i="78"/>
  <c r="EZ2" i="78"/>
  <c r="EY2" i="78"/>
  <c r="EX2" i="78"/>
  <c r="EW2" i="78"/>
  <c r="EV2" i="78"/>
  <c r="EU2" i="78"/>
  <c r="ET2" i="78"/>
  <c r="ES2" i="78"/>
  <c r="ER2" i="78"/>
  <c r="EQ2" i="78"/>
  <c r="EP2" i="78"/>
  <c r="EO2" i="78"/>
  <c r="EN2" i="78"/>
  <c r="EM2" i="78"/>
  <c r="EL2" i="78"/>
  <c r="EK2" i="78"/>
  <c r="EJ2" i="78"/>
  <c r="EI2" i="78"/>
  <c r="EH2" i="78"/>
  <c r="EG2" i="78"/>
  <c r="EF2" i="78"/>
  <c r="EE2" i="78"/>
  <c r="ED2" i="78"/>
  <c r="EC2" i="78"/>
  <c r="EB2" i="78"/>
  <c r="EA2" i="78"/>
  <c r="DZ2" i="78"/>
  <c r="DY2" i="78"/>
  <c r="DX2" i="78"/>
  <c r="DW2" i="78"/>
  <c r="DV2" i="78"/>
  <c r="DU2" i="78"/>
  <c r="DT2" i="78"/>
  <c r="DS2" i="78"/>
  <c r="DR2" i="78"/>
  <c r="DQ2" i="78"/>
  <c r="DO2" i="78"/>
  <c r="DN2" i="78"/>
  <c r="DM2" i="78"/>
  <c r="DL2" i="78"/>
  <c r="DK2" i="78"/>
  <c r="DJ2" i="78"/>
  <c r="DI2" i="78"/>
  <c r="DH2" i="78"/>
  <c r="DG2" i="78"/>
  <c r="DF2" i="78"/>
  <c r="DE2" i="78"/>
  <c r="DD2" i="78"/>
  <c r="DC2" i="78"/>
  <c r="DB2" i="78"/>
  <c r="DA2" i="78"/>
  <c r="CZ2" i="78"/>
  <c r="CW2" i="78"/>
  <c r="CV2" i="78"/>
  <c r="CU2" i="78"/>
  <c r="CT2" i="78"/>
  <c r="CS2" i="78"/>
  <c r="CR2" i="78"/>
  <c r="CQ2" i="78"/>
  <c r="CP2" i="78"/>
  <c r="CO2" i="78"/>
  <c r="CN2" i="78"/>
  <c r="CM2" i="78"/>
  <c r="CL2" i="78"/>
  <c r="CK2" i="78"/>
  <c r="CJ2" i="78"/>
  <c r="CI2" i="78"/>
  <c r="CH2" i="78"/>
  <c r="CG2" i="78"/>
  <c r="CF2" i="78"/>
  <c r="CE2" i="78"/>
  <c r="CD2" i="78"/>
  <c r="CC2" i="78"/>
  <c r="CB2" i="78"/>
  <c r="CA2" i="78"/>
  <c r="BZ2" i="78"/>
  <c r="BY2" i="78"/>
  <c r="BX2" i="78"/>
  <c r="BW2" i="78"/>
  <c r="BV2" i="78"/>
  <c r="BU2" i="78"/>
  <c r="BT2" i="78"/>
  <c r="BS2" i="78"/>
  <c r="BR2" i="78"/>
  <c r="BQ2" i="78"/>
  <c r="BP2" i="78"/>
  <c r="BO2" i="78"/>
  <c r="BN2" i="78"/>
  <c r="BM2" i="78"/>
  <c r="BL2" i="78"/>
  <c r="BK2" i="78"/>
  <c r="BJ2" i="78"/>
  <c r="BI2" i="78"/>
  <c r="BH2" i="78"/>
  <c r="BG2" i="78"/>
  <c r="BF2" i="78"/>
  <c r="BE2" i="78"/>
  <c r="BD2" i="78"/>
  <c r="BC2" i="78"/>
  <c r="BB2" i="78"/>
  <c r="BA2" i="78"/>
  <c r="AZ2" i="78"/>
  <c r="AY2" i="78"/>
  <c r="AX2" i="78"/>
  <c r="AW2" i="78"/>
  <c r="AU2" i="78"/>
  <c r="AT2" i="78"/>
  <c r="AS2" i="78"/>
  <c r="AR2" i="78"/>
  <c r="AQ2" i="78"/>
  <c r="AP2" i="78"/>
  <c r="AO2" i="78"/>
  <c r="AN2" i="78"/>
  <c r="AM2" i="78"/>
  <c r="AL2" i="78"/>
  <c r="AK2" i="78"/>
  <c r="AJ2" i="78"/>
  <c r="AI2" i="78"/>
  <c r="AH2" i="78"/>
  <c r="AG2" i="78"/>
  <c r="AF2" i="78"/>
  <c r="AE2" i="78"/>
  <c r="AD2" i="78"/>
  <c r="AC2" i="78"/>
  <c r="AB2" i="78"/>
  <c r="AA2" i="78"/>
  <c r="Z2" i="78"/>
  <c r="Y2" i="78"/>
  <c r="X2" i="78"/>
  <c r="W2" i="78"/>
  <c r="V2" i="78"/>
  <c r="U2" i="78"/>
  <c r="T2" i="78"/>
  <c r="S2" i="78"/>
  <c r="R2" i="78"/>
  <c r="Q2" i="78"/>
  <c r="P2" i="78"/>
  <c r="O2" i="78"/>
  <c r="N2" i="78"/>
  <c r="M2" i="78"/>
  <c r="L2" i="78"/>
  <c r="K2" i="78"/>
  <c r="J2" i="78"/>
  <c r="I2" i="78"/>
  <c r="H2" i="78"/>
  <c r="G2" i="78"/>
  <c r="F2" i="78"/>
  <c r="E2" i="78"/>
  <c r="D2" i="78"/>
  <c r="C2" i="78"/>
  <c r="A2" i="78"/>
  <c r="K212" i="79" l="1"/>
  <c r="K141" i="79"/>
  <c r="K126" i="79"/>
  <c r="K213" i="79" s="1"/>
  <c r="K208" i="79"/>
  <c r="K75" i="79"/>
  <c r="R75" i="79"/>
  <c r="O207" i="79"/>
  <c r="O146" i="79"/>
  <c r="B2" i="78"/>
  <c r="K146" i="79" l="1"/>
  <c r="I75" i="79"/>
  <c r="K207" i="79"/>
  <c r="O221" i="79"/>
  <c r="O219" i="79"/>
  <c r="O150" i="79"/>
  <c r="DP2" i="78"/>
  <c r="AV2" i="78"/>
  <c r="C2" i="18"/>
  <c r="K221" i="79" l="1"/>
  <c r="K219" i="79"/>
  <c r="K150" i="79"/>
  <c r="O222" i="79"/>
  <c r="O220" i="79"/>
  <c r="CX2" i="78"/>
  <c r="B24" i="22"/>
  <c r="B23" i="22"/>
  <c r="B22" i="22"/>
  <c r="B21" i="22"/>
  <c r="B20" i="22"/>
  <c r="B19" i="22"/>
  <c r="E6" i="73"/>
  <c r="F6" i="73" s="1"/>
  <c r="M6" i="73" s="1"/>
  <c r="K222" i="79" l="1"/>
  <c r="K220" i="79"/>
  <c r="K218" i="79"/>
  <c r="CY2" i="78"/>
  <c r="A3" i="47"/>
  <c r="A4" i="47"/>
  <c r="A5" i="47"/>
  <c r="A6" i="47"/>
  <c r="A7" i="47"/>
  <c r="A8" i="47"/>
  <c r="A9" i="47"/>
  <c r="A10" i="47"/>
  <c r="A11" i="47"/>
  <c r="A12" i="47"/>
  <c r="A13" i="47"/>
  <c r="A14" i="47"/>
  <c r="A15" i="47"/>
  <c r="A16" i="47"/>
  <c r="A17" i="47"/>
  <c r="A18" i="47"/>
  <c r="A19" i="47"/>
  <c r="A20" i="47"/>
  <c r="A21" i="47"/>
  <c r="A22" i="47"/>
  <c r="A23" i="47"/>
  <c r="A24" i="47"/>
  <c r="A25" i="47"/>
  <c r="A26" i="47"/>
  <c r="A27" i="47"/>
  <c r="A28" i="47"/>
  <c r="A29" i="47"/>
  <c r="A30" i="47"/>
  <c r="A31" i="47"/>
  <c r="A32" i="47"/>
  <c r="A33" i="47"/>
  <c r="A34" i="47"/>
  <c r="A35" i="47"/>
  <c r="A36" i="47"/>
  <c r="A37" i="47"/>
  <c r="A38" i="47"/>
  <c r="A39" i="47"/>
  <c r="A40" i="47"/>
  <c r="A41" i="47"/>
  <c r="A42" i="47"/>
  <c r="A43" i="47"/>
  <c r="A44" i="47"/>
  <c r="A45" i="47"/>
  <c r="A46" i="47"/>
  <c r="A47" i="47"/>
  <c r="A48" i="47"/>
  <c r="A49" i="47"/>
  <c r="A50" i="47"/>
  <c r="A51" i="47"/>
  <c r="A52" i="47"/>
  <c r="A53" i="47"/>
  <c r="A54" i="47"/>
  <c r="A55" i="47"/>
  <c r="A56" i="47"/>
  <c r="A57" i="47"/>
  <c r="A58" i="47"/>
  <c r="A59" i="47"/>
  <c r="A60" i="47"/>
  <c r="A61" i="47"/>
  <c r="A62" i="47"/>
  <c r="A63" i="47"/>
  <c r="A64" i="47"/>
  <c r="A65" i="47"/>
  <c r="A66" i="47"/>
  <c r="A67" i="47"/>
  <c r="A68" i="47"/>
  <c r="A69" i="47"/>
  <c r="A70" i="47"/>
  <c r="A71" i="47"/>
  <c r="A72" i="47"/>
  <c r="A73" i="47"/>
  <c r="A74" i="47"/>
  <c r="A75" i="47"/>
  <c r="A76" i="47"/>
  <c r="A77" i="47"/>
  <c r="A78" i="47"/>
  <c r="A79" i="47"/>
  <c r="A80" i="47"/>
  <c r="A81" i="47"/>
  <c r="A82" i="47"/>
  <c r="A83" i="47"/>
  <c r="A84" i="47"/>
  <c r="A85" i="47"/>
  <c r="A86" i="47"/>
  <c r="A87" i="47"/>
  <c r="A88" i="47"/>
  <c r="A89" i="47"/>
  <c r="A90" i="47"/>
  <c r="A91" i="47"/>
  <c r="A92" i="47"/>
  <c r="A93" i="47"/>
  <c r="A94" i="47"/>
  <c r="A95" i="47"/>
  <c r="A96" i="47"/>
  <c r="A97" i="47"/>
  <c r="A98" i="47"/>
  <c r="A99" i="47"/>
  <c r="A100" i="47"/>
  <c r="A101" i="47"/>
  <c r="A102" i="47"/>
  <c r="A103" i="47"/>
  <c r="A104" i="47"/>
  <c r="A105" i="47"/>
  <c r="A106" i="47"/>
  <c r="A107" i="47"/>
  <c r="A108" i="47"/>
  <c r="A109" i="47"/>
  <c r="A110" i="47"/>
  <c r="A111" i="47"/>
  <c r="A112" i="47"/>
  <c r="A113" i="47"/>
  <c r="A114" i="47"/>
  <c r="A115" i="47"/>
  <c r="A116" i="47"/>
  <c r="A117" i="47"/>
  <c r="A118" i="47"/>
  <c r="A119" i="47"/>
  <c r="A120" i="47"/>
  <c r="A121" i="47"/>
  <c r="A122" i="47"/>
  <c r="A123" i="47"/>
  <c r="A124" i="47"/>
  <c r="A125" i="47"/>
  <c r="A126" i="47"/>
  <c r="A127" i="47"/>
  <c r="A128" i="47"/>
  <c r="A129" i="47"/>
  <c r="A130" i="47"/>
  <c r="A131" i="47"/>
  <c r="A132" i="47"/>
  <c r="A133" i="47"/>
  <c r="A134" i="47"/>
  <c r="A135" i="47"/>
  <c r="A136" i="47"/>
  <c r="A137" i="47"/>
  <c r="A138" i="47"/>
  <c r="A139" i="47"/>
  <c r="A140" i="47"/>
  <c r="A141" i="47"/>
  <c r="A142" i="47"/>
  <c r="A143" i="47"/>
  <c r="A144" i="47"/>
  <c r="A145" i="47"/>
  <c r="A146" i="47"/>
  <c r="A147" i="47"/>
  <c r="A148" i="47"/>
  <c r="A149" i="47"/>
  <c r="A150" i="47"/>
  <c r="A151" i="47"/>
  <c r="A152" i="47"/>
  <c r="A153" i="47"/>
  <c r="A154" i="47"/>
  <c r="A155" i="47"/>
  <c r="A156" i="47"/>
  <c r="A157" i="47"/>
  <c r="A158" i="47"/>
  <c r="A159" i="47"/>
  <c r="A160" i="47"/>
  <c r="A161" i="47"/>
  <c r="A162" i="47"/>
  <c r="A163" i="47"/>
  <c r="A164" i="47"/>
  <c r="A165" i="47"/>
  <c r="A166" i="47"/>
  <c r="A167" i="47"/>
  <c r="A168" i="47"/>
  <c r="A169" i="47"/>
  <c r="A170" i="47"/>
  <c r="A171" i="47"/>
  <c r="A172" i="47"/>
  <c r="A173" i="47"/>
  <c r="A174" i="47"/>
  <c r="A175" i="47"/>
  <c r="A176" i="47"/>
  <c r="A177" i="47"/>
  <c r="A178" i="47"/>
  <c r="A179" i="47"/>
  <c r="A180" i="47"/>
  <c r="A181" i="47"/>
  <c r="A182" i="47"/>
  <c r="A183" i="47"/>
  <c r="A184" i="47"/>
  <c r="A185" i="47"/>
  <c r="A186" i="47"/>
  <c r="A187" i="47"/>
  <c r="A188" i="47"/>
  <c r="A189" i="47"/>
  <c r="A190" i="47"/>
  <c r="A191" i="47"/>
  <c r="A192" i="47"/>
  <c r="A193" i="47"/>
  <c r="A194" i="47"/>
  <c r="A195" i="47"/>
  <c r="A196" i="47"/>
  <c r="A197" i="47"/>
  <c r="A198" i="47"/>
  <c r="A199" i="47"/>
  <c r="A200" i="47"/>
  <c r="A201" i="47"/>
  <c r="A202" i="47"/>
  <c r="A203" i="47"/>
  <c r="A204" i="47"/>
  <c r="A205" i="47"/>
  <c r="A206" i="47"/>
  <c r="A207" i="47"/>
  <c r="A208" i="47"/>
  <c r="A209" i="47"/>
  <c r="A210" i="47"/>
  <c r="A211" i="47"/>
  <c r="A212" i="47"/>
  <c r="A213" i="47"/>
  <c r="A214" i="47"/>
  <c r="A215" i="47"/>
  <c r="A216" i="47"/>
  <c r="A217" i="47"/>
  <c r="A218" i="47"/>
  <c r="A219" i="47"/>
  <c r="A220" i="47"/>
  <c r="A221" i="47"/>
  <c r="A222" i="47"/>
  <c r="A223" i="47"/>
  <c r="A224" i="47"/>
  <c r="A225" i="47"/>
  <c r="A226" i="47"/>
  <c r="A227" i="47"/>
  <c r="A228" i="47"/>
  <c r="A229" i="47"/>
  <c r="A230" i="47"/>
  <c r="A231" i="47"/>
  <c r="A232" i="47"/>
  <c r="A233" i="47"/>
  <c r="A234" i="47"/>
  <c r="A235" i="47"/>
  <c r="A236" i="47"/>
  <c r="A237" i="47"/>
  <c r="A238" i="47"/>
  <c r="A239" i="47"/>
  <c r="A240" i="47"/>
  <c r="A241" i="47"/>
  <c r="A242" i="47"/>
  <c r="A243" i="47"/>
  <c r="A244" i="47"/>
  <c r="A245" i="47"/>
  <c r="A246" i="47"/>
  <c r="A247" i="47"/>
  <c r="A248" i="47"/>
  <c r="A249" i="47"/>
  <c r="A250" i="47"/>
  <c r="A251" i="47"/>
  <c r="A252" i="47"/>
  <c r="A253" i="47"/>
  <c r="A254" i="47"/>
  <c r="A255" i="47"/>
  <c r="A256" i="47"/>
  <c r="A257" i="47"/>
  <c r="A258" i="47"/>
  <c r="A259" i="47"/>
  <c r="A260" i="47"/>
  <c r="A261" i="47"/>
  <c r="A262" i="47"/>
  <c r="A263" i="47"/>
  <c r="A264" i="47"/>
  <c r="A265" i="47"/>
  <c r="A266" i="47"/>
  <c r="A267" i="47"/>
  <c r="A268" i="47"/>
  <c r="A269" i="47"/>
  <c r="A270" i="47"/>
  <c r="A271" i="47"/>
  <c r="A272" i="47"/>
  <c r="A273" i="47"/>
  <c r="A274" i="47"/>
  <c r="A275" i="47"/>
  <c r="A276" i="47"/>
  <c r="A277" i="47"/>
  <c r="A278" i="47"/>
  <c r="A279" i="47"/>
  <c r="A280" i="47"/>
  <c r="A281" i="47"/>
  <c r="A282" i="47"/>
  <c r="A283" i="47"/>
  <c r="A284" i="47"/>
  <c r="A285" i="47"/>
  <c r="A286" i="47"/>
  <c r="A287" i="47"/>
  <c r="A288" i="47"/>
  <c r="A289" i="47"/>
  <c r="A290" i="47"/>
  <c r="A291" i="47"/>
  <c r="A292" i="47"/>
  <c r="A293" i="47"/>
  <c r="A294" i="47"/>
  <c r="A295" i="47"/>
  <c r="A296" i="47"/>
  <c r="A297" i="47"/>
  <c r="A298" i="47"/>
  <c r="A299" i="47"/>
  <c r="A300" i="47"/>
  <c r="A301" i="47"/>
  <c r="A302" i="47"/>
  <c r="A303" i="47"/>
  <c r="A304" i="47"/>
  <c r="A305" i="47"/>
  <c r="A306" i="47"/>
  <c r="A307" i="47"/>
  <c r="A308" i="47"/>
  <c r="A309" i="47"/>
  <c r="A310" i="47"/>
  <c r="A311" i="47"/>
  <c r="A312" i="47"/>
  <c r="A313" i="47"/>
  <c r="A314" i="47"/>
  <c r="A315" i="47"/>
  <c r="A316" i="47"/>
  <c r="A317" i="47"/>
  <c r="A318" i="47"/>
  <c r="A319" i="47"/>
  <c r="A320" i="47"/>
  <c r="A321" i="47"/>
  <c r="A322" i="47"/>
  <c r="A323" i="47"/>
  <c r="A324" i="47"/>
  <c r="A325" i="47"/>
  <c r="A326" i="47"/>
  <c r="A327" i="47"/>
  <c r="A328" i="47"/>
  <c r="A329" i="47"/>
  <c r="A330" i="47"/>
  <c r="A331" i="47"/>
  <c r="A332" i="47"/>
  <c r="A333" i="47"/>
  <c r="A334" i="47"/>
  <c r="A335" i="47"/>
  <c r="A336" i="47"/>
  <c r="A337" i="47"/>
  <c r="A338" i="47"/>
  <c r="A339" i="47"/>
  <c r="A340" i="47"/>
  <c r="A341" i="47"/>
  <c r="A342" i="47"/>
  <c r="A343" i="47"/>
  <c r="A344" i="47"/>
  <c r="A345" i="47"/>
  <c r="A346" i="47"/>
  <c r="A347" i="47"/>
  <c r="A348" i="47"/>
  <c r="A349" i="47"/>
  <c r="A350" i="47"/>
  <c r="A351" i="47"/>
  <c r="A352" i="47"/>
  <c r="A353" i="47"/>
  <c r="A354" i="47"/>
  <c r="A355" i="47"/>
  <c r="A356" i="47"/>
  <c r="A357" i="47"/>
  <c r="A358" i="47"/>
  <c r="A359" i="47"/>
  <c r="A360" i="47"/>
  <c r="A361" i="47"/>
  <c r="A362" i="47"/>
  <c r="A363" i="47"/>
  <c r="A364" i="47"/>
  <c r="A365" i="47"/>
  <c r="A366" i="47"/>
  <c r="A367" i="47"/>
  <c r="A368" i="47"/>
  <c r="A369" i="47"/>
  <c r="A370" i="47"/>
  <c r="A371" i="47"/>
  <c r="A372" i="47"/>
  <c r="A373" i="47"/>
  <c r="A374" i="47"/>
  <c r="A375" i="47"/>
  <c r="A376" i="47"/>
  <c r="A377" i="47"/>
  <c r="A378" i="47"/>
  <c r="A379" i="47"/>
  <c r="A380" i="47"/>
  <c r="A381" i="47"/>
  <c r="A382" i="47"/>
  <c r="A383" i="47"/>
  <c r="A384" i="47"/>
  <c r="A385" i="47"/>
  <c r="A386" i="47"/>
  <c r="A387" i="47"/>
  <c r="A388" i="47"/>
  <c r="A389" i="47"/>
  <c r="A390" i="47"/>
  <c r="A391" i="47"/>
  <c r="A392" i="47"/>
  <c r="A393" i="47"/>
  <c r="A394" i="47"/>
  <c r="A395" i="47"/>
  <c r="A396" i="47"/>
  <c r="A397" i="47"/>
  <c r="A398" i="47"/>
  <c r="A399" i="47"/>
  <c r="A400" i="47"/>
  <c r="A401" i="47"/>
  <c r="A402" i="47"/>
  <c r="A403" i="47"/>
  <c r="A404" i="47"/>
  <c r="A405" i="47"/>
  <c r="A406" i="47"/>
  <c r="A407" i="47"/>
  <c r="A408" i="47"/>
  <c r="A409" i="47"/>
  <c r="A410" i="47"/>
  <c r="A411" i="47"/>
  <c r="A412" i="47"/>
  <c r="A413" i="47"/>
  <c r="A414" i="47"/>
  <c r="A415" i="47"/>
  <c r="A416" i="47"/>
  <c r="A417" i="47"/>
  <c r="A418" i="47"/>
  <c r="A419" i="47"/>
  <c r="A420" i="47"/>
  <c r="A421" i="47"/>
  <c r="A422" i="47"/>
  <c r="A423" i="47"/>
  <c r="A424" i="47"/>
  <c r="A425" i="47"/>
  <c r="A426" i="47"/>
  <c r="A427" i="47"/>
  <c r="A428" i="47"/>
  <c r="A429" i="47"/>
  <c r="A430" i="47"/>
  <c r="A431" i="47"/>
  <c r="A432" i="47"/>
  <c r="A433" i="47"/>
  <c r="A434" i="47"/>
  <c r="A435" i="47"/>
  <c r="A436" i="47"/>
  <c r="A437" i="47"/>
  <c r="A438" i="47"/>
  <c r="A439" i="47"/>
  <c r="A440" i="47"/>
  <c r="A441" i="47"/>
  <c r="A442" i="47"/>
  <c r="A443" i="47"/>
  <c r="A444" i="47"/>
  <c r="A445" i="47"/>
  <c r="A446" i="47"/>
  <c r="A447" i="47"/>
  <c r="A448" i="47"/>
  <c r="A449" i="47"/>
  <c r="A450" i="47"/>
  <c r="A451" i="47"/>
  <c r="A452" i="47"/>
  <c r="A453" i="47"/>
  <c r="A454" i="47"/>
  <c r="A455" i="47"/>
  <c r="A456" i="47"/>
  <c r="A457" i="47"/>
  <c r="A458" i="47"/>
  <c r="A459" i="47"/>
  <c r="A460" i="47"/>
  <c r="A461" i="47"/>
  <c r="A462" i="47"/>
  <c r="A463" i="47"/>
  <c r="A464" i="47"/>
  <c r="A465" i="47"/>
  <c r="A466" i="47"/>
  <c r="A467" i="47"/>
  <c r="A468" i="47"/>
  <c r="A469" i="47"/>
  <c r="A470" i="47"/>
  <c r="A471" i="47"/>
  <c r="A472" i="47"/>
  <c r="A473" i="47"/>
  <c r="A474" i="47"/>
  <c r="A475" i="47"/>
  <c r="A476" i="47"/>
  <c r="A477" i="47"/>
  <c r="A478" i="47"/>
  <c r="A479" i="47"/>
  <c r="A480" i="47"/>
  <c r="A481" i="47"/>
  <c r="A482" i="47"/>
  <c r="A483" i="47"/>
  <c r="A484" i="47"/>
  <c r="A485" i="47"/>
  <c r="A486" i="47"/>
  <c r="A487" i="47"/>
  <c r="A488" i="47"/>
  <c r="A489" i="47"/>
  <c r="A490" i="47"/>
  <c r="A491" i="47"/>
  <c r="A2" i="47"/>
  <c r="A1" i="25"/>
  <c r="A1" i="22"/>
  <c r="A1" i="24"/>
  <c r="A1" i="16"/>
  <c r="A1" i="28"/>
  <c r="B23" i="18"/>
  <c r="B22" i="18"/>
  <c r="A1" i="18"/>
  <c r="A1" i="6"/>
  <c r="E46" i="73"/>
  <c r="D19" i="6" l="1"/>
  <c r="L13" i="73"/>
  <c r="A53" i="18"/>
  <c r="A52" i="18"/>
  <c r="B3" i="47" l="1"/>
  <c r="B4" i="47"/>
  <c r="B5" i="47"/>
  <c r="B6" i="47"/>
  <c r="B7" i="47"/>
  <c r="B8" i="47"/>
  <c r="B9" i="47"/>
  <c r="B10" i="47"/>
  <c r="B11" i="47"/>
  <c r="B12" i="47"/>
  <c r="B13" i="47"/>
  <c r="B14" i="47"/>
  <c r="B15" i="47"/>
  <c r="B16" i="47"/>
  <c r="B17" i="47"/>
  <c r="B18" i="47"/>
  <c r="B19" i="47"/>
  <c r="B20" i="47"/>
  <c r="B21" i="47"/>
  <c r="B22" i="47"/>
  <c r="B23" i="47"/>
  <c r="B24" i="47"/>
  <c r="B25" i="47"/>
  <c r="B26" i="47"/>
  <c r="B27" i="47"/>
  <c r="B28" i="47"/>
  <c r="B29" i="47"/>
  <c r="B30" i="47"/>
  <c r="B31" i="47"/>
  <c r="B32" i="47"/>
  <c r="B33" i="47"/>
  <c r="B34" i="47"/>
  <c r="B35" i="47"/>
  <c r="B36" i="47"/>
  <c r="B37" i="47"/>
  <c r="B38" i="47"/>
  <c r="B39" i="47"/>
  <c r="B40" i="47"/>
  <c r="B41" i="47"/>
  <c r="B42" i="47"/>
  <c r="B43" i="47"/>
  <c r="B44" i="47"/>
  <c r="B45" i="47"/>
  <c r="B46" i="47"/>
  <c r="B47" i="47"/>
  <c r="B48" i="47"/>
  <c r="B49" i="47"/>
  <c r="B50" i="47"/>
  <c r="B51" i="47"/>
  <c r="B52" i="47"/>
  <c r="B53" i="47"/>
  <c r="B54" i="47"/>
  <c r="B55" i="47"/>
  <c r="B56" i="47"/>
  <c r="B57" i="47"/>
  <c r="B58" i="47"/>
  <c r="B59" i="47"/>
  <c r="B60" i="47"/>
  <c r="B61" i="47"/>
  <c r="B62" i="47"/>
  <c r="B63" i="47"/>
  <c r="B64" i="47"/>
  <c r="B65" i="47"/>
  <c r="B66" i="47"/>
  <c r="B67" i="47"/>
  <c r="B68" i="47"/>
  <c r="B69" i="47"/>
  <c r="B70" i="47"/>
  <c r="B71" i="47"/>
  <c r="B72" i="47"/>
  <c r="B73" i="47"/>
  <c r="B74" i="47"/>
  <c r="B75" i="47"/>
  <c r="B76" i="47"/>
  <c r="B77" i="47"/>
  <c r="B78" i="47"/>
  <c r="B79" i="47"/>
  <c r="B80" i="47"/>
  <c r="B81" i="47"/>
  <c r="B82" i="47"/>
  <c r="B83" i="47"/>
  <c r="B84" i="47"/>
  <c r="B85" i="47"/>
  <c r="B86" i="47"/>
  <c r="B87" i="47"/>
  <c r="B88" i="47"/>
  <c r="B89" i="47"/>
  <c r="B90" i="47"/>
  <c r="B91" i="47"/>
  <c r="B92" i="47"/>
  <c r="B93" i="47"/>
  <c r="B94" i="47"/>
  <c r="B95" i="47"/>
  <c r="B96" i="47"/>
  <c r="B97" i="47"/>
  <c r="B98" i="47"/>
  <c r="B99" i="47"/>
  <c r="B100" i="47"/>
  <c r="B101" i="47"/>
  <c r="B102" i="47"/>
  <c r="B103" i="47"/>
  <c r="B104" i="47"/>
  <c r="B105" i="47"/>
  <c r="B106" i="47"/>
  <c r="B107" i="47"/>
  <c r="B108" i="47"/>
  <c r="B109" i="47"/>
  <c r="B110" i="47"/>
  <c r="B111" i="47"/>
  <c r="B112" i="47"/>
  <c r="B113" i="47"/>
  <c r="B114" i="47"/>
  <c r="B115" i="47"/>
  <c r="B116" i="47"/>
  <c r="B117" i="47"/>
  <c r="B118" i="47"/>
  <c r="B119" i="47"/>
  <c r="B120" i="47"/>
  <c r="B121" i="47"/>
  <c r="B122" i="47"/>
  <c r="B123" i="47"/>
  <c r="B124" i="47"/>
  <c r="B125" i="47"/>
  <c r="B126" i="47"/>
  <c r="B127" i="47"/>
  <c r="B128" i="47"/>
  <c r="B129" i="47"/>
  <c r="B130" i="47"/>
  <c r="B131" i="47"/>
  <c r="B132" i="47"/>
  <c r="B133" i="47"/>
  <c r="B134" i="47"/>
  <c r="B135" i="47"/>
  <c r="B136" i="47"/>
  <c r="B137" i="47"/>
  <c r="B138" i="47"/>
  <c r="B139" i="47"/>
  <c r="B140" i="47"/>
  <c r="B141" i="47"/>
  <c r="B142" i="47"/>
  <c r="B143" i="47"/>
  <c r="B144" i="47"/>
  <c r="B145" i="47"/>
  <c r="B146" i="47"/>
  <c r="B147" i="47"/>
  <c r="B148" i="47"/>
  <c r="B149" i="47"/>
  <c r="B150" i="47"/>
  <c r="B151" i="47"/>
  <c r="B152" i="47"/>
  <c r="B153" i="47"/>
  <c r="B154" i="47"/>
  <c r="B155" i="47"/>
  <c r="B156" i="47"/>
  <c r="B157" i="47"/>
  <c r="B158" i="47"/>
  <c r="B159" i="47"/>
  <c r="B160" i="47"/>
  <c r="B161" i="47"/>
  <c r="B162" i="47"/>
  <c r="B163" i="47"/>
  <c r="B164" i="47"/>
  <c r="B165" i="47"/>
  <c r="B166" i="47"/>
  <c r="B167" i="47"/>
  <c r="B168" i="47"/>
  <c r="B169" i="47"/>
  <c r="B170" i="47"/>
  <c r="B171" i="47"/>
  <c r="B172" i="47"/>
  <c r="B173" i="47"/>
  <c r="B174" i="47"/>
  <c r="B175" i="47"/>
  <c r="B176" i="47"/>
  <c r="B177" i="47"/>
  <c r="B178" i="47"/>
  <c r="B179" i="47"/>
  <c r="B180" i="47"/>
  <c r="B181" i="47"/>
  <c r="B182" i="47"/>
  <c r="B183" i="47"/>
  <c r="B184" i="47"/>
  <c r="B185" i="47"/>
  <c r="B186" i="47"/>
  <c r="B187" i="47"/>
  <c r="B188" i="47"/>
  <c r="B189" i="47"/>
  <c r="B190" i="47"/>
  <c r="B191" i="47"/>
  <c r="B192" i="47"/>
  <c r="B193" i="47"/>
  <c r="B194" i="47"/>
  <c r="B195" i="47"/>
  <c r="B196" i="47"/>
  <c r="B197" i="47"/>
  <c r="B198" i="47"/>
  <c r="B199" i="47"/>
  <c r="B200" i="47"/>
  <c r="B201" i="47"/>
  <c r="B202" i="47"/>
  <c r="B203" i="47"/>
  <c r="B204" i="47"/>
  <c r="B205" i="47"/>
  <c r="B206" i="47"/>
  <c r="B207" i="47"/>
  <c r="B208" i="47"/>
  <c r="B209" i="47"/>
  <c r="B210" i="47"/>
  <c r="B211" i="47"/>
  <c r="B212" i="47"/>
  <c r="B213" i="47"/>
  <c r="B214" i="47"/>
  <c r="B215" i="47"/>
  <c r="B216" i="47"/>
  <c r="B217" i="47"/>
  <c r="B218" i="47"/>
  <c r="B219" i="47"/>
  <c r="B220" i="47"/>
  <c r="B221" i="47"/>
  <c r="B222" i="47"/>
  <c r="B223" i="47"/>
  <c r="B224" i="47"/>
  <c r="B225" i="47"/>
  <c r="B226" i="47"/>
  <c r="B227" i="47"/>
  <c r="B228" i="47"/>
  <c r="B229" i="47"/>
  <c r="B230" i="47"/>
  <c r="B231" i="47"/>
  <c r="B232" i="47"/>
  <c r="B233" i="47"/>
  <c r="B234" i="47"/>
  <c r="B235" i="47"/>
  <c r="B236" i="47"/>
  <c r="B237" i="47"/>
  <c r="B238" i="47"/>
  <c r="B239" i="47"/>
  <c r="B240" i="47"/>
  <c r="B241" i="47"/>
  <c r="B242" i="47"/>
  <c r="B243" i="47"/>
  <c r="B244" i="47"/>
  <c r="B245" i="47"/>
  <c r="B246" i="47"/>
  <c r="B247" i="47"/>
  <c r="B248" i="47"/>
  <c r="B249" i="47"/>
  <c r="B250" i="47"/>
  <c r="B251" i="47"/>
  <c r="B252" i="47"/>
  <c r="B253" i="47"/>
  <c r="B254" i="47"/>
  <c r="B255" i="47"/>
  <c r="B256" i="47"/>
  <c r="B257" i="47"/>
  <c r="B258" i="47"/>
  <c r="B259" i="47"/>
  <c r="B260" i="47"/>
  <c r="B261" i="47"/>
  <c r="B262" i="47"/>
  <c r="B263" i="47"/>
  <c r="B264" i="47"/>
  <c r="B265" i="47"/>
  <c r="B266" i="47"/>
  <c r="B267" i="47"/>
  <c r="B268" i="47"/>
  <c r="B269" i="47"/>
  <c r="B270" i="47"/>
  <c r="B271" i="47"/>
  <c r="B272" i="47"/>
  <c r="B273" i="47"/>
  <c r="B274" i="47"/>
  <c r="B275" i="47"/>
  <c r="B276" i="47"/>
  <c r="B277" i="47"/>
  <c r="B278" i="47"/>
  <c r="B279" i="47"/>
  <c r="B280" i="47"/>
  <c r="B281" i="47"/>
  <c r="B282" i="47"/>
  <c r="B283" i="47"/>
  <c r="B284" i="47"/>
  <c r="B285" i="47"/>
  <c r="B286" i="47"/>
  <c r="B287" i="47"/>
  <c r="B288" i="47"/>
  <c r="B289" i="47"/>
  <c r="B290" i="47"/>
  <c r="B291" i="47"/>
  <c r="B292" i="47"/>
  <c r="B293" i="47"/>
  <c r="B294" i="47"/>
  <c r="B295" i="47"/>
  <c r="B296" i="47"/>
  <c r="B297" i="47"/>
  <c r="B298" i="47"/>
  <c r="B299" i="47"/>
  <c r="B300" i="47"/>
  <c r="B301" i="47"/>
  <c r="B302" i="47"/>
  <c r="B303" i="47"/>
  <c r="B304" i="47"/>
  <c r="B305" i="47"/>
  <c r="B306" i="47"/>
  <c r="B307" i="47"/>
  <c r="B308" i="47"/>
  <c r="B309" i="47"/>
  <c r="B310" i="47"/>
  <c r="B311" i="47"/>
  <c r="B312" i="47"/>
  <c r="B313" i="47"/>
  <c r="B314" i="47"/>
  <c r="B315" i="47"/>
  <c r="B316" i="47"/>
  <c r="B317" i="47"/>
  <c r="B318" i="47"/>
  <c r="B319" i="47"/>
  <c r="B320" i="47"/>
  <c r="B321" i="47"/>
  <c r="B322" i="47"/>
  <c r="B323" i="47"/>
  <c r="B324" i="47"/>
  <c r="B325" i="47"/>
  <c r="B326" i="47"/>
  <c r="B327" i="47"/>
  <c r="B328" i="47"/>
  <c r="B329" i="47"/>
  <c r="B330" i="47"/>
  <c r="B331" i="47"/>
  <c r="B332" i="47"/>
  <c r="B333" i="47"/>
  <c r="B334" i="47"/>
  <c r="B335" i="47"/>
  <c r="B336" i="47"/>
  <c r="B337" i="47"/>
  <c r="B338" i="47"/>
  <c r="B339" i="47"/>
  <c r="B340" i="47"/>
  <c r="B341" i="47"/>
  <c r="B342" i="47"/>
  <c r="B343" i="47"/>
  <c r="B344" i="47"/>
  <c r="B345" i="47"/>
  <c r="B346" i="47"/>
  <c r="B347" i="47"/>
  <c r="B348" i="47"/>
  <c r="B349" i="47"/>
  <c r="B350" i="47"/>
  <c r="B351" i="47"/>
  <c r="B352" i="47"/>
  <c r="B353" i="47"/>
  <c r="B354" i="47"/>
  <c r="B355" i="47"/>
  <c r="B356" i="47"/>
  <c r="B357" i="47"/>
  <c r="B358" i="47"/>
  <c r="B359" i="47"/>
  <c r="B360" i="47"/>
  <c r="B361" i="47"/>
  <c r="B362" i="47"/>
  <c r="B363" i="47"/>
  <c r="B364" i="47"/>
  <c r="B365" i="47"/>
  <c r="B366" i="47"/>
  <c r="B367" i="47"/>
  <c r="B368" i="47"/>
  <c r="B369" i="47"/>
  <c r="B370" i="47"/>
  <c r="B371" i="47"/>
  <c r="B372" i="47"/>
  <c r="B373" i="47"/>
  <c r="B374" i="47"/>
  <c r="B375" i="47"/>
  <c r="B376" i="47"/>
  <c r="B377" i="47"/>
  <c r="B378" i="47"/>
  <c r="B379" i="47"/>
  <c r="B380" i="47"/>
  <c r="B381" i="47"/>
  <c r="B382" i="47"/>
  <c r="B383" i="47"/>
  <c r="B384" i="47"/>
  <c r="B385" i="47"/>
  <c r="B386" i="47"/>
  <c r="B387" i="47"/>
  <c r="B388" i="47"/>
  <c r="B389" i="47"/>
  <c r="B390" i="47"/>
  <c r="B391" i="47"/>
  <c r="B392" i="47"/>
  <c r="B393" i="47"/>
  <c r="B394" i="47"/>
  <c r="B395" i="47"/>
  <c r="B396" i="47"/>
  <c r="B397" i="47"/>
  <c r="B398" i="47"/>
  <c r="B399" i="47"/>
  <c r="B400" i="47"/>
  <c r="B401" i="47"/>
  <c r="B402" i="47"/>
  <c r="B403" i="47"/>
  <c r="B404" i="47"/>
  <c r="B405" i="47"/>
  <c r="B406" i="47"/>
  <c r="B407" i="47"/>
  <c r="B408" i="47"/>
  <c r="B409" i="47"/>
  <c r="B410" i="47"/>
  <c r="B411" i="47"/>
  <c r="B412" i="47"/>
  <c r="B413" i="47"/>
  <c r="B414" i="47"/>
  <c r="B415" i="47"/>
  <c r="B416" i="47"/>
  <c r="B417" i="47"/>
  <c r="B418" i="47"/>
  <c r="B419" i="47"/>
  <c r="B420" i="47"/>
  <c r="B421" i="47"/>
  <c r="B422" i="47"/>
  <c r="B423" i="47"/>
  <c r="B424" i="47"/>
  <c r="B425" i="47"/>
  <c r="B426" i="47"/>
  <c r="B427" i="47"/>
  <c r="B428" i="47"/>
  <c r="B429" i="47"/>
  <c r="B430" i="47"/>
  <c r="B431" i="47"/>
  <c r="B432" i="47"/>
  <c r="B433" i="47"/>
  <c r="B434" i="47"/>
  <c r="B435" i="47"/>
  <c r="B436" i="47"/>
  <c r="B437" i="47"/>
  <c r="B438" i="47"/>
  <c r="B439" i="47"/>
  <c r="B440" i="47"/>
  <c r="B441" i="47"/>
  <c r="B442" i="47"/>
  <c r="B443" i="47"/>
  <c r="B444" i="47"/>
  <c r="B445" i="47"/>
  <c r="B446" i="47"/>
  <c r="B447" i="47"/>
  <c r="B448" i="47"/>
  <c r="B449" i="47"/>
  <c r="B450" i="47"/>
  <c r="B451" i="47"/>
  <c r="B452" i="47"/>
  <c r="B453" i="47"/>
  <c r="B454" i="47"/>
  <c r="B455" i="47"/>
  <c r="B456" i="47"/>
  <c r="B457" i="47"/>
  <c r="B458" i="47"/>
  <c r="B459" i="47"/>
  <c r="B460" i="47"/>
  <c r="B461" i="47"/>
  <c r="B462" i="47"/>
  <c r="B463" i="47"/>
  <c r="B464" i="47"/>
  <c r="B465" i="47"/>
  <c r="B466" i="47"/>
  <c r="B467" i="47"/>
  <c r="B468" i="47"/>
  <c r="B469" i="47"/>
  <c r="B470" i="47"/>
  <c r="B471" i="47"/>
  <c r="B472" i="47"/>
  <c r="B473" i="47"/>
  <c r="B474" i="47"/>
  <c r="B475" i="47"/>
  <c r="B476" i="47"/>
  <c r="B477" i="47"/>
  <c r="B478" i="47"/>
  <c r="B479" i="47"/>
  <c r="B480" i="47"/>
  <c r="B481" i="47"/>
  <c r="B482" i="47"/>
  <c r="B483" i="47"/>
  <c r="B484" i="47"/>
  <c r="B485" i="47"/>
  <c r="B486" i="47"/>
  <c r="B487" i="47"/>
  <c r="B488" i="47"/>
  <c r="B489" i="47"/>
  <c r="B490" i="47"/>
  <c r="B491" i="47"/>
  <c r="L2" i="73" l="1"/>
  <c r="L6" i="73"/>
  <c r="F162" i="47"/>
  <c r="F421" i="47"/>
  <c r="F420" i="47"/>
  <c r="F419" i="47"/>
  <c r="F418" i="47"/>
  <c r="F417" i="47"/>
  <c r="B18" i="22" l="1"/>
  <c r="F416" i="47"/>
  <c r="B25" i="22"/>
  <c r="F422" i="47" s="1"/>
  <c r="F161" i="47"/>
  <c r="F160" i="47"/>
  <c r="E426" i="47"/>
  <c r="E427" i="47"/>
  <c r="E261" i="47"/>
  <c r="B2" i="47" l="1"/>
  <c r="E265" i="47"/>
  <c r="D45" i="16" l="1"/>
  <c r="D46" i="16"/>
  <c r="D44" i="16"/>
  <c r="E35" i="73" l="1"/>
  <c r="E25" i="47" s="1"/>
  <c r="E38" i="22" l="1"/>
  <c r="E40" i="22" l="1"/>
  <c r="C40" i="41" l="1"/>
  <c r="C21" i="41"/>
  <c r="C55" i="50"/>
  <c r="C56" i="49"/>
  <c r="C43" i="49"/>
  <c r="C59" i="38"/>
  <c r="C46" i="38"/>
  <c r="E91" i="47"/>
  <c r="E90" i="47"/>
  <c r="D34" i="6"/>
  <c r="E166" i="47"/>
  <c r="E165" i="47"/>
  <c r="L37" i="73"/>
  <c r="E60" i="47" s="1"/>
  <c r="L36" i="73"/>
  <c r="D32" i="18"/>
  <c r="D33" i="18" s="1"/>
  <c r="E17" i="73" l="1"/>
  <c r="E59" i="47"/>
  <c r="L38" i="73"/>
  <c r="E61" i="47" s="1"/>
  <c r="L60" i="73"/>
  <c r="L59" i="73"/>
  <c r="L58" i="73"/>
  <c r="L57" i="73"/>
  <c r="L56" i="73"/>
  <c r="L53" i="73"/>
  <c r="L44" i="73"/>
  <c r="L43" i="73"/>
  <c r="L40" i="73"/>
  <c r="L26" i="73"/>
  <c r="L25" i="73"/>
  <c r="E52" i="47" s="1"/>
  <c r="L24" i="73"/>
  <c r="L23" i="73"/>
  <c r="L22" i="73"/>
  <c r="L12" i="73"/>
  <c r="L11" i="73"/>
  <c r="L10" i="73"/>
  <c r="L9" i="73"/>
  <c r="L7" i="73"/>
  <c r="E48" i="73"/>
  <c r="E33" i="47"/>
  <c r="E45" i="73"/>
  <c r="E44" i="73"/>
  <c r="E43" i="73"/>
  <c r="E42" i="73"/>
  <c r="E34" i="73"/>
  <c r="E32" i="73"/>
  <c r="E31" i="73"/>
  <c r="E30" i="73"/>
  <c r="E29" i="73"/>
  <c r="E28" i="73"/>
  <c r="E18" i="47" s="1"/>
  <c r="E22" i="73"/>
  <c r="E21" i="73"/>
  <c r="E20" i="73"/>
  <c r="E19" i="73"/>
  <c r="E18" i="73"/>
  <c r="E16" i="73"/>
  <c r="E9" i="47" s="1"/>
  <c r="E15" i="73"/>
  <c r="E10" i="73"/>
  <c r="E9" i="73"/>
  <c r="E8" i="73"/>
  <c r="E7" i="73"/>
  <c r="E35" i="47" l="1"/>
  <c r="E2" i="47"/>
  <c r="E15" i="47"/>
  <c r="E41" i="47"/>
  <c r="E5" i="47"/>
  <c r="E38" i="47"/>
  <c r="E8" i="47"/>
  <c r="E13" i="47"/>
  <c r="E19" i="47"/>
  <c r="E24" i="47"/>
  <c r="E32" i="47"/>
  <c r="E39" i="47"/>
  <c r="E43" i="47"/>
  <c r="E4" i="47"/>
  <c r="E21" i="47"/>
  <c r="E12" i="47"/>
  <c r="E22" i="47"/>
  <c r="E31" i="47"/>
  <c r="E42" i="47"/>
  <c r="E3" i="47"/>
  <c r="E14" i="47"/>
  <c r="E20" i="47"/>
  <c r="E29" i="47"/>
  <c r="E40" i="47"/>
  <c r="E44" i="47"/>
  <c r="E11" i="47"/>
  <c r="E30" i="47"/>
  <c r="E10" i="47"/>
  <c r="E50" i="47"/>
  <c r="E63" i="47"/>
  <c r="E75" i="47"/>
  <c r="E51" i="47"/>
  <c r="E64" i="47"/>
  <c r="E69" i="47"/>
  <c r="E53" i="47"/>
  <c r="E72" i="47"/>
  <c r="E73" i="47"/>
  <c r="E74" i="47"/>
  <c r="E49" i="47"/>
  <c r="E62" i="47"/>
  <c r="E76" i="47"/>
  <c r="L27" i="73"/>
  <c r="E23" i="73"/>
  <c r="L14" i="73"/>
  <c r="E45" i="47" l="1"/>
  <c r="E16" i="47"/>
  <c r="E54" i="47"/>
  <c r="C7" i="16"/>
  <c r="E67" i="24" l="1"/>
  <c r="B41" i="48"/>
  <c r="B34" i="48"/>
  <c r="B33" i="48"/>
  <c r="B32" i="48"/>
  <c r="B31" i="48"/>
  <c r="B30" i="48"/>
  <c r="B29" i="48"/>
  <c r="B26" i="48"/>
  <c r="B28" i="48"/>
  <c r="E433" i="47" l="1"/>
  <c r="E432" i="47"/>
  <c r="E431" i="47"/>
  <c r="E430" i="47"/>
  <c r="E189" i="47"/>
  <c r="E163" i="47"/>
  <c r="F4" i="22" l="1"/>
  <c r="E76" i="24"/>
  <c r="F76" i="24" s="1"/>
  <c r="E67" i="16"/>
  <c r="A117" i="16"/>
  <c r="A92" i="16"/>
  <c r="H21" i="28" l="1"/>
  <c r="I21" i="28"/>
  <c r="E21" i="28"/>
  <c r="F21" i="28"/>
  <c r="G21" i="28"/>
  <c r="A72" i="18"/>
  <c r="A68" i="18"/>
  <c r="E190" i="47" l="1"/>
  <c r="E15" i="24"/>
  <c r="A82" i="6"/>
  <c r="K34" i="6" l="1"/>
  <c r="E41" i="73" l="1"/>
  <c r="E28" i="47" s="1"/>
  <c r="K42" i="6"/>
  <c r="E47" i="73"/>
  <c r="E49" i="73"/>
  <c r="E36" i="47" l="1"/>
  <c r="E34" i="47"/>
  <c r="G51" i="24"/>
  <c r="F4" i="24" l="1"/>
  <c r="G4" i="16"/>
  <c r="G4" i="28"/>
  <c r="G4" i="18"/>
  <c r="I7" i="6"/>
  <c r="I24" i="18" l="1"/>
  <c r="C79" i="50"/>
  <c r="C91" i="50"/>
  <c r="L91" i="50" s="1"/>
  <c r="J52" i="22"/>
  <c r="E457" i="47" s="1"/>
  <c r="C2" i="24"/>
  <c r="E152" i="47"/>
  <c r="E150" i="47"/>
  <c r="E158" i="47"/>
  <c r="E157" i="47"/>
  <c r="E154" i="47"/>
  <c r="E13" i="24"/>
  <c r="E12" i="24"/>
  <c r="C18" i="38"/>
  <c r="J53" i="6"/>
  <c r="C77" i="50"/>
  <c r="D19" i="25"/>
  <c r="E287" i="47" s="1"/>
  <c r="E53" i="22"/>
  <c r="E50" i="22"/>
  <c r="H50" i="22" s="1"/>
  <c r="E439" i="47" s="1"/>
  <c r="E84" i="47"/>
  <c r="E83" i="47"/>
  <c r="E82" i="47"/>
  <c r="E168" i="47"/>
  <c r="D24" i="18"/>
  <c r="E162" i="47" s="1"/>
  <c r="C75" i="50"/>
  <c r="K16" i="6"/>
  <c r="K18" i="6" s="1"/>
  <c r="D57" i="6"/>
  <c r="E92" i="47"/>
  <c r="E63" i="22"/>
  <c r="E488" i="47" s="1"/>
  <c r="E57" i="22"/>
  <c r="E478" i="47" s="1"/>
  <c r="E15" i="28"/>
  <c r="D4" i="22"/>
  <c r="D4" i="24"/>
  <c r="K18" i="28"/>
  <c r="K14" i="28"/>
  <c r="E228" i="47" s="1"/>
  <c r="K13" i="28"/>
  <c r="E221" i="47" s="1"/>
  <c r="J18" i="28"/>
  <c r="J14" i="28"/>
  <c r="J13" i="28"/>
  <c r="E59" i="24"/>
  <c r="E395" i="47" s="1"/>
  <c r="A39" i="28"/>
  <c r="A38" i="28"/>
  <c r="E429" i="47"/>
  <c r="E434" i="47"/>
  <c r="E113" i="47"/>
  <c r="E112" i="47"/>
  <c r="A105" i="6"/>
  <c r="E125" i="47"/>
  <c r="E126" i="47"/>
  <c r="A125" i="16"/>
  <c r="C48" i="50"/>
  <c r="C38" i="49"/>
  <c r="K38" i="49" s="1"/>
  <c r="C39" i="38"/>
  <c r="C50" i="41"/>
  <c r="G54" i="22"/>
  <c r="E25" i="22"/>
  <c r="E422" i="47" s="1"/>
  <c r="E335" i="47"/>
  <c r="E333" i="47"/>
  <c r="E23" i="24"/>
  <c r="E355" i="47" s="1"/>
  <c r="A110" i="24"/>
  <c r="E454" i="47"/>
  <c r="E453" i="47"/>
  <c r="I52" i="22"/>
  <c r="E456" i="47" s="1"/>
  <c r="E52" i="22"/>
  <c r="E452" i="47" s="1"/>
  <c r="E51" i="22"/>
  <c r="E444" i="47" s="1"/>
  <c r="F2" i="56"/>
  <c r="E2" i="56"/>
  <c r="D2" i="56"/>
  <c r="C2" i="56"/>
  <c r="E421" i="47"/>
  <c r="E160" i="47"/>
  <c r="E104" i="47"/>
  <c r="A65" i="18"/>
  <c r="A64" i="18"/>
  <c r="A63" i="18"/>
  <c r="A96" i="6"/>
  <c r="I41" i="18"/>
  <c r="I45" i="18" s="1"/>
  <c r="B66" i="48"/>
  <c r="B65" i="48"/>
  <c r="E178" i="47"/>
  <c r="N55" i="50"/>
  <c r="E16" i="22"/>
  <c r="E415" i="47" s="1"/>
  <c r="E81" i="47"/>
  <c r="C24" i="49"/>
  <c r="C47" i="49"/>
  <c r="C14" i="41"/>
  <c r="C15" i="41"/>
  <c r="E345" i="47"/>
  <c r="C69" i="41"/>
  <c r="C70" i="41"/>
  <c r="C49" i="41"/>
  <c r="C34" i="41"/>
  <c r="C30" i="41"/>
  <c r="C25" i="41"/>
  <c r="C22" i="41"/>
  <c r="D90" i="50"/>
  <c r="C78" i="50"/>
  <c r="N78" i="50" s="1"/>
  <c r="C76" i="50"/>
  <c r="L76" i="50" s="1"/>
  <c r="C72" i="50"/>
  <c r="C71" i="50"/>
  <c r="C70" i="50"/>
  <c r="M70" i="50" s="1"/>
  <c r="C62" i="50"/>
  <c r="C61" i="50"/>
  <c r="M61" i="50" s="1"/>
  <c r="C59" i="50"/>
  <c r="C26" i="50"/>
  <c r="C58" i="50"/>
  <c r="C31" i="50"/>
  <c r="C32" i="50"/>
  <c r="C36" i="50"/>
  <c r="N36" i="50" s="1"/>
  <c r="C47" i="50"/>
  <c r="C24" i="50"/>
  <c r="L24" i="50" s="1"/>
  <c r="C18" i="50"/>
  <c r="C19" i="50"/>
  <c r="C12" i="50"/>
  <c r="M12" i="50" s="1"/>
  <c r="C13" i="50"/>
  <c r="C92" i="49"/>
  <c r="K92" i="49" s="1"/>
  <c r="C13" i="49"/>
  <c r="D91" i="49"/>
  <c r="C80" i="49"/>
  <c r="L80" i="49" s="1"/>
  <c r="C79" i="49"/>
  <c r="C77" i="49"/>
  <c r="C76" i="49"/>
  <c r="C73" i="49"/>
  <c r="K73" i="49" s="1"/>
  <c r="C72" i="49"/>
  <c r="C71" i="49"/>
  <c r="L71" i="49" s="1"/>
  <c r="C63" i="49"/>
  <c r="K63" i="49" s="1"/>
  <c r="C62" i="49"/>
  <c r="L62" i="49" s="1"/>
  <c r="C60" i="49"/>
  <c r="K60" i="49" s="1"/>
  <c r="C59" i="49"/>
  <c r="K59" i="49" s="1"/>
  <c r="C19" i="49"/>
  <c r="K19" i="49" s="1"/>
  <c r="C44" i="49"/>
  <c r="C37" i="49"/>
  <c r="M37" i="49" s="1"/>
  <c r="C28" i="49"/>
  <c r="K28" i="49" s="1"/>
  <c r="D8" i="49"/>
  <c r="C13" i="38"/>
  <c r="N13" i="38" s="1"/>
  <c r="C14" i="38"/>
  <c r="N14" i="38" s="1"/>
  <c r="C15" i="38"/>
  <c r="N15" i="38" s="1"/>
  <c r="D94" i="38"/>
  <c r="C83" i="38"/>
  <c r="N83" i="38" s="1"/>
  <c r="C82" i="38"/>
  <c r="C80" i="38"/>
  <c r="L80" i="38" s="1"/>
  <c r="C79" i="38"/>
  <c r="C76" i="38"/>
  <c r="L76" i="38" s="1"/>
  <c r="C75" i="38"/>
  <c r="C74" i="38"/>
  <c r="L74" i="38" s="1"/>
  <c r="C66" i="38"/>
  <c r="L66" i="38" s="1"/>
  <c r="C65" i="38"/>
  <c r="N65" i="38" s="1"/>
  <c r="C63" i="38"/>
  <c r="L63" i="38" s="1"/>
  <c r="C21" i="38"/>
  <c r="N21" i="38" s="1"/>
  <c r="C62" i="38"/>
  <c r="L62" i="38" s="1"/>
  <c r="C51" i="38"/>
  <c r="C47" i="38"/>
  <c r="C48" i="38" s="1"/>
  <c r="L48" i="38" s="1"/>
  <c r="C43" i="38"/>
  <c r="C38" i="38"/>
  <c r="N38" i="38" s="1"/>
  <c r="C30" i="38"/>
  <c r="C26" i="38"/>
  <c r="C20" i="38"/>
  <c r="M20" i="38" s="1"/>
  <c r="E151" i="47"/>
  <c r="E390" i="47"/>
  <c r="C25" i="50"/>
  <c r="D9" i="50"/>
  <c r="C18" i="49"/>
  <c r="E487" i="47"/>
  <c r="E486" i="47"/>
  <c r="E485" i="47"/>
  <c r="E484" i="47"/>
  <c r="E483" i="47"/>
  <c r="E482" i="47"/>
  <c r="E479" i="47"/>
  <c r="E477" i="47"/>
  <c r="E462" i="47"/>
  <c r="E461" i="47"/>
  <c r="E446" i="47"/>
  <c r="E445" i="47"/>
  <c r="E438" i="47"/>
  <c r="E437" i="47"/>
  <c r="E424" i="47"/>
  <c r="E423" i="47"/>
  <c r="E420" i="47"/>
  <c r="E419" i="47"/>
  <c r="E418" i="47"/>
  <c r="E417" i="47"/>
  <c r="E416" i="47"/>
  <c r="E414" i="47"/>
  <c r="E412" i="47"/>
  <c r="E411" i="47"/>
  <c r="E409" i="47"/>
  <c r="E408" i="47"/>
  <c r="E406" i="47"/>
  <c r="E405" i="47"/>
  <c r="E401" i="47"/>
  <c r="E397" i="47"/>
  <c r="E396" i="47"/>
  <c r="E394" i="47"/>
  <c r="E381" i="47"/>
  <c r="E378" i="47"/>
  <c r="E375" i="47"/>
  <c r="E370" i="47"/>
  <c r="E369" i="47"/>
  <c r="E367" i="47"/>
  <c r="E366" i="47"/>
  <c r="E365" i="47"/>
  <c r="E361" i="47"/>
  <c r="E357" i="47"/>
  <c r="E353" i="47"/>
  <c r="E351" i="47"/>
  <c r="E349" i="47"/>
  <c r="E347" i="47"/>
  <c r="E343" i="47"/>
  <c r="E337" i="47"/>
  <c r="E264" i="47"/>
  <c r="E263" i="47"/>
  <c r="E262" i="47"/>
  <c r="E260" i="47"/>
  <c r="E259" i="47"/>
  <c r="E258" i="47"/>
  <c r="E241" i="47"/>
  <c r="E240" i="47"/>
  <c r="E239" i="47"/>
  <c r="E237" i="47"/>
  <c r="E238" i="47"/>
  <c r="E227" i="47"/>
  <c r="E226" i="47"/>
  <c r="E225" i="47"/>
  <c r="E223" i="47"/>
  <c r="E224" i="47"/>
  <c r="E220" i="47"/>
  <c r="E219" i="47"/>
  <c r="E218" i="47"/>
  <c r="E216" i="47"/>
  <c r="E217" i="47"/>
  <c r="E206" i="47"/>
  <c r="E201" i="47"/>
  <c r="E198" i="47"/>
  <c r="E196" i="47"/>
  <c r="E195" i="47"/>
  <c r="E194" i="47"/>
  <c r="E192" i="47"/>
  <c r="E191" i="47"/>
  <c r="E186" i="47"/>
  <c r="E185" i="47"/>
  <c r="E182" i="47"/>
  <c r="E181" i="47"/>
  <c r="E180" i="47"/>
  <c r="E177" i="47"/>
  <c r="E175" i="47"/>
  <c r="E174" i="47"/>
  <c r="E173" i="47"/>
  <c r="E171" i="47"/>
  <c r="E170" i="47"/>
  <c r="E164" i="47"/>
  <c r="E161" i="47"/>
  <c r="E156" i="47"/>
  <c r="E155" i="47"/>
  <c r="E147" i="47"/>
  <c r="E146" i="47"/>
  <c r="E144" i="47"/>
  <c r="E142" i="47"/>
  <c r="E141" i="47"/>
  <c r="E139" i="47"/>
  <c r="E134" i="47"/>
  <c r="E133" i="47"/>
  <c r="E132" i="47"/>
  <c r="E130" i="47"/>
  <c r="E129" i="47"/>
  <c r="E121" i="47"/>
  <c r="E120" i="47"/>
  <c r="E119" i="47"/>
  <c r="E118" i="47"/>
  <c r="E115" i="47"/>
  <c r="E111" i="47"/>
  <c r="E110" i="47"/>
  <c r="E108" i="47"/>
  <c r="E107" i="47"/>
  <c r="E103" i="47"/>
  <c r="E102" i="47"/>
  <c r="E98" i="47"/>
  <c r="E97" i="47"/>
  <c r="E94" i="47"/>
  <c r="E93" i="47"/>
  <c r="E88" i="47"/>
  <c r="E87" i="47"/>
  <c r="E86" i="47"/>
  <c r="E85" i="47"/>
  <c r="E80" i="47"/>
  <c r="E79" i="47"/>
  <c r="E78" i="47"/>
  <c r="E77" i="47"/>
  <c r="A67" i="6"/>
  <c r="A68" i="6"/>
  <c r="A69" i="6"/>
  <c r="A70" i="6"/>
  <c r="A71" i="6"/>
  <c r="A73" i="6"/>
  <c r="A74" i="6"/>
  <c r="A75" i="6"/>
  <c r="A76" i="6"/>
  <c r="A77" i="6"/>
  <c r="A78" i="6"/>
  <c r="A79" i="6"/>
  <c r="A80" i="6"/>
  <c r="A83" i="6"/>
  <c r="A84" i="6"/>
  <c r="A85" i="6"/>
  <c r="A88" i="6"/>
  <c r="A89" i="6"/>
  <c r="A90" i="6"/>
  <c r="A91" i="6"/>
  <c r="A92" i="6"/>
  <c r="A94" i="6"/>
  <c r="A95" i="6"/>
  <c r="A97" i="6"/>
  <c r="A98" i="6"/>
  <c r="A99" i="6"/>
  <c r="A100" i="6"/>
  <c r="A101" i="6"/>
  <c r="A102" i="6"/>
  <c r="A103" i="6"/>
  <c r="A104" i="6"/>
  <c r="A106" i="6"/>
  <c r="A107" i="6"/>
  <c r="A108" i="6"/>
  <c r="A109" i="6"/>
  <c r="A110" i="6"/>
  <c r="A111" i="6"/>
  <c r="A113" i="6"/>
  <c r="A114" i="6"/>
  <c r="A115" i="6"/>
  <c r="A116" i="6"/>
  <c r="A119" i="6"/>
  <c r="A120" i="6"/>
  <c r="A121" i="6"/>
  <c r="A122" i="6"/>
  <c r="A123" i="6"/>
  <c r="A124" i="6"/>
  <c r="A126" i="6"/>
  <c r="A127" i="6"/>
  <c r="A128" i="6"/>
  <c r="A129" i="6"/>
  <c r="A130" i="6"/>
  <c r="A131" i="6"/>
  <c r="A132" i="6"/>
  <c r="A133" i="6"/>
  <c r="A134" i="6"/>
  <c r="A135" i="6"/>
  <c r="A136" i="6"/>
  <c r="A137" i="6"/>
  <c r="A138" i="6"/>
  <c r="A140" i="6"/>
  <c r="A141" i="6"/>
  <c r="D4" i="18"/>
  <c r="I12" i="18"/>
  <c r="I18" i="18"/>
  <c r="I30" i="18"/>
  <c r="A54" i="18"/>
  <c r="A55" i="18"/>
  <c r="A57" i="18"/>
  <c r="A58" i="18"/>
  <c r="A59" i="18"/>
  <c r="A60" i="18"/>
  <c r="A61" i="18"/>
  <c r="A62" i="18"/>
  <c r="A69" i="18"/>
  <c r="A70" i="18"/>
  <c r="A71" i="18"/>
  <c r="A75" i="18"/>
  <c r="A76" i="18"/>
  <c r="A77" i="18"/>
  <c r="A81" i="18"/>
  <c r="A82" i="18"/>
  <c r="A84" i="18"/>
  <c r="A98" i="18"/>
  <c r="A99" i="18"/>
  <c r="A109" i="18"/>
  <c r="A110" i="18"/>
  <c r="A111" i="18"/>
  <c r="A112" i="18"/>
  <c r="A113" i="18"/>
  <c r="A114" i="18"/>
  <c r="A115" i="18"/>
  <c r="A119" i="18"/>
  <c r="A120" i="18"/>
  <c r="A121" i="18"/>
  <c r="E4" i="28"/>
  <c r="E210" i="47"/>
  <c r="E212" i="47"/>
  <c r="E213" i="47"/>
  <c r="F15" i="28"/>
  <c r="F9" i="28" s="1"/>
  <c r="G15" i="28"/>
  <c r="H15" i="28"/>
  <c r="I15" i="28"/>
  <c r="I9" i="28" s="1"/>
  <c r="E252" i="47"/>
  <c r="E251" i="47"/>
  <c r="E255" i="47"/>
  <c r="A30" i="28"/>
  <c r="A31" i="28"/>
  <c r="A32" i="28"/>
  <c r="B4" i="48"/>
  <c r="E49" i="16"/>
  <c r="E50" i="16"/>
  <c r="B40" i="48" s="1"/>
  <c r="M43" i="50"/>
  <c r="B50" i="48"/>
  <c r="A93" i="16"/>
  <c r="A94" i="16"/>
  <c r="A95" i="16"/>
  <c r="A96" i="16"/>
  <c r="A98" i="16"/>
  <c r="A99" i="16"/>
  <c r="A100" i="16"/>
  <c r="A101" i="16"/>
  <c r="A102" i="16"/>
  <c r="A103" i="16"/>
  <c r="A104" i="16"/>
  <c r="A105" i="16"/>
  <c r="A106" i="16"/>
  <c r="A107" i="16"/>
  <c r="A108" i="16"/>
  <c r="A109" i="16"/>
  <c r="A110" i="16"/>
  <c r="A111" i="16"/>
  <c r="A113" i="16"/>
  <c r="A114" i="16"/>
  <c r="A115" i="16"/>
  <c r="A116" i="16"/>
  <c r="A118" i="16"/>
  <c r="A119" i="16"/>
  <c r="A120" i="16"/>
  <c r="A121" i="16"/>
  <c r="A122" i="16"/>
  <c r="A124" i="16"/>
  <c r="G40" i="24"/>
  <c r="E368" i="47" s="1"/>
  <c r="G41" i="24"/>
  <c r="E371" i="47" s="1"/>
  <c r="E42" i="24"/>
  <c r="E372" i="47" s="1"/>
  <c r="F42" i="24"/>
  <c r="E373" i="47" s="1"/>
  <c r="E48" i="24"/>
  <c r="E384" i="47" s="1"/>
  <c r="E388" i="47"/>
  <c r="E64" i="24"/>
  <c r="E398" i="47" s="1"/>
  <c r="A81" i="24"/>
  <c r="A82" i="24"/>
  <c r="A83" i="24"/>
  <c r="A84" i="24"/>
  <c r="A85" i="24"/>
  <c r="A86" i="24"/>
  <c r="A87" i="24"/>
  <c r="A88" i="24"/>
  <c r="A89" i="24"/>
  <c r="A90" i="24"/>
  <c r="A91" i="24"/>
  <c r="A92" i="24"/>
  <c r="A93" i="24"/>
  <c r="A94" i="24"/>
  <c r="A95" i="24"/>
  <c r="A97" i="24"/>
  <c r="A98" i="24"/>
  <c r="A99" i="24"/>
  <c r="A100" i="24"/>
  <c r="A101" i="24"/>
  <c r="A102" i="24"/>
  <c r="A103" i="24"/>
  <c r="A104" i="24"/>
  <c r="A105" i="24"/>
  <c r="A106" i="24"/>
  <c r="A107" i="24"/>
  <c r="A108" i="24"/>
  <c r="A109" i="24"/>
  <c r="A111" i="24"/>
  <c r="E425" i="47"/>
  <c r="I50" i="22"/>
  <c r="E440" i="47" s="1"/>
  <c r="I51" i="22"/>
  <c r="E448" i="47" s="1"/>
  <c r="I53" i="22"/>
  <c r="E464" i="47" s="1"/>
  <c r="F54" i="22"/>
  <c r="E56" i="22"/>
  <c r="E476" i="47" s="1"/>
  <c r="F58" i="22"/>
  <c r="E481" i="47" s="1"/>
  <c r="F63" i="22"/>
  <c r="E489" i="47" s="1"/>
  <c r="B3" i="48"/>
  <c r="B6" i="48"/>
  <c r="B7" i="48"/>
  <c r="B8" i="48"/>
  <c r="B9" i="48"/>
  <c r="B10" i="48"/>
  <c r="B11" i="48"/>
  <c r="B12" i="48"/>
  <c r="B13" i="48"/>
  <c r="B14" i="48"/>
  <c r="B15" i="48"/>
  <c r="B16" i="48"/>
  <c r="B17" i="48"/>
  <c r="B19" i="48"/>
  <c r="B20" i="48"/>
  <c r="B21" i="48"/>
  <c r="B22" i="48"/>
  <c r="B23" i="48"/>
  <c r="B24" i="48"/>
  <c r="B25" i="48"/>
  <c r="B27" i="48"/>
  <c r="B35" i="48"/>
  <c r="B36" i="48"/>
  <c r="B38" i="48"/>
  <c r="B39" i="48"/>
  <c r="B42" i="48"/>
  <c r="B43" i="48"/>
  <c r="B52" i="48"/>
  <c r="B53" i="48"/>
  <c r="B55" i="48"/>
  <c r="B56" i="48"/>
  <c r="B57" i="48"/>
  <c r="B58" i="48"/>
  <c r="B59" i="48"/>
  <c r="B60" i="48"/>
  <c r="B61" i="48"/>
  <c r="B62" i="48"/>
  <c r="B63" i="48"/>
  <c r="B64" i="48"/>
  <c r="B4" i="25"/>
  <c r="E6" i="25"/>
  <c r="F6" i="25"/>
  <c r="G6" i="25"/>
  <c r="C11" i="25"/>
  <c r="C13" i="25"/>
  <c r="C16" i="25"/>
  <c r="C17" i="25"/>
  <c r="C18" i="25"/>
  <c r="C19" i="25"/>
  <c r="C24" i="25"/>
  <c r="C31" i="25"/>
  <c r="C32" i="25"/>
  <c r="C43" i="25"/>
  <c r="C46" i="25"/>
  <c r="D46" i="25"/>
  <c r="E324" i="47" s="1"/>
  <c r="E46" i="25"/>
  <c r="E325" i="47" s="1"/>
  <c r="F46" i="25"/>
  <c r="E326" i="47" s="1"/>
  <c r="C47" i="25"/>
  <c r="D47" i="25"/>
  <c r="E327" i="47" s="1"/>
  <c r="E47" i="25"/>
  <c r="E328" i="47" s="1"/>
  <c r="F47" i="25"/>
  <c r="E329" i="47" s="1"/>
  <c r="D8" i="38"/>
  <c r="D9" i="38"/>
  <c r="D81" i="41"/>
  <c r="C84" i="41"/>
  <c r="E211" i="47"/>
  <c r="E404" i="47"/>
  <c r="F48" i="24"/>
  <c r="E385" i="47" s="1"/>
  <c r="E248" i="47"/>
  <c r="B51" i="48"/>
  <c r="B44" i="48"/>
  <c r="B45" i="48"/>
  <c r="F47" i="24"/>
  <c r="B47" i="48"/>
  <c r="F45" i="24"/>
  <c r="E376" i="47" s="1"/>
  <c r="B49" i="48"/>
  <c r="B46" i="48"/>
  <c r="C24" i="41"/>
  <c r="E200" i="47"/>
  <c r="B48" i="48"/>
  <c r="F46" i="24"/>
  <c r="E379" i="47" s="1"/>
  <c r="L13" i="50"/>
  <c r="E167" i="47"/>
  <c r="L79" i="50"/>
  <c r="M79" i="50"/>
  <c r="N79" i="50"/>
  <c r="E399" i="47"/>
  <c r="N59" i="38"/>
  <c r="K56" i="49"/>
  <c r="E153" i="47"/>
  <c r="E232" i="47" l="1"/>
  <c r="G9" i="28"/>
  <c r="E204" i="47" s="1"/>
  <c r="E203" i="47"/>
  <c r="L30" i="73"/>
  <c r="E230" i="47"/>
  <c r="E9" i="28"/>
  <c r="E233" i="47"/>
  <c r="H9" i="28"/>
  <c r="L32" i="73" s="1"/>
  <c r="E57" i="47" s="1"/>
  <c r="D17" i="25"/>
  <c r="E281" i="47" s="1"/>
  <c r="E33" i="73"/>
  <c r="E36" i="73" s="1"/>
  <c r="L54" i="73"/>
  <c r="C32" i="49"/>
  <c r="L32" i="49" s="1"/>
  <c r="E23" i="47"/>
  <c r="C42" i="50"/>
  <c r="M42" i="50" s="1"/>
  <c r="C45" i="41"/>
  <c r="K45" i="41" s="1"/>
  <c r="C34" i="38"/>
  <c r="M34" i="38" s="1"/>
  <c r="E109" i="47"/>
  <c r="L15" i="38"/>
  <c r="C91" i="38"/>
  <c r="L91" i="38" s="1"/>
  <c r="L47" i="73"/>
  <c r="L12" i="50"/>
  <c r="M76" i="38"/>
  <c r="J53" i="22"/>
  <c r="E465" i="47" s="1"/>
  <c r="L51" i="73"/>
  <c r="E67" i="47" s="1"/>
  <c r="C10" i="49"/>
  <c r="I80" i="49" s="1"/>
  <c r="L52" i="73"/>
  <c r="E117" i="47"/>
  <c r="C50" i="49"/>
  <c r="M50" i="49" s="1"/>
  <c r="E140" i="47"/>
  <c r="E242" i="47"/>
  <c r="C88" i="49"/>
  <c r="K88" i="49" s="1"/>
  <c r="L38" i="38"/>
  <c r="L14" i="38"/>
  <c r="J19" i="50"/>
  <c r="E176" i="47"/>
  <c r="E70" i="24"/>
  <c r="E205" i="47"/>
  <c r="L19" i="49"/>
  <c r="K62" i="49"/>
  <c r="M62" i="49"/>
  <c r="L56" i="49"/>
  <c r="O59" i="50"/>
  <c r="M74" i="38"/>
  <c r="M55" i="50"/>
  <c r="O63" i="38"/>
  <c r="L55" i="50"/>
  <c r="O38" i="38"/>
  <c r="L21" i="38"/>
  <c r="L61" i="50"/>
  <c r="M21" i="38"/>
  <c r="M59" i="38"/>
  <c r="L65" i="38"/>
  <c r="O62" i="38"/>
  <c r="C74" i="49"/>
  <c r="L74" i="49" s="1"/>
  <c r="E20" i="24"/>
  <c r="J70" i="50"/>
  <c r="M56" i="49"/>
  <c r="M65" i="38"/>
  <c r="K71" i="49"/>
  <c r="M71" i="50"/>
  <c r="K72" i="49"/>
  <c r="C77" i="38"/>
  <c r="L77" i="38" s="1"/>
  <c r="O58" i="50"/>
  <c r="L72" i="49"/>
  <c r="J71" i="50"/>
  <c r="C73" i="50"/>
  <c r="N59" i="49"/>
  <c r="G42" i="24"/>
  <c r="E374" i="47" s="1"/>
  <c r="N60" i="49"/>
  <c r="M19" i="49"/>
  <c r="E470" i="47"/>
  <c r="I54" i="22"/>
  <c r="E472" i="47" s="1"/>
  <c r="B18" i="48"/>
  <c r="E234" i="47"/>
  <c r="C87" i="50"/>
  <c r="L87" i="50" s="1"/>
  <c r="D39" i="25"/>
  <c r="E317" i="47" s="1"/>
  <c r="E247" i="47"/>
  <c r="L18" i="28"/>
  <c r="E243" i="47" s="1"/>
  <c r="E245" i="47"/>
  <c r="J15" i="28"/>
  <c r="K15" i="28"/>
  <c r="L15" i="28" s="1"/>
  <c r="E236" i="47" s="1"/>
  <c r="C79" i="41"/>
  <c r="E231" i="47"/>
  <c r="J62" i="49"/>
  <c r="K26" i="38"/>
  <c r="L13" i="38"/>
  <c r="H13" i="50"/>
  <c r="L19" i="50"/>
  <c r="H31" i="50"/>
  <c r="C8" i="38"/>
  <c r="L8" i="38" s="1"/>
  <c r="K30" i="38"/>
  <c r="K82" i="38"/>
  <c r="C68" i="41"/>
  <c r="K68" i="41" s="1"/>
  <c r="E341" i="47"/>
  <c r="E188" i="47"/>
  <c r="E187" i="47"/>
  <c r="K14" i="38"/>
  <c r="C14" i="50"/>
  <c r="C17" i="50"/>
  <c r="H72" i="50" s="1"/>
  <c r="C12" i="38"/>
  <c r="H79" i="38" s="1"/>
  <c r="K21" i="38"/>
  <c r="J71" i="49"/>
  <c r="K15" i="38"/>
  <c r="C12" i="49"/>
  <c r="G37" i="49" s="1"/>
  <c r="D8" i="25"/>
  <c r="E269" i="47" s="1"/>
  <c r="F7" i="25"/>
  <c r="E267" i="47" s="1"/>
  <c r="E193" i="47"/>
  <c r="K62" i="38"/>
  <c r="K55" i="50"/>
  <c r="J59" i="49"/>
  <c r="K65" i="38"/>
  <c r="C72" i="41"/>
  <c r="K72" i="41" s="1"/>
  <c r="C13" i="41"/>
  <c r="C16" i="41" s="1"/>
  <c r="J79" i="49"/>
  <c r="K18" i="50"/>
  <c r="E29" i="24"/>
  <c r="C56" i="50"/>
  <c r="I56" i="50" s="1"/>
  <c r="C57" i="49"/>
  <c r="C60" i="38"/>
  <c r="M60" i="38" s="1"/>
  <c r="E339" i="47"/>
  <c r="K95" i="38"/>
  <c r="J19" i="49"/>
  <c r="K19" i="50"/>
  <c r="E199" i="47"/>
  <c r="J13" i="49"/>
  <c r="J47" i="49"/>
  <c r="K39" i="38"/>
  <c r="G9" i="22"/>
  <c r="E410" i="47" s="1"/>
  <c r="J63" i="49"/>
  <c r="K79" i="50"/>
  <c r="L18" i="50"/>
  <c r="J43" i="49"/>
  <c r="J92" i="49"/>
  <c r="K32" i="50"/>
  <c r="C22" i="50"/>
  <c r="K61" i="50"/>
  <c r="J72" i="49"/>
  <c r="J60" i="49"/>
  <c r="L95" i="38"/>
  <c r="E184" i="47"/>
  <c r="K47" i="38"/>
  <c r="K75" i="38"/>
  <c r="J44" i="49"/>
  <c r="K13" i="50"/>
  <c r="J72" i="50"/>
  <c r="D20" i="18"/>
  <c r="E159" i="47" s="1"/>
  <c r="K91" i="50"/>
  <c r="K76" i="38"/>
  <c r="K74" i="38"/>
  <c r="J54" i="22"/>
  <c r="E473" i="47" s="1"/>
  <c r="K13" i="38"/>
  <c r="J76" i="49"/>
  <c r="C19" i="41"/>
  <c r="J24" i="49"/>
  <c r="J28" i="49"/>
  <c r="J56" i="49"/>
  <c r="C8" i="50"/>
  <c r="I8" i="50" s="1"/>
  <c r="K66" i="38"/>
  <c r="K12" i="50"/>
  <c r="C17" i="49"/>
  <c r="K79" i="38"/>
  <c r="J80" i="49"/>
  <c r="K80" i="49"/>
  <c r="N82" i="38"/>
  <c r="N37" i="49"/>
  <c r="K43" i="49"/>
  <c r="J32" i="50"/>
  <c r="N32" i="50"/>
  <c r="L32" i="50"/>
  <c r="H32" i="50"/>
  <c r="K46" i="38"/>
  <c r="L46" i="38"/>
  <c r="L47" i="38"/>
  <c r="K31" i="50"/>
  <c r="K44" i="49"/>
  <c r="J31" i="50"/>
  <c r="L31" i="50"/>
  <c r="M82" i="38"/>
  <c r="L82" i="38"/>
  <c r="M80" i="49"/>
  <c r="L79" i="38"/>
  <c r="L26" i="38"/>
  <c r="N48" i="38"/>
  <c r="L34" i="38"/>
  <c r="M79" i="38"/>
  <c r="J77" i="49"/>
  <c r="K38" i="38"/>
  <c r="L78" i="50"/>
  <c r="N26" i="38"/>
  <c r="L83" i="38"/>
  <c r="N79" i="38"/>
  <c r="M77" i="49"/>
  <c r="K77" i="49"/>
  <c r="L77" i="49"/>
  <c r="M78" i="50"/>
  <c r="N80" i="38"/>
  <c r="K48" i="38"/>
  <c r="M26" i="38"/>
  <c r="K78" i="50"/>
  <c r="C40" i="38"/>
  <c r="K76" i="49"/>
  <c r="N76" i="50"/>
  <c r="N39" i="38"/>
  <c r="M76" i="49"/>
  <c r="K76" i="50"/>
  <c r="E145" i="47"/>
  <c r="L39" i="38"/>
  <c r="K79" i="49"/>
  <c r="L76" i="49"/>
  <c r="M76" i="50"/>
  <c r="M79" i="49"/>
  <c r="L79" i="49"/>
  <c r="E137" i="47"/>
  <c r="C49" i="49"/>
  <c r="E96" i="47"/>
  <c r="E131" i="47"/>
  <c r="N43" i="38"/>
  <c r="L43" i="38"/>
  <c r="M43" i="38"/>
  <c r="J37" i="49"/>
  <c r="K37" i="49"/>
  <c r="M47" i="49"/>
  <c r="K47" i="49"/>
  <c r="A2" i="56"/>
  <c r="D3" i="18"/>
  <c r="E3" i="28"/>
  <c r="C5" i="16"/>
  <c r="C50" i="38"/>
  <c r="L50" i="38" s="1"/>
  <c r="C62" i="41"/>
  <c r="D3" i="24"/>
  <c r="L77" i="50"/>
  <c r="N77" i="50"/>
  <c r="M77" i="50"/>
  <c r="K77" i="50"/>
  <c r="B3" i="25"/>
  <c r="P47" i="50"/>
  <c r="B2" i="56"/>
  <c r="C45" i="49"/>
  <c r="O47" i="50"/>
  <c r="C49" i="50"/>
  <c r="C46" i="49"/>
  <c r="E95" i="47"/>
  <c r="E128" i="47"/>
  <c r="C81" i="38"/>
  <c r="D31" i="25"/>
  <c r="C78" i="49"/>
  <c r="E127" i="47"/>
  <c r="C2" i="22"/>
  <c r="D3" i="22"/>
  <c r="H52" i="22"/>
  <c r="E455" i="47" s="1"/>
  <c r="K52" i="22"/>
  <c r="E458" i="47" s="1"/>
  <c r="F65" i="22"/>
  <c r="E491" i="47" s="1"/>
  <c r="E436" i="47"/>
  <c r="L52" i="22"/>
  <c r="E459" i="47" s="1"/>
  <c r="E469" i="47"/>
  <c r="I76" i="50"/>
  <c r="E58" i="22"/>
  <c r="E480" i="47" s="1"/>
  <c r="K24" i="50"/>
  <c r="I78" i="50"/>
  <c r="H51" i="22"/>
  <c r="E447" i="47" s="1"/>
  <c r="I31" i="50"/>
  <c r="I61" i="50"/>
  <c r="I62" i="50"/>
  <c r="I77" i="50"/>
  <c r="N24" i="50"/>
  <c r="I32" i="50"/>
  <c r="I13" i="50"/>
  <c r="I91" i="50"/>
  <c r="I55" i="50"/>
  <c r="I79" i="50"/>
  <c r="C71" i="41"/>
  <c r="K71" i="41" s="1"/>
  <c r="E393" i="47"/>
  <c r="K22" i="41"/>
  <c r="G48" i="24"/>
  <c r="E386" i="47" s="1"/>
  <c r="O60" i="49"/>
  <c r="P59" i="50"/>
  <c r="B54" i="48"/>
  <c r="E68" i="24"/>
  <c r="E400" i="47" s="1"/>
  <c r="P38" i="38"/>
  <c r="O37" i="49"/>
  <c r="O19" i="49"/>
  <c r="P21" i="38"/>
  <c r="P58" i="50"/>
  <c r="O59" i="49"/>
  <c r="P26" i="50"/>
  <c r="D50" i="25"/>
  <c r="E330" i="47" s="1"/>
  <c r="P62" i="38"/>
  <c r="K25" i="41"/>
  <c r="J10" i="28"/>
  <c r="L30" i="38"/>
  <c r="N30" i="38"/>
  <c r="K24" i="49"/>
  <c r="M28" i="49"/>
  <c r="L24" i="49"/>
  <c r="J36" i="50"/>
  <c r="K26" i="6"/>
  <c r="C51" i="41" s="1"/>
  <c r="M36" i="50"/>
  <c r="E105" i="47"/>
  <c r="M38" i="49"/>
  <c r="C33" i="50"/>
  <c r="K33" i="50" s="1"/>
  <c r="K36" i="50"/>
  <c r="E143" i="47"/>
  <c r="L36" i="50"/>
  <c r="J38" i="49"/>
  <c r="M83" i="38"/>
  <c r="C44" i="41"/>
  <c r="C39" i="49"/>
  <c r="K83" i="38"/>
  <c r="P63" i="38"/>
  <c r="M24" i="49"/>
  <c r="D29" i="6"/>
  <c r="G46" i="24"/>
  <c r="E380" i="47" s="1"/>
  <c r="B37" i="48"/>
  <c r="G47" i="24"/>
  <c r="E383" i="47" s="1"/>
  <c r="E382" i="47"/>
  <c r="E246" i="47"/>
  <c r="J20" i="28"/>
  <c r="E253" i="47"/>
  <c r="G45" i="24"/>
  <c r="E377" i="47" s="1"/>
  <c r="L59" i="38"/>
  <c r="K59" i="38"/>
  <c r="K30" i="41"/>
  <c r="K69" i="41"/>
  <c r="K70" i="41"/>
  <c r="B5" i="48"/>
  <c r="E387" i="47"/>
  <c r="E389" i="47"/>
  <c r="K20" i="28"/>
  <c r="E172" i="47"/>
  <c r="G10" i="22"/>
  <c r="E413" i="47" s="1"/>
  <c r="K80" i="38"/>
  <c r="J73" i="49"/>
  <c r="L75" i="38"/>
  <c r="K13" i="49"/>
  <c r="K63" i="38"/>
  <c r="C64" i="38"/>
  <c r="E7" i="25"/>
  <c r="M80" i="38"/>
  <c r="M75" i="38"/>
  <c r="C60" i="50"/>
  <c r="M72" i="50"/>
  <c r="M13" i="49"/>
  <c r="E183" i="47"/>
  <c r="C61" i="49"/>
  <c r="E46" i="22"/>
  <c r="E435" i="47" s="1"/>
  <c r="C2" i="28"/>
  <c r="I23" i="18"/>
  <c r="E179" i="47" s="1"/>
  <c r="G8" i="22"/>
  <c r="E407" i="47" s="1"/>
  <c r="C10" i="38"/>
  <c r="E244" i="47"/>
  <c r="J50" i="22"/>
  <c r="C4" i="16"/>
  <c r="D41" i="6"/>
  <c r="D52" i="6"/>
  <c r="K58" i="6"/>
  <c r="E148" i="47" s="1"/>
  <c r="D51" i="25"/>
  <c r="E331" i="47" s="1"/>
  <c r="K43" i="38"/>
  <c r="L73" i="49"/>
  <c r="C11" i="41"/>
  <c r="J51" i="22"/>
  <c r="C8" i="49"/>
  <c r="C10" i="41"/>
  <c r="F24" i="41" s="1"/>
  <c r="E34" i="24"/>
  <c r="C15" i="49"/>
  <c r="E197" i="47"/>
  <c r="G7" i="25"/>
  <c r="E35" i="24"/>
  <c r="C20" i="50"/>
  <c r="E254" i="47"/>
  <c r="E460" i="47"/>
  <c r="E54" i="22"/>
  <c r="H53" i="22"/>
  <c r="E463" i="47" s="1"/>
  <c r="E116" i="47"/>
  <c r="D18" i="25"/>
  <c r="E209" i="47"/>
  <c r="K10" i="28"/>
  <c r="C43" i="41"/>
  <c r="E428" i="47"/>
  <c r="E114" i="47"/>
  <c r="L31" i="73" l="1"/>
  <c r="E56" i="47" s="1"/>
  <c r="E202" i="47"/>
  <c r="K32" i="49"/>
  <c r="L33" i="73"/>
  <c r="E58" i="47" s="1"/>
  <c r="E55" i="47"/>
  <c r="K9" i="28"/>
  <c r="C87" i="38" s="1"/>
  <c r="J9" i="28"/>
  <c r="E70" i="47"/>
  <c r="J42" i="50"/>
  <c r="K34" i="38"/>
  <c r="J32" i="49"/>
  <c r="E65" i="47"/>
  <c r="E26" i="47"/>
  <c r="E68" i="47"/>
  <c r="K91" i="38"/>
  <c r="K53" i="22"/>
  <c r="E466" i="47" s="1"/>
  <c r="L53" i="22"/>
  <c r="E467" i="47" s="1"/>
  <c r="B2" i="48"/>
  <c r="E3" i="73"/>
  <c r="B1" i="48"/>
  <c r="E2" i="73"/>
  <c r="J88" i="49"/>
  <c r="C84" i="50"/>
  <c r="C88" i="38"/>
  <c r="C85" i="49"/>
  <c r="I32" i="49"/>
  <c r="I56" i="49"/>
  <c r="I71" i="49"/>
  <c r="I78" i="49"/>
  <c r="I77" i="49"/>
  <c r="I88" i="49"/>
  <c r="K10" i="49"/>
  <c r="O10" i="49"/>
  <c r="I92" i="49"/>
  <c r="I76" i="49"/>
  <c r="M10" i="49"/>
  <c r="I28" i="49"/>
  <c r="I57" i="49"/>
  <c r="J10" i="49"/>
  <c r="L10" i="49"/>
  <c r="N10" i="49"/>
  <c r="I62" i="49"/>
  <c r="I24" i="49"/>
  <c r="I72" i="49"/>
  <c r="I79" i="49"/>
  <c r="I34" i="41"/>
  <c r="C20" i="41"/>
  <c r="G20" i="41" s="1"/>
  <c r="P8" i="50"/>
  <c r="F36" i="50"/>
  <c r="J50" i="49"/>
  <c r="I73" i="49"/>
  <c r="I13" i="49"/>
  <c r="K50" i="49"/>
  <c r="C31" i="41"/>
  <c r="K31" i="41" s="1"/>
  <c r="E11" i="73"/>
  <c r="E6" i="47" s="1"/>
  <c r="L13" i="28"/>
  <c r="E222" i="47" s="1"/>
  <c r="G44" i="41"/>
  <c r="L17" i="50"/>
  <c r="E71" i="24"/>
  <c r="E403" i="47" s="1"/>
  <c r="E402" i="47"/>
  <c r="D72" i="49"/>
  <c r="D73" i="49"/>
  <c r="D76" i="38"/>
  <c r="D71" i="49"/>
  <c r="D74" i="49" s="1"/>
  <c r="D74" i="38"/>
  <c r="D77" i="38" s="1"/>
  <c r="K77" i="38"/>
  <c r="I74" i="49"/>
  <c r="M77" i="38"/>
  <c r="J74" i="49"/>
  <c r="K74" i="49"/>
  <c r="D72" i="50"/>
  <c r="J73" i="50"/>
  <c r="L73" i="50"/>
  <c r="D70" i="50"/>
  <c r="M73" i="50"/>
  <c r="D75" i="38"/>
  <c r="K73" i="50"/>
  <c r="D71" i="50"/>
  <c r="K87" i="50"/>
  <c r="I87" i="50"/>
  <c r="E235" i="47"/>
  <c r="M87" i="50"/>
  <c r="L14" i="28"/>
  <c r="E229" i="47" s="1"/>
  <c r="H79" i="41"/>
  <c r="F79" i="50"/>
  <c r="F43" i="38"/>
  <c r="F59" i="38"/>
  <c r="F83" i="38"/>
  <c r="P8" i="38"/>
  <c r="F79" i="38"/>
  <c r="C9" i="38"/>
  <c r="G91" i="38" s="1"/>
  <c r="F65" i="38"/>
  <c r="F95" i="38"/>
  <c r="M8" i="38"/>
  <c r="F62" i="38"/>
  <c r="F80" i="38"/>
  <c r="F66" i="38"/>
  <c r="F38" i="38"/>
  <c r="H8" i="38"/>
  <c r="F77" i="38"/>
  <c r="N8" i="38"/>
  <c r="F39" i="38"/>
  <c r="F75" i="38"/>
  <c r="F34" i="38"/>
  <c r="F74" i="38"/>
  <c r="F21" i="38"/>
  <c r="F63" i="38"/>
  <c r="O8" i="38"/>
  <c r="F48" i="38"/>
  <c r="J8" i="38"/>
  <c r="F82" i="38"/>
  <c r="F47" i="38"/>
  <c r="F76" i="38"/>
  <c r="F26" i="38"/>
  <c r="K8" i="38"/>
  <c r="F91" i="38"/>
  <c r="J24" i="50"/>
  <c r="I12" i="49"/>
  <c r="D12" i="50"/>
  <c r="J91" i="50"/>
  <c r="F56" i="50"/>
  <c r="F46" i="38"/>
  <c r="F12" i="38"/>
  <c r="H59" i="38"/>
  <c r="H91" i="38"/>
  <c r="F17" i="50"/>
  <c r="G24" i="41"/>
  <c r="H59" i="50"/>
  <c r="K13" i="41"/>
  <c r="I30" i="41"/>
  <c r="I24" i="41"/>
  <c r="H36" i="50"/>
  <c r="P17" i="50"/>
  <c r="H49" i="50"/>
  <c r="H40" i="38"/>
  <c r="H42" i="50"/>
  <c r="H68" i="41"/>
  <c r="H25" i="41"/>
  <c r="I79" i="41"/>
  <c r="H43" i="38"/>
  <c r="M17" i="50"/>
  <c r="H47" i="50"/>
  <c r="H82" i="38"/>
  <c r="H40" i="41"/>
  <c r="J17" i="50"/>
  <c r="I40" i="41"/>
  <c r="J77" i="50"/>
  <c r="J78" i="50"/>
  <c r="L14" i="50"/>
  <c r="J25" i="41"/>
  <c r="D13" i="50"/>
  <c r="J55" i="50"/>
  <c r="M14" i="50"/>
  <c r="K14" i="50"/>
  <c r="J76" i="50"/>
  <c r="N56" i="50"/>
  <c r="F19" i="25"/>
  <c r="E289" i="47" s="1"/>
  <c r="F77" i="50"/>
  <c r="F87" i="50"/>
  <c r="H71" i="50"/>
  <c r="H58" i="50"/>
  <c r="F61" i="50"/>
  <c r="L8" i="50"/>
  <c r="I72" i="41"/>
  <c r="H26" i="50"/>
  <c r="F17" i="25"/>
  <c r="E283" i="47" s="1"/>
  <c r="F59" i="50"/>
  <c r="O8" i="50"/>
  <c r="F42" i="50"/>
  <c r="F55" i="50"/>
  <c r="G76" i="49"/>
  <c r="G32" i="49"/>
  <c r="G10" i="49"/>
  <c r="G50" i="49"/>
  <c r="G24" i="49"/>
  <c r="G38" i="49"/>
  <c r="G44" i="49"/>
  <c r="G47" i="49"/>
  <c r="H70" i="50"/>
  <c r="J79" i="50"/>
  <c r="J87" i="50"/>
  <c r="N14" i="50"/>
  <c r="H46" i="38"/>
  <c r="H73" i="50"/>
  <c r="H48" i="50"/>
  <c r="H12" i="50"/>
  <c r="K17" i="50"/>
  <c r="G72" i="41"/>
  <c r="L12" i="49"/>
  <c r="J12" i="49"/>
  <c r="O17" i="50"/>
  <c r="F48" i="50"/>
  <c r="I16" i="41"/>
  <c r="H69" i="41"/>
  <c r="F78" i="50"/>
  <c r="G30" i="41"/>
  <c r="H80" i="38"/>
  <c r="H39" i="38"/>
  <c r="H34" i="38"/>
  <c r="H26" i="38"/>
  <c r="D13" i="41"/>
  <c r="D15" i="41"/>
  <c r="H72" i="41"/>
  <c r="N8" i="50"/>
  <c r="H77" i="38"/>
  <c r="H83" i="38"/>
  <c r="F47" i="50"/>
  <c r="G50" i="41"/>
  <c r="H47" i="38"/>
  <c r="G79" i="41"/>
  <c r="K19" i="41"/>
  <c r="H70" i="41"/>
  <c r="D14" i="41"/>
  <c r="G45" i="41"/>
  <c r="G25" i="41"/>
  <c r="H22" i="41"/>
  <c r="G71" i="49"/>
  <c r="G73" i="49"/>
  <c r="G72" i="49"/>
  <c r="G56" i="49"/>
  <c r="G74" i="49"/>
  <c r="M12" i="49"/>
  <c r="G19" i="49"/>
  <c r="G60" i="49"/>
  <c r="G63" i="49"/>
  <c r="G59" i="49"/>
  <c r="G92" i="49"/>
  <c r="G62" i="49"/>
  <c r="K12" i="49"/>
  <c r="G88" i="49"/>
  <c r="K12" i="38"/>
  <c r="H21" i="38"/>
  <c r="H38" i="38"/>
  <c r="M12" i="38"/>
  <c r="H66" i="38"/>
  <c r="H62" i="38"/>
  <c r="H63" i="38"/>
  <c r="H65" i="38"/>
  <c r="N12" i="38"/>
  <c r="H74" i="38"/>
  <c r="C16" i="38"/>
  <c r="J16" i="38" s="1"/>
  <c r="H76" i="38"/>
  <c r="L12" i="38"/>
  <c r="H75" i="38"/>
  <c r="H62" i="41"/>
  <c r="G79" i="49"/>
  <c r="G80" i="49"/>
  <c r="G77" i="49"/>
  <c r="G40" i="41"/>
  <c r="G68" i="41"/>
  <c r="M8" i="50"/>
  <c r="H48" i="38"/>
  <c r="G43" i="49"/>
  <c r="H95" i="38"/>
  <c r="G49" i="41"/>
  <c r="G22" i="41"/>
  <c r="L57" i="49"/>
  <c r="G57" i="49"/>
  <c r="J57" i="49"/>
  <c r="M57" i="49"/>
  <c r="K57" i="49"/>
  <c r="H8" i="50"/>
  <c r="F70" i="50"/>
  <c r="F91" i="50"/>
  <c r="F72" i="50"/>
  <c r="F73" i="50"/>
  <c r="K8" i="50"/>
  <c r="F71" i="50"/>
  <c r="J8" i="50"/>
  <c r="F26" i="50"/>
  <c r="C9" i="50"/>
  <c r="G60" i="50" s="1"/>
  <c r="F62" i="50"/>
  <c r="F12" i="50"/>
  <c r="F58" i="50"/>
  <c r="M56" i="50"/>
  <c r="J56" i="50"/>
  <c r="F75" i="50"/>
  <c r="E359" i="47"/>
  <c r="C67" i="41"/>
  <c r="F67" i="41" s="1"/>
  <c r="L54" i="22"/>
  <c r="E475" i="47" s="1"/>
  <c r="I14" i="41"/>
  <c r="G19" i="41"/>
  <c r="H19" i="41"/>
  <c r="I15" i="41"/>
  <c r="F76" i="50"/>
  <c r="L60" i="38"/>
  <c r="F60" i="38"/>
  <c r="H60" i="38"/>
  <c r="K60" i="38"/>
  <c r="N60" i="38"/>
  <c r="I13" i="41"/>
  <c r="I25" i="41"/>
  <c r="E122" i="47"/>
  <c r="K50" i="38"/>
  <c r="C37" i="50"/>
  <c r="F37" i="50" s="1"/>
  <c r="D44" i="6"/>
  <c r="E101" i="47" s="1"/>
  <c r="F40" i="38"/>
  <c r="K28" i="6"/>
  <c r="E123" i="47" s="1"/>
  <c r="I62" i="41"/>
  <c r="N40" i="38"/>
  <c r="L40" i="38"/>
  <c r="K40" i="38"/>
  <c r="K62" i="41"/>
  <c r="G62" i="41"/>
  <c r="H50" i="38"/>
  <c r="C41" i="50"/>
  <c r="C44" i="50" s="1"/>
  <c r="F50" i="38"/>
  <c r="L78" i="49"/>
  <c r="K44" i="41"/>
  <c r="F49" i="50"/>
  <c r="N81" i="38"/>
  <c r="L81" i="38"/>
  <c r="F81" i="38"/>
  <c r="H81" i="38"/>
  <c r="K81" i="38"/>
  <c r="M81" i="38"/>
  <c r="G45" i="49"/>
  <c r="K45" i="49"/>
  <c r="J45" i="49"/>
  <c r="M45" i="49"/>
  <c r="M78" i="49"/>
  <c r="G78" i="49"/>
  <c r="J78" i="49"/>
  <c r="K78" i="49"/>
  <c r="E106" i="47"/>
  <c r="C27" i="38"/>
  <c r="C28" i="38" s="1"/>
  <c r="E89" i="47"/>
  <c r="E303" i="47"/>
  <c r="F31" i="25"/>
  <c r="E305" i="47" s="1"/>
  <c r="G46" i="49"/>
  <c r="J46" i="49"/>
  <c r="K46" i="49"/>
  <c r="M46" i="49"/>
  <c r="G71" i="41"/>
  <c r="I71" i="41"/>
  <c r="H71" i="41"/>
  <c r="J21" i="28"/>
  <c r="K21" i="28"/>
  <c r="E99" i="47"/>
  <c r="D43" i="6"/>
  <c r="D13" i="25" s="1"/>
  <c r="C31" i="49"/>
  <c r="K31" i="49" s="1"/>
  <c r="C33" i="38"/>
  <c r="K33" i="38" s="1"/>
  <c r="D16" i="25"/>
  <c r="F16" i="25" s="1"/>
  <c r="E280" i="47" s="1"/>
  <c r="C25" i="49"/>
  <c r="M25" i="49" s="1"/>
  <c r="N33" i="50"/>
  <c r="J33" i="50"/>
  <c r="J39" i="49"/>
  <c r="G39" i="49"/>
  <c r="K39" i="49"/>
  <c r="M39" i="49"/>
  <c r="L33" i="50"/>
  <c r="L20" i="28"/>
  <c r="E250" i="47" s="1"/>
  <c r="E249" i="47"/>
  <c r="F10" i="49"/>
  <c r="I11" i="41"/>
  <c r="G11" i="41"/>
  <c r="F11" i="41"/>
  <c r="H11" i="41"/>
  <c r="E17" i="25"/>
  <c r="E282" i="47" s="1"/>
  <c r="E266" i="47"/>
  <c r="E19" i="25"/>
  <c r="E288" i="47" s="1"/>
  <c r="E31" i="25"/>
  <c r="E304" i="47" s="1"/>
  <c r="E39" i="25"/>
  <c r="E318" i="47" s="1"/>
  <c r="O8" i="49"/>
  <c r="F62" i="49"/>
  <c r="F60" i="49"/>
  <c r="F39" i="49"/>
  <c r="F76" i="49"/>
  <c r="F57" i="49"/>
  <c r="F24" i="49"/>
  <c r="F43" i="49"/>
  <c r="G8" i="49"/>
  <c r="J8" i="49"/>
  <c r="F47" i="49"/>
  <c r="F38" i="49"/>
  <c r="F19" i="49"/>
  <c r="F80" i="49"/>
  <c r="F78" i="49"/>
  <c r="F73" i="49"/>
  <c r="L8" i="49"/>
  <c r="F88" i="49"/>
  <c r="F92" i="49"/>
  <c r="F56" i="49"/>
  <c r="F12" i="49"/>
  <c r="N8" i="49"/>
  <c r="F72" i="49"/>
  <c r="F45" i="49"/>
  <c r="F50" i="49"/>
  <c r="F74" i="49"/>
  <c r="F32" i="49"/>
  <c r="F63" i="49"/>
  <c r="F71" i="49"/>
  <c r="I8" i="49"/>
  <c r="F44" i="49"/>
  <c r="F37" i="49"/>
  <c r="F59" i="49"/>
  <c r="M8" i="49"/>
  <c r="K8" i="49"/>
  <c r="F79" i="49"/>
  <c r="F77" i="49"/>
  <c r="F46" i="49"/>
  <c r="F14" i="41"/>
  <c r="F19" i="41"/>
  <c r="F71" i="41"/>
  <c r="K10" i="41"/>
  <c r="F34" i="41"/>
  <c r="G10" i="41"/>
  <c r="F50" i="41"/>
  <c r="F40" i="41"/>
  <c r="F13" i="41"/>
  <c r="F70" i="41"/>
  <c r="F25" i="41"/>
  <c r="F69" i="41"/>
  <c r="F49" i="41"/>
  <c r="F15" i="41"/>
  <c r="F79" i="41"/>
  <c r="F16" i="41"/>
  <c r="F72" i="41"/>
  <c r="F30" i="41"/>
  <c r="F45" i="41"/>
  <c r="F22" i="41"/>
  <c r="F44" i="41"/>
  <c r="I10" i="41"/>
  <c r="F68" i="41"/>
  <c r="L50" i="22"/>
  <c r="E443" i="47" s="1"/>
  <c r="K50" i="22"/>
  <c r="E442" i="47" s="1"/>
  <c r="E441" i="47"/>
  <c r="E391" i="47"/>
  <c r="G54" i="24"/>
  <c r="E392" i="47" s="1"/>
  <c r="F61" i="49"/>
  <c r="M61" i="49"/>
  <c r="K61" i="49"/>
  <c r="G61" i="49"/>
  <c r="L61" i="49"/>
  <c r="I61" i="49"/>
  <c r="J61" i="49"/>
  <c r="N64" i="38"/>
  <c r="K64" i="38"/>
  <c r="L64" i="38"/>
  <c r="J64" i="38"/>
  <c r="F64" i="38"/>
  <c r="H64" i="38"/>
  <c r="M64" i="38"/>
  <c r="E362" i="47"/>
  <c r="C58" i="49"/>
  <c r="H58" i="49" s="1"/>
  <c r="C57" i="50"/>
  <c r="H57" i="50" s="1"/>
  <c r="C61" i="38"/>
  <c r="E449" i="47"/>
  <c r="K51" i="22"/>
  <c r="E450" i="47" s="1"/>
  <c r="L51" i="22"/>
  <c r="E451" i="47" s="1"/>
  <c r="J81" i="38"/>
  <c r="J30" i="38"/>
  <c r="K10" i="38"/>
  <c r="J79" i="38"/>
  <c r="J26" i="38"/>
  <c r="J83" i="38"/>
  <c r="J74" i="38"/>
  <c r="J60" i="38"/>
  <c r="J80" i="38"/>
  <c r="N10" i="38"/>
  <c r="J65" i="38"/>
  <c r="J12" i="38"/>
  <c r="J34" i="38"/>
  <c r="L10" i="38"/>
  <c r="M10" i="38"/>
  <c r="J76" i="38"/>
  <c r="H10" i="38"/>
  <c r="J82" i="38"/>
  <c r="J95" i="38"/>
  <c r="J14" i="38"/>
  <c r="F10" i="38"/>
  <c r="J75" i="38"/>
  <c r="J15" i="38"/>
  <c r="J59" i="38"/>
  <c r="J13" i="38"/>
  <c r="J77" i="38"/>
  <c r="H60" i="50"/>
  <c r="F60" i="50"/>
  <c r="J60" i="50"/>
  <c r="F62" i="41"/>
  <c r="J91" i="38"/>
  <c r="D18" i="50"/>
  <c r="H61" i="50"/>
  <c r="H55" i="50"/>
  <c r="H91" i="50"/>
  <c r="D19" i="50"/>
  <c r="H62" i="50"/>
  <c r="H24" i="50"/>
  <c r="D17" i="50"/>
  <c r="H87" i="50"/>
  <c r="L20" i="50"/>
  <c r="H76" i="50"/>
  <c r="N20" i="50"/>
  <c r="H79" i="50"/>
  <c r="J20" i="50"/>
  <c r="I20" i="50"/>
  <c r="K20" i="50"/>
  <c r="H77" i="50"/>
  <c r="H78" i="50"/>
  <c r="H56" i="50"/>
  <c r="E36" i="24"/>
  <c r="E364" i="47" s="1"/>
  <c r="E363" i="47"/>
  <c r="E135" i="47"/>
  <c r="D32" i="25"/>
  <c r="C64" i="49"/>
  <c r="E7" i="24"/>
  <c r="F14" i="24" s="1"/>
  <c r="D36" i="25"/>
  <c r="E214" i="47"/>
  <c r="E268" i="47"/>
  <c r="G39" i="25"/>
  <c r="E319" i="47" s="1"/>
  <c r="G31" i="25"/>
  <c r="E306" i="47" s="1"/>
  <c r="G43" i="41"/>
  <c r="K43" i="41"/>
  <c r="C46" i="41"/>
  <c r="F43" i="41"/>
  <c r="D35" i="18"/>
  <c r="C83" i="50"/>
  <c r="E468" i="47"/>
  <c r="E65" i="22"/>
  <c r="E490" i="47" s="1"/>
  <c r="H54" i="22"/>
  <c r="E471" i="47" s="1"/>
  <c r="K54" i="22"/>
  <c r="E474" i="47" s="1"/>
  <c r="F51" i="41"/>
  <c r="C52" i="41"/>
  <c r="G51" i="41"/>
  <c r="H62" i="49"/>
  <c r="H24" i="49"/>
  <c r="H61" i="49"/>
  <c r="J15" i="49"/>
  <c r="H46" i="49"/>
  <c r="H38" i="49"/>
  <c r="H44" i="49"/>
  <c r="H79" i="49"/>
  <c r="H80" i="49"/>
  <c r="H57" i="49"/>
  <c r="K15" i="49"/>
  <c r="H77" i="49"/>
  <c r="H28" i="49"/>
  <c r="H71" i="49"/>
  <c r="H72" i="49"/>
  <c r="H47" i="49"/>
  <c r="H92" i="49"/>
  <c r="H73" i="49"/>
  <c r="H63" i="49"/>
  <c r="L15" i="49"/>
  <c r="H74" i="49"/>
  <c r="H37" i="49"/>
  <c r="H50" i="49"/>
  <c r="H59" i="49"/>
  <c r="H32" i="49"/>
  <c r="M15" i="49"/>
  <c r="H43" i="49"/>
  <c r="H78" i="49"/>
  <c r="I15" i="49"/>
  <c r="D13" i="49"/>
  <c r="H10" i="49"/>
  <c r="H76" i="49"/>
  <c r="H60" i="49"/>
  <c r="D12" i="49"/>
  <c r="H45" i="49"/>
  <c r="H8" i="49"/>
  <c r="H39" i="49"/>
  <c r="F15" i="49"/>
  <c r="H56" i="49"/>
  <c r="H88" i="49"/>
  <c r="F18" i="25"/>
  <c r="E286" i="47" s="1"/>
  <c r="E18" i="25"/>
  <c r="E285" i="47" s="1"/>
  <c r="E284" i="47"/>
  <c r="L10" i="28" l="1"/>
  <c r="E215" i="47" s="1"/>
  <c r="C84" i="49"/>
  <c r="G31" i="41"/>
  <c r="E207" i="47"/>
  <c r="L9" i="28"/>
  <c r="E208" i="47" s="1"/>
  <c r="D35" i="25"/>
  <c r="M60" i="73"/>
  <c r="N60" i="73" s="1"/>
  <c r="M43" i="73"/>
  <c r="N43" i="73" s="1"/>
  <c r="F29" i="73"/>
  <c r="G29" i="73" s="1"/>
  <c r="F15" i="73"/>
  <c r="F43" i="73"/>
  <c r="G43" i="73" s="1"/>
  <c r="F28" i="73"/>
  <c r="M13" i="73"/>
  <c r="N13" i="73" s="1"/>
  <c r="M58" i="73"/>
  <c r="N58" i="73" s="1"/>
  <c r="F42" i="73"/>
  <c r="G42" i="73" s="1"/>
  <c r="M26" i="73"/>
  <c r="N26" i="73" s="1"/>
  <c r="M12" i="73"/>
  <c r="N12" i="73" s="1"/>
  <c r="F41" i="73"/>
  <c r="M25" i="73"/>
  <c r="N25" i="73" s="1"/>
  <c r="M11" i="73"/>
  <c r="N11" i="73" s="1"/>
  <c r="M56" i="73"/>
  <c r="N56" i="73" s="1"/>
  <c r="M40" i="73"/>
  <c r="N40" i="73" s="1"/>
  <c r="M24" i="73"/>
  <c r="N24" i="73" s="1"/>
  <c r="M54" i="73"/>
  <c r="N54" i="73" s="1"/>
  <c r="F10" i="73"/>
  <c r="G10" i="73" s="1"/>
  <c r="M59" i="73"/>
  <c r="N59" i="73" s="1"/>
  <c r="M57" i="73"/>
  <c r="N57" i="73" s="1"/>
  <c r="M52" i="73"/>
  <c r="N52" i="73" s="1"/>
  <c r="F35" i="73"/>
  <c r="G35" i="73" s="1"/>
  <c r="F22" i="73"/>
  <c r="G22" i="73" s="1"/>
  <c r="M9" i="73"/>
  <c r="N9" i="73" s="1"/>
  <c r="F33" i="73"/>
  <c r="G33" i="73" s="1"/>
  <c r="F48" i="73"/>
  <c r="G48" i="73" s="1"/>
  <c r="F8" i="73"/>
  <c r="G8" i="73" s="1"/>
  <c r="M7" i="73"/>
  <c r="M31" i="73"/>
  <c r="N31" i="73" s="1"/>
  <c r="F7" i="73"/>
  <c r="F18" i="73"/>
  <c r="G18" i="73" s="1"/>
  <c r="M44" i="73"/>
  <c r="N44" i="73" s="1"/>
  <c r="F11" i="73"/>
  <c r="G11" i="73" s="1"/>
  <c r="M10" i="73"/>
  <c r="N10" i="73" s="1"/>
  <c r="M36" i="73"/>
  <c r="M51" i="73"/>
  <c r="N51" i="73" s="1"/>
  <c r="F34" i="73"/>
  <c r="G34" i="73" s="1"/>
  <c r="F21" i="73"/>
  <c r="G21" i="73" s="1"/>
  <c r="F9" i="73"/>
  <c r="G9" i="73" s="1"/>
  <c r="F20" i="73"/>
  <c r="G20" i="73" s="1"/>
  <c r="M32" i="73"/>
  <c r="N32" i="73" s="1"/>
  <c r="M19" i="73"/>
  <c r="F32" i="73"/>
  <c r="G32" i="73" s="1"/>
  <c r="F46" i="73"/>
  <c r="G46" i="73" s="1"/>
  <c r="F31" i="73"/>
  <c r="G31" i="73" s="1"/>
  <c r="M30" i="73"/>
  <c r="F16" i="73"/>
  <c r="G16" i="73" s="1"/>
  <c r="M23" i="73"/>
  <c r="N23" i="73" s="1"/>
  <c r="M53" i="73"/>
  <c r="N53" i="73" s="1"/>
  <c r="M48" i="73"/>
  <c r="M8" i="73"/>
  <c r="N8" i="73" s="1"/>
  <c r="F19" i="73"/>
  <c r="G19" i="73" s="1"/>
  <c r="M18" i="73"/>
  <c r="F45" i="73"/>
  <c r="G45" i="73" s="1"/>
  <c r="F17" i="73"/>
  <c r="G17" i="73" s="1"/>
  <c r="F30" i="73"/>
  <c r="G30" i="73" s="1"/>
  <c r="M37" i="73"/>
  <c r="N37" i="73" s="1"/>
  <c r="M22" i="73"/>
  <c r="F44" i="73"/>
  <c r="G44" i="73" s="1"/>
  <c r="M47" i="73"/>
  <c r="N47" i="73" s="1"/>
  <c r="F20" i="41"/>
  <c r="H20" i="41"/>
  <c r="C32" i="41"/>
  <c r="G32" i="41" s="1"/>
  <c r="F31" i="41"/>
  <c r="I31" i="41"/>
  <c r="E256" i="47"/>
  <c r="C92" i="38"/>
  <c r="I92" i="38" s="1"/>
  <c r="C88" i="50"/>
  <c r="F88" i="50" s="1"/>
  <c r="D40" i="25"/>
  <c r="E40" i="25" s="1"/>
  <c r="E321" i="47" s="1"/>
  <c r="C89" i="49"/>
  <c r="L48" i="73"/>
  <c r="E12" i="73"/>
  <c r="J37" i="50"/>
  <c r="G47" i="38"/>
  <c r="M9" i="38"/>
  <c r="G74" i="38"/>
  <c r="N9" i="38"/>
  <c r="G77" i="38"/>
  <c r="G50" i="38"/>
  <c r="G81" i="38"/>
  <c r="G39" i="38"/>
  <c r="M37" i="50"/>
  <c r="D11" i="25"/>
  <c r="E11" i="25" s="1"/>
  <c r="F38" i="50" s="1"/>
  <c r="G80" i="38"/>
  <c r="G38" i="38"/>
  <c r="G34" i="38"/>
  <c r="G83" i="38"/>
  <c r="K9" i="38"/>
  <c r="G21" i="38"/>
  <c r="P9" i="38"/>
  <c r="G63" i="38"/>
  <c r="G62" i="38"/>
  <c r="G46" i="38"/>
  <c r="G64" i="38"/>
  <c r="G12" i="38"/>
  <c r="G75" i="38"/>
  <c r="G95" i="38"/>
  <c r="G60" i="38"/>
  <c r="G40" i="38"/>
  <c r="G43" i="38"/>
  <c r="J9" i="38"/>
  <c r="L9" i="38"/>
  <c r="G10" i="38"/>
  <c r="G59" i="38"/>
  <c r="G65" i="38"/>
  <c r="O9" i="38"/>
  <c r="G76" i="38"/>
  <c r="G48" i="38"/>
  <c r="G79" i="38"/>
  <c r="H9" i="38"/>
  <c r="G66" i="38"/>
  <c r="G26" i="38"/>
  <c r="G82" i="38"/>
  <c r="J16" i="41"/>
  <c r="G21" i="41"/>
  <c r="J31" i="41"/>
  <c r="J79" i="41"/>
  <c r="J14" i="41"/>
  <c r="J10" i="41"/>
  <c r="K21" i="41"/>
  <c r="H21" i="41"/>
  <c r="F21" i="41"/>
  <c r="J11" i="41"/>
  <c r="D22" i="41"/>
  <c r="J13" i="41"/>
  <c r="J24" i="41"/>
  <c r="J34" i="41"/>
  <c r="D12" i="38"/>
  <c r="D19" i="41"/>
  <c r="J15" i="41"/>
  <c r="D20" i="41"/>
  <c r="I10" i="38"/>
  <c r="I64" i="38"/>
  <c r="G16" i="38"/>
  <c r="J30" i="41"/>
  <c r="J40" i="41"/>
  <c r="J71" i="41"/>
  <c r="G49" i="50"/>
  <c r="I38" i="38"/>
  <c r="I74" i="38"/>
  <c r="I75" i="38"/>
  <c r="I95" i="38"/>
  <c r="I47" i="38"/>
  <c r="I80" i="38"/>
  <c r="I43" i="38"/>
  <c r="I77" i="38"/>
  <c r="I26" i="38"/>
  <c r="I48" i="38"/>
  <c r="I83" i="38"/>
  <c r="I66" i="38"/>
  <c r="D15" i="38"/>
  <c r="D14" i="38"/>
  <c r="I59" i="38"/>
  <c r="I82" i="38"/>
  <c r="D13" i="38"/>
  <c r="M16" i="38"/>
  <c r="I65" i="38"/>
  <c r="I91" i="38"/>
  <c r="I8" i="38"/>
  <c r="I62" i="38"/>
  <c r="K16" i="38"/>
  <c r="I79" i="38"/>
  <c r="I30" i="38"/>
  <c r="N16" i="38"/>
  <c r="I34" i="38"/>
  <c r="I63" i="38"/>
  <c r="L16" i="38"/>
  <c r="I76" i="38"/>
  <c r="I46" i="38"/>
  <c r="I39" i="38"/>
  <c r="F16" i="38"/>
  <c r="I9" i="38"/>
  <c r="I50" i="38"/>
  <c r="I40" i="38"/>
  <c r="I81" i="38"/>
  <c r="I60" i="38"/>
  <c r="G67" i="41"/>
  <c r="H67" i="41"/>
  <c r="K67" i="41"/>
  <c r="I67" i="41"/>
  <c r="G76" i="50"/>
  <c r="G42" i="50"/>
  <c r="G62" i="50"/>
  <c r="G73" i="50"/>
  <c r="G17" i="50"/>
  <c r="G59" i="50"/>
  <c r="G12" i="50"/>
  <c r="G71" i="50"/>
  <c r="K9" i="50"/>
  <c r="G61" i="50"/>
  <c r="G58" i="50"/>
  <c r="I9" i="50"/>
  <c r="G70" i="50"/>
  <c r="O9" i="50"/>
  <c r="J9" i="50"/>
  <c r="G77" i="50"/>
  <c r="G87" i="50"/>
  <c r="G78" i="50"/>
  <c r="L9" i="50"/>
  <c r="P9" i="50"/>
  <c r="G75" i="50"/>
  <c r="G91" i="50"/>
  <c r="G55" i="50"/>
  <c r="G72" i="50"/>
  <c r="G48" i="50"/>
  <c r="G36" i="50"/>
  <c r="N9" i="50"/>
  <c r="G56" i="50"/>
  <c r="H9" i="50"/>
  <c r="G26" i="50"/>
  <c r="G79" i="50"/>
  <c r="M9" i="50"/>
  <c r="G47" i="50"/>
  <c r="G37" i="50"/>
  <c r="L37" i="50"/>
  <c r="K37" i="50"/>
  <c r="C38" i="50"/>
  <c r="M38" i="50" s="1"/>
  <c r="H31" i="49"/>
  <c r="H37" i="50"/>
  <c r="C34" i="49"/>
  <c r="F34" i="49" s="1"/>
  <c r="L31" i="49"/>
  <c r="J31" i="49"/>
  <c r="F41" i="50"/>
  <c r="G41" i="50"/>
  <c r="M41" i="50"/>
  <c r="H41" i="50"/>
  <c r="J41" i="50"/>
  <c r="K29" i="6"/>
  <c r="K44" i="6" s="1"/>
  <c r="I33" i="38"/>
  <c r="L33" i="38"/>
  <c r="C35" i="38"/>
  <c r="F35" i="38" s="1"/>
  <c r="M33" i="38"/>
  <c r="G31" i="49"/>
  <c r="E100" i="47"/>
  <c r="J33" i="38"/>
  <c r="M27" i="38"/>
  <c r="E16" i="25"/>
  <c r="E279" i="47" s="1"/>
  <c r="C33" i="49"/>
  <c r="H33" i="49" s="1"/>
  <c r="I31" i="49"/>
  <c r="K27" i="38"/>
  <c r="H27" i="38"/>
  <c r="L27" i="38"/>
  <c r="F31" i="49"/>
  <c r="G25" i="49"/>
  <c r="N27" i="38"/>
  <c r="F27" i="38"/>
  <c r="E278" i="47"/>
  <c r="D20" i="25"/>
  <c r="E290" i="47" s="1"/>
  <c r="F33" i="38"/>
  <c r="G33" i="38"/>
  <c r="I27" i="38"/>
  <c r="H33" i="38"/>
  <c r="G27" i="38"/>
  <c r="K25" i="49"/>
  <c r="J27" i="38"/>
  <c r="C80" i="41"/>
  <c r="J80" i="41" s="1"/>
  <c r="L21" i="28"/>
  <c r="E257" i="47" s="1"/>
  <c r="J25" i="49"/>
  <c r="I25" i="49"/>
  <c r="C26" i="49"/>
  <c r="H26" i="49" s="1"/>
  <c r="L25" i="49"/>
  <c r="H25" i="49"/>
  <c r="F25" i="49"/>
  <c r="K28" i="38"/>
  <c r="N28" i="38"/>
  <c r="M28" i="38"/>
  <c r="H28" i="38"/>
  <c r="L28" i="38"/>
  <c r="I28" i="38"/>
  <c r="G28" i="38"/>
  <c r="C54" i="38"/>
  <c r="J28" i="38"/>
  <c r="P28" i="38"/>
  <c r="H61" i="38"/>
  <c r="K61" i="38"/>
  <c r="J61" i="38"/>
  <c r="F61" i="38"/>
  <c r="G61" i="38"/>
  <c r="I61" i="38"/>
  <c r="C67" i="38"/>
  <c r="D61" i="38" s="1"/>
  <c r="L61" i="38"/>
  <c r="N61" i="38"/>
  <c r="M61" i="38"/>
  <c r="F57" i="50"/>
  <c r="M57" i="50"/>
  <c r="G57" i="50"/>
  <c r="J57" i="50"/>
  <c r="C63" i="50"/>
  <c r="D57" i="50" s="1"/>
  <c r="N57" i="50"/>
  <c r="I57" i="50"/>
  <c r="M58" i="49"/>
  <c r="J58" i="49"/>
  <c r="G58" i="49"/>
  <c r="L58" i="49"/>
  <c r="I58" i="49"/>
  <c r="F58" i="49"/>
  <c r="K58" i="49"/>
  <c r="E275" i="47"/>
  <c r="G13" i="25"/>
  <c r="E276" i="47" s="1"/>
  <c r="E307" i="47"/>
  <c r="G32" i="25"/>
  <c r="E310" i="47" s="1"/>
  <c r="F32" i="25"/>
  <c r="E309" i="47" s="1"/>
  <c r="E32" i="25"/>
  <c r="E308" i="47" s="1"/>
  <c r="H84" i="49"/>
  <c r="K84" i="49"/>
  <c r="G84" i="49"/>
  <c r="J84" i="49"/>
  <c r="I84" i="49"/>
  <c r="F84" i="49"/>
  <c r="E36" i="25"/>
  <c r="E315" i="47" s="1"/>
  <c r="E314" i="47"/>
  <c r="G36" i="25"/>
  <c r="E316" i="47" s="1"/>
  <c r="K83" i="50"/>
  <c r="I83" i="50"/>
  <c r="J83" i="50"/>
  <c r="H83" i="50"/>
  <c r="M83" i="50"/>
  <c r="F83" i="50"/>
  <c r="L83" i="50"/>
  <c r="G83" i="50"/>
  <c r="H87" i="38"/>
  <c r="L87" i="38"/>
  <c r="K87" i="38"/>
  <c r="F87" i="38"/>
  <c r="G87" i="38"/>
  <c r="J87" i="38"/>
  <c r="I87" i="38"/>
  <c r="F9" i="24"/>
  <c r="E334" i="47" s="1"/>
  <c r="F19" i="24"/>
  <c r="E354" i="47" s="1"/>
  <c r="F13" i="24"/>
  <c r="E342" i="47" s="1"/>
  <c r="F15" i="24"/>
  <c r="E346" i="47" s="1"/>
  <c r="F18" i="24"/>
  <c r="E352" i="47" s="1"/>
  <c r="F11" i="24"/>
  <c r="E338" i="47" s="1"/>
  <c r="F17" i="24"/>
  <c r="E350" i="47" s="1"/>
  <c r="F16" i="24"/>
  <c r="E348" i="47" s="1"/>
  <c r="E344" i="47"/>
  <c r="F12" i="24"/>
  <c r="E340" i="47" s="1"/>
  <c r="F10" i="24"/>
  <c r="E336" i="47" s="1"/>
  <c r="E332" i="47"/>
  <c r="E26" i="24"/>
  <c r="E358" i="47" s="1"/>
  <c r="C64" i="41"/>
  <c r="E24" i="24"/>
  <c r="E356" i="47" s="1"/>
  <c r="E30" i="24"/>
  <c r="E360" i="47" s="1"/>
  <c r="F52" i="41"/>
  <c r="G52" i="41"/>
  <c r="C83" i="41"/>
  <c r="D43" i="25"/>
  <c r="E323" i="47" s="1"/>
  <c r="C96" i="38"/>
  <c r="C92" i="50"/>
  <c r="C93" i="49"/>
  <c r="E169" i="47"/>
  <c r="D57" i="49"/>
  <c r="D77" i="49"/>
  <c r="D61" i="49"/>
  <c r="D76" i="49"/>
  <c r="D80" i="49"/>
  <c r="H64" i="49"/>
  <c r="J64" i="49"/>
  <c r="D79" i="49"/>
  <c r="D63" i="49"/>
  <c r="D59" i="49"/>
  <c r="G64" i="49"/>
  <c r="D60" i="49"/>
  <c r="L64" i="49"/>
  <c r="K64" i="49"/>
  <c r="D78" i="49"/>
  <c r="D62" i="49"/>
  <c r="M64" i="49"/>
  <c r="I64" i="49"/>
  <c r="D56" i="49"/>
  <c r="D58" i="49"/>
  <c r="F64" i="49"/>
  <c r="J44" i="50"/>
  <c r="K44" i="50"/>
  <c r="G44" i="50"/>
  <c r="L44" i="50"/>
  <c r="N44" i="50"/>
  <c r="F44" i="50"/>
  <c r="M44" i="50"/>
  <c r="H44" i="50"/>
  <c r="E311" i="47"/>
  <c r="G35" i="25"/>
  <c r="E313" i="47" s="1"/>
  <c r="E35" i="25"/>
  <c r="E312" i="47" s="1"/>
  <c r="G46" i="41"/>
  <c r="K46" i="41"/>
  <c r="F46" i="41"/>
  <c r="C54" i="41"/>
  <c r="I32" i="41" l="1"/>
  <c r="C36" i="41"/>
  <c r="F36" i="41" s="1"/>
  <c r="M33" i="73"/>
  <c r="N33" i="73" s="1"/>
  <c r="N30" i="73"/>
  <c r="F12" i="73"/>
  <c r="M55" i="73" s="1"/>
  <c r="G7" i="73"/>
  <c r="M14" i="73"/>
  <c r="N14" i="73" s="1"/>
  <c r="N7" i="73"/>
  <c r="F47" i="73"/>
  <c r="G47" i="73" s="1"/>
  <c r="F49" i="73"/>
  <c r="G49" i="73" s="1"/>
  <c r="G41" i="73"/>
  <c r="N48" i="73"/>
  <c r="M27" i="73"/>
  <c r="N27" i="73" s="1"/>
  <c r="N22" i="73"/>
  <c r="F36" i="73"/>
  <c r="G36" i="73" s="1"/>
  <c r="G28" i="73"/>
  <c r="N36" i="73"/>
  <c r="M38" i="73"/>
  <c r="N38" i="73" s="1"/>
  <c r="F23" i="73"/>
  <c r="G15" i="73"/>
  <c r="L55" i="73"/>
  <c r="E25" i="73"/>
  <c r="E7" i="47"/>
  <c r="K32" i="41"/>
  <c r="J32" i="41"/>
  <c r="F32" i="41"/>
  <c r="E66" i="47"/>
  <c r="F28" i="38"/>
  <c r="D64" i="49"/>
  <c r="F11" i="25"/>
  <c r="E272" i="47" s="1"/>
  <c r="K88" i="50"/>
  <c r="H88" i="50"/>
  <c r="I88" i="50"/>
  <c r="K89" i="49"/>
  <c r="J89" i="49"/>
  <c r="G89" i="49"/>
  <c r="H89" i="49"/>
  <c r="I89" i="49"/>
  <c r="F89" i="49"/>
  <c r="G40" i="25"/>
  <c r="E322" i="47" s="1"/>
  <c r="E320" i="47"/>
  <c r="L88" i="50"/>
  <c r="J88" i="50"/>
  <c r="G88" i="50"/>
  <c r="M88" i="50"/>
  <c r="K92" i="38"/>
  <c r="L92" i="38"/>
  <c r="F92" i="38"/>
  <c r="H92" i="38"/>
  <c r="J92" i="38"/>
  <c r="G92" i="38"/>
  <c r="D16" i="38"/>
  <c r="E17" i="47"/>
  <c r="G12" i="73"/>
  <c r="E271" i="47"/>
  <c r="F26" i="49"/>
  <c r="E270" i="47"/>
  <c r="D12" i="25"/>
  <c r="G12" i="25" s="1"/>
  <c r="E274" i="47" s="1"/>
  <c r="N38" i="50"/>
  <c r="P38" i="50"/>
  <c r="H38" i="50"/>
  <c r="I80" i="41"/>
  <c r="F80" i="41"/>
  <c r="H80" i="41"/>
  <c r="G80" i="41"/>
  <c r="H34" i="49"/>
  <c r="G34" i="49"/>
  <c r="L38" i="50"/>
  <c r="J38" i="50"/>
  <c r="K38" i="50"/>
  <c r="I34" i="49"/>
  <c r="K34" i="49"/>
  <c r="J34" i="49"/>
  <c r="L34" i="49"/>
  <c r="C51" i="50"/>
  <c r="D42" i="50" s="1"/>
  <c r="C52" i="49"/>
  <c r="D43" i="49" s="1"/>
  <c r="D24" i="25"/>
  <c r="D27" i="25" s="1"/>
  <c r="E124" i="47"/>
  <c r="L35" i="38"/>
  <c r="C52" i="38"/>
  <c r="F52" i="38" s="1"/>
  <c r="C55" i="38"/>
  <c r="J55" i="38" s="1"/>
  <c r="J35" i="38"/>
  <c r="M35" i="38"/>
  <c r="I35" i="38"/>
  <c r="H35" i="38"/>
  <c r="K35" i="38"/>
  <c r="G35" i="38"/>
  <c r="F20" i="25"/>
  <c r="E292" i="47" s="1"/>
  <c r="E20" i="25"/>
  <c r="E291" i="47" s="1"/>
  <c r="L33" i="49"/>
  <c r="G26" i="49"/>
  <c r="M26" i="49"/>
  <c r="I26" i="49"/>
  <c r="J26" i="49"/>
  <c r="O26" i="49"/>
  <c r="L26" i="49"/>
  <c r="K26" i="49"/>
  <c r="F54" i="38"/>
  <c r="K54" i="38"/>
  <c r="G54" i="38"/>
  <c r="P54" i="38"/>
  <c r="O54" i="38"/>
  <c r="M54" i="38"/>
  <c r="I54" i="38"/>
  <c r="N54" i="38"/>
  <c r="H54" i="38"/>
  <c r="J54" i="38"/>
  <c r="L54" i="38"/>
  <c r="F63" i="50"/>
  <c r="D79" i="50"/>
  <c r="D76" i="50"/>
  <c r="M63" i="50"/>
  <c r="G63" i="50"/>
  <c r="J63" i="50"/>
  <c r="D59" i="50"/>
  <c r="D75" i="50"/>
  <c r="D55" i="50"/>
  <c r="D78" i="50"/>
  <c r="L63" i="50"/>
  <c r="D61" i="50"/>
  <c r="K63" i="50"/>
  <c r="N63" i="50"/>
  <c r="D56" i="50"/>
  <c r="D62" i="50"/>
  <c r="D77" i="50"/>
  <c r="D58" i="50"/>
  <c r="H63" i="50"/>
  <c r="D60" i="50"/>
  <c r="D82" i="38"/>
  <c r="D59" i="38"/>
  <c r="L67" i="38"/>
  <c r="H67" i="38"/>
  <c r="F67" i="38"/>
  <c r="N67" i="38"/>
  <c r="J67" i="38"/>
  <c r="D83" i="38"/>
  <c r="D80" i="38"/>
  <c r="M67" i="38"/>
  <c r="I67" i="38"/>
  <c r="D65" i="38"/>
  <c r="D79" i="38"/>
  <c r="D62" i="38"/>
  <c r="G67" i="38"/>
  <c r="D81" i="38"/>
  <c r="D63" i="38"/>
  <c r="K67" i="38"/>
  <c r="D66" i="38"/>
  <c r="D60" i="38"/>
  <c r="D64" i="38"/>
  <c r="D69" i="41"/>
  <c r="K64" i="41"/>
  <c r="D67" i="41"/>
  <c r="C63" i="41"/>
  <c r="D71" i="41"/>
  <c r="D70" i="41"/>
  <c r="H64" i="41"/>
  <c r="G64" i="41"/>
  <c r="J64" i="41"/>
  <c r="I64" i="41"/>
  <c r="D72" i="41"/>
  <c r="D62" i="41"/>
  <c r="D68" i="41"/>
  <c r="F64" i="41"/>
  <c r="G54" i="41"/>
  <c r="F54" i="41"/>
  <c r="K88" i="38"/>
  <c r="L88" i="38"/>
  <c r="I88" i="38"/>
  <c r="H88" i="38"/>
  <c r="G88" i="38"/>
  <c r="J88" i="38"/>
  <c r="F88" i="38"/>
  <c r="F84" i="50"/>
  <c r="I84" i="50"/>
  <c r="G84" i="50"/>
  <c r="L84" i="50"/>
  <c r="J84" i="50"/>
  <c r="H84" i="50"/>
  <c r="M84" i="50"/>
  <c r="K84" i="50"/>
  <c r="K85" i="49"/>
  <c r="J85" i="49"/>
  <c r="G85" i="49"/>
  <c r="F85" i="49"/>
  <c r="I85" i="49"/>
  <c r="H85" i="49"/>
  <c r="K46" i="6"/>
  <c r="E136" i="47"/>
  <c r="C66" i="49"/>
  <c r="I36" i="41" l="1"/>
  <c r="J36" i="41"/>
  <c r="D82" i="41"/>
  <c r="K36" i="41"/>
  <c r="C57" i="41"/>
  <c r="F57" i="41" s="1"/>
  <c r="H36" i="41"/>
  <c r="G36" i="41"/>
  <c r="C56" i="41"/>
  <c r="D54" i="41" s="1"/>
  <c r="F25" i="73"/>
  <c r="F38" i="73" s="1"/>
  <c r="F51" i="73" s="1"/>
  <c r="M17" i="73" s="1"/>
  <c r="L18" i="73" s="1"/>
  <c r="G23" i="73"/>
  <c r="N55" i="73"/>
  <c r="E71" i="47"/>
  <c r="D67" i="38"/>
  <c r="E38" i="73"/>
  <c r="E27" i="47" s="1"/>
  <c r="E273" i="47"/>
  <c r="D32" i="50"/>
  <c r="D36" i="50"/>
  <c r="D37" i="50"/>
  <c r="D48" i="50"/>
  <c r="F51" i="50"/>
  <c r="K51" i="50"/>
  <c r="D31" i="50"/>
  <c r="D47" i="50"/>
  <c r="D32" i="49"/>
  <c r="H51" i="50"/>
  <c r="D41" i="50"/>
  <c r="D44" i="50" s="1"/>
  <c r="J51" i="50"/>
  <c r="D14" i="25"/>
  <c r="E277" i="47" s="1"/>
  <c r="E24" i="25"/>
  <c r="E298" i="47" s="1"/>
  <c r="J52" i="49"/>
  <c r="D24" i="49"/>
  <c r="H52" i="49"/>
  <c r="K52" i="49"/>
  <c r="G52" i="49"/>
  <c r="D25" i="49"/>
  <c r="D49" i="49"/>
  <c r="C65" i="50"/>
  <c r="N65" i="50" s="1"/>
  <c r="N51" i="50"/>
  <c r="G51" i="50"/>
  <c r="D43" i="50"/>
  <c r="D46" i="49"/>
  <c r="M51" i="50"/>
  <c r="F52" i="49"/>
  <c r="L51" i="50"/>
  <c r="D50" i="49"/>
  <c r="D21" i="25"/>
  <c r="E293" i="47" s="1"/>
  <c r="D44" i="49"/>
  <c r="D45" i="49" s="1"/>
  <c r="D47" i="49"/>
  <c r="E297" i="47"/>
  <c r="D28" i="49"/>
  <c r="I52" i="49"/>
  <c r="D37" i="49"/>
  <c r="F24" i="25"/>
  <c r="E299" i="47" s="1"/>
  <c r="D38" i="49"/>
  <c r="G24" i="25"/>
  <c r="E300" i="47" s="1"/>
  <c r="D31" i="49"/>
  <c r="M52" i="49"/>
  <c r="D23" i="25"/>
  <c r="G23" i="25" s="1"/>
  <c r="E296" i="47" s="1"/>
  <c r="D52" i="38"/>
  <c r="D26" i="38"/>
  <c r="D47" i="38"/>
  <c r="N52" i="38"/>
  <c r="D30" i="38"/>
  <c r="K52" i="38"/>
  <c r="I55" i="38"/>
  <c r="F55" i="38"/>
  <c r="D27" i="38"/>
  <c r="D33" i="38"/>
  <c r="K55" i="38"/>
  <c r="N55" i="38"/>
  <c r="C69" i="38"/>
  <c r="N69" i="38" s="1"/>
  <c r="D39" i="38"/>
  <c r="M55" i="38"/>
  <c r="D50" i="38"/>
  <c r="J52" i="38"/>
  <c r="G55" i="38"/>
  <c r="M52" i="38"/>
  <c r="G52" i="38"/>
  <c r="I52" i="38"/>
  <c r="D34" i="38"/>
  <c r="L55" i="38"/>
  <c r="H55" i="38"/>
  <c r="D38" i="38"/>
  <c r="H52" i="38"/>
  <c r="L52" i="38"/>
  <c r="D43" i="38"/>
  <c r="D46" i="38"/>
  <c r="H57" i="41"/>
  <c r="I57" i="41"/>
  <c r="J57" i="41"/>
  <c r="K57" i="41"/>
  <c r="G57" i="41"/>
  <c r="F63" i="41"/>
  <c r="H63" i="41"/>
  <c r="I63" i="41"/>
  <c r="K63" i="41"/>
  <c r="G63" i="41"/>
  <c r="D63" i="41"/>
  <c r="D57" i="41"/>
  <c r="C74" i="41"/>
  <c r="D31" i="41"/>
  <c r="D45" i="41"/>
  <c r="H56" i="41"/>
  <c r="C58" i="41"/>
  <c r="J56" i="41"/>
  <c r="D44" i="41"/>
  <c r="F56" i="41"/>
  <c r="G56" i="41"/>
  <c r="D36" i="41"/>
  <c r="D49" i="41"/>
  <c r="D30" i="41"/>
  <c r="I56" i="41"/>
  <c r="D50" i="41"/>
  <c r="D43" i="41"/>
  <c r="D51" i="41"/>
  <c r="D46" i="41"/>
  <c r="D52" i="41"/>
  <c r="D28" i="25"/>
  <c r="E302" i="47" s="1"/>
  <c r="E301" i="47"/>
  <c r="F66" i="49"/>
  <c r="H66" i="49"/>
  <c r="I66" i="49"/>
  <c r="G66" i="49"/>
  <c r="M66" i="49"/>
  <c r="D66" i="49"/>
  <c r="K66" i="49"/>
  <c r="J66" i="49"/>
  <c r="L66" i="49"/>
  <c r="K60" i="6"/>
  <c r="E138" i="47"/>
  <c r="K56" i="41" l="1"/>
  <c r="D34" i="41"/>
  <c r="G25" i="73"/>
  <c r="N18" i="73"/>
  <c r="E47" i="47"/>
  <c r="D48" i="38"/>
  <c r="D34" i="49"/>
  <c r="D28" i="38"/>
  <c r="D54" i="38" s="1"/>
  <c r="D26" i="49"/>
  <c r="D49" i="50"/>
  <c r="D38" i="50"/>
  <c r="D33" i="50"/>
  <c r="D35" i="38"/>
  <c r="D39" i="49"/>
  <c r="D40" i="38"/>
  <c r="D32" i="41"/>
  <c r="E149" i="47"/>
  <c r="L17" i="73"/>
  <c r="E46" i="47" s="1"/>
  <c r="E51" i="73"/>
  <c r="G38" i="73"/>
  <c r="E23" i="25"/>
  <c r="E295" i="47" s="1"/>
  <c r="E294" i="47"/>
  <c r="D33" i="49"/>
  <c r="M65" i="50"/>
  <c r="F65" i="50"/>
  <c r="H65" i="50"/>
  <c r="K65" i="50"/>
  <c r="J65" i="50"/>
  <c r="L65" i="50"/>
  <c r="G65" i="50"/>
  <c r="K69" i="38"/>
  <c r="D69" i="38"/>
  <c r="G69" i="38"/>
  <c r="L69" i="38"/>
  <c r="F69" i="38"/>
  <c r="I69" i="38"/>
  <c r="J69" i="38"/>
  <c r="M69" i="38"/>
  <c r="H69" i="38"/>
  <c r="D58" i="41"/>
  <c r="G58" i="41"/>
  <c r="I58" i="41"/>
  <c r="K58" i="41"/>
  <c r="F58" i="41"/>
  <c r="J58" i="41"/>
  <c r="H58" i="41"/>
  <c r="F74" i="41"/>
  <c r="G74" i="41"/>
  <c r="I74" i="41"/>
  <c r="H74" i="41"/>
  <c r="D75" i="41"/>
  <c r="J74" i="41"/>
  <c r="K74" i="41"/>
  <c r="G51" i="73" l="1"/>
  <c r="E37" i="47"/>
  <c r="D55" i="38"/>
  <c r="L19" i="73"/>
  <c r="N19" i="73" s="1"/>
  <c r="N17" i="73"/>
  <c r="E48"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Michaël Simard</author>
  </authors>
  <commentList>
    <comment ref="F29" authorId="0" shapeId="0" xr:uid="{EA3E99F9-021E-4F1C-AE30-49EE4106662C}">
      <text>
        <r>
          <rPr>
            <b/>
            <sz val="9"/>
            <color indexed="81"/>
            <rFont val="Tahoma"/>
            <family val="2"/>
          </rPr>
          <t>Excluding direct transit passengers (non-terminal passengers)</t>
        </r>
      </text>
    </comment>
    <comment ref="H29" authorId="0" shapeId="0" xr:uid="{BF5F1B2F-1799-4EA1-9970-2D5FDDD1B736}">
      <text>
        <r>
          <rPr>
            <b/>
            <sz val="9"/>
            <color indexed="81"/>
            <rFont val="Tahoma"/>
            <family val="2"/>
          </rPr>
          <t>Excluding direct transit passengers (non-terminal passengers)</t>
        </r>
      </text>
    </comment>
    <comment ref="F31" authorId="0" shapeId="0" xr:uid="{F3EB7434-A84E-4F12-8577-85699945069D}">
      <text>
        <r>
          <rPr>
            <b/>
            <sz val="9"/>
            <color indexed="81"/>
            <rFont val="Tahoma"/>
            <family val="2"/>
          </rPr>
          <t>Excluding trucked freight</t>
        </r>
      </text>
    </comment>
    <comment ref="H31" authorId="0" shapeId="0" xr:uid="{E0C4BB04-B09C-4C14-9E32-7E93F0365D32}">
      <text>
        <r>
          <rPr>
            <b/>
            <sz val="9"/>
            <color indexed="81"/>
            <rFont val="Tahoma"/>
            <family val="2"/>
          </rPr>
          <t>Excluding trucked freight</t>
        </r>
      </text>
    </comment>
    <comment ref="K64" authorId="0" shapeId="0" xr:uid="{8F76D2B3-4D8C-470D-9D94-A2453641FD5F}">
      <text>
        <r>
          <rPr>
            <b/>
            <sz val="9"/>
            <color indexed="81"/>
            <rFont val="Tahoma"/>
            <family val="2"/>
          </rPr>
          <t>Only include operator personnel employed at this airport</t>
        </r>
      </text>
    </comment>
    <comment ref="K67" authorId="0" shapeId="0" xr:uid="{4FE35C70-239D-483A-9906-57417AEA65A1}">
      <text>
        <r>
          <rPr>
            <b/>
            <sz val="9"/>
            <color indexed="81"/>
            <rFont val="Tahoma"/>
            <family val="2"/>
          </rPr>
          <t>Includes employees of any field working on site; retail, maintenance, security, etc.</t>
        </r>
      </text>
    </comment>
  </commentList>
</comments>
</file>

<file path=xl/sharedStrings.xml><?xml version="1.0" encoding="utf-8"?>
<sst xmlns="http://schemas.openxmlformats.org/spreadsheetml/2006/main" count="16880" uniqueCount="8686">
  <si>
    <r>
      <t>Other</t>
    </r>
    <r>
      <rPr>
        <sz val="10"/>
        <color indexed="12"/>
        <rFont val="Arial"/>
        <family val="2"/>
      </rPr>
      <t xml:space="preserve">. </t>
    </r>
    <r>
      <rPr>
        <sz val="10"/>
        <rFont val="Arial"/>
        <family val="2"/>
      </rPr>
      <t>Enter the amount and the description for any other terminal area revenue not included on lines C1 through C6.</t>
    </r>
  </si>
  <si>
    <t>(a) Airline Name</t>
  </si>
  <si>
    <t>(c) Market Share</t>
  </si>
  <si>
    <t>Number of Non-Stop Destinations</t>
  </si>
  <si>
    <r>
      <t xml:space="preserve">   Utilities:  Electrical (kwh) </t>
    </r>
    <r>
      <rPr>
        <sz val="10"/>
        <color indexed="10"/>
        <rFont val="Arial"/>
        <family val="2"/>
      </rPr>
      <t>(E46 on "ACI Detailed Exp." page)</t>
    </r>
  </si>
  <si>
    <r>
      <t xml:space="preserve">   Utilities:  Other </t>
    </r>
    <r>
      <rPr>
        <sz val="10"/>
        <color indexed="10"/>
        <rFont val="Arial"/>
        <family val="2"/>
      </rPr>
      <t>(E47 on "ACI Detailed Exp." page)</t>
    </r>
  </si>
  <si>
    <r>
      <t xml:space="preserve">Maintenance Labor Costs </t>
    </r>
    <r>
      <rPr>
        <b/>
        <sz val="10"/>
        <color indexed="10"/>
        <rFont val="Arial"/>
        <family val="2"/>
      </rPr>
      <t xml:space="preserve"> </t>
    </r>
    <r>
      <rPr>
        <sz val="10"/>
        <color indexed="10"/>
        <rFont val="Arial"/>
        <family val="2"/>
      </rPr>
      <t>(Airport &amp; Contracted)</t>
    </r>
  </si>
  <si>
    <t>B29</t>
  </si>
  <si>
    <t>SPECIFIC EXPENSE CATEGORIES</t>
  </si>
  <si>
    <r>
      <t xml:space="preserve">   Utilities:  Total </t>
    </r>
    <r>
      <rPr>
        <sz val="10"/>
        <color indexed="10"/>
        <rFont val="Arial"/>
        <family val="2"/>
      </rPr>
      <t>(E48 on "ACI Detailed Exp." page)</t>
    </r>
  </si>
  <si>
    <r>
      <t xml:space="preserve">   Admin/Overhead Expense </t>
    </r>
    <r>
      <rPr>
        <sz val="10"/>
        <color indexed="10"/>
        <rFont val="Arial"/>
        <family val="2"/>
      </rPr>
      <t>(Finance, HR, Legal, Exec., Procurement, etc)</t>
    </r>
  </si>
  <si>
    <t>OTHER EXPENSE KPMs</t>
  </si>
  <si>
    <r>
      <t xml:space="preserve">Hotel Revenues. </t>
    </r>
    <r>
      <rPr>
        <sz val="10"/>
        <color indexed="12"/>
        <rFont val="Arial"/>
        <family val="2"/>
      </rPr>
      <t xml:space="preserve"> </t>
    </r>
    <r>
      <rPr>
        <sz val="10"/>
        <rFont val="Arial"/>
        <family val="2"/>
      </rPr>
      <t>Enter income from hotel operations under concessions or management arrangement and revenues from airport owned hotels.</t>
    </r>
  </si>
  <si>
    <t xml:space="preserve"> If there was a mid-year adjustment, enter the average of the two rates used.</t>
  </si>
  <si>
    <r>
      <t xml:space="preserve">Average Landing Fee Rates. </t>
    </r>
    <r>
      <rPr>
        <sz val="10"/>
        <color indexed="12"/>
        <rFont val="Arial"/>
        <family val="2"/>
      </rPr>
      <t xml:space="preserve"> </t>
    </r>
    <r>
      <rPr>
        <sz val="10"/>
        <rFont val="Arial"/>
        <family val="2"/>
      </rPr>
      <t>This section reflects the post-settlement landing (take-off) fee per 1000 pound for signatory and non-signatory airlines, as calculated at your airport.  Note - if the Airport does not distinguish between signatory and non-signatory airlines, then enter the same amounts in both fields.</t>
    </r>
  </si>
  <si>
    <t>As stated.</t>
  </si>
  <si>
    <t xml:space="preserve">Aircraft Operations:  TOTAL </t>
  </si>
  <si>
    <t>Number of Public Parking Transactions</t>
  </si>
  <si>
    <r>
      <t xml:space="preserve">Depreciation. </t>
    </r>
    <r>
      <rPr>
        <sz val="10"/>
        <color indexed="12"/>
        <rFont val="Arial"/>
        <family val="2"/>
      </rPr>
      <t xml:space="preserve"> </t>
    </r>
    <r>
      <rPr>
        <sz val="10"/>
        <rFont val="Arial"/>
        <family val="2"/>
      </rPr>
      <t>If the airport depreciates its assets, enter the depreciation for the reporting fiscal year.</t>
    </r>
  </si>
  <si>
    <r>
      <t xml:space="preserve">Net Operating Profit (Loss). </t>
    </r>
    <r>
      <rPr>
        <sz val="10"/>
        <color indexed="12"/>
        <rFont val="Arial"/>
        <family val="2"/>
      </rPr>
      <t xml:space="preserve"> </t>
    </r>
    <r>
      <rPr>
        <sz val="10"/>
        <rFont val="Arial"/>
        <family val="2"/>
      </rPr>
      <t>This is a calculated field.</t>
    </r>
  </si>
  <si>
    <t>Originating and Destination Passengers</t>
  </si>
  <si>
    <t>9.2</t>
  </si>
  <si>
    <t>Net assets (deficit) at end of year</t>
  </si>
  <si>
    <t>2.5</t>
  </si>
  <si>
    <t>Fuel sales net profit/loss or fuel flowage fees</t>
  </si>
  <si>
    <t>9.3</t>
  </si>
  <si>
    <t>Change in net assets</t>
  </si>
  <si>
    <t>2.6</t>
  </si>
  <si>
    <t>2.7</t>
  </si>
  <si>
    <t>Other non-passenger operating revenue</t>
  </si>
  <si>
    <t>10.0</t>
  </si>
  <si>
    <t>2.8</t>
  </si>
  <si>
    <t>10.1</t>
  </si>
  <si>
    <t>10.2</t>
  </si>
  <si>
    <t>3.0</t>
  </si>
  <si>
    <t>Total Aeronautical Revenue</t>
  </si>
  <si>
    <t>10.3</t>
  </si>
  <si>
    <t>10.4</t>
  </si>
  <si>
    <t>Roads, rail and transit</t>
  </si>
  <si>
    <t>4.0</t>
  </si>
  <si>
    <t>Non-Aeronautical Revenue</t>
  </si>
  <si>
    <t>10.5</t>
  </si>
  <si>
    <t>4.1</t>
  </si>
  <si>
    <t>Land and non-terminal facility leases and revenues</t>
  </si>
  <si>
    <t>10.6</t>
  </si>
  <si>
    <t>4.2</t>
  </si>
  <si>
    <t>Terminal-food and beverage</t>
  </si>
  <si>
    <t>4.3</t>
  </si>
  <si>
    <r>
      <t xml:space="preserve">Total cost of providing custodial support to the terminal.  </t>
    </r>
    <r>
      <rPr>
        <sz val="10"/>
        <rFont val="Arial"/>
        <family val="2"/>
      </rPr>
      <t>Include airsides and concourses</t>
    </r>
  </si>
  <si>
    <t>Page 4</t>
  </si>
  <si>
    <t>Page 5</t>
  </si>
  <si>
    <t>Page 6</t>
  </si>
  <si>
    <t>Page 8</t>
  </si>
  <si>
    <t>Capital contributions (for withdrawal use minus sign)</t>
  </si>
  <si>
    <r>
      <t xml:space="preserve">Airport Acres. </t>
    </r>
    <r>
      <rPr>
        <sz val="10"/>
        <rFont val="Arial"/>
        <family val="2"/>
      </rPr>
      <t xml:space="preserve"> Airport Acres is the total acres of contiguous land at the Airport.  Excludes land for other uses.  More specific acres questions are included on the ACI-Exps tab.</t>
    </r>
  </si>
  <si>
    <r>
      <t xml:space="preserve">Total Terminal Concession Revenue.  </t>
    </r>
    <r>
      <rPr>
        <sz val="10"/>
        <rFont val="Arial"/>
        <family val="2"/>
      </rPr>
      <t>This is a calculated field.</t>
    </r>
  </si>
  <si>
    <r>
      <t>General and Administrative Expenses.</t>
    </r>
    <r>
      <rPr>
        <sz val="10"/>
        <color indexed="10"/>
        <rFont val="Arial"/>
        <family val="2"/>
      </rPr>
      <t xml:space="preserve"> </t>
    </r>
    <r>
      <rPr>
        <sz val="10"/>
        <rFont val="Arial"/>
        <family val="2"/>
      </rPr>
      <t>Enter miscellaneous G&amp;A expenses on this line (e.g., training, travel, etc).</t>
    </r>
  </si>
  <si>
    <r>
      <t xml:space="preserve">Net Operating Income (Loss) Before Depreciation.  </t>
    </r>
    <r>
      <rPr>
        <sz val="10"/>
        <rFont val="Arial"/>
        <family val="2"/>
      </rPr>
      <t>This is a calculated field.</t>
    </r>
  </si>
  <si>
    <r>
      <t xml:space="preserve">Non-Operating Revenue (Expenses).  </t>
    </r>
    <r>
      <rPr>
        <sz val="10"/>
        <rFont val="Arial"/>
        <family val="2"/>
      </rPr>
      <t>This section includes all other revenues and expenses of the Airport that are considered non-operating revenues and expenses per GAAP.</t>
    </r>
  </si>
  <si>
    <r>
      <t xml:space="preserve">General Aviation Miscellaneous Fees (excludes landing fees A5).  </t>
    </r>
    <r>
      <rPr>
        <sz val="10"/>
        <rFont val="Arial"/>
        <family val="2"/>
      </rPr>
      <t>Include any non-landing fee, GA revenues in this line.</t>
    </r>
  </si>
  <si>
    <r>
      <t>International Passenger Airlines Landed (Take Off) Weights.</t>
    </r>
    <r>
      <rPr>
        <sz val="10"/>
        <rFont val="Arial"/>
        <family val="2"/>
      </rPr>
      <t xml:space="preserve">  Enter the amount of international landed or take-off weights on the appropriate line.</t>
    </r>
  </si>
  <si>
    <r>
      <t>Cargo Landed (Take Off ) Weights.</t>
    </r>
    <r>
      <rPr>
        <sz val="10"/>
        <rFont val="Arial"/>
        <family val="2"/>
      </rPr>
      <t xml:space="preserve">  Enter the amount of cargo landed or take-off weights on the appropriate line..</t>
    </r>
  </si>
  <si>
    <r>
      <t xml:space="preserve">Signatory Rate per 1,000 pounds.  </t>
    </r>
    <r>
      <rPr>
        <sz val="10"/>
        <rFont val="Arial"/>
        <family val="2"/>
      </rPr>
      <t>Enter the post settlement average landing fee rate per 1000 pounds for signatory airlines on this line.</t>
    </r>
  </si>
  <si>
    <r>
      <t xml:space="preserve">Non-Signatory Rate per 1,000 pounds. </t>
    </r>
    <r>
      <rPr>
        <sz val="10"/>
        <rFont val="Arial"/>
        <family val="2"/>
      </rPr>
      <t xml:space="preserve"> Enter the post settlement average landing fee rate per 1000 pounds for non-signatory airlines on this line.</t>
    </r>
  </si>
  <si>
    <t>Realized Coverage Ratios</t>
  </si>
  <si>
    <t>Total Operating Expenses, Excluding Depreciation</t>
  </si>
  <si>
    <r>
      <t>Airfield.</t>
    </r>
    <r>
      <rPr>
        <sz val="10"/>
        <color indexed="12"/>
        <rFont val="Arial"/>
        <family val="2"/>
      </rPr>
      <t xml:space="preserve">  </t>
    </r>
    <r>
      <rPr>
        <sz val="10"/>
        <rFont val="Arial"/>
        <family val="2"/>
      </rPr>
      <t>Enter airfield capital expenditures, including construction in progress, even if the structure did not become operational during the fiscal year.</t>
    </r>
  </si>
  <si>
    <r>
      <t>Terminal.</t>
    </r>
    <r>
      <rPr>
        <sz val="10"/>
        <color indexed="12"/>
        <rFont val="Arial"/>
        <family val="2"/>
      </rPr>
      <t xml:space="preserve">  </t>
    </r>
    <r>
      <rPr>
        <sz val="10"/>
        <rFont val="Arial"/>
        <family val="2"/>
      </rPr>
      <t>Enter terminal capital expenditures, even if the facility or improvement did not become operational during the fiscal year.</t>
    </r>
  </si>
  <si>
    <r>
      <t>Parking</t>
    </r>
    <r>
      <rPr>
        <sz val="10"/>
        <color indexed="12"/>
        <rFont val="Arial"/>
        <family val="2"/>
      </rPr>
      <t xml:space="preserve">.  </t>
    </r>
    <r>
      <rPr>
        <sz val="10"/>
        <rFont val="Arial"/>
        <family val="2"/>
      </rPr>
      <t>Enter parking facility capital expenditures, even if the facility did not become operational during the fiscal year.</t>
    </r>
  </si>
  <si>
    <r>
      <t xml:space="preserve">This section is a high-level functional expense breakdown for your airport as opposed to the expense classification breakdown on the Statement of Revenues and Expenses.  The intention is to obtain more of a cost center expense perspective for each airport.  Costs should include amounts paid to employees and outside vendors for direct services for these cost centers.  </t>
    </r>
    <r>
      <rPr>
        <sz val="10"/>
        <color indexed="10"/>
        <rFont val="Arial"/>
        <family val="2"/>
      </rPr>
      <t>DO NOT INCLUDE ALLOCATED OVERHEAD OR DEBT SERVICE FOR THESE COST CENTERS.  THE TOTAL SHOULD EQUAL TOTAL EXPENSES</t>
    </r>
    <r>
      <rPr>
        <sz val="10"/>
        <rFont val="Arial"/>
        <family val="2"/>
      </rPr>
      <t xml:space="preserve"> as reported on the Statement of Revenues and Expenses.</t>
    </r>
  </si>
  <si>
    <r>
      <t xml:space="preserve">References total labor cost of contract employees, (not tenant or airline) fully dedicated to the airport.  (use FTE’s).  </t>
    </r>
    <r>
      <rPr>
        <sz val="10"/>
        <rFont val="Arial"/>
        <family val="2"/>
      </rPr>
      <t xml:space="preserve">This should include longtime contract employees fulfilling a position, not a onetime engagement.  </t>
    </r>
  </si>
  <si>
    <r>
      <t xml:space="preserve">Cost of maintaining the terminal (Excluding custodial).  </t>
    </r>
    <r>
      <rPr>
        <sz val="10"/>
        <rFont val="Arial"/>
        <family val="2"/>
      </rPr>
      <t>Include airsides and concourses.</t>
    </r>
  </si>
  <si>
    <t>Other Non-Aeronautical Operating Revenue</t>
  </si>
  <si>
    <t>Automated People Mover Intra-terminals Fees</t>
  </si>
  <si>
    <t>Total Operating Expenses</t>
  </si>
  <si>
    <t>Total Non-Operating Revenue and Expense, Net</t>
  </si>
  <si>
    <t>Total Enplaned Passengers</t>
  </si>
  <si>
    <t>Enplaned Passengers - Domestic</t>
  </si>
  <si>
    <t>Enplaned Passengers - International</t>
  </si>
  <si>
    <t>Hangar and Cargo Rentals &amp; Ground Leases</t>
  </si>
  <si>
    <t>Total Net Assets</t>
  </si>
  <si>
    <t># of Vehicles</t>
  </si>
  <si>
    <t>Shuttle buses for parking operations</t>
  </si>
  <si>
    <t>Shuttle buses between terminals</t>
  </si>
  <si>
    <t>Z2</t>
  </si>
  <si>
    <t>Z3</t>
  </si>
  <si>
    <t>Z4</t>
  </si>
  <si>
    <r>
      <t xml:space="preserve">Type of Governance </t>
    </r>
    <r>
      <rPr>
        <sz val="10"/>
        <color indexed="10"/>
        <rFont val="Arial"/>
        <family val="2"/>
      </rPr>
      <t>(yes to all that apply):</t>
    </r>
  </si>
  <si>
    <r>
      <t xml:space="preserve">Do you have an Airline Agreement(s) - </t>
    </r>
    <r>
      <rPr>
        <sz val="10"/>
        <color indexed="10"/>
        <rFont val="Arial"/>
        <family val="2"/>
      </rPr>
      <t>(Yes/No)</t>
    </r>
  </si>
  <si>
    <r>
      <t xml:space="preserve">Type of Airline Agreements </t>
    </r>
    <r>
      <rPr>
        <sz val="10"/>
        <color indexed="10"/>
        <rFont val="Arial"/>
        <family val="2"/>
      </rPr>
      <t>(Residual, Comp. or Hybrid)</t>
    </r>
  </si>
  <si>
    <r>
      <t xml:space="preserve">Term(s) of Current Airline Agreement(s) - </t>
    </r>
    <r>
      <rPr>
        <sz val="10"/>
        <color indexed="10"/>
        <rFont val="Arial"/>
        <family val="2"/>
      </rPr>
      <t># of years</t>
    </r>
  </si>
  <si>
    <r>
      <t>Does your airport have a profit sharing arrangement?</t>
    </r>
    <r>
      <rPr>
        <sz val="10"/>
        <color indexed="10"/>
        <rFont val="Arial"/>
        <family val="2"/>
      </rPr>
      <t xml:space="preserve"> (Yes/No)</t>
    </r>
  </si>
  <si>
    <r>
      <t>Terminal Area Passenger Airline Fees.</t>
    </r>
    <r>
      <rPr>
        <sz val="10"/>
        <color indexed="12"/>
        <rFont val="Arial"/>
        <family val="2"/>
      </rPr>
      <t xml:space="preserve"> This section represents revenues</t>
    </r>
    <r>
      <rPr>
        <sz val="10"/>
        <rFont val="Arial"/>
        <family val="2"/>
      </rPr>
      <t xml:space="preserve"> earned from aeronautical use of the terminal facilities and ground space for the purpose of moving passengers and their baggage (paid by the airlines to the airport).  This revenue includes charges for aeronautical use of terminal buildings as office space, check-in and ticket counters, hold rooms, passenger baggage claim and staging areas, and other operational and maintenance facilities necessary for the air transportation of passengers.  Do not include cargo and hangar rentals in this section as these revenues should be reported on line D2, “Hangar and Cargo Rentals and Ground Leases.”</t>
    </r>
  </si>
  <si>
    <t>Total Capital Expenditures</t>
  </si>
  <si>
    <t>Name of Airport</t>
  </si>
  <si>
    <r>
      <t xml:space="preserve">Net Assets.  </t>
    </r>
    <r>
      <rPr>
        <sz val="10"/>
        <rFont val="Arial"/>
        <family val="2"/>
      </rPr>
      <t>Section U is used to account for the amount of Net Assets recorded in the Airport' GAAP financial statements as of the end of the fiscal year being reported.  If the Airport is part of a System, it should make best efforts to allocated Net Assets between the airports in the categories shown.</t>
    </r>
  </si>
  <si>
    <r>
      <t xml:space="preserve">Total Net Assets. </t>
    </r>
    <r>
      <rPr>
        <sz val="10"/>
        <rFont val="Arial"/>
        <family val="2"/>
      </rPr>
      <t xml:space="preserve"> This is a calculated field.</t>
    </r>
  </si>
  <si>
    <r>
      <t xml:space="preserve">Total Aeronautical Revenue.  </t>
    </r>
    <r>
      <rPr>
        <sz val="10"/>
        <rFont val="Arial"/>
        <family val="2"/>
      </rPr>
      <t>This is a calculated field from lines A6+B4+C8+D7.  This represents the total aeronautical revenues received by the airport from airlines, aircraft owners, and FOBs.</t>
    </r>
  </si>
  <si>
    <r>
      <t>Total Annual Debt Service</t>
    </r>
    <r>
      <rPr>
        <sz val="10"/>
        <color indexed="12"/>
        <rFont val="Arial"/>
        <family val="2"/>
      </rPr>
      <t xml:space="preserve"> </t>
    </r>
    <r>
      <rPr>
        <sz val="10"/>
        <color indexed="10"/>
        <rFont val="Arial"/>
        <family val="2"/>
      </rPr>
      <t>(excl. On-Balance Sheet Special Facility Debt)</t>
    </r>
  </si>
  <si>
    <t>NET DEBT SERVICE</t>
  </si>
  <si>
    <t>DEBT SERVICE COVERAGE RATIO</t>
  </si>
  <si>
    <t>ANNUAL CIP BUDGET</t>
  </si>
  <si>
    <t>UNRESTRICTED CASH RESERVES (# days)</t>
  </si>
  <si>
    <t>Passenger Facility Charges (PFCs)</t>
  </si>
  <si>
    <t>Total Hotel Revenue</t>
  </si>
  <si>
    <t>Labor Costs</t>
  </si>
  <si>
    <t xml:space="preserve">   Totals</t>
  </si>
  <si>
    <t>Total Non-Aeronautical Passenger Related Revenue</t>
  </si>
  <si>
    <t>Total Operating Revenues</t>
  </si>
  <si>
    <t>Percent Paid by Passenger Airlines</t>
  </si>
  <si>
    <t>Percent Paid from Other Sources</t>
  </si>
  <si>
    <t>Non Passenger Airline Revenue</t>
  </si>
  <si>
    <t>Terminal Utilities</t>
  </si>
  <si>
    <t>Terminal Maintenance</t>
  </si>
  <si>
    <r>
      <t>Airport Code/LocID</t>
    </r>
    <r>
      <rPr>
        <sz val="10"/>
        <color indexed="10"/>
        <rFont val="Arial"/>
        <family val="2"/>
      </rPr>
      <t xml:space="preserve"> (3 digit code)</t>
    </r>
  </si>
  <si>
    <t>Terminal Custodial</t>
  </si>
  <si>
    <t xml:space="preserve">Grounds Maintenance Costs </t>
  </si>
  <si>
    <r>
      <t>Stand Alone PFC/AIF  Debt</t>
    </r>
    <r>
      <rPr>
        <sz val="10"/>
        <rFont val="Arial"/>
        <family val="2"/>
      </rPr>
      <t xml:space="preserve"> - represents outstanding bonds that will be </t>
    </r>
    <r>
      <rPr>
        <b/>
        <sz val="10"/>
        <rFont val="Arial"/>
        <family val="2"/>
      </rPr>
      <t>repaid exclusively from PFCs</t>
    </r>
    <r>
      <rPr>
        <sz val="10"/>
        <rFont val="Arial"/>
        <family val="2"/>
      </rPr>
      <t xml:space="preserve"> (i.e., PFCs have been pledged for repayment of bonds) or AIFs (for Canadian Airports).</t>
    </r>
  </si>
  <si>
    <r>
      <t>Net Operating Income (Loss) Before Depreciation</t>
    </r>
    <r>
      <rPr>
        <b/>
        <sz val="10"/>
        <color indexed="12"/>
        <rFont val="Arial"/>
        <family val="2"/>
      </rPr>
      <t xml:space="preserve"> </t>
    </r>
    <r>
      <rPr>
        <sz val="10"/>
        <color indexed="12"/>
        <rFont val="Arial"/>
        <family val="2"/>
      </rPr>
      <t>(L1-M8)</t>
    </r>
  </si>
  <si>
    <r>
      <t>Total Landing Fees</t>
    </r>
    <r>
      <rPr>
        <b/>
        <sz val="10"/>
        <rFont val="Arial"/>
        <family val="2"/>
      </rPr>
      <t xml:space="preserve">. </t>
    </r>
    <r>
      <rPr>
        <sz val="10"/>
        <rFont val="Arial"/>
        <family val="2"/>
      </rPr>
      <t xml:space="preserve"> This is a calculated field.</t>
    </r>
  </si>
  <si>
    <t>Aeronautical Operating Revenue</t>
  </si>
  <si>
    <t>Total Rental Car Revenues</t>
  </si>
  <si>
    <t>Airport</t>
  </si>
  <si>
    <t xml:space="preserve">For the Fiscal Year Ending </t>
  </si>
  <si>
    <r>
      <t>Grant Receipts.</t>
    </r>
    <r>
      <rPr>
        <sz val="10"/>
        <color indexed="12"/>
        <rFont val="Arial"/>
        <family val="2"/>
      </rPr>
      <t xml:space="preserve">  </t>
    </r>
    <r>
      <rPr>
        <sz val="10"/>
        <rFont val="Arial"/>
        <family val="2"/>
      </rPr>
      <t>Enter the amount of AIP grant and other grant payments received in the year as reported on GAAP financial statements.</t>
    </r>
  </si>
  <si>
    <r>
      <t xml:space="preserve">Interest expense.  </t>
    </r>
    <r>
      <rPr>
        <sz val="10"/>
        <rFont val="Arial"/>
        <family val="2"/>
      </rPr>
      <t xml:space="preserve"> Enter reporting period interest expenses.  Note this should be entered as a negative number.</t>
    </r>
  </si>
  <si>
    <t xml:space="preserve">   ARFF</t>
  </si>
  <si>
    <t>B23</t>
  </si>
  <si>
    <t xml:space="preserve">   Parking Operations</t>
  </si>
  <si>
    <t>B24</t>
  </si>
  <si>
    <t xml:space="preserve">   Shuttle Operations</t>
  </si>
  <si>
    <t>B25</t>
  </si>
  <si>
    <t xml:space="preserve">   Marketing/Advertising &amp; Sales</t>
  </si>
  <si>
    <t>B26</t>
  </si>
  <si>
    <t xml:space="preserve">   Administration (Finance, HR, Legal, Procurement, Engineering)</t>
  </si>
  <si>
    <t>B27</t>
  </si>
  <si>
    <t xml:space="preserve">   All Other</t>
  </si>
  <si>
    <t>TOTAL OPERATING EXPENSE</t>
  </si>
  <si>
    <t>Terminal Operating Expense</t>
  </si>
  <si>
    <t xml:space="preserve">   Custodial</t>
  </si>
  <si>
    <t xml:space="preserve">  Terminal Utilities</t>
  </si>
  <si>
    <t>Total Terminal Operations Expense</t>
  </si>
  <si>
    <t>AIRPORT DEBT KPIs</t>
  </si>
  <si>
    <r>
      <t xml:space="preserve">Total Debt Outstanding </t>
    </r>
    <r>
      <rPr>
        <sz val="10"/>
        <color indexed="10"/>
        <rFont val="Arial"/>
        <family val="2"/>
      </rPr>
      <t>(excl. On-Balance Sheet Special Facility Debt)</t>
    </r>
  </si>
  <si>
    <t>NET DEBT OUTSTANDING</t>
  </si>
  <si>
    <t>DEBT SERVICE</t>
  </si>
  <si>
    <t xml:space="preserve"> ** For terminal space maintained by Airport</t>
  </si>
  <si>
    <t xml:space="preserve">  (Ratio should be based on bond document calculations for past fiscal year)</t>
  </si>
  <si>
    <t>Total Debt</t>
  </si>
  <si>
    <t>Realized Coverage Ratio - Senior Debt</t>
  </si>
  <si>
    <t>Realized Coverage Ratio - Subordinate Debt</t>
  </si>
  <si>
    <t>Do you have an Airline Agreement(s) -  (Yes/No)</t>
  </si>
  <si>
    <t>Port Authority</t>
  </si>
  <si>
    <t xml:space="preserve">Terminal Sq. Ft. </t>
  </si>
  <si>
    <t>Number of spaces in/on top of a garage/structure(s)</t>
  </si>
  <si>
    <t>C4</t>
  </si>
  <si>
    <t>C5</t>
  </si>
  <si>
    <t>A1</t>
  </si>
  <si>
    <t>A2</t>
  </si>
  <si>
    <t>A3</t>
  </si>
  <si>
    <t>A4</t>
  </si>
  <si>
    <t>A5</t>
  </si>
  <si>
    <t>A6</t>
  </si>
  <si>
    <t>C6</t>
  </si>
  <si>
    <t>C7</t>
  </si>
  <si>
    <t>D1</t>
  </si>
  <si>
    <t>E1</t>
  </si>
  <si>
    <t>G1</t>
  </si>
  <si>
    <t>G2</t>
  </si>
  <si>
    <t>G3</t>
  </si>
  <si>
    <t>G4</t>
  </si>
  <si>
    <t>M1</t>
  </si>
  <si>
    <t>M2</t>
  </si>
  <si>
    <t>M3</t>
  </si>
  <si>
    <t>Q1</t>
  </si>
  <si>
    <t>Q2</t>
  </si>
  <si>
    <t>Q3</t>
  </si>
  <si>
    <t>Q4</t>
  </si>
  <si>
    <t>D2</t>
  </si>
  <si>
    <t>Insurance, Claims and Settlements</t>
  </si>
  <si>
    <t>Does airport have a consolidated Rental Car Facility (yes/no)</t>
  </si>
  <si>
    <r>
      <t xml:space="preserve">  </t>
    </r>
    <r>
      <rPr>
        <sz val="10"/>
        <color indexed="12"/>
        <rFont val="Arial"/>
        <family val="2"/>
      </rPr>
      <t>(excludes mail, short ton=2000lbs)</t>
    </r>
  </si>
  <si>
    <t xml:space="preserve">  (short ton = 2000 lbs)</t>
  </si>
  <si>
    <t>Airport Destinations from your Airport (at end of year)</t>
  </si>
  <si>
    <r>
      <t xml:space="preserve">Total Passenger Airlines Aircraft Operations.  </t>
    </r>
    <r>
      <rPr>
        <sz val="10"/>
        <rFont val="Arial"/>
        <family val="2"/>
      </rPr>
      <t>This is calculated field.</t>
    </r>
  </si>
  <si>
    <r>
      <t xml:space="preserve">Cargo Aircraft Operations.  </t>
    </r>
    <r>
      <rPr>
        <sz val="10"/>
        <rFont val="Arial"/>
        <family val="2"/>
      </rPr>
      <t>Enter the total number of cargo aircraft operations on this line.</t>
    </r>
  </si>
  <si>
    <t>DETAILED KEY PERFORMANCE MEASURES:  SMALL / GA AIRPORT</t>
  </si>
  <si>
    <t>Per Parking Stall</t>
  </si>
  <si>
    <t>Effective Average Terminal Rental Rate</t>
  </si>
  <si>
    <t>Total Concession Revenue (non-RAC)</t>
  </si>
  <si>
    <t xml:space="preserve">  Public Parking Revenue</t>
  </si>
  <si>
    <t>Building &amp; Land Rent</t>
  </si>
  <si>
    <t>Total Building &amp; Land Rent</t>
  </si>
  <si>
    <t>Fueling Fees</t>
  </si>
  <si>
    <t>DETAILED KEY PERFORMANCE MEASURES:  CARGO AIRPORT</t>
  </si>
  <si>
    <t>Per Aircraft Operation</t>
  </si>
  <si>
    <t>Per Annual Cargo Ton</t>
  </si>
  <si>
    <t xml:space="preserve">    Passenger Operations</t>
  </si>
  <si>
    <t xml:space="preserve">    Cargo Operations</t>
  </si>
  <si>
    <t xml:space="preserve">Aircraft Operations:  </t>
  </si>
  <si>
    <t xml:space="preserve">    Commercial Passenger</t>
  </si>
  <si>
    <t xml:space="preserve">    Corporate/GA</t>
  </si>
  <si>
    <t xml:space="preserve">    Cargo</t>
  </si>
  <si>
    <t>Annual Cargo Tonnage (Freight + Mail)</t>
  </si>
  <si>
    <t>Cargo Airline Revenue</t>
  </si>
  <si>
    <t xml:space="preserve">  Cargo Airline Landing Fees</t>
  </si>
  <si>
    <t xml:space="preserve">  Cargo Airline Building &amp; Land Rent</t>
  </si>
  <si>
    <t>Total Cargo Airline Revenue</t>
  </si>
  <si>
    <t xml:space="preserve">  Landing Fees</t>
  </si>
  <si>
    <t xml:space="preserve">  Passenger Terminal Rents &amp; Fees</t>
  </si>
  <si>
    <t>Non-Airline Passenger-Related Revenue</t>
  </si>
  <si>
    <t xml:space="preserve">  Total Concession Revenue (non-RAC)</t>
  </si>
  <si>
    <t xml:space="preserve">  Total Rental Car Facility Revenue</t>
  </si>
  <si>
    <t>Total Non-Airline, Passenger-Related Revenue</t>
  </si>
  <si>
    <t>Page 2</t>
  </si>
  <si>
    <t>Page 3A</t>
  </si>
  <si>
    <t>YY1</t>
  </si>
  <si>
    <t>YY2</t>
  </si>
  <si>
    <t>YY3</t>
  </si>
  <si>
    <t>YY4</t>
  </si>
  <si>
    <t>FUNCTIONAL EXPENSE CLASSIFICATIONS FOR FAA 127</t>
  </si>
  <si>
    <r>
      <t xml:space="preserve">Rental Car Facility Customer Facility/Transportation Charges. </t>
    </r>
    <r>
      <rPr>
        <sz val="10"/>
        <rFont val="Arial"/>
        <family val="2"/>
      </rPr>
      <t xml:space="preserve"> Enter the amount of customer facility/transportation charges (CFCs/CTCs) received during the year as reported in the GAAP financial statements.  CFCs are levied by airports to pay for the construction and operation of rental car facilities at airports. CTCs are paid by customers for transportation to and from the RAC.   The CFC/CTC is normally a transaction fee based on the number of days a car is rented or per rental car transaction.</t>
    </r>
  </si>
  <si>
    <t>Security Reimbursements from Airlines</t>
  </si>
  <si>
    <r>
      <t>Total Passenger Airline Revenue</t>
    </r>
    <r>
      <rPr>
        <b/>
        <sz val="10"/>
        <color indexed="12"/>
        <rFont val="Arial"/>
        <family val="2"/>
      </rPr>
      <t xml:space="preserve"> </t>
    </r>
    <r>
      <rPr>
        <sz val="10"/>
        <color indexed="12"/>
        <rFont val="Arial"/>
        <family val="2"/>
      </rPr>
      <t>(A1+A2+C8)</t>
    </r>
  </si>
  <si>
    <t>Cost</t>
  </si>
  <si>
    <t xml:space="preserve">If yes, what is the amount of the CFC? </t>
  </si>
  <si>
    <t>Is there a Customer Transportation Charge (CTC)? (yes/no)</t>
  </si>
  <si>
    <t>If yes, what is amount</t>
  </si>
  <si>
    <r>
      <t xml:space="preserve">Fiscal Year Ends </t>
    </r>
    <r>
      <rPr>
        <sz val="10"/>
        <color indexed="10"/>
        <rFont val="Arial"/>
        <family val="2"/>
      </rPr>
      <t>(list Month).  Enter date of fiscal year end being reported</t>
    </r>
  </si>
  <si>
    <t>Fiscal Yr.</t>
  </si>
  <si>
    <r>
      <t>Airline Agreements</t>
    </r>
    <r>
      <rPr>
        <sz val="10"/>
        <rFont val="Arial"/>
        <family val="2"/>
      </rPr>
      <t xml:space="preserve"> </t>
    </r>
    <r>
      <rPr>
        <sz val="10"/>
        <color indexed="10"/>
        <rFont val="Arial"/>
        <family val="2"/>
      </rPr>
      <t>(Note - some airports have different agreements for terminal/airfield - if you do not, just fill out combined)</t>
    </r>
  </si>
  <si>
    <t>Airline Agreements.</t>
  </si>
  <si>
    <t>Services and Other Terminal Concessions</t>
  </si>
  <si>
    <t>(a)</t>
  </si>
  <si>
    <t>(b)</t>
  </si>
  <si>
    <t>(c)</t>
  </si>
  <si>
    <t>(d)</t>
  </si>
  <si>
    <t>(e)</t>
  </si>
  <si>
    <t>(f)</t>
  </si>
  <si>
    <t>Total Debt Outstanding</t>
  </si>
  <si>
    <t>Annual Debt Service and Net Debt Service for Reporting Period</t>
  </si>
  <si>
    <t>Percent</t>
  </si>
  <si>
    <t>Aviation Fuel Tax Retained for Airport Use</t>
  </si>
  <si>
    <t>Other Aeronautical Revenue</t>
  </si>
  <si>
    <t>Non-Aeronautical Operating Revenue</t>
  </si>
  <si>
    <t xml:space="preserve"> Description</t>
  </si>
  <si>
    <t>Ref #</t>
  </si>
  <si>
    <t>OPERATING EXPENSE</t>
  </si>
  <si>
    <t>OPERATING MARGIN</t>
  </si>
  <si>
    <t>C9</t>
  </si>
  <si>
    <t>A11</t>
  </si>
  <si>
    <t>A12</t>
  </si>
  <si>
    <t>A13</t>
  </si>
  <si>
    <t>PASSENGER</t>
  </si>
  <si>
    <t>TRAFFIC</t>
  </si>
  <si>
    <t>Non-Passenger Airline Landing Fee Revenue</t>
  </si>
  <si>
    <t>Total Airline Revenue (Cost)</t>
  </si>
  <si>
    <t>Other Airport Revenue</t>
  </si>
  <si>
    <t>Airside:  Building &amp; Land Rent</t>
  </si>
  <si>
    <t>Concessions:</t>
  </si>
  <si>
    <t>Food-Beverage / Retail</t>
  </si>
  <si>
    <t>Rental Car Facility(s) Revenue</t>
  </si>
  <si>
    <t>Landside:</t>
  </si>
  <si>
    <t>Parking Revenue</t>
  </si>
  <si>
    <t>Ground Transportation Fees</t>
  </si>
  <si>
    <t>Rents and Other</t>
  </si>
  <si>
    <t>Total Landside Revenue</t>
  </si>
  <si>
    <t>Total Other Airport Revenue</t>
  </si>
  <si>
    <t>TOTAL AERONAUTICAL REVENUE</t>
  </si>
  <si>
    <t>TOTAL NON-AERONAUTICAL REVENUE</t>
  </si>
  <si>
    <t>Direct Personnel Expense (Salary &amp; Fringe):</t>
  </si>
  <si>
    <t xml:space="preserve">   Security &amp; Law Enforcement</t>
  </si>
  <si>
    <t>Total Non-Labor Expense</t>
  </si>
  <si>
    <r>
      <t xml:space="preserve">Total Debt Service </t>
    </r>
    <r>
      <rPr>
        <sz val="10"/>
        <color indexed="10"/>
        <rFont val="Arial"/>
        <family val="2"/>
      </rPr>
      <t>(excl. On-Balance Sheet Special Facility Debt)</t>
    </r>
  </si>
  <si>
    <r>
      <t xml:space="preserve">Net Debt Service </t>
    </r>
    <r>
      <rPr>
        <sz val="10"/>
        <color indexed="10"/>
        <rFont val="Arial"/>
        <family val="2"/>
      </rPr>
      <t>(net of DS paid w/ PFCs and other offsets)</t>
    </r>
  </si>
  <si>
    <t>Debt Service Coverage Ratio (DSCR)</t>
  </si>
  <si>
    <t>Annual Debt Service as % of Airline Requirement</t>
  </si>
  <si>
    <t>Unrestricted Cash Reserves (# days)</t>
  </si>
  <si>
    <t>Liquidity Ratio (ST Assets / ST Liabilities)</t>
  </si>
  <si>
    <r>
      <t>Military Aircraft  Operations.</t>
    </r>
    <r>
      <rPr>
        <sz val="10"/>
        <rFont val="Arial"/>
        <family val="2"/>
      </rPr>
      <t xml:space="preserve">  Enter the total number of military aircraft operations on this line.</t>
    </r>
  </si>
  <si>
    <t>Firefighting Costs (Airport &amp; Contracted)</t>
  </si>
  <si>
    <r>
      <t xml:space="preserve">Total Aircraft Operations. </t>
    </r>
    <r>
      <rPr>
        <sz val="10"/>
        <color indexed="12"/>
        <rFont val="Arial"/>
        <family val="2"/>
      </rPr>
      <t xml:space="preserve"> </t>
    </r>
    <r>
      <rPr>
        <sz val="10"/>
        <rFont val="Arial"/>
        <family val="2"/>
      </rPr>
      <t>This is a calculated field.</t>
    </r>
  </si>
  <si>
    <r>
      <t xml:space="preserve">General Aviation Aircraft Operations.  </t>
    </r>
    <r>
      <rPr>
        <sz val="10"/>
        <rFont val="Arial"/>
        <family val="2"/>
      </rPr>
      <t>Enter the total number of GA aircraft operations on this line.</t>
    </r>
  </si>
  <si>
    <t>Number of checkpoint lanes</t>
  </si>
  <si>
    <r>
      <t xml:space="preserve">Airport ID </t>
    </r>
    <r>
      <rPr>
        <sz val="10"/>
        <color indexed="10"/>
        <rFont val="Arial"/>
        <family val="2"/>
      </rPr>
      <t>(three letters)</t>
    </r>
  </si>
  <si>
    <r>
      <t xml:space="preserve">Fiscal Year Ends </t>
    </r>
    <r>
      <rPr>
        <sz val="10"/>
        <color indexed="10"/>
        <rFont val="Arial"/>
        <family val="2"/>
      </rPr>
      <t>(list Month)</t>
    </r>
  </si>
  <si>
    <t>Common Use CUTE/CUSS Maintenance</t>
  </si>
  <si>
    <t>DETAILED KEY PERFORMANCE MEASURES: FOR AIRLINE REVIEW</t>
  </si>
  <si>
    <t>Average Landing Fee &amp; Terminal Rental Rates (post settlement)</t>
  </si>
  <si>
    <t>Y3</t>
  </si>
  <si>
    <t>Variable Rate Debt (CP / VRDO)</t>
  </si>
  <si>
    <t>Senior Fixed Rate Debt</t>
  </si>
  <si>
    <r>
      <t>Unrestricted Cash Reserves (# days):</t>
    </r>
    <r>
      <rPr>
        <b/>
        <sz val="10"/>
        <rFont val="Arial"/>
        <family val="2"/>
      </rPr>
      <t xml:space="preserve"> </t>
    </r>
    <r>
      <rPr>
        <sz val="10"/>
        <rFont val="Arial"/>
        <family val="2"/>
      </rPr>
      <t xml:space="preserve"> Unrestricted Cash &amp; Investments / Annual Operating Expenses x 365 days</t>
    </r>
  </si>
  <si>
    <r>
      <t xml:space="preserve">Non-Stop Destinations:  </t>
    </r>
    <r>
      <rPr>
        <sz val="10"/>
        <rFont val="Arial"/>
        <family val="2"/>
      </rPr>
      <t>number of destinations served from your airport with no connections at intermediate destinations</t>
    </r>
  </si>
  <si>
    <r>
      <t xml:space="preserve">Hotel Revenues </t>
    </r>
    <r>
      <rPr>
        <sz val="10"/>
        <color indexed="10"/>
        <rFont val="Arial"/>
        <family val="2"/>
      </rPr>
      <t>(income to Airport)</t>
    </r>
  </si>
  <si>
    <r>
      <t xml:space="preserve">Security Reimbursements from TSA/Fed Govt. </t>
    </r>
    <r>
      <rPr>
        <sz val="10"/>
        <rFont val="Arial"/>
        <family val="2"/>
      </rPr>
      <t>Enter all reimbursements from the TSA or other governmental organizations ion this line</t>
    </r>
  </si>
  <si>
    <t>DEFINITIONS for Debt Questions</t>
  </si>
  <si>
    <t>2.9</t>
  </si>
  <si>
    <t>Landing Fees from Cargo</t>
  </si>
  <si>
    <t>Landing Fees GA &amp; Military</t>
  </si>
  <si>
    <t>Subtotal</t>
  </si>
  <si>
    <t>16.8</t>
  </si>
  <si>
    <t>16.7</t>
  </si>
  <si>
    <t>Security and law enforcement costs</t>
  </si>
  <si>
    <t>ARFF costs</t>
  </si>
  <si>
    <t>Q9</t>
  </si>
  <si>
    <t>Q10</t>
  </si>
  <si>
    <t>Security Reimbursements from Federal Government</t>
  </si>
  <si>
    <t>Q8-Q9</t>
  </si>
  <si>
    <t>Overtime as a Percentage of Total Maintenance Labor Costs</t>
  </si>
  <si>
    <t>Total Salaries &amp; Benefits of Airport Employees</t>
  </si>
  <si>
    <t>Total Labor Costs of the Contract Employees</t>
  </si>
  <si>
    <t>Cost of Contract Employees as a Percentage of Total Operating Costs</t>
  </si>
  <si>
    <t>V1</t>
  </si>
  <si>
    <t>V2</t>
  </si>
  <si>
    <t>V3</t>
  </si>
  <si>
    <t>W1</t>
  </si>
  <si>
    <t>W2</t>
  </si>
  <si>
    <t>W3</t>
  </si>
  <si>
    <t>X1</t>
  </si>
  <si>
    <t>X2</t>
  </si>
  <si>
    <t>X3</t>
  </si>
  <si>
    <t>X4</t>
  </si>
  <si>
    <t>Y1</t>
  </si>
  <si>
    <t>Y2</t>
  </si>
  <si>
    <t>Z1</t>
  </si>
  <si>
    <t>Year</t>
  </si>
  <si>
    <t>Airport Code</t>
  </si>
  <si>
    <t>ACI Response</t>
  </si>
  <si>
    <t>Total Other Non-Aeronautical Operating Revenues</t>
  </si>
  <si>
    <t>Total Off Balance Sheet Debt</t>
  </si>
  <si>
    <t>K1a</t>
  </si>
  <si>
    <t>K1b</t>
  </si>
  <si>
    <t>K1c</t>
  </si>
  <si>
    <t>K4c</t>
  </si>
  <si>
    <t>K5c</t>
  </si>
  <si>
    <t>K7a</t>
  </si>
  <si>
    <t>K7b</t>
  </si>
  <si>
    <t>K8a</t>
  </si>
  <si>
    <t>K8b</t>
  </si>
  <si>
    <t>K9a</t>
  </si>
  <si>
    <t>K9b</t>
  </si>
  <si>
    <t>K10a</t>
  </si>
  <si>
    <t>K10b</t>
  </si>
  <si>
    <t>K16a</t>
  </si>
  <si>
    <t>K16b</t>
  </si>
  <si>
    <t>K16c</t>
  </si>
  <si>
    <t>K17a</t>
  </si>
  <si>
    <t>K17b</t>
  </si>
  <si>
    <t>K17c</t>
  </si>
  <si>
    <t>K18a</t>
  </si>
  <si>
    <t>K18c</t>
  </si>
  <si>
    <t>K19a</t>
  </si>
  <si>
    <t>K19c</t>
  </si>
  <si>
    <t>K20a</t>
  </si>
  <si>
    <t>K20c</t>
  </si>
  <si>
    <t>K23a</t>
  </si>
  <si>
    <t>K23c</t>
  </si>
  <si>
    <t>K24a</t>
  </si>
  <si>
    <t>K24c</t>
  </si>
  <si>
    <t>Total Aircraft Operations (Excludes Military)</t>
  </si>
  <si>
    <t>S3</t>
  </si>
  <si>
    <t>S4</t>
  </si>
  <si>
    <r>
      <t xml:space="preserve">Total Unrestricted Cash and Investments.  </t>
    </r>
    <r>
      <rPr>
        <sz val="10"/>
        <rFont val="Arial"/>
        <family val="2"/>
      </rPr>
      <t>Should include unrestricted cash and cash equivalents, and unrestricted short-term investments from the current assets section, and unrestricted long-term investments from the long-term assets section of the Statement of Net Assets as of the end of the fiscal year being reported per you GAAP financial statements for the airport.  If the airport is a part of a System then the airport should make its best efforts to allocate cash and investments for the reporting entity.</t>
    </r>
  </si>
  <si>
    <r>
      <t xml:space="preserve">Total Restricted Cash and Investments.  </t>
    </r>
    <r>
      <rPr>
        <sz val="10"/>
        <rFont val="Arial"/>
        <family val="2"/>
      </rPr>
      <t>Should include restricted cash and cash equivalents, and restricted short-term investments from the current assets section, and restricted long-term investments from the long-term assets section of the Statement of Net Assets as of the end of the fiscal year being reported per you GAAP financial statements for the airport.  If the airport is a part of a System then the airport should make its best efforts to allocate cash and investments for the reporting entity..</t>
    </r>
  </si>
  <si>
    <t>Other Nonaeronautical Revenue</t>
  </si>
  <si>
    <t>B18a</t>
  </si>
  <si>
    <t>B18b</t>
  </si>
  <si>
    <t>Enplanements and Operations</t>
  </si>
  <si>
    <t>Total Operating Costs (excludes depreciation)</t>
  </si>
  <si>
    <t>Firefighting Costs (both airport &amp; contracted Fire fighters)</t>
  </si>
  <si>
    <t>Total Terminal Maint., Custodial &amp; Utility Cost</t>
  </si>
  <si>
    <r>
      <t xml:space="preserve">Total Debt Outstanding </t>
    </r>
    <r>
      <rPr>
        <sz val="10"/>
        <color indexed="10"/>
        <rFont val="Arial"/>
        <family val="2"/>
      </rPr>
      <t>(excludes On-Balance Sheet Special Facility Debt)</t>
    </r>
  </si>
  <si>
    <r>
      <t>Total Annual Debt Service</t>
    </r>
    <r>
      <rPr>
        <sz val="10"/>
        <color indexed="12"/>
        <rFont val="Arial"/>
        <family val="2"/>
      </rPr>
      <t xml:space="preserve"> </t>
    </r>
    <r>
      <rPr>
        <sz val="10"/>
        <color indexed="10"/>
        <rFont val="Arial"/>
        <family val="2"/>
      </rPr>
      <t>(excludes On-Balance Sheet Special Facility Debt)</t>
    </r>
  </si>
  <si>
    <t>Fuel Sales Net Profit (Loss) or Fuel Flowage Fees</t>
  </si>
  <si>
    <r>
      <t>On-Airport Rental Car Revenues</t>
    </r>
    <r>
      <rPr>
        <sz val="10"/>
        <color indexed="10"/>
        <rFont val="Arial"/>
        <family val="2"/>
      </rPr>
      <t xml:space="preserve"> </t>
    </r>
    <r>
      <rPr>
        <sz val="10"/>
        <rFont val="Arial"/>
        <family val="2"/>
      </rPr>
      <t>to Airport</t>
    </r>
  </si>
  <si>
    <t xml:space="preserve">Off-Airport Rental Car Revenues to Airport </t>
  </si>
  <si>
    <t>Total Public Parking &amp; Ground Transportation Revenues</t>
  </si>
  <si>
    <r>
      <t>Off-Airport Parking/Valet Access Fees to Airport</t>
    </r>
    <r>
      <rPr>
        <sz val="10"/>
        <color indexed="10"/>
        <rFont val="Arial"/>
        <family val="2"/>
      </rPr>
      <t xml:space="preserve"> </t>
    </r>
  </si>
  <si>
    <r>
      <t xml:space="preserve">Ground Rents/Facilities Leases </t>
    </r>
    <r>
      <rPr>
        <sz val="10"/>
        <color indexed="10"/>
        <rFont val="Arial"/>
        <family val="2"/>
      </rPr>
      <t>(excludes aeronautical &amp; car rental)</t>
    </r>
  </si>
  <si>
    <t>N1</t>
  </si>
  <si>
    <t>P1</t>
  </si>
  <si>
    <t>O1</t>
  </si>
  <si>
    <r>
      <t xml:space="preserve">Net Operating Income (Loss) </t>
    </r>
    <r>
      <rPr>
        <sz val="10"/>
        <color indexed="12"/>
        <rFont val="Arial"/>
        <family val="2"/>
      </rPr>
      <t>(N1-O1)</t>
    </r>
  </si>
  <si>
    <r>
      <t>Total Operating Revenues</t>
    </r>
    <r>
      <rPr>
        <b/>
        <sz val="10"/>
        <color indexed="12"/>
        <rFont val="Arial"/>
        <family val="2"/>
      </rPr>
      <t xml:space="preserve"> </t>
    </r>
    <r>
      <rPr>
        <sz val="10"/>
        <color indexed="12"/>
        <rFont val="Arial"/>
        <family val="2"/>
      </rPr>
      <t>(E1+K1)</t>
    </r>
  </si>
  <si>
    <t>Full Time Equivalents (End of Year)</t>
  </si>
  <si>
    <t>Amount of Fixed Rate Debt</t>
  </si>
  <si>
    <t>Amount of Variable Rate Debt</t>
  </si>
  <si>
    <t>Date Filed or Revised</t>
  </si>
  <si>
    <t>If this is a consolidated report, list the 3 digit codes of the other airports</t>
  </si>
  <si>
    <t>1.0</t>
  </si>
  <si>
    <t>Passenger Airline Aeronautical Revenue</t>
  </si>
  <si>
    <t>Change</t>
  </si>
  <si>
    <t>8.0</t>
  </si>
  <si>
    <t>Police, Security Guard Expenses (airport and contracted)</t>
  </si>
  <si>
    <t>Marketing, Sales and Advertising</t>
  </si>
  <si>
    <t>Transportation Costs (bus and rail operations and maintenance)</t>
  </si>
  <si>
    <t>Administrative (finance, HR, legal, executive, procurement, etc)</t>
  </si>
  <si>
    <t>DEFINITIONS: Capital and Operating Statistics</t>
  </si>
  <si>
    <t>X1-X4</t>
  </si>
  <si>
    <t>B19</t>
  </si>
  <si>
    <t>B28</t>
  </si>
  <si>
    <t>Acres</t>
  </si>
  <si>
    <t>On-Airport Hotel</t>
  </si>
  <si>
    <t>Amount</t>
  </si>
  <si>
    <t>Snow Removal Questions</t>
  </si>
  <si>
    <r>
      <t>Landing Fees (Gross of Profit Sharing).</t>
    </r>
    <r>
      <rPr>
        <sz val="10"/>
        <color indexed="12"/>
        <rFont val="Arial"/>
        <family val="2"/>
      </rPr>
      <t xml:space="preserve"> </t>
    </r>
    <r>
      <rPr>
        <sz val="10"/>
        <rFont val="Arial"/>
        <family val="2"/>
      </rPr>
      <t>Enter the fees charged to aircraft owners and operators for the use of runways, taxiways, landing strips, runway protection zones, and clearways.  Fees for parking aircraft should be reported on line C3 “Terminal Area Apron and Tie Down Fees.”</t>
    </r>
  </si>
  <si>
    <t>1.1</t>
  </si>
  <si>
    <t>Passenger airline landing fees</t>
  </si>
  <si>
    <t>8.1</t>
  </si>
  <si>
    <t>Include cost of both airport and contracted law enforcement officers, net of any TSA reimbursements.</t>
  </si>
  <si>
    <t>Dollars spent on police/security guard labor (pay and benefits)</t>
  </si>
  <si>
    <t>12.3</t>
  </si>
  <si>
    <t>6.0</t>
  </si>
  <si>
    <t>Operating Expenses</t>
  </si>
  <si>
    <t>6.1</t>
  </si>
  <si>
    <t>Personnel compensation and benefits</t>
  </si>
  <si>
    <t>6.2</t>
  </si>
  <si>
    <t>Maintenance Overtime Labor Costs</t>
  </si>
  <si>
    <t>Total Acreage Not Under Roof</t>
  </si>
  <si>
    <t>Region</t>
  </si>
  <si>
    <t>(g)</t>
  </si>
  <si>
    <t>C8</t>
  </si>
  <si>
    <t>Roadways, rail and transit</t>
  </si>
  <si>
    <r>
      <t xml:space="preserve">CONCESSIONS OPERATIONS ONLY - </t>
    </r>
    <r>
      <rPr>
        <b/>
        <sz val="10"/>
        <color indexed="10"/>
        <rFont val="Arial"/>
        <family val="2"/>
      </rPr>
      <t>DO NOT INCLUDE AIRPORT OPERATED CONCESSIONS+B2 IN THIS SECTION</t>
    </r>
  </si>
  <si>
    <t>16.9</t>
  </si>
  <si>
    <t>16.10</t>
  </si>
  <si>
    <r>
      <t>Commercial Paper/Interim Financing</t>
    </r>
    <r>
      <rPr>
        <sz val="10"/>
        <rFont val="Arial"/>
        <family val="2"/>
      </rPr>
      <t xml:space="preserve"> - This column should be used for any short-term debt instrument that is for </t>
    </r>
    <r>
      <rPr>
        <b/>
        <sz val="10"/>
        <color indexed="12"/>
        <rFont val="Arial"/>
        <family val="2"/>
      </rPr>
      <t xml:space="preserve">interim financing or working cash purposes only. </t>
    </r>
    <r>
      <rPr>
        <sz val="10"/>
        <rFont val="Arial"/>
        <family val="2"/>
      </rPr>
      <t xml:space="preserve"> Please describe the type of interim financing on line 5 (e.g., 7 day variable rate auction, Bond Anticipation Notes)</t>
    </r>
  </si>
  <si>
    <t xml:space="preserve">  (from concessions or management agreements only)</t>
  </si>
  <si>
    <t>Extraordinary income (loss)</t>
  </si>
  <si>
    <r>
      <t xml:space="preserve">Capital Contributions.  </t>
    </r>
    <r>
      <rPr>
        <sz val="10"/>
        <rFont val="Arial"/>
        <family val="2"/>
      </rPr>
      <t>Enter any capital contributions received by the Airport, excluding grants; OR any capital distributions made by the airport to owner municipalities.  This field complies with GASB 34 and new FAA Form 127.</t>
    </r>
  </si>
  <si>
    <r>
      <t xml:space="preserve">Extraordinary Income (Loss).  </t>
    </r>
    <r>
      <rPr>
        <sz val="10"/>
        <rFont val="Arial"/>
        <family val="2"/>
      </rPr>
      <t>Enter any extraordinary income (or loss as a negative) incurred by the Airport during the reporting period as required by GASB 34 and new FAA Form 127.</t>
    </r>
  </si>
  <si>
    <r>
      <t xml:space="preserve">Sale of Property. </t>
    </r>
    <r>
      <rPr>
        <sz val="10"/>
        <rFont val="Arial"/>
        <family val="2"/>
      </rPr>
      <t>Enter the amount of cash received for the sale of property during the fiscal year.  Note that this cell is cross reference to the FAA 127.</t>
    </r>
  </si>
  <si>
    <t xml:space="preserve">FTEs:  </t>
  </si>
  <si>
    <t xml:space="preserve">   Law Enforcement</t>
  </si>
  <si>
    <t>Terminal Square Footage</t>
  </si>
  <si>
    <t>Total Passenger Airline Revenue (Cost)</t>
  </si>
  <si>
    <t>J4-5</t>
  </si>
  <si>
    <t>K3a</t>
  </si>
  <si>
    <t>K3b</t>
  </si>
  <si>
    <t>K6a</t>
  </si>
  <si>
    <t>K6b</t>
  </si>
  <si>
    <t>K12a</t>
  </si>
  <si>
    <t>K13a</t>
  </si>
  <si>
    <t>K13b</t>
  </si>
  <si>
    <t>K13c</t>
  </si>
  <si>
    <t>K12c</t>
  </si>
  <si>
    <t>K21a</t>
  </si>
  <si>
    <t>K21c</t>
  </si>
  <si>
    <t>Z5</t>
  </si>
  <si>
    <t>Z6</t>
  </si>
  <si>
    <t>Z7</t>
  </si>
  <si>
    <t>Z8</t>
  </si>
  <si>
    <t>G5</t>
  </si>
  <si>
    <t>Is your Airport Part of a System (Yes/No)</t>
  </si>
  <si>
    <t>Passenger Facility Charges/Airport Improvement Fee (Canada)</t>
  </si>
  <si>
    <t>Canada Lease Rent</t>
  </si>
  <si>
    <t>W2a</t>
  </si>
  <si>
    <t>Stand Alone Debt       PFC/AIF - Canada          (100% PFC)</t>
  </si>
  <si>
    <r>
      <t>Other Capital Expenditures.</t>
    </r>
    <r>
      <rPr>
        <sz val="10"/>
        <color indexed="12"/>
        <rFont val="Arial"/>
        <family val="2"/>
      </rPr>
      <t xml:space="preserve">  </t>
    </r>
    <r>
      <rPr>
        <sz val="10"/>
        <rFont val="Arial"/>
        <family val="2"/>
      </rPr>
      <t xml:space="preserve">Enter other capital expenditures, even if the facility or improvement did not become operational during the fiscal year.  </t>
    </r>
  </si>
  <si>
    <r>
      <t>Rental Car Revenues.</t>
    </r>
    <r>
      <rPr>
        <sz val="10"/>
        <color indexed="12"/>
        <rFont val="Arial"/>
        <family val="2"/>
      </rPr>
      <t xml:space="preserve">  </t>
    </r>
    <r>
      <rPr>
        <sz val="10"/>
        <rFont val="Arial"/>
        <family val="2"/>
      </rPr>
      <t xml:space="preserve">Enter revenue from rental car operations within or outside the terminal. </t>
    </r>
  </si>
  <si>
    <t>C1-C8</t>
  </si>
  <si>
    <t>A1-A6</t>
  </si>
  <si>
    <t>Enter description of "Other" here</t>
  </si>
  <si>
    <r>
      <t>Automated People Mover Intra-terminals Fees.</t>
    </r>
    <r>
      <rPr>
        <sz val="10"/>
        <color indexed="12"/>
        <rFont val="Arial"/>
        <family val="2"/>
      </rPr>
      <t xml:space="preserve">  </t>
    </r>
    <r>
      <rPr>
        <sz val="10"/>
        <rFont val="Arial"/>
        <family val="2"/>
      </rPr>
      <t>Fees charged for usage of an automated people mover.</t>
    </r>
  </si>
  <si>
    <t>D8</t>
  </si>
  <si>
    <t>Baggage Maintenance and Operations</t>
  </si>
  <si>
    <t xml:space="preserve">* Note - Since Airports do not know the exact operating cost that was paid by the Airlines/3rd party, the </t>
  </si>
  <si>
    <t>Number of checkpoint locations (not lanes)</t>
  </si>
  <si>
    <t>Owned by Airport</t>
  </si>
  <si>
    <t>Owned by Airlines</t>
  </si>
  <si>
    <t>Terminal Concessions (excludes Hotel)</t>
  </si>
  <si>
    <t>K1</t>
  </si>
  <si>
    <t>K2</t>
  </si>
  <si>
    <t>K3</t>
  </si>
  <si>
    <t>K5</t>
  </si>
  <si>
    <t>K6</t>
  </si>
  <si>
    <t>K7</t>
  </si>
  <si>
    <r>
      <t xml:space="preserve">Marketing/promotional costs:  </t>
    </r>
    <r>
      <rPr>
        <sz val="10"/>
        <rFont val="Arial"/>
        <family val="2"/>
      </rPr>
      <t>marketing + sales + advertising expense</t>
    </r>
  </si>
  <si>
    <t>Y-Y4 and YY1-YY4</t>
  </si>
  <si>
    <r>
      <t xml:space="preserve">Total Public Parking and Ground Transportation. </t>
    </r>
    <r>
      <rPr>
        <sz val="10"/>
        <rFont val="Arial"/>
        <family val="2"/>
      </rPr>
      <t xml:space="preserve"> This is a calculated field.</t>
    </r>
  </si>
  <si>
    <r>
      <t>Off Airport Parking/Valet Access Fees to Airport. Enter concessions r</t>
    </r>
    <r>
      <rPr>
        <sz val="10"/>
        <rFont val="Arial"/>
        <family val="2"/>
      </rPr>
      <t>evenue from parking/valet service providers that are located off-airport.</t>
    </r>
  </si>
  <si>
    <r>
      <t xml:space="preserve">Other Non-Aeronautical Operating Revenue.  </t>
    </r>
    <r>
      <rPr>
        <sz val="10"/>
        <rFont val="Arial"/>
        <family val="2"/>
      </rPr>
      <t>This section includes other operating revenues (per GAAP financial statements) not listed in the previous section.</t>
    </r>
  </si>
  <si>
    <t>Terminal-retail stores &amp; duty free</t>
  </si>
  <si>
    <t>11.0</t>
  </si>
  <si>
    <t>Indebtedness at End of Year</t>
  </si>
  <si>
    <t>4.4</t>
  </si>
  <si>
    <t>Terminal-services and other</t>
  </si>
  <si>
    <t>11.1</t>
  </si>
  <si>
    <t>4.5</t>
  </si>
  <si>
    <t>11.2</t>
  </si>
  <si>
    <t>Loans and interim financing</t>
  </si>
  <si>
    <t>4.6</t>
  </si>
  <si>
    <t>Parking and ground transportation</t>
  </si>
  <si>
    <t>11.3</t>
  </si>
  <si>
    <t>Special facility bonds</t>
  </si>
  <si>
    <t>4.7</t>
  </si>
  <si>
    <t>Hotel</t>
  </si>
  <si>
    <t>11.4</t>
  </si>
  <si>
    <t>Total Debt at End of Year</t>
  </si>
  <si>
    <t>4.8</t>
  </si>
  <si>
    <t>4.9</t>
  </si>
  <si>
    <t>12.0</t>
  </si>
  <si>
    <t>12.1</t>
  </si>
  <si>
    <t>5.0</t>
  </si>
  <si>
    <t>Total Operating Revenue</t>
  </si>
  <si>
    <t>12.2</t>
  </si>
  <si>
    <r>
      <t xml:space="preserve">On-Airport Parking and Valet Revenues.  </t>
    </r>
    <r>
      <rPr>
        <sz val="10"/>
        <rFont val="Arial"/>
        <family val="2"/>
      </rPr>
      <t>Enter the revenues earned from the airport's parking operation of on-airport parking facilities and/or enter the income from parking management contracts or other operating agreements for on-airport parking.  NOTE - This amount should exclude taxi, limo and shuttle amounts if tracked separately.</t>
    </r>
  </si>
  <si>
    <t>Per Passenger Airline Ops</t>
  </si>
  <si>
    <r>
      <t xml:space="preserve">Terminal Concessions Revenues </t>
    </r>
    <r>
      <rPr>
        <sz val="10"/>
        <color indexed="10"/>
        <rFont val="Arial"/>
        <family val="2"/>
      </rPr>
      <t>(includes MAG, % rent, excludes utilities and storage)</t>
    </r>
  </si>
  <si>
    <r>
      <t>New Bond Proceeds</t>
    </r>
    <r>
      <rPr>
        <sz val="10"/>
        <color indexed="10"/>
        <rFont val="Arial"/>
        <family val="2"/>
      </rPr>
      <t xml:space="preserve"> (net of issuance costs, excludes refundings)</t>
    </r>
  </si>
  <si>
    <t>REVENUES, EXPENSES AND CHANGE IN NET ASSETS</t>
  </si>
  <si>
    <t>CASH, CAPITAL EXPENDITURES, &amp; NET ASSETS</t>
  </si>
  <si>
    <t>Terminal Area Fees</t>
  </si>
  <si>
    <r>
      <t>Other Non-Aeronautical Operating Revenue</t>
    </r>
    <r>
      <rPr>
        <sz val="10"/>
        <color indexed="12"/>
        <rFont val="Arial"/>
        <family val="2"/>
      </rPr>
      <t xml:space="preserve">. </t>
    </r>
    <r>
      <rPr>
        <sz val="10"/>
        <rFont val="Arial"/>
        <family val="2"/>
      </rPr>
      <t xml:space="preserve"> Enter the description and the revenue amount from all other non-aeronautical operating revenues earned from the non-aeronautical use of the airport on lines J4 and J5.  Include Employee Parking here.</t>
    </r>
  </si>
  <si>
    <t>Per Enplanement</t>
  </si>
  <si>
    <t>K4</t>
  </si>
  <si>
    <t>V</t>
  </si>
  <si>
    <r>
      <t xml:space="preserve">Total Enplanements. </t>
    </r>
    <r>
      <rPr>
        <sz val="10"/>
        <rFont val="Arial"/>
        <family val="2"/>
      </rPr>
      <t xml:space="preserve"> This is a calculated field.</t>
    </r>
  </si>
  <si>
    <t xml:space="preserve">   Airport Administration</t>
  </si>
  <si>
    <r>
      <t>Total Aeronautical Revenue</t>
    </r>
    <r>
      <rPr>
        <b/>
        <sz val="10"/>
        <color indexed="12"/>
        <rFont val="Arial"/>
        <family val="2"/>
      </rPr>
      <t xml:space="preserve"> </t>
    </r>
    <r>
      <rPr>
        <sz val="10"/>
        <color indexed="12"/>
        <rFont val="Arial"/>
        <family val="2"/>
      </rPr>
      <t>(A6+C8+D8)</t>
    </r>
  </si>
  <si>
    <r>
      <t xml:space="preserve">Non Passenger Airline Aeronautical Revenue </t>
    </r>
    <r>
      <rPr>
        <sz val="10"/>
        <color indexed="10"/>
        <rFont val="Arial"/>
        <family val="2"/>
      </rPr>
      <t>(K5 minus K3)</t>
    </r>
  </si>
  <si>
    <r>
      <t xml:space="preserve">Total Non-Passenger Airline Operating Revenue </t>
    </r>
    <r>
      <rPr>
        <sz val="10"/>
        <color indexed="10"/>
        <rFont val="Arial"/>
        <family val="2"/>
      </rPr>
      <t>(K13 minus K3)</t>
    </r>
  </si>
  <si>
    <t>Per Direct FTE</t>
  </si>
  <si>
    <t>Per Total FTE</t>
  </si>
  <si>
    <r>
      <t xml:space="preserve">Domestic. </t>
    </r>
    <r>
      <rPr>
        <sz val="10"/>
        <rFont val="Arial"/>
        <family val="2"/>
      </rPr>
      <t xml:space="preserve"> Enter landing fees for domestic aircraft only on line A1.  If airlines do not differentiate between domestic and international landing fees in the books, this should be estimated based on landed weights, operations, passengers or other reasonable basis.</t>
    </r>
  </si>
  <si>
    <r>
      <t xml:space="preserve">International. </t>
    </r>
    <r>
      <rPr>
        <sz val="10"/>
        <rFont val="Arial"/>
        <family val="2"/>
      </rPr>
      <t>Enter landing fees for international aircraft only on line A2.  If airlines do not differentiate between domestic and international landing fees in the books, this should be estimated based on landed weights, operations, passengers or other reasonable basis.</t>
    </r>
  </si>
  <si>
    <t>Net Assets invested in capital assets, net of related debt</t>
  </si>
  <si>
    <r>
      <t xml:space="preserve">Net Assets invested in capital assets, net of related debt  - </t>
    </r>
    <r>
      <rPr>
        <sz val="10"/>
        <rFont val="Arial"/>
        <family val="2"/>
      </rPr>
      <t>Per GAAP Financial Statements</t>
    </r>
  </si>
  <si>
    <r>
      <t>Enplanements.</t>
    </r>
    <r>
      <rPr>
        <sz val="10"/>
        <color indexed="12"/>
        <rFont val="Arial"/>
        <family val="2"/>
      </rPr>
      <t xml:space="preserve">  </t>
    </r>
    <r>
      <rPr>
        <sz val="10"/>
        <rFont val="Arial"/>
        <family val="2"/>
      </rPr>
      <t>An enplanement is a revenue, non-revenue, or direct transit passenger whose air journey begins at the reporting airport and includes a passenger who deplanes and re-boards to continue their air journey from the Airport.  These amounts should reflect the domestic and international enplanements as reported by the Passenger Airlines for the fiscal year being reported.  These amounts should not include any enplanements from GA, Military or Cargo aircraft.</t>
    </r>
  </si>
  <si>
    <r>
      <t xml:space="preserve">Total Landed (Take-Off) Weights. </t>
    </r>
    <r>
      <rPr>
        <sz val="10"/>
        <color indexed="12"/>
        <rFont val="Arial"/>
        <family val="2"/>
      </rPr>
      <t xml:space="preserve"> </t>
    </r>
    <r>
      <rPr>
        <sz val="10"/>
        <rFont val="Arial"/>
        <family val="2"/>
      </rPr>
      <t>This is a calculated field.</t>
    </r>
  </si>
  <si>
    <r>
      <t xml:space="preserve">International Passenger Airlines Aircraft Operations. </t>
    </r>
    <r>
      <rPr>
        <sz val="10"/>
        <rFont val="Arial"/>
        <family val="2"/>
      </rPr>
      <t xml:space="preserve"> Enter the total number of international passenger airlines operations on this line.</t>
    </r>
  </si>
  <si>
    <r>
      <t>Concession Agreement</t>
    </r>
    <r>
      <rPr>
        <sz val="10"/>
        <rFont val="Arial"/>
        <family val="2"/>
      </rPr>
      <t xml:space="preserve"> – </t>
    </r>
    <r>
      <rPr>
        <sz val="10"/>
        <rFont val="Arial"/>
        <family val="2"/>
      </rPr>
      <t>Revenues belong to the parking company and they pay a fee.</t>
    </r>
    <r>
      <rPr>
        <sz val="10"/>
        <rFont val="Arial"/>
        <family val="2"/>
      </rPr>
      <t xml:space="preserve">  </t>
    </r>
    <r>
      <rPr>
        <b/>
        <sz val="10"/>
        <color indexed="12"/>
        <rFont val="Arial"/>
        <family val="2"/>
      </rPr>
      <t>Management Agreement</t>
    </r>
    <r>
      <rPr>
        <sz val="10"/>
        <rFont val="Arial"/>
        <family val="2"/>
      </rPr>
      <t xml:space="preserve"> - </t>
    </r>
    <r>
      <rPr>
        <sz val="10"/>
        <rFont val="Arial"/>
        <family val="2"/>
      </rPr>
      <t>Revenues belong to the airport and the parking company is paid a fee.</t>
    </r>
  </si>
  <si>
    <r>
      <t xml:space="preserve">Dollars spent on terminal utilities (water, electric, sewer, gas, telephones, etc.).  </t>
    </r>
    <r>
      <rPr>
        <sz val="10"/>
        <rFont val="Arial"/>
        <family val="2"/>
      </rPr>
      <t>Include airsides and concourses.</t>
    </r>
  </si>
  <si>
    <t>For example, if the airport (or its parent organization) paid for/financed three of four terminals, then you would enter 75%.</t>
  </si>
  <si>
    <t xml:space="preserve"> =LY</t>
  </si>
  <si>
    <t>Calc</t>
  </si>
  <si>
    <t>New Sources of Cash</t>
  </si>
  <si>
    <t>S1</t>
  </si>
  <si>
    <t>S2</t>
  </si>
  <si>
    <t>Sale of Property</t>
  </si>
  <si>
    <t>Z</t>
  </si>
  <si>
    <t>Terminal arrival fees, rents and utilities</t>
  </si>
  <si>
    <t>8.2</t>
  </si>
  <si>
    <t>Interest expense  (use minus sign)</t>
  </si>
  <si>
    <t>Terminal area apron charges/tiedowns</t>
  </si>
  <si>
    <t>8.3</t>
  </si>
  <si>
    <t>Grant receipts</t>
  </si>
  <si>
    <t>1.4</t>
  </si>
  <si>
    <t>Federal inspection fees</t>
  </si>
  <si>
    <t>8.4</t>
  </si>
  <si>
    <t>1.5</t>
  </si>
  <si>
    <r>
      <t xml:space="preserve">Grounds Maintenance Costs </t>
    </r>
    <r>
      <rPr>
        <b/>
        <sz val="10"/>
        <color indexed="10"/>
        <rFont val="Arial"/>
        <family val="2"/>
      </rPr>
      <t>(Including Water - Not Including Snow Removal and Surface Ground Parking)</t>
    </r>
  </si>
  <si>
    <r>
      <t>Snow and Ice Removal</t>
    </r>
    <r>
      <rPr>
        <b/>
        <sz val="10"/>
        <color indexed="10"/>
        <rFont val="Arial"/>
        <family val="2"/>
      </rPr>
      <t xml:space="preserve"> (Grounds only/excludes aircraft deicing)</t>
    </r>
  </si>
  <si>
    <r>
      <t>Public Parking</t>
    </r>
    <r>
      <rPr>
        <b/>
        <sz val="10"/>
        <color indexed="10"/>
        <rFont val="Arial"/>
        <family val="2"/>
      </rPr>
      <t xml:space="preserve"> (note that the # of parking spaces is included on ACI General Tab)</t>
    </r>
  </si>
  <si>
    <t>Communications and utilities</t>
  </si>
  <si>
    <t>If yes, is this a management or concession agreement?</t>
  </si>
  <si>
    <t>Cargo Tonnage (Enplaned and deplaned)</t>
  </si>
  <si>
    <t xml:space="preserve">Total Airfreight Cargo Short Tonnage </t>
  </si>
  <si>
    <t>Amount of Off Balance Sheet Debt Outstanding (Issued by Airlines through Special Facility Debt Vehicle), Also called Conduit Debt</t>
  </si>
  <si>
    <t>Number of Public Parking Exit Transactions</t>
  </si>
  <si>
    <t>Public Parking Exit Transactions per O&amp;D Passenger</t>
  </si>
  <si>
    <t>Rental Car Concessions</t>
  </si>
  <si>
    <t>Total Passenger Airline Revenue</t>
  </si>
  <si>
    <t>F1</t>
  </si>
  <si>
    <t>L1</t>
  </si>
  <si>
    <t>Year Airline Agreements Expire</t>
  </si>
  <si>
    <r>
      <t>On-Airport Rental Car Revenues to Airport.</t>
    </r>
    <r>
      <rPr>
        <sz val="10"/>
        <color indexed="12"/>
        <rFont val="Arial"/>
        <family val="2"/>
      </rPr>
      <t xml:space="preserve"> </t>
    </r>
    <r>
      <rPr>
        <sz val="10"/>
        <rFont val="Arial"/>
        <family val="2"/>
      </rPr>
      <t xml:space="preserve"> Enter revenues from rental car activities located on-airport including ground rentals, percentage rents (concession fee), and other miscellaneous charges on this line.  Do </t>
    </r>
    <r>
      <rPr>
        <u/>
        <sz val="10"/>
        <rFont val="Arial"/>
        <family val="2"/>
      </rPr>
      <t>not</t>
    </r>
    <r>
      <rPr>
        <sz val="10"/>
        <rFont val="Arial"/>
        <family val="2"/>
      </rPr>
      <t xml:space="preserve"> include customer facility charges (CFCs) on this line.  CFCs should be entered on line Q4.</t>
    </r>
  </si>
  <si>
    <r>
      <t xml:space="preserve">Total Car Rental Revenues. </t>
    </r>
    <r>
      <rPr>
        <sz val="10"/>
        <rFont val="Arial"/>
        <family val="2"/>
      </rPr>
      <t xml:space="preserve"> This is a calculated field.</t>
    </r>
  </si>
  <si>
    <t>J6</t>
  </si>
  <si>
    <t>Q8</t>
  </si>
  <si>
    <r>
      <t xml:space="preserve">Percent of Operating Cost Paid by Airport </t>
    </r>
    <r>
      <rPr>
        <b/>
        <sz val="10"/>
        <color indexed="10"/>
        <rFont val="Arial"/>
        <family val="2"/>
      </rPr>
      <t>(0% to 100%)*</t>
    </r>
  </si>
  <si>
    <r>
      <t>percentage placed in this column should be based on</t>
    </r>
    <r>
      <rPr>
        <b/>
        <sz val="10"/>
        <color indexed="10"/>
        <rFont val="Arial"/>
        <family val="2"/>
      </rPr>
      <t xml:space="preserve"> approximate percent </t>
    </r>
    <r>
      <rPr>
        <sz val="10"/>
        <color indexed="10"/>
        <rFont val="Arial"/>
        <family val="2"/>
      </rPr>
      <t>of facility space/assets maintained for by the Airport.</t>
    </r>
  </si>
  <si>
    <t>For example, if the airport (or its parent organization) maintains three of four terminals, then you would enter 75%.</t>
  </si>
  <si>
    <t>w2a</t>
  </si>
  <si>
    <r>
      <t xml:space="preserve">Transborder Passengers - Canadian Airports </t>
    </r>
    <r>
      <rPr>
        <sz val="10"/>
        <rFont val="Arial"/>
        <family val="2"/>
      </rPr>
      <t>- Number of passengers that travel between USA and Canada, segregated from other International.</t>
    </r>
  </si>
  <si>
    <t>M6a</t>
  </si>
  <si>
    <r>
      <t>Canadian Lease Rent.</t>
    </r>
    <r>
      <rPr>
        <sz val="10"/>
        <color indexed="10"/>
        <rFont val="Arial"/>
        <family val="2"/>
      </rPr>
      <t xml:space="preserve"> </t>
    </r>
    <r>
      <rPr>
        <sz val="10"/>
        <rFont val="Arial"/>
        <family val="2"/>
      </rPr>
      <t>Canadian airports only.  Enter lease rent paid to Canadian Airport here.</t>
    </r>
  </si>
  <si>
    <r>
      <t>Passenger Facility Charges/Airport Improvement Fee.</t>
    </r>
    <r>
      <rPr>
        <sz val="10"/>
        <color indexed="12"/>
        <rFont val="Arial"/>
        <family val="2"/>
      </rPr>
      <t xml:space="preserve">  </t>
    </r>
    <r>
      <rPr>
        <sz val="10"/>
        <rFont val="Arial"/>
        <family val="2"/>
      </rPr>
      <t>Enter the Passenger Facility Charges (or Airport Improvement Fee for Canadian Airports) received during the year as reported n GAAP financial statements.</t>
    </r>
  </si>
  <si>
    <t>GARB/GA/GO &amp; "Double Barrel" PFC/AIF Debt</t>
  </si>
  <si>
    <r>
      <t>Terminal Area Apron and Tie Down Fees.</t>
    </r>
    <r>
      <rPr>
        <sz val="10"/>
        <color indexed="12"/>
        <rFont val="Arial"/>
        <family val="2"/>
      </rPr>
      <t xml:space="preserve">  </t>
    </r>
    <r>
      <rPr>
        <sz val="10"/>
        <rFont val="Arial"/>
        <family val="2"/>
      </rPr>
      <t>Enter revenue earned from the parking of passenger aircraft on airport property on line C3.</t>
    </r>
  </si>
  <si>
    <r>
      <t>Federal Inspection System/International Fees.</t>
    </r>
    <r>
      <rPr>
        <sz val="10"/>
        <color indexed="12"/>
        <rFont val="Arial"/>
        <family val="2"/>
      </rPr>
      <t xml:space="preserve"> </t>
    </r>
    <r>
      <rPr>
        <sz val="10"/>
        <rFont val="Arial"/>
        <family val="2"/>
      </rPr>
      <t xml:space="preserve"> Enter total revenues received from fees charged for Customs and/or Immigration services on line C2.</t>
    </r>
  </si>
  <si>
    <t>Airport Assets - Who Paid for/Financed Facilities (Airport or Airlines)</t>
  </si>
  <si>
    <t>C8-C1,2,3</t>
  </si>
  <si>
    <t>A1+A2</t>
  </si>
  <si>
    <t>J3,4,5</t>
  </si>
  <si>
    <t>M6+M7</t>
  </si>
  <si>
    <r>
      <t xml:space="preserve">Aviation Fuel Tax Retained for Airport Use. </t>
    </r>
    <r>
      <rPr>
        <sz val="10"/>
        <color indexed="12"/>
        <rFont val="Arial"/>
        <family val="2"/>
      </rPr>
      <t xml:space="preserve"> </t>
    </r>
    <r>
      <rPr>
        <sz val="10"/>
        <rFont val="Arial"/>
        <family val="2"/>
      </rPr>
      <t>Enter tax collections for the sale of aviation fuel retained for the capital or operating costs of the airport or local system of airports.</t>
    </r>
  </si>
  <si>
    <r>
      <t>Total Terminal Area Passenger Airline Fees</t>
    </r>
    <r>
      <rPr>
        <b/>
        <sz val="10"/>
        <rFont val="Arial"/>
        <family val="2"/>
      </rPr>
      <t xml:space="preserve">. </t>
    </r>
    <r>
      <rPr>
        <sz val="10"/>
        <rFont val="Arial"/>
        <family val="2"/>
      </rPr>
      <t xml:space="preserve"> This is a calculated field.</t>
    </r>
  </si>
  <si>
    <t>D1-D7</t>
  </si>
  <si>
    <r>
      <t>Other</t>
    </r>
    <r>
      <rPr>
        <sz val="10"/>
        <color indexed="12"/>
        <rFont val="Arial"/>
        <family val="2"/>
      </rPr>
      <t xml:space="preserve">.  </t>
    </r>
    <r>
      <rPr>
        <sz val="10"/>
        <rFont val="Arial"/>
        <family val="2"/>
      </rPr>
      <t>Enter the amount and the description for any Other Aeronautical Revenue not included on lines D1 through D5.</t>
    </r>
  </si>
  <si>
    <r>
      <t>Total Other Aeronautical Revenue</t>
    </r>
    <r>
      <rPr>
        <b/>
        <sz val="10"/>
        <rFont val="Arial"/>
        <family val="2"/>
      </rPr>
      <t xml:space="preserve">. </t>
    </r>
    <r>
      <rPr>
        <sz val="10"/>
        <rFont val="Arial"/>
        <family val="2"/>
      </rPr>
      <t xml:space="preserve"> This is a calculated field.</t>
    </r>
  </si>
  <si>
    <r>
      <t xml:space="preserve">Services and Other Terminal Concessions.   </t>
    </r>
    <r>
      <rPr>
        <sz val="10"/>
        <rFont val="Arial"/>
        <family val="2"/>
      </rPr>
      <t xml:space="preserve">Enter all revenues from concessionaire and other services (i.e., telecommunications, advertising, spas) located in the terminals or at the airside on this line. </t>
    </r>
  </si>
  <si>
    <t>(a) Fitch</t>
  </si>
  <si>
    <t>(b) S&amp;P</t>
  </si>
  <si>
    <t>K5a</t>
  </si>
  <si>
    <t>(a) Airport</t>
  </si>
  <si>
    <t>(b) Contract</t>
  </si>
  <si>
    <t>(c) Total</t>
  </si>
  <si>
    <t>(a) Cost</t>
  </si>
  <si>
    <r>
      <t xml:space="preserve">(b) Terminal                 </t>
    </r>
    <r>
      <rPr>
        <b/>
        <sz val="10"/>
        <color indexed="10"/>
        <rFont val="Arial"/>
        <family val="2"/>
      </rPr>
      <t xml:space="preserve"> Sq Ft **       </t>
    </r>
    <r>
      <rPr>
        <b/>
        <sz val="10"/>
        <rFont val="Arial"/>
        <family val="2"/>
      </rPr>
      <t xml:space="preserve">        </t>
    </r>
  </si>
  <si>
    <t>(c) Cost/Sq Ft</t>
  </si>
  <si>
    <t>16.0</t>
  </si>
  <si>
    <t>16.1</t>
  </si>
  <si>
    <t>Enplanements</t>
  </si>
  <si>
    <t>16.2</t>
  </si>
  <si>
    <t>16.3</t>
  </si>
  <si>
    <t>Signatory landing fee rate per 1,000 lbs</t>
  </si>
  <si>
    <t>16.4</t>
  </si>
  <si>
    <t>Annual aircraft operations</t>
  </si>
  <si>
    <t>16.5</t>
  </si>
  <si>
    <t>ACI Ref</t>
  </si>
  <si>
    <t>Debt Outstanding per Enplanement and Operation</t>
  </si>
  <si>
    <t>DEBT INFORMATION</t>
  </si>
  <si>
    <t xml:space="preserve">Total Rental Car </t>
  </si>
  <si>
    <t>Total Terminal Concessions</t>
  </si>
  <si>
    <t>Total Rental Car Facility Revenue</t>
  </si>
  <si>
    <t>Total Concession Revenue</t>
  </si>
  <si>
    <t>Percent of Operating Revenues Derived from Passenger Airlines</t>
  </si>
  <si>
    <t>Aircraft Operations:  Cargo</t>
  </si>
  <si>
    <t>A7</t>
  </si>
  <si>
    <t>Aircraft Operations:  TOTAL</t>
  </si>
  <si>
    <t>A8</t>
  </si>
  <si>
    <t>Special items (loss)</t>
  </si>
  <si>
    <t>8.7</t>
  </si>
  <si>
    <t>2.0</t>
  </si>
  <si>
    <t>Non-Passenger Aeronautical Revenue</t>
  </si>
  <si>
    <t>8.8</t>
  </si>
  <si>
    <t>2.1</t>
  </si>
  <si>
    <t>2.2</t>
  </si>
  <si>
    <t>FBO revenue; contract or sponsor-operated</t>
  </si>
  <si>
    <t>9.0</t>
  </si>
  <si>
    <t>Net Assets</t>
  </si>
  <si>
    <t>2.3</t>
  </si>
  <si>
    <t>Cargo and hangar rentals</t>
  </si>
  <si>
    <t>9.1</t>
  </si>
  <si>
    <t>Net assets (deficit) at beginning of year</t>
  </si>
  <si>
    <t>2.4</t>
  </si>
  <si>
    <t>(b) Units</t>
  </si>
  <si>
    <t>(c) Cost/Unit</t>
  </si>
  <si>
    <r>
      <t>Utilities Revenues</t>
    </r>
    <r>
      <rPr>
        <sz val="10"/>
        <color indexed="10"/>
        <rFont val="Arial"/>
        <family val="2"/>
      </rPr>
      <t xml:space="preserve">  (excludes aeronautical &amp; car rental)</t>
    </r>
  </si>
  <si>
    <t>(a) Income to Airport</t>
  </si>
  <si>
    <t>(b) Gross Sales</t>
  </si>
  <si>
    <t>(d) Income per Square Foot</t>
  </si>
  <si>
    <t>(e) Gross Sales per Square Foot</t>
  </si>
  <si>
    <t>(g) Income per Enplanement</t>
  </si>
  <si>
    <t>(h) Sales per Enplanement</t>
  </si>
  <si>
    <t>M1a</t>
  </si>
  <si>
    <t>M1b</t>
  </si>
  <si>
    <r>
      <t xml:space="preserve">Fuel Sales Net Profit (Loss) or Fuel Flowage Fees. </t>
    </r>
    <r>
      <rPr>
        <sz val="10"/>
        <color indexed="12"/>
        <rFont val="Arial"/>
        <family val="2"/>
      </rPr>
      <t xml:space="preserve"> </t>
    </r>
    <r>
      <rPr>
        <sz val="10"/>
        <rFont val="Arial"/>
        <family val="2"/>
      </rPr>
      <t>Enter the airport owner or operator’s net profit or loss from the sale of aviation fuel and the gallonage fee for aviation fuel sold and dispensed on airport property.  Also include fees the airport charges to aircraft owners, operators, and fuel providers, such as the fuel flowage fees charged to FBOs for fueling aircraft on airport property.</t>
    </r>
  </si>
  <si>
    <r>
      <t>Off-Airport Rental Car Revenues to Airport.</t>
    </r>
    <r>
      <rPr>
        <sz val="10"/>
        <color indexed="12"/>
        <rFont val="Arial"/>
        <family val="2"/>
      </rPr>
      <t xml:space="preserve">  </t>
    </r>
    <r>
      <rPr>
        <sz val="10"/>
        <rFont val="Arial"/>
        <family val="2"/>
      </rPr>
      <t>Revenues from rental car activities located off-airport.</t>
    </r>
  </si>
  <si>
    <t>6.3</t>
  </si>
  <si>
    <t>6.4</t>
  </si>
  <si>
    <t>14.0</t>
  </si>
  <si>
    <t>Reporting Year Proceeds</t>
  </si>
  <si>
    <t>6.5</t>
  </si>
  <si>
    <t>Supplies and materials</t>
  </si>
  <si>
    <t>14.1</t>
  </si>
  <si>
    <t>Bond proceeds</t>
  </si>
  <si>
    <t>6.6</t>
  </si>
  <si>
    <t>Contractual services</t>
  </si>
  <si>
    <t>14.2</t>
  </si>
  <si>
    <t>Proceeds from sale of property</t>
  </si>
  <si>
    <t>Insurance, claims and settlements</t>
  </si>
  <si>
    <t>6.8</t>
  </si>
  <si>
    <t>15.0</t>
  </si>
  <si>
    <t>Debt Service</t>
  </si>
  <si>
    <t>15.1</t>
  </si>
  <si>
    <t>Debt service, excluding coverage</t>
  </si>
  <si>
    <t>15.2</t>
  </si>
  <si>
    <t>Debt service, net of PFCs and Offsets</t>
  </si>
  <si>
    <t>7.0</t>
  </si>
  <si>
    <t>Operating Income (Loss)</t>
  </si>
  <si>
    <t xml:space="preserve">  (Debt – contracted and legally obligated to other parties.)</t>
  </si>
  <si>
    <t>Q4,8,9</t>
  </si>
  <si>
    <t>Other passenger aeronautical fees</t>
  </si>
  <si>
    <t>8.5</t>
  </si>
  <si>
    <r>
      <t>Special Facility Debt</t>
    </r>
    <r>
      <rPr>
        <sz val="10"/>
        <rFont val="Arial"/>
        <family val="2"/>
      </rPr>
      <t xml:space="preserve">  - this debt (typically issued through a Property Development Corporation) is being repaid by an airline or tenant for  improvements/facilities through special lease payments, rather than the airports normal fee structure.   This may be airline related or non-airline related.  </t>
    </r>
    <r>
      <rPr>
        <b/>
        <sz val="10"/>
        <color indexed="12"/>
        <rFont val="Arial"/>
        <family val="2"/>
      </rPr>
      <t>NOTE - THIS EXCLUDES OFF BALANCE SHEET DEBT</t>
    </r>
    <r>
      <rPr>
        <sz val="10"/>
        <color indexed="12"/>
        <rFont val="Arial"/>
        <family val="2"/>
      </rPr>
      <t>.</t>
    </r>
  </si>
  <si>
    <t>Debt (Principal) Outstanding at End of Reporting Period</t>
  </si>
  <si>
    <t>Composition of Outstanding Debt (Principal)</t>
  </si>
  <si>
    <t>The total costs of maintaining the grounds (mowing, watering, sidewalk pressure washing, etc., excluding surface ground parking).</t>
  </si>
  <si>
    <t>Cost of operating and maintaining parking operations, maintenance, custodial, management, shuttle operations, etc.</t>
  </si>
  <si>
    <r>
      <t>Hangar and Cargo Rentals &amp; Ground Leases.</t>
    </r>
    <r>
      <rPr>
        <sz val="10"/>
        <color indexed="12"/>
        <rFont val="Arial"/>
        <family val="2"/>
      </rPr>
      <t xml:space="preserve">  </t>
    </r>
    <r>
      <rPr>
        <sz val="10"/>
        <rFont val="Arial"/>
        <family val="2"/>
      </rPr>
      <t>Enter revenues earned from the use of airport facilities and land for the purpose of cargo operations and the hangaring of aircraft.  If a cargo or hangar facility is leased for non-aeronautical purposes, record the revenue under “Ground Rents/Facilities Leases,” section J2 below.</t>
    </r>
  </si>
  <si>
    <r>
      <t>Other Aeronautical Revenue.</t>
    </r>
    <r>
      <rPr>
        <sz val="10"/>
        <color indexed="12"/>
        <rFont val="Arial"/>
        <family val="2"/>
      </rPr>
      <t xml:space="preserve"> </t>
    </r>
    <r>
      <rPr>
        <sz val="10"/>
        <rFont val="Arial"/>
        <family val="2"/>
      </rPr>
      <t xml:space="preserve"> This section represents all other revenue paid by aeronautical users to the airport for air services, excluding landing fees (Section A) and terminal fees (Section B).</t>
    </r>
  </si>
  <si>
    <r>
      <t>Personnel Compensation and Benefits.</t>
    </r>
    <r>
      <rPr>
        <sz val="10"/>
        <color indexed="12"/>
        <rFont val="Arial"/>
        <family val="2"/>
      </rPr>
      <t xml:space="preserve">  </t>
    </r>
    <r>
      <rPr>
        <sz val="10"/>
        <rFont val="Arial"/>
        <family val="2"/>
      </rPr>
      <t xml:space="preserve">Enter the salaries and wages of personnel directly employed by the airport and include benefits such as health insurance, life insurance, and employee pensions.  If an agency or department of the local government operates the airport, enter only the personnel expenses for employees assigned to the department or agency who operate the airport. Expenses should be gross expenses prior to reimbursements recorded in D5. </t>
    </r>
  </si>
  <si>
    <t>Per O-D Enplaned Passenger</t>
  </si>
  <si>
    <t>Per Acres Owned</t>
  </si>
  <si>
    <r>
      <t xml:space="preserve">Ground Rents/Facilities Leases. </t>
    </r>
    <r>
      <rPr>
        <sz val="10"/>
        <rFont val="Arial"/>
        <family val="2"/>
      </rPr>
      <t xml:space="preserve"> Enter revenues generated from ground rents/facility leases/hotel land lease earned from the non-aeronautical use of the airport. </t>
    </r>
  </si>
  <si>
    <t>Landed Weight (LDW/1,000 lbs)</t>
  </si>
  <si>
    <t>References the number of FTE airport employees working directly for the airport, not tenant, contracted, or airline, with allocation for   headquarters staff if applicable.  Include total salaries, (base compensation and bonus) payroll taxes and employee benefits, (health insurance, dental, vision, pension, profit sharing, 401K match, etc.).</t>
  </si>
  <si>
    <r>
      <t>Materials, Equipment &amp; Supplies</t>
    </r>
    <r>
      <rPr>
        <sz val="10"/>
        <color indexed="12"/>
        <rFont val="Arial"/>
        <family val="2"/>
      </rPr>
      <t xml:space="preserve">.  </t>
    </r>
    <r>
      <rPr>
        <sz val="10"/>
        <rFont val="Arial"/>
        <family val="2"/>
      </rPr>
      <t>Enter the cost of supplies and materials needed to operate the airport.</t>
    </r>
  </si>
  <si>
    <r>
      <t>Utilities and Communications.</t>
    </r>
    <r>
      <rPr>
        <sz val="10"/>
        <color indexed="12"/>
        <rFont val="Arial"/>
        <family val="2"/>
      </rPr>
      <t xml:space="preserve">  </t>
    </r>
    <r>
      <rPr>
        <sz val="10"/>
        <rFont val="Arial"/>
        <family val="2"/>
      </rPr>
      <t>Enter the cost of communication services and utilities used in the course of operating the airport, including telephones, electricity, and water.</t>
    </r>
  </si>
  <si>
    <t>D7</t>
  </si>
  <si>
    <r>
      <t xml:space="preserve">Total Capital Investments and Construction in Progress. </t>
    </r>
    <r>
      <rPr>
        <b/>
        <sz val="10"/>
        <color indexed="10"/>
        <rFont val="Arial"/>
        <family val="2"/>
      </rPr>
      <t xml:space="preserve"> </t>
    </r>
    <r>
      <rPr>
        <sz val="10"/>
        <rFont val="Arial"/>
        <family val="2"/>
      </rPr>
      <t>This is a calculated field.</t>
    </r>
  </si>
  <si>
    <r>
      <t xml:space="preserve">Total Personnel </t>
    </r>
    <r>
      <rPr>
        <sz val="10"/>
        <rFont val="Arial"/>
        <family val="2"/>
      </rPr>
      <t xml:space="preserve">(Salary + Fringe Benefits) </t>
    </r>
    <r>
      <rPr>
        <sz val="10"/>
        <color indexed="10"/>
        <rFont val="Arial"/>
        <family val="2"/>
      </rPr>
      <t>+ % of Total Operating Expense</t>
    </r>
  </si>
  <si>
    <r>
      <t xml:space="preserve">Total Utilities </t>
    </r>
    <r>
      <rPr>
        <sz val="10"/>
        <color indexed="10"/>
        <rFont val="Arial"/>
        <family val="2"/>
      </rPr>
      <t>+ % of Total Operating Expense</t>
    </r>
  </si>
  <si>
    <r>
      <t xml:space="preserve">Total Service Contracts </t>
    </r>
    <r>
      <rPr>
        <sz val="10"/>
        <color indexed="10"/>
        <rFont val="Arial"/>
        <family val="2"/>
      </rPr>
      <t>+ % of Total Operating Expense</t>
    </r>
  </si>
  <si>
    <r>
      <t xml:space="preserve">Total Materials &amp; Supplies </t>
    </r>
    <r>
      <rPr>
        <sz val="10"/>
        <color indexed="10"/>
        <rFont val="Arial"/>
        <family val="2"/>
      </rPr>
      <t>+ % of Total Operating Expense</t>
    </r>
  </si>
  <si>
    <r>
      <t xml:space="preserve">Total G &amp; A </t>
    </r>
    <r>
      <rPr>
        <sz val="10"/>
        <color indexed="10"/>
        <rFont val="Arial"/>
        <family val="2"/>
      </rPr>
      <t>+ % of Total Operating Expense</t>
    </r>
  </si>
  <si>
    <t>Aviation fuel tax retained for airport use</t>
  </si>
  <si>
    <t>Dollars spent firefighting labor (pay and benefits)</t>
  </si>
  <si>
    <t>Dollars spent maintenance labor (pay and benefits)</t>
  </si>
  <si>
    <t>PASSENGER TRAFFIC</t>
  </si>
  <si>
    <t>AIRLINE OPERATIONS</t>
  </si>
  <si>
    <t>WORKFORCE</t>
  </si>
  <si>
    <t>AREA</t>
  </si>
  <si>
    <t>PARKING</t>
  </si>
  <si>
    <t>%</t>
  </si>
  <si>
    <t>Per Enplaned Passenger</t>
  </si>
  <si>
    <t>Per O-D Passenger</t>
  </si>
  <si>
    <t>Per Passenger Airline Operation</t>
  </si>
  <si>
    <t>Per Total Aircraft Operation</t>
  </si>
  <si>
    <t>Per 1,000 lbs. LDW</t>
  </si>
  <si>
    <t>Per   Direct FTE</t>
  </si>
  <si>
    <t>Per  Total FTE</t>
  </si>
  <si>
    <r>
      <t xml:space="preserve">Senior Fixed Rate Debt: </t>
    </r>
    <r>
      <rPr>
        <sz val="10"/>
        <color indexed="12"/>
        <rFont val="Arial"/>
        <family val="2"/>
      </rPr>
      <t xml:space="preserve"> </t>
    </r>
    <r>
      <rPr>
        <sz val="10"/>
        <rFont val="Arial"/>
        <family val="2"/>
      </rPr>
      <t>annual interest on Senior debt issued by your agency</t>
    </r>
  </si>
  <si>
    <r>
      <t xml:space="preserve">Variable Rate Debt (CP / VRDO): </t>
    </r>
    <r>
      <rPr>
        <sz val="10"/>
        <rFont val="Arial"/>
        <family val="2"/>
      </rPr>
      <t xml:space="preserve"> annual interest on Commercial Paper and Variable Rate Debt Options issued by your agency</t>
    </r>
  </si>
  <si>
    <t>ZZ1</t>
  </si>
  <si>
    <t>ZZ2</t>
  </si>
  <si>
    <t>ZZ3</t>
  </si>
  <si>
    <t>Number of FTEs (FT and PT on Airport payroll at end of year)</t>
  </si>
  <si>
    <t>Total FTEs</t>
  </si>
  <si>
    <t>Rental cars-excludes customer facility charges</t>
  </si>
  <si>
    <t>Security Reimbursements from Fed govt.</t>
  </si>
  <si>
    <r>
      <t xml:space="preserve">Domestic Passenger Airlines Landed Weights.   </t>
    </r>
    <r>
      <rPr>
        <sz val="10"/>
        <rFont val="Arial"/>
        <family val="2"/>
      </rPr>
      <t>Enter the amount of domestic landed or take-off weights on the appropriate line.</t>
    </r>
  </si>
  <si>
    <t>Y</t>
  </si>
  <si>
    <t>ZZ</t>
  </si>
  <si>
    <r>
      <t>Total Passengers</t>
    </r>
    <r>
      <rPr>
        <sz val="10"/>
        <color indexed="12"/>
        <rFont val="Arial"/>
        <family val="2"/>
      </rPr>
      <t xml:space="preserve">.  </t>
    </r>
    <r>
      <rPr>
        <sz val="10"/>
        <rFont val="Arial"/>
        <family val="2"/>
      </rPr>
      <t>The total number of people enplaning and deboarding.  This number is normally equal to two times the number of enplanements assuming that everyone who board a plane, deboards the plane.   These amounts should reflect the domestic and international passengers as reported by the Passenger Airlines for the fiscal year being reported.  These amounts should not include any passengers from GA, Military or Cargo aircraft.</t>
    </r>
  </si>
  <si>
    <t>The total cost to the airport of firefighting &amp; emergency response support (both airport &amp; contracted firefighters)</t>
  </si>
  <si>
    <t>Dollars spent on maintenance overtime</t>
  </si>
  <si>
    <t xml:space="preserve">On-Airport parking revenue per parking space </t>
  </si>
  <si>
    <r>
      <t>Total Passengers.</t>
    </r>
    <r>
      <rPr>
        <sz val="10"/>
        <color indexed="12"/>
        <rFont val="Arial"/>
        <family val="2"/>
      </rPr>
      <t xml:space="preserve">  This is a calculated field.</t>
    </r>
  </si>
  <si>
    <t>W1-W3</t>
  </si>
  <si>
    <t>U1-U6</t>
  </si>
  <si>
    <t>V1-V3</t>
  </si>
  <si>
    <t>As stated</t>
  </si>
  <si>
    <t>Total Aeronautical Revenues</t>
  </si>
  <si>
    <t>Page 7</t>
  </si>
  <si>
    <r>
      <t xml:space="preserve">Does the Airport have snow removal operations? </t>
    </r>
    <r>
      <rPr>
        <sz val="10"/>
        <color indexed="10"/>
        <rFont val="Arial"/>
        <family val="2"/>
      </rPr>
      <t xml:space="preserve"> (Yes/No)</t>
    </r>
  </si>
  <si>
    <r>
      <t xml:space="preserve">Total Other Non Aeronautical Operating Revenue.  </t>
    </r>
    <r>
      <rPr>
        <sz val="10"/>
        <rFont val="Arial"/>
        <family val="2"/>
      </rPr>
      <t>This is a calculated field.</t>
    </r>
  </si>
  <si>
    <r>
      <t xml:space="preserve">Total Non-Aeronautical Operating Revenue.  </t>
    </r>
    <r>
      <rPr>
        <sz val="10"/>
        <rFont val="Arial"/>
        <family val="2"/>
      </rPr>
      <t>This is a calculated field that totals the following lines</t>
    </r>
    <r>
      <rPr>
        <b/>
        <sz val="10"/>
        <color indexed="12"/>
        <rFont val="Arial"/>
        <family val="2"/>
      </rPr>
      <t xml:space="preserve"> </t>
    </r>
    <r>
      <rPr>
        <sz val="10"/>
        <rFont val="Arial"/>
        <family val="2"/>
      </rPr>
      <t>G4+H3+I4+J6.</t>
    </r>
  </si>
  <si>
    <r>
      <t>% of capital costs paid by Airport</t>
    </r>
    <r>
      <rPr>
        <b/>
        <sz val="10"/>
        <color indexed="10"/>
        <rFont val="Arial"/>
        <family val="2"/>
      </rPr>
      <t>*</t>
    </r>
  </si>
  <si>
    <r>
      <t xml:space="preserve">Public Parking </t>
    </r>
    <r>
      <rPr>
        <sz val="10"/>
        <color indexed="10"/>
        <rFont val="Arial"/>
        <family val="2"/>
      </rPr>
      <t>(Excludes employee parking)</t>
    </r>
  </si>
  <si>
    <t xml:space="preserve">Total Expenses </t>
  </si>
  <si>
    <t xml:space="preserve">   Other Contractors</t>
  </si>
  <si>
    <r>
      <t xml:space="preserve">General Aviation Miscellaneous Fees </t>
    </r>
    <r>
      <rPr>
        <sz val="10"/>
        <color indexed="12"/>
        <rFont val="Arial"/>
        <family val="2"/>
      </rPr>
      <t>(excludes landing fees A5)</t>
    </r>
  </si>
  <si>
    <t>Per Terminal Sq. Foot</t>
  </si>
  <si>
    <t>Per Develop- able Acre</t>
  </si>
  <si>
    <t>Per   Parking Exit</t>
  </si>
  <si>
    <t>Per   Parking Stall</t>
  </si>
  <si>
    <t>OPERATIONS DATA</t>
  </si>
  <si>
    <t>Enplaned Passengers (EPs)</t>
  </si>
  <si>
    <t xml:space="preserve">O-D Enplanements and  % </t>
  </si>
  <si>
    <t>Aircraft Operations:  Commercial Passenger</t>
  </si>
  <si>
    <t>Aircraft Operations:  Corporate/GA</t>
  </si>
  <si>
    <r>
      <t xml:space="preserve">Cargo.  </t>
    </r>
    <r>
      <rPr>
        <sz val="10"/>
        <rFont val="Arial"/>
        <family val="2"/>
      </rPr>
      <t>Enter landing fees for cargo carriers on line A3.</t>
    </r>
  </si>
  <si>
    <r>
      <t xml:space="preserve">Terminal Area Rentals, Utilities, &amp; Other Fees. </t>
    </r>
    <r>
      <rPr>
        <b/>
        <sz val="10"/>
        <rFont val="Arial"/>
        <family val="2"/>
      </rPr>
      <t xml:space="preserve"> </t>
    </r>
    <r>
      <rPr>
        <sz val="10"/>
        <rFont val="Arial"/>
        <family val="2"/>
      </rPr>
      <t>Enter revenue earned from aeronautical use of the terminal facilities and ground space for the purpose of moving passengers and baggage.  This revenue includes all facilities, utilities, ITS, and other equipment charges for aeronautical use of terminal paid by the Airlines, excluding those costs specifically identified in C2-C8.</t>
    </r>
  </si>
  <si>
    <t>Signatory Landing Fee (per 1,000 lbs LDW)</t>
  </si>
  <si>
    <t>A9</t>
  </si>
  <si>
    <t>Effective Terminal Rental Rate</t>
  </si>
  <si>
    <t>A10</t>
  </si>
  <si>
    <t>OPERATING REVENUE</t>
  </si>
  <si>
    <t>Passenger Airline Revenue</t>
  </si>
  <si>
    <t>B1</t>
  </si>
  <si>
    <t>B2</t>
  </si>
  <si>
    <t>Terminal Rents &amp; Fees</t>
  </si>
  <si>
    <t>B3</t>
  </si>
  <si>
    <t>Total Airline Fee Revenue</t>
  </si>
  <si>
    <t>B4</t>
  </si>
  <si>
    <t>Non-Passenger Airline Landing Fees</t>
  </si>
  <si>
    <t>Passenger-Related, Non-Airline Revenue</t>
  </si>
  <si>
    <t>B5</t>
  </si>
  <si>
    <t>Concession Revenue (non-RAC)</t>
  </si>
  <si>
    <t>B6</t>
  </si>
  <si>
    <t>Rental Car Facility Revenue</t>
  </si>
  <si>
    <t>B7</t>
  </si>
  <si>
    <t>Total Passenger-Related, Non-Airline Revenue</t>
  </si>
  <si>
    <t>Parking and Ground Transport</t>
  </si>
  <si>
    <t>B8</t>
  </si>
  <si>
    <t xml:space="preserve">  Public Parking</t>
  </si>
  <si>
    <t>B9</t>
  </si>
  <si>
    <t xml:space="preserve">  Trip Fees and Other GT</t>
  </si>
  <si>
    <t>DETAILED KEY PERFORMANCE MEASURES:  LARGE AND MEDIUM HUB AIRPORT</t>
  </si>
  <si>
    <r>
      <t xml:space="preserve">Enplaned Passengers - Domestic. </t>
    </r>
    <r>
      <rPr>
        <b/>
        <sz val="10"/>
        <rFont val="Arial"/>
        <family val="2"/>
      </rPr>
      <t xml:space="preserve"> </t>
    </r>
    <r>
      <rPr>
        <sz val="10"/>
        <rFont val="Arial"/>
        <family val="2"/>
      </rPr>
      <t>Enter the number of domestic enplanements on this line as reported by the Airlines for the fiscal year being reported.</t>
    </r>
  </si>
  <si>
    <r>
      <t xml:space="preserve">Enplaned Passengers - International.   </t>
    </r>
    <r>
      <rPr>
        <sz val="10"/>
        <rFont val="Arial"/>
        <family val="2"/>
      </rPr>
      <t>Enter the number of international enplanements on this line as reported by the Airlines for the fiscal year being reported.</t>
    </r>
  </si>
  <si>
    <t>Total Domestic Passengers</t>
  </si>
  <si>
    <t>Total International Passengers</t>
  </si>
  <si>
    <t>% of capital costs paid by Airline</t>
  </si>
  <si>
    <r>
      <t>Terminal Concession Revenues.</t>
    </r>
    <r>
      <rPr>
        <sz val="10"/>
        <rFont val="Arial"/>
        <family val="2"/>
      </rPr>
      <t xml:space="preserve">  This section represents revenues (income) to the airport from concessions located in the terminals and at the airsides.  Do not enter the gross concessions sales amounts on these lines.  This should represent income to the airport from concessionaires.  This section does </t>
    </r>
    <r>
      <rPr>
        <b/>
        <u/>
        <sz val="10"/>
        <rFont val="Arial"/>
        <family val="2"/>
      </rPr>
      <t xml:space="preserve">not </t>
    </r>
    <r>
      <rPr>
        <sz val="10"/>
        <rFont val="Arial"/>
        <family val="2"/>
      </rPr>
      <t>include out-of-terminal concessions revenues.   Those revenues should be recorded in sections H, I and J as appropriate.</t>
    </r>
  </si>
  <si>
    <t>Ref (Rev/Exp)</t>
  </si>
  <si>
    <t>Landing Fees</t>
  </si>
  <si>
    <t xml:space="preserve">DEFINITIONS: </t>
  </si>
  <si>
    <t>Airport Name</t>
  </si>
  <si>
    <t>For Fiscal Year Ending</t>
  </si>
  <si>
    <t>BOND RATINGS</t>
  </si>
  <si>
    <t>Bond Ratings</t>
  </si>
  <si>
    <t>K25</t>
  </si>
  <si>
    <t>K26</t>
  </si>
  <si>
    <t>Landing Fee Rate</t>
  </si>
  <si>
    <t>K15</t>
  </si>
  <si>
    <t>K16</t>
  </si>
  <si>
    <t>Percentage of Total Revenue:</t>
  </si>
  <si>
    <t>T8</t>
  </si>
  <si>
    <t>T9</t>
  </si>
  <si>
    <t xml:space="preserve">     Personnel Expense (Salary + Fringe Benefits)</t>
  </si>
  <si>
    <t xml:space="preserve">Aircraft Operations:  Cargo </t>
  </si>
  <si>
    <t>Aircraft Operations:  Military  (if using same runways)</t>
  </si>
  <si>
    <t xml:space="preserve">Airport Transportation </t>
  </si>
  <si>
    <r>
      <t xml:space="preserve">Total Operating Revenues.  </t>
    </r>
    <r>
      <rPr>
        <sz val="10"/>
        <rFont val="Arial"/>
        <family val="2"/>
      </rPr>
      <t xml:space="preserve"> This is calculated field and totals lines E1+K1.</t>
    </r>
  </si>
  <si>
    <r>
      <t xml:space="preserve">Operating Expenses.  </t>
    </r>
    <r>
      <rPr>
        <sz val="10"/>
        <rFont val="Arial"/>
        <family val="2"/>
      </rPr>
      <t>This section should be used to record the airport's operating expenses.</t>
    </r>
  </si>
  <si>
    <r>
      <t>Insurance, Claims, and Settlements</t>
    </r>
    <r>
      <rPr>
        <sz val="10"/>
        <color indexed="12"/>
        <rFont val="Arial"/>
        <family val="2"/>
      </rPr>
      <t xml:space="preserve">. </t>
    </r>
    <r>
      <rPr>
        <sz val="10"/>
        <rFont val="Arial"/>
        <family val="2"/>
      </rPr>
      <t>Enter the costs of insurance coverage and/or claims and settlements paid by the airport.</t>
    </r>
  </si>
  <si>
    <r>
      <t xml:space="preserve">Total Operating Expenses.  </t>
    </r>
    <r>
      <rPr>
        <sz val="10"/>
        <rFont val="Arial"/>
        <family val="2"/>
      </rPr>
      <t>This is a calculated field.</t>
    </r>
  </si>
  <si>
    <t>NET OPERATING INCOME (LOSS) BEFORE DEPRECIATION</t>
  </si>
  <si>
    <r>
      <t xml:space="preserve">Total Passenger Airline Revenue.  </t>
    </r>
    <r>
      <rPr>
        <sz val="10"/>
        <rFont val="Arial"/>
        <family val="2"/>
      </rPr>
      <t>This is a calculated field from lines A1+A2+B1+B2+C8.  Total passenger airline revenue represents the revenue received by the airport from the passenger airlines for passenger air service.  This amount is the numerator in the calculation of airline cost per enplaned passenger.  Note - this amount may not represent the full cost for the passenger airlines to operate at an airport because certain airlines may pay for various components of cost directly, rather than through the airport (e.g., terminal maintenance, purchase and construction of facilities).</t>
    </r>
  </si>
  <si>
    <r>
      <t xml:space="preserve">Food and Beverage.  </t>
    </r>
    <r>
      <rPr>
        <sz val="10"/>
        <rFont val="Arial"/>
        <family val="2"/>
      </rPr>
      <t>Enter all concessions revenues/fees to the airport from food and beverage concessionaires located in the terminals or at the airside on this line.</t>
    </r>
  </si>
  <si>
    <r>
      <t>On-airport parking revenue per originating enplanement</t>
    </r>
    <r>
      <rPr>
        <sz val="10"/>
        <color indexed="10"/>
        <rFont val="Arial"/>
        <family val="2"/>
      </rPr>
      <t xml:space="preserve"> </t>
    </r>
  </si>
  <si>
    <t>Public Parking KPMs</t>
  </si>
  <si>
    <t>Total acres owned by Airport</t>
  </si>
  <si>
    <t>Yes/No</t>
  </si>
  <si>
    <t>Hotel 1</t>
  </si>
  <si>
    <t>Hotel 2</t>
  </si>
  <si>
    <t>K8</t>
  </si>
  <si>
    <t>K9</t>
  </si>
  <si>
    <t>K12</t>
  </si>
  <si>
    <t>K23</t>
  </si>
  <si>
    <t>K24</t>
  </si>
  <si>
    <t>Rental Car Facility</t>
  </si>
  <si>
    <t>Domestic Passenger Landed Weights</t>
  </si>
  <si>
    <t>International Passenger Landed Weights</t>
  </si>
  <si>
    <t>Ramp Operations</t>
  </si>
  <si>
    <t>FAA Airport Classification</t>
  </si>
  <si>
    <t>Janitorial Services</t>
  </si>
  <si>
    <t>Facilities Maintenance</t>
  </si>
  <si>
    <t>Loading/Jet Bridge Maintenance</t>
  </si>
  <si>
    <t>City</t>
  </si>
  <si>
    <t>County</t>
  </si>
  <si>
    <t>State</t>
  </si>
  <si>
    <t>Airport Authority</t>
  </si>
  <si>
    <t>Other (Describe)</t>
  </si>
  <si>
    <t>Information Display (FIDS/GIDS) Maintenance</t>
  </si>
  <si>
    <t>Airport share of terminal operating costs:</t>
  </si>
  <si>
    <t>Totals/Weighted Average</t>
  </si>
  <si>
    <t>Number of loading/jet bridges</t>
  </si>
  <si>
    <t>Enplanements of Largest Carrier</t>
  </si>
  <si>
    <t>Enplanements of 2nd Largest Carrier</t>
  </si>
  <si>
    <t>Enplanements of 3rd Largest Carrier</t>
  </si>
  <si>
    <t>C1</t>
  </si>
  <si>
    <t>C2</t>
  </si>
  <si>
    <t>C3</t>
  </si>
  <si>
    <t>Concessions Outside of Terminals</t>
  </si>
  <si>
    <t>Total number of public parking spaces</t>
  </si>
  <si>
    <r>
      <t>Public Parking &amp; Ground Transportation</t>
    </r>
    <r>
      <rPr>
        <sz val="10"/>
        <color indexed="10"/>
        <rFont val="Arial"/>
        <family val="2"/>
      </rPr>
      <t xml:space="preserve"> (Airport-operated &amp; concessions)</t>
    </r>
  </si>
  <si>
    <r>
      <t xml:space="preserve">Non-Operating Revenues </t>
    </r>
    <r>
      <rPr>
        <b/>
        <sz val="10"/>
        <color indexed="10"/>
        <rFont val="Arial"/>
        <family val="2"/>
      </rPr>
      <t>(Expenses)</t>
    </r>
    <r>
      <rPr>
        <b/>
        <sz val="10"/>
        <rFont val="Arial"/>
        <family val="2"/>
      </rPr>
      <t>, Net</t>
    </r>
  </si>
  <si>
    <r>
      <t xml:space="preserve">PURPOSE: </t>
    </r>
    <r>
      <rPr>
        <sz val="10"/>
        <rFont val="Arial"/>
        <family val="2"/>
      </rPr>
      <t>The overall purpose of this page is to compute the Airport's total debt outstanding and net debt outstanding (excluding off Balance Sheet Special Facility Debt); and the related debt service and net debt service that would be used as part of the rate setting mechanism for a residual airport, or for helping to determine the capital component of the Revenue Base for a compensatory Airport.</t>
    </r>
  </si>
  <si>
    <t>A</t>
  </si>
  <si>
    <t>G</t>
  </si>
  <si>
    <t>H</t>
  </si>
  <si>
    <t>I</t>
  </si>
  <si>
    <t>J</t>
  </si>
  <si>
    <t>M</t>
  </si>
  <si>
    <t>Q</t>
  </si>
  <si>
    <t>R</t>
  </si>
  <si>
    <t>General Airport Information</t>
  </si>
  <si>
    <r>
      <t>Net Income (Loss) / Change in Net Assets</t>
    </r>
    <r>
      <rPr>
        <sz val="10"/>
        <color indexed="12"/>
        <rFont val="Arial"/>
        <family val="2"/>
      </rPr>
      <t xml:space="preserve"> (P1+Q10)</t>
    </r>
  </si>
  <si>
    <t xml:space="preserve">16.10 </t>
  </si>
  <si>
    <t xml:space="preserve"> (b) Enplanements</t>
  </si>
  <si>
    <t>DEFINITIONS: NOTE - All amounts should reflect GAAP accounting.  If the airport is part of a system, it should make best efforts to allocate revenues and expenses for these line items.</t>
  </si>
  <si>
    <r>
      <t>Interest Income.</t>
    </r>
    <r>
      <rPr>
        <sz val="10"/>
        <color indexed="12"/>
        <rFont val="Arial"/>
        <family val="2"/>
      </rPr>
      <t xml:space="preserve">  </t>
    </r>
    <r>
      <rPr>
        <sz val="10"/>
        <rFont val="Arial"/>
        <family val="2"/>
      </rPr>
      <t>Enter the interest income received from restricted and non-restricted investments. As recorded on GAAP financial statements.</t>
    </r>
  </si>
  <si>
    <t xml:space="preserve">Cargo Landed Weights </t>
  </si>
  <si>
    <t>Total Landed  Weights</t>
  </si>
  <si>
    <t>Page 1B</t>
  </si>
  <si>
    <t>DEFINITIONS: NOTE - All amounts should reflect GAAP accounting per audited financial statements.</t>
  </si>
  <si>
    <t>Other Concessions Including Advertising:</t>
  </si>
  <si>
    <t>Utilities Costs</t>
  </si>
  <si>
    <t>Total  Utilities</t>
  </si>
  <si>
    <t>Salaries &amp; Benefits as a Percentage of Total Operating Costs</t>
  </si>
  <si>
    <t>Police/Security Guard Costs (Airport &amp; Contracted)</t>
  </si>
  <si>
    <t>Aircraft Operations</t>
  </si>
  <si>
    <t>Total</t>
  </si>
  <si>
    <t>Police/Security Guard Costs as Percentage of Total Operating Costs</t>
  </si>
  <si>
    <t>Police/Security Guard Labor Costs</t>
  </si>
  <si>
    <t>Parking</t>
  </si>
  <si>
    <t>Passenger Facility Charges</t>
  </si>
  <si>
    <t>Other</t>
  </si>
  <si>
    <t>Public Parking Operating Costs</t>
  </si>
  <si>
    <t>Operating and Maintenance Costs per Public Parking Space</t>
  </si>
  <si>
    <t>Interest Income</t>
  </si>
  <si>
    <t>Grant Receipts</t>
  </si>
  <si>
    <t>Depreciation</t>
  </si>
  <si>
    <t>Airfield</t>
  </si>
  <si>
    <t>Terminal</t>
  </si>
  <si>
    <t xml:space="preserve">Other </t>
  </si>
  <si>
    <t>Total Landing Fees</t>
  </si>
  <si>
    <t>Firefighting Total Labor Costs</t>
  </si>
  <si>
    <t>Maintenance Total Labor Costs</t>
  </si>
  <si>
    <t xml:space="preserve"> (fees from rental car companies operating off Airport property)</t>
  </si>
  <si>
    <t>B10</t>
  </si>
  <si>
    <t>Total Parking &amp; GT Revenue</t>
  </si>
  <si>
    <t>Rental, Other Revenue</t>
  </si>
  <si>
    <t>B11</t>
  </si>
  <si>
    <t>Hotel Revenue</t>
  </si>
  <si>
    <t>B12</t>
  </si>
  <si>
    <t xml:space="preserve">   Airside</t>
  </si>
  <si>
    <t>B13</t>
  </si>
  <si>
    <t xml:space="preserve">   Landside</t>
  </si>
  <si>
    <t>B14</t>
  </si>
  <si>
    <t>Total Building and Land Rent</t>
  </si>
  <si>
    <t>B15</t>
  </si>
  <si>
    <t>B16</t>
  </si>
  <si>
    <t>TOTAL OPERATING REVENUE</t>
  </si>
  <si>
    <t>B17</t>
  </si>
  <si>
    <t>B18</t>
  </si>
  <si>
    <t>Total Non-Aeronautical Revenue</t>
  </si>
  <si>
    <t>OPERATING EXPENSE (By function, incl. allocated costs)</t>
  </si>
  <si>
    <t>B20</t>
  </si>
  <si>
    <t xml:space="preserve">   Maintenance</t>
  </si>
  <si>
    <t>B21</t>
  </si>
  <si>
    <t xml:space="preserve">   Security</t>
  </si>
  <si>
    <t>B22</t>
  </si>
  <si>
    <t xml:space="preserve"> </t>
  </si>
  <si>
    <t xml:space="preserve">Total </t>
  </si>
  <si>
    <t>8.6</t>
  </si>
  <si>
    <t>Total Debt Service - Principal and Interest</t>
  </si>
  <si>
    <t>Landed Weight (LDW/1,000 lbs):  TOTAL</t>
  </si>
  <si>
    <r>
      <t xml:space="preserve">Security and law enforcement costs:  </t>
    </r>
    <r>
      <rPr>
        <sz val="10"/>
        <rFont val="Arial"/>
        <family val="2"/>
      </rPr>
      <t>Police, Security Guard Expenses (airport and contracted)</t>
    </r>
  </si>
  <si>
    <r>
      <t xml:space="preserve">ARFF Costs:  </t>
    </r>
    <r>
      <rPr>
        <sz val="10"/>
        <rFont val="Arial"/>
        <family val="2"/>
      </rPr>
      <t>Firefighting Costs (both airport &amp; contracted fire fighters)</t>
    </r>
  </si>
  <si>
    <t>General and Administrative Expenses</t>
  </si>
  <si>
    <t>Commercial Terminal Costs</t>
  </si>
  <si>
    <t>Q5</t>
  </si>
  <si>
    <t>Q6</t>
  </si>
  <si>
    <t>Q7</t>
  </si>
  <si>
    <t>Capital Expenditures and Construction in Progress</t>
  </si>
  <si>
    <t>Signatory Rate per 1,000 lbs</t>
  </si>
  <si>
    <t>Non-Signatory Rate per 1,000 lbs</t>
  </si>
  <si>
    <t>Total Annual Aircraft Operations</t>
  </si>
  <si>
    <t>Total Passenger Airline Aircraft Operations</t>
  </si>
  <si>
    <t>Domestic Passenger Airline Aircraft Operations</t>
  </si>
  <si>
    <t>International Passenger Airline Aircraft Operation</t>
  </si>
  <si>
    <t>Cargo Aircraft Operations</t>
  </si>
  <si>
    <t>Military Aircraft Operations</t>
  </si>
  <si>
    <t>General Aviation Aircraft Operations</t>
  </si>
  <si>
    <r>
      <t xml:space="preserve">Domestic Passenger Airlines Aircraft Operations.  </t>
    </r>
    <r>
      <rPr>
        <sz val="10"/>
        <rFont val="Arial"/>
        <family val="2"/>
      </rPr>
      <t>Enter the total number of domestic passenger airlines operations on this line.</t>
    </r>
  </si>
  <si>
    <t xml:space="preserve"> (passenger locations)</t>
  </si>
  <si>
    <r>
      <t xml:space="preserve">Rental Car Revenues </t>
    </r>
    <r>
      <rPr>
        <sz val="10"/>
        <color indexed="10"/>
        <rFont val="Arial"/>
        <family val="2"/>
      </rPr>
      <t>(includes ground rents, utilities, excludes CFCs-line Q4)</t>
    </r>
  </si>
  <si>
    <t>Rental Car Customer Facility Charge (CFC)</t>
  </si>
  <si>
    <t>If yes, what type of CTC? (daily or transaction based)</t>
  </si>
  <si>
    <t>Total Police/Security Guard Costs</t>
  </si>
  <si>
    <t>Number of non-stop destinations from the airlines serving your airport</t>
  </si>
  <si>
    <r>
      <t>Utilities Revenues.</t>
    </r>
    <r>
      <rPr>
        <sz val="10"/>
        <color indexed="12"/>
        <rFont val="Arial"/>
        <family val="2"/>
      </rPr>
      <t xml:space="preserve">  Enter r</t>
    </r>
    <r>
      <rPr>
        <sz val="10"/>
        <rFont val="Arial"/>
        <family val="2"/>
      </rPr>
      <t xml:space="preserve">evenues received from tenants for </t>
    </r>
    <r>
      <rPr>
        <u/>
        <sz val="10"/>
        <rFont val="Arial"/>
        <family val="2"/>
      </rPr>
      <t>non-terminal</t>
    </r>
    <r>
      <rPr>
        <sz val="10"/>
        <rFont val="Arial"/>
        <family val="2"/>
      </rPr>
      <t xml:space="preserve"> utilities (e.g., HVAC, electricity, trash, water).  Note that utilities revenues for terminal areas should be included in line C1.</t>
    </r>
  </si>
  <si>
    <r>
      <t>Other.</t>
    </r>
    <r>
      <rPr>
        <sz val="10"/>
        <color indexed="12"/>
        <rFont val="Arial"/>
        <family val="2"/>
      </rPr>
      <t xml:space="preserve"> </t>
    </r>
    <r>
      <rPr>
        <sz val="10"/>
        <rFont val="Arial"/>
        <family val="2"/>
      </rPr>
      <t xml:space="preserve">Enter the description and dollar amount of all any other major operating expense incurred in the course of running the airport that were not already reported in this section. </t>
    </r>
  </si>
  <si>
    <r>
      <t>Other</t>
    </r>
    <r>
      <rPr>
        <sz val="10"/>
        <color indexed="12"/>
        <rFont val="Arial"/>
        <family val="2"/>
      </rPr>
      <t xml:space="preserve">.  </t>
    </r>
    <r>
      <rPr>
        <sz val="10"/>
        <rFont val="Arial"/>
        <family val="2"/>
      </rPr>
      <t>Enter the description and amount of other non-operating revenues or (expenses) received during the reporting fiscal year.  Note - expenses should be entered as a negative number.</t>
    </r>
  </si>
  <si>
    <r>
      <t xml:space="preserve">Total Non Operating Revenues (Expenses), Net.  </t>
    </r>
    <r>
      <rPr>
        <sz val="10"/>
        <rFont val="Arial"/>
        <family val="2"/>
      </rPr>
      <t>This is a calculated field.</t>
    </r>
  </si>
  <si>
    <r>
      <t xml:space="preserve">Net Income (Loss) and Change in Net Assets. </t>
    </r>
    <r>
      <rPr>
        <sz val="10"/>
        <rFont val="Arial"/>
        <family val="2"/>
      </rPr>
      <t xml:space="preserve">This is a calculated number and should equal the amount shown on your GAAP financial statements for the airport if the airport is a non-system airport. </t>
    </r>
  </si>
  <si>
    <t>Page 1A</t>
  </si>
  <si>
    <t>Page 1C</t>
  </si>
  <si>
    <t>T1-T6</t>
  </si>
  <si>
    <t>Airport Code/LocID</t>
  </si>
  <si>
    <t>Total Passengers</t>
  </si>
  <si>
    <t>On-Airport Parking and Valet Revenues</t>
  </si>
  <si>
    <t xml:space="preserve">Total Terminal Concession Revenue </t>
  </si>
  <si>
    <t>Food and Beverage</t>
  </si>
  <si>
    <t>Terminal Area Apron and Tie Down Fees</t>
  </si>
  <si>
    <t>Federal Inspection System/International Fees</t>
  </si>
  <si>
    <t>Total Runways</t>
  </si>
  <si>
    <t>Is on-airport parking management outsourced (yes/no)</t>
  </si>
  <si>
    <t>K20</t>
  </si>
  <si>
    <t>K21</t>
  </si>
  <si>
    <t>K22</t>
  </si>
  <si>
    <t>Operating Cost per Enplanement and Operation</t>
  </si>
  <si>
    <t>Net Debt Outstanding</t>
  </si>
  <si>
    <t>Debt Service per Enplanement and Operation</t>
  </si>
  <si>
    <t>Net Debt Service</t>
  </si>
  <si>
    <t>Page 3</t>
  </si>
  <si>
    <t>Page 1</t>
  </si>
  <si>
    <t xml:space="preserve">Net Assets </t>
  </si>
  <si>
    <t>Domestic Passenger Airline Landing Fees</t>
  </si>
  <si>
    <t>International Passenger Airline Landing Fees</t>
  </si>
  <si>
    <t>Cargo (Non-Passenger) Airline Landing Fees</t>
  </si>
  <si>
    <t>K10</t>
  </si>
  <si>
    <t>K11</t>
  </si>
  <si>
    <t>K13</t>
  </si>
  <si>
    <t>K14</t>
  </si>
  <si>
    <t>K18</t>
  </si>
  <si>
    <t>K17</t>
  </si>
  <si>
    <t>K19</t>
  </si>
  <si>
    <r>
      <t xml:space="preserve">Enplanements by Major Carrier </t>
    </r>
    <r>
      <rPr>
        <sz val="10"/>
        <color indexed="10"/>
        <rFont val="Arial"/>
        <family val="2"/>
      </rPr>
      <t>(including affiliates, e.g., AA plus AE)</t>
    </r>
  </si>
  <si>
    <t>Total Other Concessions</t>
  </si>
  <si>
    <t>Other Concessions:</t>
  </si>
  <si>
    <t xml:space="preserve">Grounds Maintenance Costs per Acre </t>
  </si>
  <si>
    <t>Total AOA Area (In Acres)</t>
  </si>
  <si>
    <t>Snow/Ice Removal Costs per Acre</t>
  </si>
  <si>
    <t>D</t>
  </si>
  <si>
    <t>D3</t>
  </si>
  <si>
    <t>D4</t>
  </si>
  <si>
    <t>D5</t>
  </si>
  <si>
    <t>Total Other Aeronautical Revenue</t>
  </si>
  <si>
    <t>D6</t>
  </si>
  <si>
    <t>Total Terminal Area Passenger Airline Fees</t>
  </si>
  <si>
    <t>Terminal Area Rentals, Utilities, &amp; Other Fees</t>
  </si>
  <si>
    <t>H1</t>
  </si>
  <si>
    <t>H2</t>
  </si>
  <si>
    <t>H3</t>
  </si>
  <si>
    <t>I1</t>
  </si>
  <si>
    <t>I2</t>
  </si>
  <si>
    <t>I3</t>
  </si>
  <si>
    <t>I4</t>
  </si>
  <si>
    <t>J1</t>
  </si>
  <si>
    <t>J2</t>
  </si>
  <si>
    <t>J3</t>
  </si>
  <si>
    <t>J4</t>
  </si>
  <si>
    <t>J5</t>
  </si>
  <si>
    <t>M4</t>
  </si>
  <si>
    <t>M5</t>
  </si>
  <si>
    <t>M6</t>
  </si>
  <si>
    <t>M7</t>
  </si>
  <si>
    <t>M8</t>
  </si>
  <si>
    <t>T</t>
  </si>
  <si>
    <t>U</t>
  </si>
  <si>
    <t>W</t>
  </si>
  <si>
    <t>X</t>
  </si>
  <si>
    <t>T1</t>
  </si>
  <si>
    <t>T2</t>
  </si>
  <si>
    <t>T3</t>
  </si>
  <si>
    <t>T4</t>
  </si>
  <si>
    <t>T5</t>
  </si>
  <si>
    <t>T6</t>
  </si>
  <si>
    <t>T7</t>
  </si>
  <si>
    <t>U1</t>
  </si>
  <si>
    <t>U2</t>
  </si>
  <si>
    <t>U3</t>
  </si>
  <si>
    <t>U4</t>
  </si>
  <si>
    <t>U5</t>
  </si>
  <si>
    <r>
      <t>Baggage System Fees</t>
    </r>
    <r>
      <rPr>
        <sz val="10"/>
        <color indexed="12"/>
        <rFont val="Arial"/>
        <family val="2"/>
      </rPr>
      <t>.  T</t>
    </r>
    <r>
      <rPr>
        <sz val="10"/>
        <rFont val="Arial"/>
        <family val="2"/>
      </rPr>
      <t xml:space="preserve">his line should only be used if the Airport receives a separate revenue stream for the baggage system (Oklahoma City, for example).  Otherwise, this line should be left blank.  This line should </t>
    </r>
    <r>
      <rPr>
        <u/>
        <sz val="10"/>
        <rFont val="Arial"/>
        <family val="2"/>
      </rPr>
      <t>not</t>
    </r>
    <r>
      <rPr>
        <sz val="10"/>
        <rFont val="Arial"/>
        <family val="2"/>
      </rPr>
      <t xml:space="preserve"> be used to summarize the cost of baggage system operations.</t>
    </r>
  </si>
  <si>
    <t>Transborder (Canadian Airports Only)</t>
  </si>
  <si>
    <r>
      <t>GARB/GA/GO &amp; "Double Barrel" PFC/AIF Debt</t>
    </r>
    <r>
      <rPr>
        <sz val="10"/>
        <rFont val="Arial"/>
        <family val="2"/>
      </rPr>
      <t xml:space="preserve"> -  GARB</t>
    </r>
    <r>
      <rPr>
        <sz val="10"/>
        <rFont val="Arial"/>
        <family val="2"/>
      </rPr>
      <t xml:space="preserve"> - General Airport Revenue Bonds; GA - General Aviation Bonds; GO - General Obligation Bonds are typically issued by cities with smaller airports (also know as Tax Supported Debt).  Double Barrel Bonds - Bonds issued where both PFCs/AIFs (Canadian Airports) and airport revenues are available for debt service.   This column should include all long-term airport debt, excluding interim financing, 100% PFC/AIF debt, and Special Facility Bonds.</t>
    </r>
  </si>
  <si>
    <t>percentage placed in this column should be based on approximate percent of facility space/assets paid for by the Airport (includes grants PFCs)</t>
  </si>
  <si>
    <t>Actual Full Time Equivalents at end of year</t>
  </si>
  <si>
    <t>Total Public Parking and Ground Transportation Revenue</t>
  </si>
  <si>
    <t>Building and Land Rent</t>
  </si>
  <si>
    <t>Airline Terminal Electricity Consumption (kwh)</t>
  </si>
  <si>
    <t>Total Unrestricted Cash and Investments</t>
  </si>
  <si>
    <t>Total Restricted Cash and Investments</t>
  </si>
  <si>
    <r>
      <t>Elevator/Escalator/Moving Sidewalk System Maintenance Costs</t>
    </r>
    <r>
      <rPr>
        <b/>
        <sz val="10"/>
        <color indexed="10"/>
        <rFont val="Arial"/>
        <family val="2"/>
      </rPr>
      <t xml:space="preserve"> (Contractual and In-House):</t>
    </r>
  </si>
  <si>
    <r>
      <t xml:space="preserve">New Bond Proceeds. </t>
    </r>
    <r>
      <rPr>
        <sz val="10"/>
        <color indexed="12"/>
        <rFont val="Arial"/>
        <family val="2"/>
      </rPr>
      <t xml:space="preserve"> </t>
    </r>
    <r>
      <rPr>
        <sz val="10"/>
        <rFont val="Arial"/>
        <family val="2"/>
      </rPr>
      <t>Enter the amount of any new bond proceeds received during the year.  Note this cell is cross referenced to the FAA 127</t>
    </r>
  </si>
  <si>
    <t xml:space="preserve">* Note - Since Airports do not know the exact capital cost that was paid by the Airlines, the </t>
  </si>
  <si>
    <r>
      <t>Baggage System Fees</t>
    </r>
    <r>
      <rPr>
        <sz val="10"/>
        <color indexed="10"/>
        <rFont val="Arial"/>
        <family val="2"/>
      </rPr>
      <t xml:space="preserve"> (revenues, not expenses)</t>
    </r>
  </si>
  <si>
    <t>OPERATING STATISTICS (cont.)</t>
  </si>
  <si>
    <t>STATISTICS</t>
  </si>
  <si>
    <r>
      <t>Roadway, Rail, and Transit.</t>
    </r>
    <r>
      <rPr>
        <sz val="10"/>
        <color indexed="12"/>
        <rFont val="Arial"/>
        <family val="2"/>
      </rPr>
      <t xml:space="preserve">  </t>
    </r>
    <r>
      <rPr>
        <sz val="10"/>
        <rFont val="Arial"/>
        <family val="2"/>
      </rPr>
      <t xml:space="preserve">Enter roadway, rail, and transit capital expenditures, even if the facility or improvement did not become operational during the fiscal year. </t>
    </r>
  </si>
  <si>
    <r>
      <t xml:space="preserve">Total Runways.  </t>
    </r>
    <r>
      <rPr>
        <sz val="10"/>
        <rFont val="Arial"/>
        <family val="2"/>
      </rPr>
      <t>This is a calculated field.</t>
    </r>
  </si>
  <si>
    <r>
      <t xml:space="preserve">Governance.   </t>
    </r>
    <r>
      <rPr>
        <sz val="10"/>
        <rFont val="Arial"/>
        <family val="2"/>
      </rPr>
      <t>Please check all that apply.</t>
    </r>
  </si>
  <si>
    <r>
      <t xml:space="preserve">Capital Expenditures and Construction in Progress.  </t>
    </r>
    <r>
      <rPr>
        <sz val="10"/>
        <rFont val="Arial"/>
        <family val="2"/>
      </rPr>
      <t xml:space="preserve">This section reflects total expenditures on capital projects during the fiscal year being reported. </t>
    </r>
  </si>
  <si>
    <t>Contact Person's Name (Person who completed form)</t>
  </si>
  <si>
    <t>Contact Person's Email Address</t>
  </si>
  <si>
    <t>Contract Person's Phone Number</t>
  </si>
  <si>
    <t>Contact Person's Title</t>
  </si>
  <si>
    <t>W4</t>
  </si>
  <si>
    <t>W5</t>
  </si>
  <si>
    <t>Airport 3 digit ID Code</t>
  </si>
  <si>
    <t>If yes, what type of CFC? (daily or transaction based)</t>
  </si>
  <si>
    <t>Term(s) of Current Airline Agreement(s) - # of years</t>
  </si>
  <si>
    <t>Firefighting Costs per Aircraft Operation</t>
  </si>
  <si>
    <t>Unrestricted Assets</t>
  </si>
  <si>
    <r>
      <t xml:space="preserve">Service Contracts. </t>
    </r>
    <r>
      <rPr>
        <sz val="10"/>
        <rFont val="Arial"/>
        <family val="2"/>
      </rPr>
      <t>Enter the cost of services paid to commercial enterprises and government agencies excluding amounts paid to third parties for repair and maintenance costs and marketing, advertising and promotions which should be included in lines YY3 and YY4.</t>
    </r>
  </si>
  <si>
    <t xml:space="preserve"> (e.g., Large, Medium, Small, Non-hub)</t>
  </si>
  <si>
    <t>Non-Operating Revenue (Expenses) and Capital</t>
  </si>
  <si>
    <t>Total Non-Operating Revenue (Expenses)</t>
  </si>
  <si>
    <t>Operating Statistics  (* optional for airports having fewer than 25,000 enplanements in the preceding CY).</t>
  </si>
  <si>
    <t>Interest income restricted and non-restricted</t>
  </si>
  <si>
    <t>Long Term Bonds (GA, GARB, PFC, etc)</t>
  </si>
  <si>
    <t>Landed weights in pounds</t>
  </si>
  <si>
    <t>Marketing/Promotional costs</t>
  </si>
  <si>
    <t>W6</t>
  </si>
  <si>
    <t xml:space="preserve">  Percent Destination Passengers</t>
  </si>
  <si>
    <t xml:space="preserve">Unrestricted Cash and Investments </t>
  </si>
  <si>
    <t xml:space="preserve">Asset Divestment </t>
  </si>
  <si>
    <t xml:space="preserve">Air Service Incentives </t>
  </si>
  <si>
    <r>
      <t xml:space="preserve">Percent Connecting Passengers - </t>
    </r>
    <r>
      <rPr>
        <sz val="10"/>
        <rFont val="Arial"/>
        <family val="2"/>
      </rPr>
      <t>Number of connecting passengers as a percent of total passengers</t>
    </r>
  </si>
  <si>
    <t>6.9</t>
  </si>
  <si>
    <t>Externally Restricted debt reserves</t>
  </si>
  <si>
    <t>Other Externally Restricted Assets</t>
  </si>
  <si>
    <t xml:space="preserve">Passenger Airline CPE (line 1.6/16.1) </t>
  </si>
  <si>
    <t>Repairs and Maintenance</t>
  </si>
  <si>
    <t xml:space="preserve">Marketing/Advertising/Promotions </t>
  </si>
  <si>
    <t>6.7</t>
  </si>
  <si>
    <t>No specific regulation</t>
  </si>
  <si>
    <t>Light-handed regulation</t>
  </si>
  <si>
    <t>Hectares</t>
  </si>
  <si>
    <t>Tunisian Dinar (TND)</t>
  </si>
  <si>
    <t>Swedish Krona (SEK)</t>
  </si>
  <si>
    <t>Singapore Dollar (SGD)</t>
  </si>
  <si>
    <t>Philippine Peso (PHP)</t>
  </si>
  <si>
    <t>Norwegian Krone (NOK)</t>
  </si>
  <si>
    <t>New Zealand Dollar (NZD)</t>
  </si>
  <si>
    <t>Moldovan Leu (MDL)</t>
  </si>
  <si>
    <t>Mexican Peso (MXN)</t>
  </si>
  <si>
    <t>Kuwaiti Dinar (KWD)</t>
  </si>
  <si>
    <t>Iranian Rial (IRR)</t>
  </si>
  <si>
    <t>Indian Rupee (INR)</t>
  </si>
  <si>
    <t>Iceland Krona (ISK)</t>
  </si>
  <si>
    <t>Guyana Dollar (GYD)</t>
  </si>
  <si>
    <t>Euro (EUR)</t>
  </si>
  <si>
    <t>Egyptian Pound (EGP)</t>
  </si>
  <si>
    <t>Dominican Peso (DOP)</t>
  </si>
  <si>
    <t>Danish Krone (DKK)</t>
  </si>
  <si>
    <t>Czech Koruna (CZK)</t>
  </si>
  <si>
    <t>Colombian Peso (COP)</t>
  </si>
  <si>
    <t>Canadian Dollar (CAD)</t>
  </si>
  <si>
    <t>Bulgarian Lev (BGN)</t>
  </si>
  <si>
    <t>Brazilian Real (BRL)</t>
  </si>
  <si>
    <t>Belize Dollar (BZD)</t>
  </si>
  <si>
    <t>Bahraini Dinar (BHD)</t>
  </si>
  <si>
    <t>Bahamian Dollar (BSD)</t>
  </si>
  <si>
    <t>Australian Dollar (AUD)</t>
  </si>
  <si>
    <t>Armenian Dram (AMD)</t>
  </si>
  <si>
    <t>Argentine Peso (ARS)</t>
  </si>
  <si>
    <t>Algerian Dinar (DZD)</t>
  </si>
  <si>
    <t>9.1.2</t>
  </si>
  <si>
    <t>9.1.1</t>
  </si>
  <si>
    <t xml:space="preserve">Debt outstanding </t>
  </si>
  <si>
    <t>Interest expenses</t>
  </si>
  <si>
    <t>Lease, rent, concession fee payments</t>
  </si>
  <si>
    <t>Insurance, claims, settlements</t>
  </si>
  <si>
    <t>Communications, utilities, energy &amp; waste</t>
  </si>
  <si>
    <t>Interest income</t>
  </si>
  <si>
    <t>Advertising</t>
  </si>
  <si>
    <t>Cargo (or freight) charges</t>
  </si>
  <si>
    <t>Parking charges</t>
  </si>
  <si>
    <t>Landing charges</t>
  </si>
  <si>
    <t>Management</t>
  </si>
  <si>
    <t>3.1.2</t>
  </si>
  <si>
    <t>3.1.1</t>
  </si>
  <si>
    <t>The following convention should be used in reporting values in this questionnaire:</t>
  </si>
  <si>
    <t>INSTRUCTIONS:</t>
  </si>
  <si>
    <r>
      <t>O&amp;D/Connecting  Passengers</t>
    </r>
    <r>
      <rPr>
        <sz val="10"/>
        <color indexed="12"/>
        <rFont val="Arial"/>
        <family val="2"/>
      </rPr>
      <t xml:space="preserve"> </t>
    </r>
  </si>
  <si>
    <t>Duty Free</t>
  </si>
  <si>
    <r>
      <t xml:space="preserve">Duty Free.  </t>
    </r>
    <r>
      <rPr>
        <sz val="10"/>
        <rFont val="Arial"/>
        <family val="2"/>
      </rPr>
      <t xml:space="preserve">Enter all concessions revenues/fees to the airport from  duty free concessionaires located in the terminals or at the airside on this line. </t>
    </r>
  </si>
  <si>
    <t>Contact Name</t>
  </si>
  <si>
    <t xml:space="preserve">Title </t>
  </si>
  <si>
    <t>Email Address</t>
  </si>
  <si>
    <t xml:space="preserve">Phone Number </t>
  </si>
  <si>
    <r>
      <t>Total Non-Aeronautical Operating Revenue</t>
    </r>
    <r>
      <rPr>
        <sz val="10"/>
        <rFont val="Arial"/>
        <family val="2"/>
      </rPr>
      <t xml:space="preserve"> </t>
    </r>
    <r>
      <rPr>
        <sz val="10"/>
        <color indexed="12"/>
        <rFont val="Arial"/>
        <family val="2"/>
      </rPr>
      <t>(G5+H3+I4+J6)</t>
    </r>
  </si>
  <si>
    <t>—</t>
  </si>
  <si>
    <t>Please report actual values only (no abridged values);</t>
  </si>
  <si>
    <t>When actual observed values are not available, produce estimated values in italics;</t>
  </si>
  <si>
    <t>When the actual reported value is nil (zero), include the value "0" in the relevant cell;</t>
  </si>
  <si>
    <t>The items with these features include the corresponding drop lists of unit measures to the right of the reported figures in Section 3.1, check boxes in Section 5</t>
  </si>
  <si>
    <t>Passengers:</t>
  </si>
  <si>
    <t>Cargo (metric tons):</t>
  </si>
  <si>
    <t>Financial figures submitted in:</t>
  </si>
  <si>
    <t>WLU:</t>
  </si>
  <si>
    <t>(please select)</t>
  </si>
  <si>
    <t>Runways (paved landing strips)</t>
  </si>
  <si>
    <t>Contact gates with air bridge (jet bridge)</t>
  </si>
  <si>
    <t>Restaurants / cafés and other F&amp;B outlets</t>
  </si>
  <si>
    <t>allocated by regulators (or specified in concession agreements)?</t>
  </si>
  <si>
    <t>to attract new air services or develop existing ones?</t>
  </si>
  <si>
    <t>Total personnel employed by airport operator</t>
  </si>
  <si>
    <t>(can be estimated by the number of issued airport security passes)</t>
  </si>
  <si>
    <t>Transfer / transit charges</t>
  </si>
  <si>
    <t>Security charges</t>
  </si>
  <si>
    <t>Terminal rentals paid by airlines for space utilization</t>
  </si>
  <si>
    <t>Comments (please type in the box below):</t>
  </si>
  <si>
    <t>Capital Costs</t>
  </si>
  <si>
    <t>Taxes &amp; Other Fees</t>
  </si>
  <si>
    <t>Total Assets</t>
  </si>
  <si>
    <t>Current Assets</t>
  </si>
  <si>
    <t>Cash and equivalent</t>
  </si>
  <si>
    <t>Total Liabilities</t>
  </si>
  <si>
    <t>9.2.1</t>
  </si>
  <si>
    <t>Management contract</t>
  </si>
  <si>
    <t>Lease or concession</t>
  </si>
  <si>
    <t>Transfer of minority ownership</t>
  </si>
  <si>
    <t>Private sector ownership and control</t>
  </si>
  <si>
    <t>Operation of parts of activities of an airport</t>
  </si>
  <si>
    <t>Angolan Kwanza (AOA)</t>
  </si>
  <si>
    <t>Barbados Dollar (BBD)</t>
  </si>
  <si>
    <t>CFA Franc (XOF)</t>
  </si>
  <si>
    <t>Bermuda Dollar (BMD)</t>
  </si>
  <si>
    <t>Botswana Pula (BWP)</t>
  </si>
  <si>
    <t>Brunei Dollar (BND)</t>
  </si>
  <si>
    <t>Burundi Franc (BIF)</t>
  </si>
  <si>
    <t>Cambodian Riel (KHR)</t>
  </si>
  <si>
    <t>Chilean Peso (CLP)</t>
  </si>
  <si>
    <t>Cuban Peso (CUP)</t>
  </si>
  <si>
    <t>El Salvador Colon (SVC)</t>
  </si>
  <si>
    <t>Ethiopian Birr (ETB)</t>
  </si>
  <si>
    <t>CFP Franc (XPF)</t>
  </si>
  <si>
    <t>Gambian Dalasi (GMD)</t>
  </si>
  <si>
    <t>Georgian Lari (GEL)</t>
  </si>
  <si>
    <t>Guinean Franc (GNF)</t>
  </si>
  <si>
    <t>Iraqi Dinar (IQD)</t>
  </si>
  <si>
    <t>Jamaican Dollar (JMD)</t>
  </si>
  <si>
    <t>Japanese Yen (JPY)</t>
  </si>
  <si>
    <t>Jordanian Dinar (JOD)</t>
  </si>
  <si>
    <t>Kenyan Shilling (KES)</t>
  </si>
  <si>
    <t>Latvian Lats (LVL)</t>
  </si>
  <si>
    <t>Lebanese Pound (LBP)</t>
  </si>
  <si>
    <t>Lesotho Loti (LSL)</t>
  </si>
  <si>
    <t>Liberian Dollar (LRD)</t>
  </si>
  <si>
    <t>Libyan Dinar (LYD)</t>
  </si>
  <si>
    <t>Swiss Franc (CHF)</t>
  </si>
  <si>
    <t>Macao Pataca (MOP)</t>
  </si>
  <si>
    <t>Malawi Kwacha (MWK)</t>
  </si>
  <si>
    <t>Myanmar Kyat (MMK)</t>
  </si>
  <si>
    <t>Nepalese Rupee (NPR)</t>
  </si>
  <si>
    <t>Netherlands Antilles Guilder (ANG)</t>
  </si>
  <si>
    <t>Nicaragua Cordoba Oro (NIO)</t>
  </si>
  <si>
    <t>Pakistani Rupee (PKR)</t>
  </si>
  <si>
    <t>Papua New Guinea Kina (PGK)</t>
  </si>
  <si>
    <t>Yemeni Rial (YER)</t>
  </si>
  <si>
    <t>Romanian Leu (RON)</t>
  </si>
  <si>
    <t>Serbian Dinar (RSD)</t>
  </si>
  <si>
    <t>Seychelles Rupee (SCR)</t>
  </si>
  <si>
    <t>Somali Shilling (SOS)</t>
  </si>
  <si>
    <t>Sudanese Pound (SDG)</t>
  </si>
  <si>
    <t>Swaziland Lilangeni (SZL)</t>
  </si>
  <si>
    <t>Syrian Pound (SYP)</t>
  </si>
  <si>
    <t>Thai Baht (THB)</t>
  </si>
  <si>
    <t>Turkish Lira (TRY)</t>
  </si>
  <si>
    <t>Vanuatu Vatu (VUV)</t>
  </si>
  <si>
    <t>Square Feet</t>
  </si>
  <si>
    <t>Square Yards</t>
  </si>
  <si>
    <t>Square Meters</t>
  </si>
  <si>
    <t>Square Kilometers</t>
  </si>
  <si>
    <t>Square Miles</t>
  </si>
  <si>
    <t>1 Units</t>
  </si>
  <si>
    <t>10 Tens</t>
  </si>
  <si>
    <t>100 Hundreds</t>
  </si>
  <si>
    <t>1,000 Thousands</t>
  </si>
  <si>
    <t>10,000 Tens  of Thousands</t>
  </si>
  <si>
    <t>100,000 Hundreds of Thousands (Lakhs)</t>
  </si>
  <si>
    <t>1,000,000 Millions</t>
  </si>
  <si>
    <t>10,000,000 Tens of Millions (Crores)</t>
  </si>
  <si>
    <t>100,000,000 Thousand lakhs or 100 million or 10 crore</t>
  </si>
  <si>
    <t>1,000,000,000 Billions</t>
  </si>
  <si>
    <t xml:space="preserve">Price cap </t>
  </si>
  <si>
    <t>Revenue cap</t>
  </si>
  <si>
    <t>Rate of return</t>
  </si>
  <si>
    <t>Cost recovery</t>
  </si>
  <si>
    <t>Yes</t>
  </si>
  <si>
    <t>No</t>
  </si>
  <si>
    <t>AAA</t>
  </si>
  <si>
    <t>KK1a</t>
  </si>
  <si>
    <t>KK1b</t>
  </si>
  <si>
    <t>KK1c</t>
  </si>
  <si>
    <t>KK2</t>
  </si>
  <si>
    <t>KK3</t>
  </si>
  <si>
    <t>KK3a</t>
  </si>
  <si>
    <t>KK3b</t>
  </si>
  <si>
    <t>KK4</t>
  </si>
  <si>
    <t>KK4c</t>
  </si>
  <si>
    <t>KK5</t>
  </si>
  <si>
    <t>KK5a</t>
  </si>
  <si>
    <t>KK5c</t>
  </si>
  <si>
    <t>KK6</t>
  </si>
  <si>
    <t>KK6a</t>
  </si>
  <si>
    <t>KK6b</t>
  </si>
  <si>
    <t>KK7</t>
  </si>
  <si>
    <t>KK7a</t>
  </si>
  <si>
    <t>KK7b</t>
  </si>
  <si>
    <t>KK8</t>
  </si>
  <si>
    <t>KK8a</t>
  </si>
  <si>
    <t>KK8b</t>
  </si>
  <si>
    <t>KK9</t>
  </si>
  <si>
    <t>KK9a</t>
  </si>
  <si>
    <t>KK9b</t>
  </si>
  <si>
    <t>KK10</t>
  </si>
  <si>
    <t>KK10a</t>
  </si>
  <si>
    <t>KK10b</t>
  </si>
  <si>
    <t>KK11</t>
  </si>
  <si>
    <t>KK12</t>
  </si>
  <si>
    <t>KK12a</t>
  </si>
  <si>
    <t>KK12c</t>
  </si>
  <si>
    <t>KK13</t>
  </si>
  <si>
    <t>KK13a</t>
  </si>
  <si>
    <t>KK13b</t>
  </si>
  <si>
    <t>KK13c</t>
  </si>
  <si>
    <t>KK14</t>
  </si>
  <si>
    <t>KK15</t>
  </si>
  <si>
    <t>KK16</t>
  </si>
  <si>
    <t>KK16a</t>
  </si>
  <si>
    <t>KK16b</t>
  </si>
  <si>
    <t>KK16c</t>
  </si>
  <si>
    <t>KK17</t>
  </si>
  <si>
    <t>KK17a</t>
  </si>
  <si>
    <t>KK17b</t>
  </si>
  <si>
    <t>KK17c</t>
  </si>
  <si>
    <t>KK18</t>
  </si>
  <si>
    <t>KK18a</t>
  </si>
  <si>
    <t>KK18c</t>
  </si>
  <si>
    <t>KK19</t>
  </si>
  <si>
    <t>KK19a</t>
  </si>
  <si>
    <t>KK19c</t>
  </si>
  <si>
    <t>KK20</t>
  </si>
  <si>
    <t>KK20a</t>
  </si>
  <si>
    <t>KK20c</t>
  </si>
  <si>
    <t>KK21</t>
  </si>
  <si>
    <t>KK21a</t>
  </si>
  <si>
    <t>KK21c</t>
  </si>
  <si>
    <t>KK22</t>
  </si>
  <si>
    <t>KK23a</t>
  </si>
  <si>
    <t>KK23c</t>
  </si>
  <si>
    <t>KK24a</t>
  </si>
  <si>
    <t>KK24c</t>
  </si>
  <si>
    <t>KK25</t>
  </si>
  <si>
    <t>KK26</t>
  </si>
  <si>
    <t>MM1a</t>
  </si>
  <si>
    <t>MM1b</t>
  </si>
  <si>
    <t>MM1c</t>
  </si>
  <si>
    <t>MM2a</t>
  </si>
  <si>
    <t>MM2b</t>
  </si>
  <si>
    <t>MM2c</t>
  </si>
  <si>
    <t>MM3a</t>
  </si>
  <si>
    <t>MM3b</t>
  </si>
  <si>
    <t>MM3c</t>
  </si>
  <si>
    <t>MM6</t>
  </si>
  <si>
    <t>MM7</t>
  </si>
  <si>
    <t>MM8</t>
  </si>
  <si>
    <t>MM12</t>
  </si>
  <si>
    <t>MM13</t>
  </si>
  <si>
    <t>MM14</t>
  </si>
  <si>
    <t>MM15</t>
  </si>
  <si>
    <t>MM16</t>
  </si>
  <si>
    <t>MM17</t>
  </si>
  <si>
    <t>MM18</t>
  </si>
  <si>
    <t>MM19</t>
  </si>
  <si>
    <t>MM20</t>
  </si>
  <si>
    <t>MM21</t>
  </si>
  <si>
    <t>MM22</t>
  </si>
  <si>
    <t>MM23</t>
  </si>
  <si>
    <t>MM24</t>
  </si>
  <si>
    <t>MM25</t>
  </si>
  <si>
    <t>MM30a</t>
  </si>
  <si>
    <t>MM30b</t>
  </si>
  <si>
    <t>MM31a</t>
  </si>
  <si>
    <t>MM31b</t>
  </si>
  <si>
    <t>MM32a</t>
  </si>
  <si>
    <t>MM32b</t>
  </si>
  <si>
    <t>MM33a</t>
  </si>
  <si>
    <t>MM33b</t>
  </si>
  <si>
    <t>MM34a</t>
  </si>
  <si>
    <t>MM34b</t>
  </si>
  <si>
    <t>MM35a</t>
  </si>
  <si>
    <t>MM35b</t>
  </si>
  <si>
    <t>MM36a</t>
  </si>
  <si>
    <t>MM36b</t>
  </si>
  <si>
    <t>ACI Code (Excel)</t>
  </si>
  <si>
    <t>ACI Code (Access)</t>
  </si>
  <si>
    <t>Survey Page</t>
  </si>
  <si>
    <t>New FAA Form 127</t>
  </si>
  <si>
    <t>Stmt of Revs Exps</t>
  </si>
  <si>
    <t>Cap &amp; Ops Stats</t>
  </si>
  <si>
    <t>Debt</t>
  </si>
  <si>
    <t>Survey Questions</t>
  </si>
  <si>
    <t>1.4 - Federal inspection fees</t>
  </si>
  <si>
    <t>1.5 - Other passenger aeronautical fees</t>
  </si>
  <si>
    <t>2.6 - Fuel sales net profit/loss or fuel flowage fees</t>
  </si>
  <si>
    <t>4.6 - Parking and ground transportation</t>
  </si>
  <si>
    <t>6.1 - Operating Expenses-Personnel compensation and benefits</t>
  </si>
  <si>
    <t>6.7 - Subtotal</t>
  </si>
  <si>
    <t>11.1 - Long term bonds (GA, GARB, PFC, etc)</t>
  </si>
  <si>
    <t>14.2 - Proceeds from sale of property</t>
  </si>
  <si>
    <t>15.1 - Debt service, excluding coverage</t>
  </si>
  <si>
    <t>15.2 - Debt service, net of PFCs and Offsets</t>
  </si>
  <si>
    <t>16.1 - Operating Statistics-Enplanements</t>
  </si>
  <si>
    <t>16.2 - Operating Statistics-Landed weights in pounds</t>
  </si>
  <si>
    <t>16.3 - Operating Statistics-Signatory landing fee rate per 1,000 lbs</t>
  </si>
  <si>
    <t>16.4 - Operating Statistics Annual aircraft operations</t>
  </si>
  <si>
    <t>16.5 - Operating Statistics-Passenger Airline cost per enplanement (line 1.6/16.1)</t>
  </si>
  <si>
    <t>16.6 - Operating Statistics-Actual full time equivelents at end of year</t>
  </si>
  <si>
    <t>16.7 - Operating Statistics-Security and law enforement costs</t>
  </si>
  <si>
    <t>16.8 - Operating Statistics-ARFF costs</t>
  </si>
  <si>
    <t>16.9 - Operating Statistics-Repair and Maintenance</t>
  </si>
  <si>
    <t>16.10 - Operating Statistics-Marketing/ Advertizing/Promotions</t>
  </si>
  <si>
    <t>A1 - Domestic Passenger Airline Landing Fees</t>
  </si>
  <si>
    <t>A2 - Int'l Passenger Airline Landing Fees</t>
  </si>
  <si>
    <t>A3 - Cargo (Non-Passenger) Airline Landing Fees</t>
  </si>
  <si>
    <t>A6 - Total Landing Fees</t>
  </si>
  <si>
    <t>C1 - Terminal Area Rentals, Utilities &amp; Other Fees</t>
  </si>
  <si>
    <t>C2 - Federal Inspection System/Int'l Fees</t>
  </si>
  <si>
    <t>C3 - Terminal Area Apron &amp; Tie Down Fees</t>
  </si>
  <si>
    <t>C4 - Baggage System Fees (revenues, no expenses)</t>
  </si>
  <si>
    <t>C5 - Automated People Mover Intra-terminals Fees</t>
  </si>
  <si>
    <t>C6 - Security Reimbursements from Airlines</t>
  </si>
  <si>
    <t>C7 - Other Terminal Area Fees</t>
  </si>
  <si>
    <t>C8 - Total Terminal Area Passenger Airline Fees</t>
  </si>
  <si>
    <t>D1 - FBO Revenue: Contract or Sponsor Operated</t>
  </si>
  <si>
    <t>D2 - Hangar &amp; Cargo Rentals &amp; Ground Leases</t>
  </si>
  <si>
    <t>D3 - Aviation Fuel Tax Retained for Airport Use</t>
  </si>
  <si>
    <t>D4 - Fuel Sales Net Profit (Loss) or Fuel Flowage Fees</t>
  </si>
  <si>
    <t>D5 - Security Reimbursments from Fed. Govt</t>
  </si>
  <si>
    <t>D6 - General Aviation Miscellaneous Fees (excludes landing fees A5)</t>
  </si>
  <si>
    <t>D7 - Other</t>
  </si>
  <si>
    <t>D8 - Total Other Aeronautical Revenue</t>
  </si>
  <si>
    <t>E1 - Total Aeronautical Revenue (A6+C8+D7)</t>
  </si>
  <si>
    <t>F1 - Total Passenger Airline Revenue (A1 +A2+C8)</t>
  </si>
  <si>
    <t>G1 - Terminal Concessions Revenues-Food and Beverage</t>
  </si>
  <si>
    <t>G2 - Terminal Concessions Revenues-Retail</t>
  </si>
  <si>
    <t>G3 - Terminal Concessions Revenues-Duty Free</t>
  </si>
  <si>
    <t>G4 - Terminal Concessions Revenues-Services and Other Terminal Concessions</t>
  </si>
  <si>
    <t>G5 - Total Terminal Concession Revenue</t>
  </si>
  <si>
    <t>H1 - On-Airport Rental Car Revenues to Airport</t>
  </si>
  <si>
    <t>H2 - Off Airport Rental Car Revenues to Airport</t>
  </si>
  <si>
    <t>H3 - Total Rental Car Revenues</t>
  </si>
  <si>
    <t>I1 - On Airport Parking and Valet Revenues</t>
  </si>
  <si>
    <t>I3 - Off Airport Parking/Valet Access Fees to Airport</t>
  </si>
  <si>
    <t>I4 - Total Public Parking &amp; Ground Transportation Revenues</t>
  </si>
  <si>
    <t>J1 - Hotel Revenues (income to Airport)</t>
  </si>
  <si>
    <t>J2 - Ground Rents/Facilities Leases (excludes aeronautical &amp; car rental)</t>
  </si>
  <si>
    <t>J3 - Utilities Revenues (excludes aeronautical &amp; car rental)</t>
  </si>
  <si>
    <t>J5 - Other (Empl. Parking Decals, MEMA In., Parking Fines, Etc.)</t>
  </si>
  <si>
    <t>J6 - Total Other Non-Aeronautical Operating Revenues</t>
  </si>
  <si>
    <t>K1 - Total Non-Aeronautical Operating Revenue (G4+H3+I4+J6)</t>
  </si>
  <si>
    <t>L1 - Total Operating Revenue (E1+K1)</t>
  </si>
  <si>
    <t>M1 - Operating Expenses-Personnel Compensation and Benefits</t>
  </si>
  <si>
    <t>M5 - Operating Expenses-Insurance, Claims &amp; Settlements</t>
  </si>
  <si>
    <t>M6 - Operating Expenses-General and Administrative Expenses</t>
  </si>
  <si>
    <t>M6a - Canada Lease Rent</t>
  </si>
  <si>
    <t>M7 - Other Operating Expenses (Moter Veh. Ops, Grants, Subsidies &amp; Fixed Charges)</t>
  </si>
  <si>
    <t>M8 - Total Operating Expenses, Excluding Depreciation</t>
  </si>
  <si>
    <t>N1 - Net Operating Income (Loss) Before Depreciation (L1-M8)</t>
  </si>
  <si>
    <t>O1 - Depreciation</t>
  </si>
  <si>
    <t>P1 - Net Operating Income (Loss) (N1-O1)</t>
  </si>
  <si>
    <t>Q1 - Non Operating Revenues-Interest Income</t>
  </si>
  <si>
    <t>Q2 - Non Operating Revenues-Grant Receipts</t>
  </si>
  <si>
    <t>Q3 - Non Operating Revenues-Passenger Facility Charges/Airport Improvement Fee (Canada)</t>
  </si>
  <si>
    <t>Q4 - Non Operating Revenues-Rental Car Customer Facility Charge (CFC)</t>
  </si>
  <si>
    <t>Q5 - Non Operating Revenues-Interest Expense</t>
  </si>
  <si>
    <t>Q6 - Non Operating Revenues-Capital Contributions (Payments)</t>
  </si>
  <si>
    <t>Q7 - Non Operating Revenues-Extraordinary Income (Loss)</t>
  </si>
  <si>
    <t>Q8 - Asset Divestment</t>
  </si>
  <si>
    <t>Q9 - Other Non Operating Revenues</t>
  </si>
  <si>
    <t>Q10 - Total Non Operating Revenue and Expense, Net</t>
  </si>
  <si>
    <t>R - Net Income (Loss)/Change in Net Assets (P1+Q10)</t>
  </si>
  <si>
    <t>S1 - Total Unrestricted Cash and Investments</t>
  </si>
  <si>
    <t>S2 - Total Restricted Cash and Investments</t>
  </si>
  <si>
    <t>S3 - New Sources of Cash - New Bond Proceeds (net of issuance costs, excludes refundings)</t>
  </si>
  <si>
    <t>S4 - New Sources of Cash - Sale of Property</t>
  </si>
  <si>
    <t>T1 - Capital Expenditure and Construction in Progress-Airfield</t>
  </si>
  <si>
    <t>T2 - Capital Expenditure and Construction in Progress-Terminal</t>
  </si>
  <si>
    <t>T3 - Capital Expenditure and Construction in Progress-Parking</t>
  </si>
  <si>
    <t>T4 - Capital Expenditure and Construction in Progress-Roadways, Rail and Transit</t>
  </si>
  <si>
    <t>T5 - Other Capital Expenditure and Construction in Progress (Landside &amp; Various)</t>
  </si>
  <si>
    <t>T6 - Total Capital Expenditures</t>
  </si>
  <si>
    <t>U1 - Net Assets invested in capital assets, net of related debt</t>
  </si>
  <si>
    <t>V1 - Enplaned Passengers - Domestic</t>
  </si>
  <si>
    <t>V2 - Enplaned Passengers - Int'l</t>
  </si>
  <si>
    <t>V3 - Total Enplaned Passengers</t>
  </si>
  <si>
    <t>W1 - Total Domestic Passengers</t>
  </si>
  <si>
    <t>W2 - Total Int'l Passengers</t>
  </si>
  <si>
    <t>W2a - Transborder (Canadian Airports Only)</t>
  </si>
  <si>
    <t>W3 - Total Passengers</t>
  </si>
  <si>
    <t>W4 - Percent Originating Passengers</t>
  </si>
  <si>
    <t>W5 - Percent Destinating Passengers</t>
  </si>
  <si>
    <t>W6 - Percent Connecting Passengers</t>
  </si>
  <si>
    <t>X1 - Domestic Passenger Landed Weights</t>
  </si>
  <si>
    <t>X2 - Int'l Passenger Landed Weights</t>
  </si>
  <si>
    <t>X3 - Cargo Landed Weights</t>
  </si>
  <si>
    <t>X4 - Total Landed Weights</t>
  </si>
  <si>
    <t>Y1 - Signatory Rate per 1,000 lbs</t>
  </si>
  <si>
    <t>Y2 - Non-Signatory Rate per 1,000 lbs</t>
  </si>
  <si>
    <t>Y3 - Effective or Blended Average Terminal Rental Rate</t>
  </si>
  <si>
    <t>YY1 - Security and law enforcement costs</t>
  </si>
  <si>
    <t>YY2 - ARFF costs</t>
  </si>
  <si>
    <t>YY3 - Repair and Maintenance (all facilities/systems)</t>
  </si>
  <si>
    <t>YY4 - Marketing/promotional costs</t>
  </si>
  <si>
    <t>Z1 - Domestic Passenger Airline Aircraft Operations</t>
  </si>
  <si>
    <t>Z2 - Int'l Passenger Airline Aircraft Operation</t>
  </si>
  <si>
    <t>Z3 - Total Passenger Airline Aircraft Operations</t>
  </si>
  <si>
    <t>Z4 - Cargo Aircraft Operations</t>
  </si>
  <si>
    <t>Z5 - Military Aircraft Operations</t>
  </si>
  <si>
    <t>Z6 - General Aviation Aircraft Operations</t>
  </si>
  <si>
    <t>Z7 - Total Annual Aircraft Operations</t>
  </si>
  <si>
    <t>Z8 - Number of Non-Stop Destinations</t>
  </si>
  <si>
    <t>ZZ1 - Number of FTEs (FT and PT on Airport payroll at end of year)</t>
  </si>
  <si>
    <t xml:space="preserve">K2 - Landing Fee Rate </t>
  </si>
  <si>
    <t>K3 - Total Passenger Airline Revenue</t>
  </si>
  <si>
    <t>K3a - Per Enplanement</t>
  </si>
  <si>
    <t>K3b - Per Passenger Airline Operation</t>
  </si>
  <si>
    <t>K4 - Non Passenger Airline Aeronautical Revenue</t>
  </si>
  <si>
    <t>K4c - Per Total Operation</t>
  </si>
  <si>
    <t>K5 - Total Aeronautical Revenues</t>
  </si>
  <si>
    <t>K5c - Per Total Operation</t>
  </si>
  <si>
    <t>K6 - Total Concession Revenue</t>
  </si>
  <si>
    <t>K6a - Per Enplanement</t>
  </si>
  <si>
    <t>K6b - Per Passenger Airline Operation</t>
  </si>
  <si>
    <t>K7 - Total Rental Car Facility Revenue</t>
  </si>
  <si>
    <t>K7a - Per Enplanement</t>
  </si>
  <si>
    <t>K7b - Per Passenger Airline Operation</t>
  </si>
  <si>
    <t>K8 - Total Public Parking and Ground Transportation Revenue</t>
  </si>
  <si>
    <t>K8a - Per Enplanement</t>
  </si>
  <si>
    <t>K8b - Per Passenger Airline Operation</t>
  </si>
  <si>
    <t>K9 - Total Hotel Revenue</t>
  </si>
  <si>
    <t>K9a - Per Enplanement</t>
  </si>
  <si>
    <t>K9b - Per Passenger Airline Operation</t>
  </si>
  <si>
    <t>K10 - Total Non Aeronautical Passenger Related Revenue</t>
  </si>
  <si>
    <t>K10a - Per Enplanement</t>
  </si>
  <si>
    <t>K10b - Per Passenger Airline Operation</t>
  </si>
  <si>
    <t>K12 - Total Non Passenger Airline Operating Revenue</t>
  </si>
  <si>
    <t>K12a - Per Enplanement</t>
  </si>
  <si>
    <t>K12c - Per Total Operation</t>
  </si>
  <si>
    <t>K13 - Total Operating Revenues</t>
  </si>
  <si>
    <t>K13a - Per Enplanement</t>
  </si>
  <si>
    <t>K13b - Per Passenger Airline Ops</t>
  </si>
  <si>
    <t>K13c - Per Total Operation</t>
  </si>
  <si>
    <t>K14 - Percent of Operating Revenues Paid by Passenger Airlines</t>
  </si>
  <si>
    <t>K15 - Percent of Operating Revenues Paid from Other Sources</t>
  </si>
  <si>
    <t xml:space="preserve">K16 - Personnel Expense (Salary + Fringe Benefits) </t>
  </si>
  <si>
    <t>K16a - Per Enplanement</t>
  </si>
  <si>
    <t>K16b - Per Passenger Airline Ops</t>
  </si>
  <si>
    <t>K16c - Per Total Operation</t>
  </si>
  <si>
    <t>K17 - Total Operating Expenses</t>
  </si>
  <si>
    <t>K17a - Per Enplanement</t>
  </si>
  <si>
    <t>K17b - Per Passenger Airline Ops</t>
  </si>
  <si>
    <t>K17c - Per Total Operation</t>
  </si>
  <si>
    <t>K18 - Total Debt Outstanding</t>
  </si>
  <si>
    <t>K18a - Per Enplanement</t>
  </si>
  <si>
    <t>K18c - Per Total Operation</t>
  </si>
  <si>
    <t>K19a - Per Enplanement</t>
  </si>
  <si>
    <t>K19c - Per Total Operation</t>
  </si>
  <si>
    <t>K20a - Per Enplanement</t>
  </si>
  <si>
    <t>K20c - Per Total Operation</t>
  </si>
  <si>
    <t>K21a - Per Enplanement</t>
  </si>
  <si>
    <t>K21c - Per Total Operation</t>
  </si>
  <si>
    <r>
      <t>J4 - Other</t>
    </r>
    <r>
      <rPr>
        <strike/>
        <sz val="8"/>
        <color theme="1"/>
        <rFont val="Arial"/>
        <family val="2"/>
      </rPr>
      <t xml:space="preserve"> </t>
    </r>
    <r>
      <rPr>
        <sz val="8"/>
        <color theme="1"/>
        <rFont val="Arial"/>
        <family val="2"/>
      </rPr>
      <t>(Sale of Motorvehicle &amp; Specs, Delinq. Acct Penalties, Etc.)</t>
    </r>
  </si>
  <si>
    <t xml:space="preserve">Retail (Do not include duty free) </t>
  </si>
  <si>
    <t>G1-G5</t>
  </si>
  <si>
    <r>
      <t xml:space="preserve">Retail -  </t>
    </r>
    <r>
      <rPr>
        <sz val="10"/>
        <rFont val="Arial"/>
        <family val="2"/>
      </rPr>
      <t xml:space="preserve">Enter all concessions revenues/fees to the airport from retail concessionaires located in the terminals or at the airside on this line. </t>
    </r>
  </si>
  <si>
    <r>
      <rPr>
        <b/>
        <sz val="10"/>
        <color indexed="12"/>
        <rFont val="Arial"/>
        <family val="2"/>
      </rPr>
      <t>Air Operations Area (AOA):</t>
    </r>
    <r>
      <rPr>
        <sz val="10"/>
        <color indexed="12"/>
        <rFont val="Arial"/>
        <family val="2"/>
      </rPr>
      <t xml:space="preserve"> all airport areas where aircraft can operate, either under their own power or while in tow.  The AOA includes runways, taxiways, and apron areas.</t>
    </r>
  </si>
  <si>
    <r>
      <t xml:space="preserve">Originating and Destination Passengers: </t>
    </r>
    <r>
      <rPr>
        <sz val="10"/>
        <color indexed="12"/>
        <rFont val="Arial"/>
        <family val="2"/>
      </rPr>
      <t>A passenger who starts and/or ends their journey at the specified airport, rather than connecting that go on to another destination.</t>
    </r>
  </si>
  <si>
    <t>Unit of measurement</t>
  </si>
  <si>
    <t>Total number of people working at the airport site</t>
  </si>
  <si>
    <t>(i.e. employed by other companies and airport operator)</t>
  </si>
  <si>
    <t>Noise and environmental charges</t>
  </si>
  <si>
    <t>Food and beverage</t>
  </si>
  <si>
    <t>Rental car</t>
  </si>
  <si>
    <t>Other concession revenue</t>
  </si>
  <si>
    <t>Other items</t>
  </si>
  <si>
    <t>Depreciation/amortization of property, plant &amp; equipment</t>
  </si>
  <si>
    <t xml:space="preserve">Other capital costs </t>
  </si>
  <si>
    <t>Short term debt (less than one year)</t>
  </si>
  <si>
    <t>9.2.2</t>
  </si>
  <si>
    <t>Terminal buildings (owned by airport)</t>
  </si>
  <si>
    <t>Equipment and vehicles</t>
  </si>
  <si>
    <t>Other facilities</t>
  </si>
  <si>
    <t>U.S. Dollar (USD)</t>
  </si>
  <si>
    <t>Afghan Afghani (AFN)</t>
  </si>
  <si>
    <t>Albanian Lek (ALL)</t>
  </si>
  <si>
    <t>Government approval</t>
  </si>
  <si>
    <t>Aruban Florin (AWG)</t>
  </si>
  <si>
    <t>Azeri Manat (AZN)</t>
  </si>
  <si>
    <t>Bangladeshi Taka (BDT)</t>
  </si>
  <si>
    <t>Belarusian Rubel (BYR)</t>
  </si>
  <si>
    <t>Bhutanese Ngultrum (BTN)</t>
  </si>
  <si>
    <t>Bolivian Boliviano (BOB)</t>
  </si>
  <si>
    <t>Bosnia And Herzegovina Convertible Mark (BAM)</t>
  </si>
  <si>
    <t>Cabo Verde Escudo (CVE)</t>
  </si>
  <si>
    <t>Cayman Islands Dollar (KYD)</t>
  </si>
  <si>
    <t>Chinese Yuan (CNY)</t>
  </si>
  <si>
    <t>Comorian Franc (KMF)</t>
  </si>
  <si>
    <t>Congolese Franc (CDF)</t>
  </si>
  <si>
    <t>Costa Rican Colon (CRC)</t>
  </si>
  <si>
    <t>Croatian Kuna (HRK)</t>
  </si>
  <si>
    <t>Democratic People'S Republic Of Korean Won (KPW)</t>
  </si>
  <si>
    <t>Djibouti Franc (DJF)</t>
  </si>
  <si>
    <t>East Caribbean Dollar (XCD)</t>
  </si>
  <si>
    <t>Eritrean Nakfa (ERN)</t>
  </si>
  <si>
    <t>Fijian Dollar (FJD)</t>
  </si>
  <si>
    <t>Ghanaian Cedi (GHS)</t>
  </si>
  <si>
    <t>Guatemalan Quetzal (GTQ)</t>
  </si>
  <si>
    <t>Haitian Gourde (HTG)</t>
  </si>
  <si>
    <t>Honduran Lempira (HNL)</t>
  </si>
  <si>
    <t>Hong Kong Dollar (HKD)</t>
  </si>
  <si>
    <t>Hungarian Forint (HUF)</t>
  </si>
  <si>
    <t>Indonesian Rupiah (IDR)</t>
  </si>
  <si>
    <t>Kazakh Tenge (KZT)</t>
  </si>
  <si>
    <t>Korean Won (KRW)</t>
  </si>
  <si>
    <t>Kyrgyz Som (KGS)</t>
  </si>
  <si>
    <t>Lao Kip (LAK)</t>
  </si>
  <si>
    <t>Lithuanian Litas (LTL)</t>
  </si>
  <si>
    <t>Macedonian Denar (MKD)</t>
  </si>
  <si>
    <t>Malagasy Ariary (MGA)</t>
  </si>
  <si>
    <t>Malaysian Ringgit (MYR)</t>
  </si>
  <si>
    <t>Maldivian Rufiyaa (MVR)</t>
  </si>
  <si>
    <t>Mauritanian Ouguiya (MRO)</t>
  </si>
  <si>
    <t>Mauritian Rupee (MUR)</t>
  </si>
  <si>
    <t>Mongolian Tugrik (MNT)</t>
  </si>
  <si>
    <t>Moroccan Dirham (MAD)</t>
  </si>
  <si>
    <t>Mozambican Metical (MZN)</t>
  </si>
  <si>
    <t>Namibian Dollar (NAD)</t>
  </si>
  <si>
    <t>Netherlands Antillean Guilder (ANG)</t>
  </si>
  <si>
    <t>Nicaraguan Gold Cordoba (XAU)</t>
  </si>
  <si>
    <t>Nigerian Naira (NGN)</t>
  </si>
  <si>
    <t>Panamanian Balboa (PAB)</t>
  </si>
  <si>
    <t>Paraguayan Guarani (PYG)</t>
  </si>
  <si>
    <t>Peruvian New Sol (PEN)</t>
  </si>
  <si>
    <t>Polish Zloty (PLN)</t>
  </si>
  <si>
    <t>Pound Sterling (GBP)</t>
  </si>
  <si>
    <t>Qatari Riyal (QAR)</t>
  </si>
  <si>
    <t>Rial Omani (OMR)</t>
  </si>
  <si>
    <t>Russian Ruble (RUB)</t>
  </si>
  <si>
    <t>Rwandan Franc (RWF)</t>
  </si>
  <si>
    <t>Samoan Tala (WST)</t>
  </si>
  <si>
    <t>São Tomé and Príncipe Dobra (STD)</t>
  </si>
  <si>
    <t>Saudi Arabian Riyal (SAR)</t>
  </si>
  <si>
    <t>Sierra Leonean Leone (SLL)</t>
  </si>
  <si>
    <t>Solomon Islands Dollar (SBD)</t>
  </si>
  <si>
    <t>South African Rand (ZAR)</t>
  </si>
  <si>
    <t>South Sudanese Pound (SDG)</t>
  </si>
  <si>
    <t>Sri Lankan Rupee (LKR)</t>
  </si>
  <si>
    <t>Suriname Dollar (SRD)</t>
  </si>
  <si>
    <t>Taiwan Dollar (TWD)</t>
  </si>
  <si>
    <t>Tajik Somoni (TJS)</t>
  </si>
  <si>
    <t>Tanzanian Shilling (TZS)</t>
  </si>
  <si>
    <t>Tongan Pa'Anga (TOP)</t>
  </si>
  <si>
    <t>Trinidad And Tobago Dollar (TTD)</t>
  </si>
  <si>
    <t>Turkmen Manat (TMT)</t>
  </si>
  <si>
    <t>U.A.E. Dirham (AED)</t>
  </si>
  <si>
    <t>Ugandan Shilling (UGX)</t>
  </si>
  <si>
    <t>Ukrainian Hryvnia (UAH)</t>
  </si>
  <si>
    <t>Uruguayan Peso (UYU)</t>
  </si>
  <si>
    <t>Uzbek Sum (UZS)</t>
  </si>
  <si>
    <t>Venezuelan Bolivar Fuerte (VEF)</t>
  </si>
  <si>
    <t>Vietnamese Dong (VND)</t>
  </si>
  <si>
    <t>Zambian Kwacha (ZMW)</t>
  </si>
  <si>
    <t>Car parking</t>
  </si>
  <si>
    <t>Other revenue from activities undertaken by airport</t>
  </si>
  <si>
    <t>Country Name</t>
  </si>
  <si>
    <t>Currency Name</t>
  </si>
  <si>
    <t>Currency Code</t>
  </si>
  <si>
    <t>Currency Full Name</t>
  </si>
  <si>
    <t>2004 [YR2004]</t>
  </si>
  <si>
    <t>2005 [YR2005]</t>
  </si>
  <si>
    <t>2006 [YR2006]</t>
  </si>
  <si>
    <t>2007 [YR2007]</t>
  </si>
  <si>
    <t>2008 [YR2008]</t>
  </si>
  <si>
    <t>2009 [YR2009]</t>
  </si>
  <si>
    <t>2010 [YR2010]</t>
  </si>
  <si>
    <t>2011 [YR2011]</t>
  </si>
  <si>
    <t>2012 [YR2012]</t>
  </si>
  <si>
    <t>2013 [YR2013]</t>
  </si>
  <si>
    <t>Afghanistan</t>
  </si>
  <si>
    <t>Afghan Afghani</t>
  </si>
  <si>
    <t>AFN</t>
  </si>
  <si>
    <t>..</t>
  </si>
  <si>
    <t>Albania</t>
  </si>
  <si>
    <t>Albanian Lek</t>
  </si>
  <si>
    <t>ALL</t>
  </si>
  <si>
    <t>Algeria</t>
  </si>
  <si>
    <t>Algerian Dinar</t>
  </si>
  <si>
    <t>DZD</t>
  </si>
  <si>
    <t>American Samoa</t>
  </si>
  <si>
    <t>U.S. Dollar</t>
  </si>
  <si>
    <t>USD</t>
  </si>
  <si>
    <t>Andorra</t>
  </si>
  <si>
    <t>Euro</t>
  </si>
  <si>
    <t>EUR</t>
  </si>
  <si>
    <t>Angola</t>
  </si>
  <si>
    <t>Angolan Kwanza</t>
  </si>
  <si>
    <t>AOA</t>
  </si>
  <si>
    <t>Antigua and Barbuda</t>
  </si>
  <si>
    <t>East Caribbean Dollar</t>
  </si>
  <si>
    <t>XCD</t>
  </si>
  <si>
    <t>Argentina</t>
  </si>
  <si>
    <t>Argentine Peso</t>
  </si>
  <si>
    <t>ARS</t>
  </si>
  <si>
    <t>Armenia</t>
  </si>
  <si>
    <t>Armenian Dram</t>
  </si>
  <si>
    <t>AMD</t>
  </si>
  <si>
    <t>Aruba</t>
  </si>
  <si>
    <t>Aruban Florin</t>
  </si>
  <si>
    <t>AWG</t>
  </si>
  <si>
    <t>Australia</t>
  </si>
  <si>
    <t>Australian Dollar</t>
  </si>
  <si>
    <t>AUD</t>
  </si>
  <si>
    <t>Austria</t>
  </si>
  <si>
    <t>Azerbaijan</t>
  </si>
  <si>
    <t>New Azeri Manat</t>
  </si>
  <si>
    <t>AZN</t>
  </si>
  <si>
    <t>Bahamas, The</t>
  </si>
  <si>
    <t>Bahamian Dollar</t>
  </si>
  <si>
    <t>BSD</t>
  </si>
  <si>
    <t>Bahrain</t>
  </si>
  <si>
    <t>Bahraini Dinar</t>
  </si>
  <si>
    <t>BHD</t>
  </si>
  <si>
    <t>Bangladesh</t>
  </si>
  <si>
    <t>Bangladeshi Taka</t>
  </si>
  <si>
    <t>BDT</t>
  </si>
  <si>
    <t>Barbados</t>
  </si>
  <si>
    <t>Barbados Dollar</t>
  </si>
  <si>
    <t>BBD</t>
  </si>
  <si>
    <t>Belarus</t>
  </si>
  <si>
    <t>Belarusian Rubel</t>
  </si>
  <si>
    <t>BYR</t>
  </si>
  <si>
    <t>Belgium</t>
  </si>
  <si>
    <t>Belize</t>
  </si>
  <si>
    <t>Belize Dollar</t>
  </si>
  <si>
    <t>BZD</t>
  </si>
  <si>
    <t>Benin</t>
  </si>
  <si>
    <t>CFA Franc</t>
  </si>
  <si>
    <t>XOF</t>
  </si>
  <si>
    <t>Bermuda</t>
  </si>
  <si>
    <t>Bermuda Dollar</t>
  </si>
  <si>
    <t>BMD</t>
  </si>
  <si>
    <t>Bhutan</t>
  </si>
  <si>
    <t>Bhutanese Ngultrum</t>
  </si>
  <si>
    <t>BTN</t>
  </si>
  <si>
    <t>Bolivia</t>
  </si>
  <si>
    <t>Bolivian Boliviano</t>
  </si>
  <si>
    <t>BOB</t>
  </si>
  <si>
    <t>Bosnia and Herzegovina</t>
  </si>
  <si>
    <t>Bosnia And Herzegovina Convertible Mark</t>
  </si>
  <si>
    <t>BAM</t>
  </si>
  <si>
    <t>Botswana</t>
  </si>
  <si>
    <t>Botswana Pula</t>
  </si>
  <si>
    <t>BWP</t>
  </si>
  <si>
    <t>Brazil</t>
  </si>
  <si>
    <t>Brazilian Real</t>
  </si>
  <si>
    <t>BRL</t>
  </si>
  <si>
    <t>Brunei Darussalam</t>
  </si>
  <si>
    <t>Brunei Dollar</t>
  </si>
  <si>
    <t>BND</t>
  </si>
  <si>
    <t>Bulgaria</t>
  </si>
  <si>
    <t>Bulgarian Lev</t>
  </si>
  <si>
    <t>BGN</t>
  </si>
  <si>
    <t>Burkina Faso</t>
  </si>
  <si>
    <t>Burundi</t>
  </si>
  <si>
    <t>Burundi Franc</t>
  </si>
  <si>
    <t>BIF</t>
  </si>
  <si>
    <t>Cabo Verde</t>
  </si>
  <si>
    <t>Cabo Verde Escudo</t>
  </si>
  <si>
    <t>CVE</t>
  </si>
  <si>
    <t>Cambodia</t>
  </si>
  <si>
    <t>Cambodian Riel</t>
  </si>
  <si>
    <t>KHR</t>
  </si>
  <si>
    <t>Cameroon</t>
  </si>
  <si>
    <t>Canada</t>
  </si>
  <si>
    <t>Canadian Dollar</t>
  </si>
  <si>
    <t>CAD</t>
  </si>
  <si>
    <t>Cayman Islands</t>
  </si>
  <si>
    <t>Cayman Islands Dollar</t>
  </si>
  <si>
    <t>KYD</t>
  </si>
  <si>
    <t>Central African Republic</t>
  </si>
  <si>
    <t>Chad</t>
  </si>
  <si>
    <t>Channel Islands</t>
  </si>
  <si>
    <t>Pound Sterling</t>
  </si>
  <si>
    <t>GBP</t>
  </si>
  <si>
    <t>Chile</t>
  </si>
  <si>
    <t>Chilean Peso</t>
  </si>
  <si>
    <t>CLP</t>
  </si>
  <si>
    <t>China</t>
  </si>
  <si>
    <t>Chinese Yuan</t>
  </si>
  <si>
    <t>CNY</t>
  </si>
  <si>
    <t>Colombia</t>
  </si>
  <si>
    <t>Colombian Peso</t>
  </si>
  <si>
    <t>COP</t>
  </si>
  <si>
    <t>Comoros</t>
  </si>
  <si>
    <t>Comorian Franc</t>
  </si>
  <si>
    <t>KMF</t>
  </si>
  <si>
    <t>Congo, Dem. Rep.</t>
  </si>
  <si>
    <t>Congolese Franc</t>
  </si>
  <si>
    <t>CDF</t>
  </si>
  <si>
    <t>Congo, Rep.</t>
  </si>
  <si>
    <t>Costa Rica</t>
  </si>
  <si>
    <t>Costa Rican Colon</t>
  </si>
  <si>
    <t>CRC</t>
  </si>
  <si>
    <t>Cote d'Ivoire</t>
  </si>
  <si>
    <t>Croatia</t>
  </si>
  <si>
    <t>Croatian Kuna</t>
  </si>
  <si>
    <t>HRK</t>
  </si>
  <si>
    <t>Cuba</t>
  </si>
  <si>
    <t>Cuban Peso</t>
  </si>
  <si>
    <t>CUP</t>
  </si>
  <si>
    <t>Curacao</t>
  </si>
  <si>
    <t>Netherlands Antillean Guilder</t>
  </si>
  <si>
    <t>ANG</t>
  </si>
  <si>
    <t>Cyprus</t>
  </si>
  <si>
    <t>Czech Republic</t>
  </si>
  <si>
    <t>Czech Koruna</t>
  </si>
  <si>
    <t>CZK</t>
  </si>
  <si>
    <t>Denmark</t>
  </si>
  <si>
    <t>Danish Krone</t>
  </si>
  <si>
    <t>DKK</t>
  </si>
  <si>
    <t>Djibouti</t>
  </si>
  <si>
    <t>Djibouti Franc</t>
  </si>
  <si>
    <t>DJF</t>
  </si>
  <si>
    <t>Dominica</t>
  </si>
  <si>
    <t>Dominican Republic</t>
  </si>
  <si>
    <t>Dominican Peso</t>
  </si>
  <si>
    <t>DOP</t>
  </si>
  <si>
    <t>Ecuador</t>
  </si>
  <si>
    <t>Egypt, Arab Rep.</t>
  </si>
  <si>
    <t>Egyptian Pound</t>
  </si>
  <si>
    <t>EGP</t>
  </si>
  <si>
    <t>El Salvador</t>
  </si>
  <si>
    <t>Equatorial Guinea</t>
  </si>
  <si>
    <t>Eritrea</t>
  </si>
  <si>
    <t>Eritrean Nakfa</t>
  </si>
  <si>
    <t>ERN</t>
  </si>
  <si>
    <t>Estonia</t>
  </si>
  <si>
    <t>Ethiopia</t>
  </si>
  <si>
    <t>Ethiopian Birr</t>
  </si>
  <si>
    <t>ETB</t>
  </si>
  <si>
    <t>Faeroe Islands</t>
  </si>
  <si>
    <t>Fiji</t>
  </si>
  <si>
    <t>Fijian Dollar</t>
  </si>
  <si>
    <t>FJD</t>
  </si>
  <si>
    <t>Finland</t>
  </si>
  <si>
    <t>France</t>
  </si>
  <si>
    <t>French Polynesia</t>
  </si>
  <si>
    <t>CFP Franc</t>
  </si>
  <si>
    <t>XPF</t>
  </si>
  <si>
    <t>Gabon</t>
  </si>
  <si>
    <t>Gambia, The</t>
  </si>
  <si>
    <t>Gambian Dalasi</t>
  </si>
  <si>
    <t>GMD</t>
  </si>
  <si>
    <t>Georgia</t>
  </si>
  <si>
    <t>Georgian Lari</t>
  </si>
  <si>
    <t>GEL</t>
  </si>
  <si>
    <t>Germany</t>
  </si>
  <si>
    <t>Ghana</t>
  </si>
  <si>
    <t>New Ghanaian Cedi</t>
  </si>
  <si>
    <t>GHS</t>
  </si>
  <si>
    <t>Greece</t>
  </si>
  <si>
    <t>Greenland</t>
  </si>
  <si>
    <t>Grenada</t>
  </si>
  <si>
    <t>Guam</t>
  </si>
  <si>
    <t>Guatemala</t>
  </si>
  <si>
    <t>Guatemalan Quetzal</t>
  </si>
  <si>
    <t>GTQ</t>
  </si>
  <si>
    <t>Guinea</t>
  </si>
  <si>
    <t>Guinean Franc</t>
  </si>
  <si>
    <t>GNF</t>
  </si>
  <si>
    <t>Guinea-Bissau</t>
  </si>
  <si>
    <t>Guyana</t>
  </si>
  <si>
    <t>Guyana Dollar</t>
  </si>
  <si>
    <t>GYD</t>
  </si>
  <si>
    <t>Haiti</t>
  </si>
  <si>
    <t>Haitian Gourde</t>
  </si>
  <si>
    <t>HTG</t>
  </si>
  <si>
    <t>Honduras</t>
  </si>
  <si>
    <t>Honduran Lempira</t>
  </si>
  <si>
    <t>HNL</t>
  </si>
  <si>
    <t>Hong Kong SAR, China</t>
  </si>
  <si>
    <t>Hong Kong Dollar</t>
  </si>
  <si>
    <t>HKD</t>
  </si>
  <si>
    <t>Hungary</t>
  </si>
  <si>
    <t>Hungarian Forint</t>
  </si>
  <si>
    <t>HUF</t>
  </si>
  <si>
    <t>Iceland</t>
  </si>
  <si>
    <t>Iceland Krona</t>
  </si>
  <si>
    <t>ISK</t>
  </si>
  <si>
    <t>India</t>
  </si>
  <si>
    <t>Indian Rupee</t>
  </si>
  <si>
    <t>INR</t>
  </si>
  <si>
    <t>Indonesia</t>
  </si>
  <si>
    <t>Indonesian Rupiah</t>
  </si>
  <si>
    <t>IDR</t>
  </si>
  <si>
    <t>Iran, Islamic Rep.</t>
  </si>
  <si>
    <t>Iranian Rial</t>
  </si>
  <si>
    <t>IRR</t>
  </si>
  <si>
    <t>Iraq</t>
  </si>
  <si>
    <t>Iraqi Dinar</t>
  </si>
  <si>
    <t>IQD</t>
  </si>
  <si>
    <t>Ireland</t>
  </si>
  <si>
    <t>Isle of Man</t>
  </si>
  <si>
    <t>Israel</t>
  </si>
  <si>
    <t>Israeli New Shekel</t>
  </si>
  <si>
    <t>ILS</t>
  </si>
  <si>
    <t>Israeli New Shekel (ILS)</t>
  </si>
  <si>
    <t>Italy</t>
  </si>
  <si>
    <t>Jamaica</t>
  </si>
  <si>
    <t>Jamaican Dollar</t>
  </si>
  <si>
    <t>JMD</t>
  </si>
  <si>
    <t>Japan</t>
  </si>
  <si>
    <t>Japanese Yen</t>
  </si>
  <si>
    <t>JPY</t>
  </si>
  <si>
    <t>Jordan</t>
  </si>
  <si>
    <t>Jordanian Dinar</t>
  </si>
  <si>
    <t>JOD</t>
  </si>
  <si>
    <t>Kazakhstan</t>
  </si>
  <si>
    <t>Kazakh Tenge</t>
  </si>
  <si>
    <t>KZT</t>
  </si>
  <si>
    <t>Kenya</t>
  </si>
  <si>
    <t>Kenyan Shilling</t>
  </si>
  <si>
    <t>KES</t>
  </si>
  <si>
    <t>Kiribati</t>
  </si>
  <si>
    <t>Korea, Dem. Rep.</t>
  </si>
  <si>
    <t>Democratic People'S Republic Of Korean Won</t>
  </si>
  <si>
    <t>KPW</t>
  </si>
  <si>
    <t>Korea, Rep.</t>
  </si>
  <si>
    <t>Korean Won</t>
  </si>
  <si>
    <t>KRW</t>
  </si>
  <si>
    <t>Kosovo</t>
  </si>
  <si>
    <t>Kuwait</t>
  </si>
  <si>
    <t>Kuwaiti Dinar</t>
  </si>
  <si>
    <t>KWD</t>
  </si>
  <si>
    <t>Kyrgyz Republic</t>
  </si>
  <si>
    <t>Kyrgyz Som</t>
  </si>
  <si>
    <t>KGS</t>
  </si>
  <si>
    <t>Lao PDR</t>
  </si>
  <si>
    <t>Lao Kip</t>
  </si>
  <si>
    <t>LAK</t>
  </si>
  <si>
    <t>Latvia</t>
  </si>
  <si>
    <t>Latvian Lats</t>
  </si>
  <si>
    <t>LVL</t>
  </si>
  <si>
    <t>Lebanon</t>
  </si>
  <si>
    <t>Lebanese Pound</t>
  </si>
  <si>
    <t>LBP</t>
  </si>
  <si>
    <t>Lesotho</t>
  </si>
  <si>
    <t>Lesotho Loti</t>
  </si>
  <si>
    <t>LSL</t>
  </si>
  <si>
    <t>Liberia</t>
  </si>
  <si>
    <t>Liberian Dollar</t>
  </si>
  <si>
    <t>LRD</t>
  </si>
  <si>
    <t>Libya</t>
  </si>
  <si>
    <t>Libyan Dinar</t>
  </si>
  <si>
    <t>LYD</t>
  </si>
  <si>
    <t>Liechtenstein</t>
  </si>
  <si>
    <t>Swiss Franc</t>
  </si>
  <si>
    <t>CHF</t>
  </si>
  <si>
    <t>Lithuania</t>
  </si>
  <si>
    <t>Lithuanian Litas</t>
  </si>
  <si>
    <t>LTL</t>
  </si>
  <si>
    <t>Luxembourg</t>
  </si>
  <si>
    <t>Macao SAR, China</t>
  </si>
  <si>
    <t>Macao Pataca</t>
  </si>
  <si>
    <t>MOP</t>
  </si>
  <si>
    <t>Macedonia, FYR</t>
  </si>
  <si>
    <t>Macedonian Denar</t>
  </si>
  <si>
    <t>MKD</t>
  </si>
  <si>
    <t>Madagascar</t>
  </si>
  <si>
    <t>Malagasy Ariary</t>
  </si>
  <si>
    <t>MGA</t>
  </si>
  <si>
    <t>Malawi</t>
  </si>
  <si>
    <t>Malawi Kwacha</t>
  </si>
  <si>
    <t>MWK</t>
  </si>
  <si>
    <t>Malaysia</t>
  </si>
  <si>
    <t>Malaysian Ringgit</t>
  </si>
  <si>
    <t>MYR</t>
  </si>
  <si>
    <t>Maldives</t>
  </si>
  <si>
    <t>Maldivian Rufiyaa</t>
  </si>
  <si>
    <t>MVR</t>
  </si>
  <si>
    <t>Mali</t>
  </si>
  <si>
    <t>Malta</t>
  </si>
  <si>
    <t>Marshall Islands</t>
  </si>
  <si>
    <t>Mauritania</t>
  </si>
  <si>
    <t>Mauritanian Ouguiya</t>
  </si>
  <si>
    <t>MRO</t>
  </si>
  <si>
    <t>Mauritius</t>
  </si>
  <si>
    <t>Mauritian Rupee</t>
  </si>
  <si>
    <t>MUR</t>
  </si>
  <si>
    <t>Mexico</t>
  </si>
  <si>
    <t>Mexican Peso</t>
  </si>
  <si>
    <t>MXN</t>
  </si>
  <si>
    <t>Micronesia, Fed. Sts.</t>
  </si>
  <si>
    <t>Moldova</t>
  </si>
  <si>
    <t>Moldovan Leu</t>
  </si>
  <si>
    <t>MDL</t>
  </si>
  <si>
    <t>Monaco</t>
  </si>
  <si>
    <t>Mongolia</t>
  </si>
  <si>
    <t>Mongolian Tugrik</t>
  </si>
  <si>
    <t>MNT</t>
  </si>
  <si>
    <t>Montenegro</t>
  </si>
  <si>
    <t>Morocco</t>
  </si>
  <si>
    <t>Moroccan Dirham</t>
  </si>
  <si>
    <t>MAD</t>
  </si>
  <si>
    <t>Mozambique</t>
  </si>
  <si>
    <t>New Mozambican Metical</t>
  </si>
  <si>
    <t>MZN</t>
  </si>
  <si>
    <t>Myanmar</t>
  </si>
  <si>
    <t>Myanmar Kyat</t>
  </si>
  <si>
    <t>MMK</t>
  </si>
  <si>
    <t>Namibia</t>
  </si>
  <si>
    <t>Namibian Dollar</t>
  </si>
  <si>
    <t>NAD</t>
  </si>
  <si>
    <t>Nepal</t>
  </si>
  <si>
    <t>Nepalese Rupee</t>
  </si>
  <si>
    <t>NPR</t>
  </si>
  <si>
    <t>Netherlands</t>
  </si>
  <si>
    <t>New Caledonia</t>
  </si>
  <si>
    <t>New Zealand</t>
  </si>
  <si>
    <t>New Zealand Dollar</t>
  </si>
  <si>
    <t>NZD</t>
  </si>
  <si>
    <t>Nicaragua</t>
  </si>
  <si>
    <t>Nicaraguan Gold Cordoba</t>
  </si>
  <si>
    <t>XAU</t>
  </si>
  <si>
    <t>Niger</t>
  </si>
  <si>
    <t>Nigeria</t>
  </si>
  <si>
    <t>Nigerian Naira</t>
  </si>
  <si>
    <t>NGN</t>
  </si>
  <si>
    <t>Northern Mariana Islands</t>
  </si>
  <si>
    <t>Norway</t>
  </si>
  <si>
    <t>Norwegian Krone</t>
  </si>
  <si>
    <t>NOK</t>
  </si>
  <si>
    <t>Oman</t>
  </si>
  <si>
    <t>Rial Omani</t>
  </si>
  <si>
    <t>OMR</t>
  </si>
  <si>
    <t>Pakistan</t>
  </si>
  <si>
    <t>Pakistani Rupee</t>
  </si>
  <si>
    <t>PKR</t>
  </si>
  <si>
    <t>Palau</t>
  </si>
  <si>
    <t>Panama</t>
  </si>
  <si>
    <t>Panamanian Balboa</t>
  </si>
  <si>
    <t>PAB</t>
  </si>
  <si>
    <t>Papua New Guinea</t>
  </si>
  <si>
    <t>Papua New Guinea Kina</t>
  </si>
  <si>
    <t>PGK</t>
  </si>
  <si>
    <t>Paraguay</t>
  </si>
  <si>
    <t>Paraguayan Guarani</t>
  </si>
  <si>
    <t>PYG</t>
  </si>
  <si>
    <t>Peru</t>
  </si>
  <si>
    <t>Peruvian New Sol</t>
  </si>
  <si>
    <t>PEN</t>
  </si>
  <si>
    <t>Philippines</t>
  </si>
  <si>
    <t>Philippine Peso</t>
  </si>
  <si>
    <t>PHP</t>
  </si>
  <si>
    <t>Poland</t>
  </si>
  <si>
    <t>Polish Zloty</t>
  </si>
  <si>
    <t>PLN</t>
  </si>
  <si>
    <t>Portugal</t>
  </si>
  <si>
    <t>Puerto Rico</t>
  </si>
  <si>
    <t>Qatar</t>
  </si>
  <si>
    <t>Qatari Riyal</t>
  </si>
  <si>
    <t>QAR</t>
  </si>
  <si>
    <t>Romania</t>
  </si>
  <si>
    <t>New Romanian Leu</t>
  </si>
  <si>
    <t>RON</t>
  </si>
  <si>
    <t>Russian Federation</t>
  </si>
  <si>
    <t>Russian Ruble</t>
  </si>
  <si>
    <t>RUB</t>
  </si>
  <si>
    <t>Rwanda</t>
  </si>
  <si>
    <t>Rwandan Franc</t>
  </si>
  <si>
    <t>RWF</t>
  </si>
  <si>
    <t>Samoa</t>
  </si>
  <si>
    <t>Samoan Tala</t>
  </si>
  <si>
    <t>WST</t>
  </si>
  <si>
    <t>San Marino</t>
  </si>
  <si>
    <t>Sao Tome and Principe</t>
  </si>
  <si>
    <t>São Tomé and Príncipe Dobra</t>
  </si>
  <si>
    <t>STD</t>
  </si>
  <si>
    <t>Saudi Arabia</t>
  </si>
  <si>
    <t>Saudi Arabian Riyal</t>
  </si>
  <si>
    <t>SAR</t>
  </si>
  <si>
    <t>Senegal</t>
  </si>
  <si>
    <t>Serbia</t>
  </si>
  <si>
    <t>New Serbian Dinar</t>
  </si>
  <si>
    <t>RSD</t>
  </si>
  <si>
    <t>Seychelles</t>
  </si>
  <si>
    <t>Seychelles Rupee</t>
  </si>
  <si>
    <t>SCR</t>
  </si>
  <si>
    <t>Sierra Leone</t>
  </si>
  <si>
    <t>Sierra Leonean Leone</t>
  </si>
  <si>
    <t>SLL</t>
  </si>
  <si>
    <t>Singapore</t>
  </si>
  <si>
    <t>Singapore Dollar</t>
  </si>
  <si>
    <t>SGD</t>
  </si>
  <si>
    <t>Sint Maarten (Dutch part)</t>
  </si>
  <si>
    <t>Netherlands Antilles Guilder</t>
  </si>
  <si>
    <t>Slovak Republic</t>
  </si>
  <si>
    <t>Slovenia</t>
  </si>
  <si>
    <t>Solomon Islands</t>
  </si>
  <si>
    <t>Solomon Islands Dollar</t>
  </si>
  <si>
    <t>SBD</t>
  </si>
  <si>
    <t>Somalia</t>
  </si>
  <si>
    <t>Somali Shilling</t>
  </si>
  <si>
    <t>SOS</t>
  </si>
  <si>
    <t>South Africa</t>
  </si>
  <si>
    <t>South African Rand</t>
  </si>
  <si>
    <t>ZAR</t>
  </si>
  <si>
    <t>South Sudan</t>
  </si>
  <si>
    <t>South Sudanese Pound</t>
  </si>
  <si>
    <t>SDG</t>
  </si>
  <si>
    <t>Spain</t>
  </si>
  <si>
    <t>Sri Lanka</t>
  </si>
  <si>
    <t>Sri Lankan Rupee</t>
  </si>
  <si>
    <t>LKR</t>
  </si>
  <si>
    <t>St. Kitts and Nevis</t>
  </si>
  <si>
    <t>St. Lucia</t>
  </si>
  <si>
    <t>St. Martin (French part)</t>
  </si>
  <si>
    <t>St. Vincent and the Grenadines</t>
  </si>
  <si>
    <t>Sudan</t>
  </si>
  <si>
    <t>Sudanese Pound</t>
  </si>
  <si>
    <t>Suriname</t>
  </si>
  <si>
    <t>Suriname Dollar</t>
  </si>
  <si>
    <t>SRD</t>
  </si>
  <si>
    <t>Swaziland</t>
  </si>
  <si>
    <t>Swaziland Lilangeni</t>
  </si>
  <si>
    <t>SZL</t>
  </si>
  <si>
    <t>Sweden</t>
  </si>
  <si>
    <t>Swedish Krona</t>
  </si>
  <si>
    <t>SEK</t>
  </si>
  <si>
    <t>Switzerland</t>
  </si>
  <si>
    <t>Syrian Arab Republic</t>
  </si>
  <si>
    <t>Syrian Pound</t>
  </si>
  <si>
    <t>SYP</t>
  </si>
  <si>
    <t>Tajikistan</t>
  </si>
  <si>
    <t>Tajik Somoni</t>
  </si>
  <si>
    <t>TJS</t>
  </si>
  <si>
    <t>Tanzania</t>
  </si>
  <si>
    <t>Tanzanian Shilling</t>
  </si>
  <si>
    <t>TZS</t>
  </si>
  <si>
    <t>Thailand</t>
  </si>
  <si>
    <t>Thai Baht</t>
  </si>
  <si>
    <t>THB</t>
  </si>
  <si>
    <t>Timor-Leste</t>
  </si>
  <si>
    <t>Togo</t>
  </si>
  <si>
    <t>Tonga</t>
  </si>
  <si>
    <t>Tongan Pa'Anga</t>
  </si>
  <si>
    <t>TOP</t>
  </si>
  <si>
    <t>Trinidad and Tobago</t>
  </si>
  <si>
    <t>Trinidad And Tobago Dollar</t>
  </si>
  <si>
    <t>TTD</t>
  </si>
  <si>
    <t>Tunisia</t>
  </si>
  <si>
    <t>Tunisian Dinar</t>
  </si>
  <si>
    <t>TND</t>
  </si>
  <si>
    <t>Turkey</t>
  </si>
  <si>
    <t>New Turkish Lira</t>
  </si>
  <si>
    <t>TRY</t>
  </si>
  <si>
    <t>Turkmenistan</t>
  </si>
  <si>
    <t>New Turkmen Manat</t>
  </si>
  <si>
    <t>TMT</t>
  </si>
  <si>
    <t>Turks and Caicos Islands</t>
  </si>
  <si>
    <t>Tuvalu</t>
  </si>
  <si>
    <t>Uganda</t>
  </si>
  <si>
    <t>Ugandan Shilling</t>
  </si>
  <si>
    <t>UGX</t>
  </si>
  <si>
    <t>Ukraine</t>
  </si>
  <si>
    <t>Ukrainian Hryvnia</t>
  </si>
  <si>
    <t>UAH</t>
  </si>
  <si>
    <t>United Arab Emirates</t>
  </si>
  <si>
    <t>U.A.E. Dirham</t>
  </si>
  <si>
    <t>AED</t>
  </si>
  <si>
    <t>United Kingdom</t>
  </si>
  <si>
    <t>United States</t>
  </si>
  <si>
    <t>Uruguay</t>
  </si>
  <si>
    <t>Uruguayan Peso</t>
  </si>
  <si>
    <t>UYU</t>
  </si>
  <si>
    <t>Uzbekistan</t>
  </si>
  <si>
    <t>Uzbek Sum</t>
  </si>
  <si>
    <t>UZS</t>
  </si>
  <si>
    <t>Vanuatu</t>
  </si>
  <si>
    <t>Vanuatu Vatu</t>
  </si>
  <si>
    <t>VUV</t>
  </si>
  <si>
    <t>Venezuela, RB</t>
  </si>
  <si>
    <t>Venezuelan Bolivar Fuerte</t>
  </si>
  <si>
    <t>VEF</t>
  </si>
  <si>
    <t>Vietnam</t>
  </si>
  <si>
    <t>Vietnamese Dong</t>
  </si>
  <si>
    <t>VND</t>
  </si>
  <si>
    <t>Virgin Islands (U.S.)</t>
  </si>
  <si>
    <t>West Bank and Gaza</t>
  </si>
  <si>
    <t>Yemen, Rep.</t>
  </si>
  <si>
    <t>Yemeni Rial</t>
  </si>
  <si>
    <t>YER</t>
  </si>
  <si>
    <t>Zambia</t>
  </si>
  <si>
    <t>New Zambian Kwacha</t>
  </si>
  <si>
    <t>ZMW</t>
  </si>
  <si>
    <t>Zimbabwe</t>
  </si>
  <si>
    <t xml:space="preserve">CFA Franc </t>
  </si>
  <si>
    <t xml:space="preserve">El Salvador Colon </t>
  </si>
  <si>
    <t>SVC</t>
  </si>
  <si>
    <t xml:space="preserve">Nicaragua Cordoba Oro </t>
  </si>
  <si>
    <t>NIO</t>
  </si>
  <si>
    <t>New Taiwan Dollar</t>
  </si>
  <si>
    <t>TWD</t>
  </si>
  <si>
    <t>(d) Kroll</t>
  </si>
  <si>
    <t>I2(a)</t>
  </si>
  <si>
    <t>Personnel Benefits</t>
  </si>
  <si>
    <t xml:space="preserve">Personnel Compensation </t>
  </si>
  <si>
    <t xml:space="preserve">    Personnel Compensation and Benefits</t>
  </si>
  <si>
    <t xml:space="preserve">Total traffic for financial years:  </t>
  </si>
  <si>
    <t>Financial year (please select):</t>
  </si>
  <si>
    <t>Movements:</t>
  </si>
  <si>
    <t>Reporting currency (please select):</t>
  </si>
  <si>
    <t>Total airport site area</t>
  </si>
  <si>
    <t>Passenger terminal(s) building(s) area</t>
  </si>
  <si>
    <t>Cargo terminal(s) building(s) area</t>
  </si>
  <si>
    <t xml:space="preserve">Commercial activity area </t>
  </si>
  <si>
    <t>Retail activity area</t>
  </si>
  <si>
    <t>Duty-free area (duty-free shops and stores)</t>
  </si>
  <si>
    <t>Retail stores / shops / boutiques (including duty-free)</t>
  </si>
  <si>
    <t>Employment</t>
  </si>
  <si>
    <t>Aircraft-related charges</t>
  </si>
  <si>
    <t>Passenger-related charges</t>
  </si>
  <si>
    <t>Other operating aeronautical revenue</t>
  </si>
  <si>
    <t xml:space="preserve">Subsidies / grants </t>
  </si>
  <si>
    <t>Other non-operating income</t>
  </si>
  <si>
    <t>Balance Sheet Summary</t>
  </si>
  <si>
    <t>Other current assets</t>
  </si>
  <si>
    <t>Other non-current assets</t>
  </si>
  <si>
    <t>Other current liabilities</t>
  </si>
  <si>
    <t>Other non-current liabilities</t>
  </si>
  <si>
    <t>Aircraft movement areas (airfield)</t>
  </si>
  <si>
    <t>Car parking facilities</t>
  </si>
  <si>
    <t>Roadways, rail, and transit</t>
  </si>
  <si>
    <t>Single till</t>
  </si>
  <si>
    <t>Hybrid till</t>
  </si>
  <si>
    <t>Dual till</t>
  </si>
  <si>
    <t>GG1</t>
  </si>
  <si>
    <t>GG2</t>
  </si>
  <si>
    <t>GG3</t>
  </si>
  <si>
    <t>GG4</t>
  </si>
  <si>
    <t>GG5</t>
  </si>
  <si>
    <t>GG6</t>
  </si>
  <si>
    <t>GG7</t>
  </si>
  <si>
    <t>GG8</t>
  </si>
  <si>
    <t>GG9</t>
  </si>
  <si>
    <t>GG10</t>
  </si>
  <si>
    <t>GG11</t>
  </si>
  <si>
    <t>GG12</t>
  </si>
  <si>
    <t>GG13</t>
  </si>
  <si>
    <t>GG14</t>
  </si>
  <si>
    <t>GG15</t>
  </si>
  <si>
    <t>GG16</t>
  </si>
  <si>
    <t>GG17</t>
  </si>
  <si>
    <t>GG18</t>
  </si>
  <si>
    <t>GG19</t>
  </si>
  <si>
    <t>GG20</t>
  </si>
  <si>
    <t>GG21</t>
  </si>
  <si>
    <t>GG22</t>
  </si>
  <si>
    <t>GG23</t>
  </si>
  <si>
    <t>GG24</t>
  </si>
  <si>
    <t>GG25</t>
  </si>
  <si>
    <t>GG26</t>
  </si>
  <si>
    <t>GG27</t>
  </si>
  <si>
    <t>GG28</t>
  </si>
  <si>
    <t>GG29</t>
  </si>
  <si>
    <t>GG30</t>
  </si>
  <si>
    <t>GG31</t>
  </si>
  <si>
    <t>GG32</t>
  </si>
  <si>
    <t>GG33</t>
  </si>
  <si>
    <t>GG34</t>
  </si>
  <si>
    <t>GG35</t>
  </si>
  <si>
    <t>GG36</t>
  </si>
  <si>
    <t>GG37</t>
  </si>
  <si>
    <t>GG38</t>
  </si>
  <si>
    <t>GG39</t>
  </si>
  <si>
    <t>GG40</t>
  </si>
  <si>
    <t>GG41</t>
  </si>
  <si>
    <t>GG42</t>
  </si>
  <si>
    <t>GG1-GG6</t>
  </si>
  <si>
    <t>GG7-GG12</t>
  </si>
  <si>
    <t>EE1</t>
  </si>
  <si>
    <t>EE1a</t>
  </si>
  <si>
    <t>EE1b</t>
  </si>
  <si>
    <t>EE1c</t>
  </si>
  <si>
    <t>EE1d</t>
  </si>
  <si>
    <t>EE1f</t>
  </si>
  <si>
    <t>EE1g</t>
  </si>
  <si>
    <t>EE1h</t>
  </si>
  <si>
    <t>EE1i</t>
  </si>
  <si>
    <t>EE1j</t>
  </si>
  <si>
    <t>EE1k</t>
  </si>
  <si>
    <t>EE2</t>
  </si>
  <si>
    <t>EE3</t>
  </si>
  <si>
    <t>EE4</t>
  </si>
  <si>
    <t>EE5</t>
  </si>
  <si>
    <t>EE6</t>
  </si>
  <si>
    <t>EE7</t>
  </si>
  <si>
    <t>EE8</t>
  </si>
  <si>
    <t>EE9</t>
  </si>
  <si>
    <t>EE10</t>
  </si>
  <si>
    <t>EE11</t>
  </si>
  <si>
    <t>EE12</t>
  </si>
  <si>
    <t>EE13</t>
  </si>
  <si>
    <t>EE14</t>
  </si>
  <si>
    <t>EE15</t>
  </si>
  <si>
    <t>EE16</t>
  </si>
  <si>
    <t>EE17</t>
  </si>
  <si>
    <t>EE18</t>
  </si>
  <si>
    <t>EE19</t>
  </si>
  <si>
    <t>EE20</t>
  </si>
  <si>
    <t>EE21</t>
  </si>
  <si>
    <t>EE22</t>
  </si>
  <si>
    <t>EE23</t>
  </si>
  <si>
    <t>EE24</t>
  </si>
  <si>
    <t>EE25</t>
  </si>
  <si>
    <t>EE26</t>
  </si>
  <si>
    <t>EE27</t>
  </si>
  <si>
    <t>EE28</t>
  </si>
  <si>
    <t>EE29</t>
  </si>
  <si>
    <t>EE30</t>
  </si>
  <si>
    <t>EE31</t>
  </si>
  <si>
    <t>EE32</t>
  </si>
  <si>
    <t>EE33</t>
  </si>
  <si>
    <t>EE1e</t>
  </si>
  <si>
    <t>MM1</t>
  </si>
  <si>
    <t>MM2</t>
  </si>
  <si>
    <t>MM3</t>
  </si>
  <si>
    <t>MM30</t>
  </si>
  <si>
    <t>MM31</t>
  </si>
  <si>
    <t>MM32</t>
  </si>
  <si>
    <t>MM33</t>
  </si>
  <si>
    <t>MM34</t>
  </si>
  <si>
    <t>MM35</t>
  </si>
  <si>
    <t>MM36</t>
  </si>
  <si>
    <t>DD1</t>
  </si>
  <si>
    <t>DD2</t>
  </si>
  <si>
    <t>DD3</t>
  </si>
  <si>
    <t>DD4</t>
  </si>
  <si>
    <t>DD5</t>
  </si>
  <si>
    <t>DD5a</t>
  </si>
  <si>
    <t>DD6</t>
  </si>
  <si>
    <t>DD7</t>
  </si>
  <si>
    <t>DD8</t>
  </si>
  <si>
    <t>DD9</t>
  </si>
  <si>
    <t>DD10</t>
  </si>
  <si>
    <t>DD1a</t>
  </si>
  <si>
    <t>DD1b</t>
  </si>
  <si>
    <t>DD1c</t>
  </si>
  <si>
    <t>DD1d</t>
  </si>
  <si>
    <t>DD1e</t>
  </si>
  <si>
    <t>DD1g</t>
  </si>
  <si>
    <t>DD2a</t>
  </si>
  <si>
    <t>DD2b</t>
  </si>
  <si>
    <t>DD2c</t>
  </si>
  <si>
    <t>DD2d</t>
  </si>
  <si>
    <t>DD2e</t>
  </si>
  <si>
    <t>DD2g</t>
  </si>
  <si>
    <t>DD3a</t>
  </si>
  <si>
    <t>DD3b</t>
  </si>
  <si>
    <t>DD3c</t>
  </si>
  <si>
    <t>DD3d</t>
  </si>
  <si>
    <t>DD3e</t>
  </si>
  <si>
    <t>DD3g</t>
  </si>
  <si>
    <t>DD4a</t>
  </si>
  <si>
    <t>DD4b</t>
  </si>
  <si>
    <t>DD4c</t>
  </si>
  <si>
    <t>DD4d</t>
  </si>
  <si>
    <t>DD4e</t>
  </si>
  <si>
    <t>DD4g</t>
  </si>
  <si>
    <t>DD6a</t>
  </si>
  <si>
    <t>DD6b</t>
  </si>
  <si>
    <t>DD6c</t>
  </si>
  <si>
    <t>DD6d</t>
  </si>
  <si>
    <t>DD6e</t>
  </si>
  <si>
    <t>DD6g</t>
  </si>
  <si>
    <t>DD7a</t>
  </si>
  <si>
    <t>DD7b</t>
  </si>
  <si>
    <t>DD7c</t>
  </si>
  <si>
    <t>DD7d</t>
  </si>
  <si>
    <t>DD7e</t>
  </si>
  <si>
    <t>DD7g</t>
  </si>
  <si>
    <t>DD8a</t>
  </si>
  <si>
    <t>DD8b</t>
  </si>
  <si>
    <t>DD8c</t>
  </si>
  <si>
    <t>DD8d</t>
  </si>
  <si>
    <t>DD8e</t>
  </si>
  <si>
    <t>DD8g</t>
  </si>
  <si>
    <t>DD9a</t>
  </si>
  <si>
    <t>DD9b</t>
  </si>
  <si>
    <t>DD9c</t>
  </si>
  <si>
    <t>DD9d</t>
  </si>
  <si>
    <t>DD10a</t>
  </si>
  <si>
    <t>DD10b</t>
  </si>
  <si>
    <t>DD10c</t>
  </si>
  <si>
    <t>DD10d</t>
  </si>
  <si>
    <t>EE1fp</t>
  </si>
  <si>
    <t>EE1gp</t>
  </si>
  <si>
    <t>EE1hp</t>
  </si>
  <si>
    <t>EE1ip</t>
  </si>
  <si>
    <t>EE1jp</t>
  </si>
  <si>
    <t>EE1kp</t>
  </si>
  <si>
    <t>EE17a</t>
  </si>
  <si>
    <t>EE17b</t>
  </si>
  <si>
    <t>EE17c</t>
  </si>
  <si>
    <t>EE18a</t>
  </si>
  <si>
    <t>EE18b</t>
  </si>
  <si>
    <t>EE18c</t>
  </si>
  <si>
    <t>EE19a</t>
  </si>
  <si>
    <t>EE19b</t>
  </si>
  <si>
    <t>EE19c</t>
  </si>
  <si>
    <t>EE20a</t>
  </si>
  <si>
    <t>EE20b</t>
  </si>
  <si>
    <t>EE20c</t>
  </si>
  <si>
    <t>EE21a</t>
  </si>
  <si>
    <t>EE21b</t>
  </si>
  <si>
    <t>EE21c</t>
  </si>
  <si>
    <t>EE1ap</t>
  </si>
  <si>
    <t>EE1bp</t>
  </si>
  <si>
    <t>EE1cp</t>
  </si>
  <si>
    <t>EE1dp</t>
  </si>
  <si>
    <t>EE1ep</t>
  </si>
  <si>
    <t>GG1 - Name of Airport</t>
  </si>
  <si>
    <t>GG2 - Airport Code</t>
  </si>
  <si>
    <t>GG3 - FAA Airport Classification</t>
  </si>
  <si>
    <t>GG4 - Fiscal Year Ends</t>
  </si>
  <si>
    <t>GG5 - Is your airport part of a system</t>
  </si>
  <si>
    <r>
      <t>Other Debt</t>
    </r>
    <r>
      <rPr>
        <sz val="10"/>
        <rFont val="Arial"/>
        <family val="2"/>
      </rPr>
      <t xml:space="preserve"> - This column should be used for any other type of debt financing that is not included in the other four columns. Describe the debt on line DD5.</t>
    </r>
  </si>
  <si>
    <r>
      <t xml:space="preserve">Debt Outstanding </t>
    </r>
    <r>
      <rPr>
        <sz val="10"/>
        <rFont val="Arial"/>
        <family val="2"/>
      </rPr>
      <t>- The purpose of this section is to identify Total Debt Outstanding and Net Debt Outstanding that will be repaid through the airline rate base.  Total Debt Outstanding should tie to the Airport's Audited Financial Statements (unless this is a system airport where debt has been allocated between airports).  Lines DD2 and DD3 are offsets to Debt Outstanding (e.g., PFCs and Other Non-Airline offsets such as Customer Facility Charges for a rental car facility where the debt is on-balance sheet).</t>
    </r>
  </si>
  <si>
    <r>
      <t>Composition of Debt Outstanding</t>
    </r>
    <r>
      <rPr>
        <b/>
        <sz val="10"/>
        <rFont val="Arial"/>
        <family val="2"/>
      </rPr>
      <t xml:space="preserve"> - </t>
    </r>
    <r>
      <rPr>
        <sz val="10"/>
        <rFont val="Arial"/>
        <family val="2"/>
      </rPr>
      <t>The purpose of this section is to quantify debt outstanding by type: variable and fixed rate and/or SWAP.  Please list the appropriate amounts of the underlying debt as fixed (line DD6) and variable (line DD7), with the total (line DD8) being equal to the total debt outstanding (line DD1).  On line DD19, enter the notational amount of debt is in a SWAP or synthetic debt arrangement.</t>
    </r>
  </si>
  <si>
    <r>
      <t xml:space="preserve">Annual Debt Service and Net Debt Service </t>
    </r>
    <r>
      <rPr>
        <b/>
        <sz val="10"/>
        <rFont val="Arial"/>
        <family val="2"/>
      </rPr>
      <t>-</t>
    </r>
    <r>
      <rPr>
        <sz val="10"/>
        <rFont val="Arial"/>
        <family val="2"/>
      </rPr>
      <t xml:space="preserve"> The purpose of this section is to identify the debt service and net debt service payments made for the last reporting period. Net debt service reflects the amount of debt service paid by the airlines through the rate base. Offsets are primarily generated from PFCs and capitalization of interest, but some airports have other offsets negotiated with their airlines such as Customer Facility Charges (CFCs) for the payment of on-balance sheet special facility debt. DD11 should include the amount of debt service that is expected to be paid by PFCs based on the amount of PFCs that are legally committed for debt service (i.e., what is included in the PFC application).</t>
    </r>
  </si>
  <si>
    <t>MM1a - Airline Name of Largest Carrier</t>
  </si>
  <si>
    <t>MM1b - Enplanements of Largest Carrier</t>
  </si>
  <si>
    <t>MM1c - Market Share of Largest Carrier</t>
  </si>
  <si>
    <t xml:space="preserve">MM2a - Airline Name 2nd Largest Carrier </t>
  </si>
  <si>
    <t>MM2b - Enplanements of 2nd Largest Carrier</t>
  </si>
  <si>
    <t>MM2c - Market Share of 2nd Largest Carrier</t>
  </si>
  <si>
    <t xml:space="preserve">MM3a - Airline Name 3rd Largest Carrier </t>
  </si>
  <si>
    <t>MM3b - Enplanements of 3rd Largest Carrier</t>
  </si>
  <si>
    <t>MM3c - Market Share of 3rd Largest Carrier</t>
  </si>
  <si>
    <t>EE1 - Total Operating Costs (excludes depreciation)</t>
  </si>
  <si>
    <t>EE1ap - Op. Costs-Airfield Operations and Maintenance-Percent of Total</t>
  </si>
  <si>
    <t>EE1bp - Op. Costs-Terminal Operations &amp; Maintenance, excluding utilties-Percent of Total</t>
  </si>
  <si>
    <t>EE2 - Total Salaries &amp; Benefits of Airport Employees</t>
  </si>
  <si>
    <t>EE3 - Salaries &amp; Benefits as a Percentage of Total Operating Costs</t>
  </si>
  <si>
    <t>EE4 - Total Labor Costs of the Contract Employees</t>
  </si>
  <si>
    <t>EE5 - Cost of Contract Employees as a Percentage of Total Operating Costs</t>
  </si>
  <si>
    <t>EE6 - Total Police/Security Guard Costs</t>
  </si>
  <si>
    <t>EE7 - Police/Security Guard Costs as Percentage of Total Operation Costs</t>
  </si>
  <si>
    <t>EE8 - Police/Security Guard Labor Costs</t>
  </si>
  <si>
    <t>DD1c - Stand Alone  PFC/AIF- Canada Debt (100% PFC)</t>
  </si>
  <si>
    <t>DD1d - Special Facility Debt (on Balance Sheet)</t>
  </si>
  <si>
    <t>DD1e - Other Debt</t>
  </si>
  <si>
    <t>DD2c - Stand Alone PFC/AIF- Canada Debt (100% PFC)</t>
  </si>
  <si>
    <t>DD2d - Special Facility Debt (on Balance Sheet)</t>
  </si>
  <si>
    <t>DD2e - Other Debt</t>
  </si>
  <si>
    <t>DD3c - Stand Alone PFC/AIF- Canada Debt (100% PFC)</t>
  </si>
  <si>
    <t>DD3d - Special Facility Debt (on Balance Sheet)</t>
  </si>
  <si>
    <t>DD3e - Other Debt</t>
  </si>
  <si>
    <t>DD4c - Stand Alone PFC/AIF- Canada Debt (100% PFC)</t>
  </si>
  <si>
    <t>DD4d - Special Facility Debt (on Balance Sheet)</t>
  </si>
  <si>
    <t>DD4e - Other Debt</t>
  </si>
  <si>
    <t>DD6c - Stand Alone PFC/AIF- Canada Debt (100% PFC)</t>
  </si>
  <si>
    <t>DD6d - Special Facility Debt (on Balance Sheet)</t>
  </si>
  <si>
    <t>DD6e - Other Debt</t>
  </si>
  <si>
    <t>DD7c - Stand Alone PFC/AIF- Canada Debt (100% PFC)</t>
  </si>
  <si>
    <t>DD7d - Special Facility Debt (on Balance Sheet)</t>
  </si>
  <si>
    <t>DD7e - Other Debt</t>
  </si>
  <si>
    <t>DD8c - Stand Alone PFC/AIF- Canada Debt (100% PFC)</t>
  </si>
  <si>
    <t>DD8d - Special Facility Debt (on Balance Sheet)</t>
  </si>
  <si>
    <t>DD8e - Other Debt</t>
  </si>
  <si>
    <t>M1a - Operating Expenses-Personnel Compensation</t>
  </si>
  <si>
    <t>M1b - Operating Expenses-Personnel Benefits</t>
  </si>
  <si>
    <t>I2a</t>
  </si>
  <si>
    <t>EE1b - Subtotal Operating Costs-Terminal Operations &amp; Maintenance, excluding utilties</t>
  </si>
  <si>
    <t>EE1a - Subtotal Operating Costs-Airfield Operations and Maintenance</t>
  </si>
  <si>
    <r>
      <t xml:space="preserve">Totals </t>
    </r>
    <r>
      <rPr>
        <sz val="10"/>
        <color indexed="10"/>
        <rFont val="Arial"/>
        <family val="2"/>
      </rPr>
      <t>(MM34+MM37+MM41)</t>
    </r>
  </si>
  <si>
    <r>
      <t xml:space="preserve">Landed Weights in lbs </t>
    </r>
    <r>
      <rPr>
        <i/>
        <sz val="10"/>
        <color rgb="FFFF0000"/>
        <rFont val="Arial"/>
        <family val="2"/>
      </rPr>
      <t>(report in true numbers and not by thousands or millions)</t>
    </r>
  </si>
  <si>
    <r>
      <t>Landing Weights.</t>
    </r>
    <r>
      <rPr>
        <sz val="10"/>
        <color indexed="12"/>
        <rFont val="Arial"/>
        <family val="2"/>
      </rPr>
      <t xml:space="preserve">  </t>
    </r>
    <r>
      <rPr>
        <sz val="10"/>
        <rFont val="Arial"/>
        <family val="2"/>
      </rPr>
      <t>This section reflects the total amounts of weight of aircraft landings or take-offs at the airport for domestic, international and cargo carriers depending on the basis for charging landing fees (i.e., by take-off or landing). Thus, if the Airport charges Airlines on take-off weight, the amount of take-off weight should be included on this schedule.  If the Airport uses landed weights, then landed weights should be shown.  If the Airport does not receive reports from the Airlines regarding the split between International and Domestic, then it should make its best estimate of the proper allocation between the two lines.  This section does not include landed weights for GA and Military aircraft.  ONLY COMPLETE THE SECTION THAT APPLIES to your Airport.</t>
    </r>
  </si>
  <si>
    <r>
      <t>Total Passengers</t>
    </r>
    <r>
      <rPr>
        <sz val="10"/>
        <rFont val="Arial"/>
        <family val="2"/>
      </rPr>
      <t xml:space="preserve"> </t>
    </r>
    <r>
      <rPr>
        <sz val="10"/>
        <color indexed="10"/>
        <rFont val="Arial"/>
        <family val="2"/>
      </rPr>
      <t xml:space="preserve">(passenger airlines only, excludes GA) - </t>
    </r>
    <r>
      <rPr>
        <i/>
        <sz val="10"/>
        <color indexed="10"/>
        <rFont val="Arial"/>
        <family val="2"/>
      </rPr>
      <t>(report in true numbers and not by thousands or millions)</t>
    </r>
  </si>
  <si>
    <r>
      <t>Enplanements</t>
    </r>
    <r>
      <rPr>
        <sz val="10"/>
        <rFont val="Arial"/>
        <family val="2"/>
      </rPr>
      <t xml:space="preserve"> </t>
    </r>
    <r>
      <rPr>
        <sz val="10"/>
        <color indexed="10"/>
        <rFont val="Arial"/>
        <family val="2"/>
      </rPr>
      <t xml:space="preserve">(passenger airlines only, excludes GA) - </t>
    </r>
    <r>
      <rPr>
        <i/>
        <sz val="10"/>
        <color indexed="10"/>
        <rFont val="Arial"/>
        <family val="2"/>
      </rPr>
      <t>(report in true numbers and not by thousands or millions)</t>
    </r>
  </si>
  <si>
    <r>
      <t xml:space="preserve">Annual Aircraft Operations </t>
    </r>
    <r>
      <rPr>
        <i/>
        <sz val="10"/>
        <color rgb="FFFF0000"/>
        <rFont val="Arial"/>
        <family val="2"/>
      </rPr>
      <t>(report in true numbers and not by thousands or millions)</t>
    </r>
  </si>
  <si>
    <t>2014 [YR2014]</t>
  </si>
  <si>
    <t/>
  </si>
  <si>
    <t>Taiwan</t>
  </si>
  <si>
    <t>Iata Code</t>
  </si>
  <si>
    <t>Country</t>
  </si>
  <si>
    <t>ABJ</t>
  </si>
  <si>
    <t>Africa</t>
  </si>
  <si>
    <t>Abidjan</t>
  </si>
  <si>
    <t>Cote D'Ivoire</t>
  </si>
  <si>
    <t>ABV</t>
  </si>
  <si>
    <t>Abuja</t>
  </si>
  <si>
    <t>ACC</t>
  </si>
  <si>
    <t>Accra</t>
  </si>
  <si>
    <t>ADD</t>
  </si>
  <si>
    <t>Addis Ababa</t>
  </si>
  <si>
    <t>AZR</t>
  </si>
  <si>
    <t>Adrar</t>
  </si>
  <si>
    <t>AGA</t>
  </si>
  <si>
    <t>Agadir</t>
  </si>
  <si>
    <t>AKR</t>
  </si>
  <si>
    <t>Akure</t>
  </si>
  <si>
    <t>AHU</t>
  </si>
  <si>
    <t>Al Hoceima</t>
  </si>
  <si>
    <t>ALY</t>
  </si>
  <si>
    <t>Alexandria</t>
  </si>
  <si>
    <t>Egypt</t>
  </si>
  <si>
    <t>ALG</t>
  </si>
  <si>
    <t>Algiers</t>
  </si>
  <si>
    <t>TNR</t>
  </si>
  <si>
    <t>Antananarivo</t>
  </si>
  <si>
    <t>ARK</t>
  </si>
  <si>
    <t>Arusha</t>
  </si>
  <si>
    <t>Tanzania (United Republic of Tanzania)</t>
  </si>
  <si>
    <t>ASM</t>
  </si>
  <si>
    <t>Asmara</t>
  </si>
  <si>
    <t>ATZ</t>
  </si>
  <si>
    <t>Assiut</t>
  </si>
  <si>
    <t>ASW</t>
  </si>
  <si>
    <t>Aswan</t>
  </si>
  <si>
    <t>BKO</t>
  </si>
  <si>
    <t>Bamako</t>
  </si>
  <si>
    <t>BJL</t>
  </si>
  <si>
    <t>Banjul</t>
  </si>
  <si>
    <t>Gambia</t>
  </si>
  <si>
    <t>LAQ</t>
  </si>
  <si>
    <t>Bayda</t>
  </si>
  <si>
    <t>Libyan Arab Jamahiriya</t>
  </si>
  <si>
    <t>CBH</t>
  </si>
  <si>
    <t>Bechar</t>
  </si>
  <si>
    <t>BEW</t>
  </si>
  <si>
    <t>Beira</t>
  </si>
  <si>
    <t>Ben Slimane</t>
  </si>
  <si>
    <t>BNI</t>
  </si>
  <si>
    <t>BEN</t>
  </si>
  <si>
    <t>Benina</t>
  </si>
  <si>
    <t>BFN</t>
  </si>
  <si>
    <t>Bloemfontein</t>
  </si>
  <si>
    <t>BVC</t>
  </si>
  <si>
    <t>Boa Vista</t>
  </si>
  <si>
    <t>Cape Verde</t>
  </si>
  <si>
    <t>BOY</t>
  </si>
  <si>
    <t>Bobo Dioulasso</t>
  </si>
  <si>
    <t>BMW</t>
  </si>
  <si>
    <t>Bordj Baji Mokhtar</t>
  </si>
  <si>
    <t>HBE</t>
  </si>
  <si>
    <t>Borg El Arab</t>
  </si>
  <si>
    <t>UAR</t>
  </si>
  <si>
    <t>Bouarfa</t>
  </si>
  <si>
    <t>BZV</t>
  </si>
  <si>
    <t>Brazzaville</t>
  </si>
  <si>
    <t>Congo</t>
  </si>
  <si>
    <t>BJM</t>
  </si>
  <si>
    <t>Bujumbura</t>
  </si>
  <si>
    <t>BKZ</t>
  </si>
  <si>
    <t>Bukoba</t>
  </si>
  <si>
    <t>BUQ</t>
  </si>
  <si>
    <t>Bulawayo</t>
  </si>
  <si>
    <t>CAI</t>
  </si>
  <si>
    <t>Cairo</t>
  </si>
  <si>
    <t>CBQ</t>
  </si>
  <si>
    <t>Calabar</t>
  </si>
  <si>
    <t>CSK</t>
  </si>
  <si>
    <t>Cap Skirring</t>
  </si>
  <si>
    <t>CPT</t>
  </si>
  <si>
    <t>Cape Town</t>
  </si>
  <si>
    <t>CAS</t>
  </si>
  <si>
    <t>Casa Anfa</t>
  </si>
  <si>
    <t>CMN</t>
  </si>
  <si>
    <t>Casablanca</t>
  </si>
  <si>
    <t>VPY</t>
  </si>
  <si>
    <t>Chimoio</t>
  </si>
  <si>
    <t>CKY</t>
  </si>
  <si>
    <t>Conakry</t>
  </si>
  <si>
    <t>COO</t>
  </si>
  <si>
    <t>Cotonou</t>
  </si>
  <si>
    <t>DKR</t>
  </si>
  <si>
    <t>Dakar</t>
  </si>
  <si>
    <t>VIL</t>
  </si>
  <si>
    <t>Dakhla</t>
  </si>
  <si>
    <t>DAR</t>
  </si>
  <si>
    <t>Dar Es Salaam</t>
  </si>
  <si>
    <t>DIR</t>
  </si>
  <si>
    <t>Dire Dawa</t>
  </si>
  <si>
    <t>DJE</t>
  </si>
  <si>
    <t>Djerba</t>
  </si>
  <si>
    <t>DLA</t>
  </si>
  <si>
    <t>Douala</t>
  </si>
  <si>
    <t>DUR</t>
  </si>
  <si>
    <t>Durban</t>
  </si>
  <si>
    <t>DZA</t>
  </si>
  <si>
    <t>Dzaoudzi</t>
  </si>
  <si>
    <t>Mayotte</t>
  </si>
  <si>
    <t>ELS</t>
  </si>
  <si>
    <t>East London</t>
  </si>
  <si>
    <t>EBH</t>
  </si>
  <si>
    <t>El Bayadh</t>
  </si>
  <si>
    <t>EDL</t>
  </si>
  <si>
    <t>Eldoret</t>
  </si>
  <si>
    <t>NBE</t>
  </si>
  <si>
    <t>Enfidha</t>
  </si>
  <si>
    <t>EBB</t>
  </si>
  <si>
    <t>Entebbe</t>
  </si>
  <si>
    <t>ENU</t>
  </si>
  <si>
    <t>Enugu</t>
  </si>
  <si>
    <t>ERH</t>
  </si>
  <si>
    <t>Errachidia</t>
  </si>
  <si>
    <t>ESU</t>
  </si>
  <si>
    <t>Essaouira</t>
  </si>
  <si>
    <t>FEZ</t>
  </si>
  <si>
    <t>Fez</t>
  </si>
  <si>
    <t>FRW</t>
  </si>
  <si>
    <t>Francistown</t>
  </si>
  <si>
    <t>FNA</t>
  </si>
  <si>
    <t>Freetown</t>
  </si>
  <si>
    <t>GAE</t>
  </si>
  <si>
    <t>Gabes</t>
  </si>
  <si>
    <t>GBE</t>
  </si>
  <si>
    <t>Gaborone</t>
  </si>
  <si>
    <t>GAF</t>
  </si>
  <si>
    <t>Gafsa</t>
  </si>
  <si>
    <t>GRJ</t>
  </si>
  <si>
    <t>George</t>
  </si>
  <si>
    <t>LTD</t>
  </si>
  <si>
    <t>Ghadames</t>
  </si>
  <si>
    <t>GNZ</t>
  </si>
  <si>
    <t>Ghanzi</t>
  </si>
  <si>
    <t>GHT</t>
  </si>
  <si>
    <t>Ghat</t>
  </si>
  <si>
    <t>GLN</t>
  </si>
  <si>
    <t>Goulimime</t>
  </si>
  <si>
    <t>HRE</t>
  </si>
  <si>
    <t>Harare</t>
  </si>
  <si>
    <t>HUQ</t>
  </si>
  <si>
    <t>Hun</t>
  </si>
  <si>
    <t>HRG</t>
  </si>
  <si>
    <t>Hurghada</t>
  </si>
  <si>
    <t>IBA</t>
  </si>
  <si>
    <t>Ibadan</t>
  </si>
  <si>
    <t>SID</t>
  </si>
  <si>
    <t>Ilha Do Sal</t>
  </si>
  <si>
    <t>ILR</t>
  </si>
  <si>
    <t>Ilorin</t>
  </si>
  <si>
    <t>INH</t>
  </si>
  <si>
    <t>Inhambane</t>
  </si>
  <si>
    <t>JNB</t>
  </si>
  <si>
    <t>Johannesburg</t>
  </si>
  <si>
    <t>JOS</t>
  </si>
  <si>
    <t>Jos</t>
  </si>
  <si>
    <t>KAD</t>
  </si>
  <si>
    <t>Kaduna</t>
  </si>
  <si>
    <t>KAN</t>
  </si>
  <si>
    <t>Kano</t>
  </si>
  <si>
    <t>BBK</t>
  </si>
  <si>
    <t>Kasane</t>
  </si>
  <si>
    <t>MPA</t>
  </si>
  <si>
    <t>Katima Mulilo</t>
  </si>
  <si>
    <t>DKA</t>
  </si>
  <si>
    <t>Katsina</t>
  </si>
  <si>
    <t>KMP</t>
  </si>
  <si>
    <t>Keetmanshoop</t>
  </si>
  <si>
    <t>KRT</t>
  </si>
  <si>
    <t>Khartoum</t>
  </si>
  <si>
    <t>KGL</t>
  </si>
  <si>
    <t>Kigali</t>
  </si>
  <si>
    <t>TKQ</t>
  </si>
  <si>
    <t>Kigoma</t>
  </si>
  <si>
    <t>JRO</t>
  </si>
  <si>
    <t>Kilimanjaro</t>
  </si>
  <si>
    <t>KIM</t>
  </si>
  <si>
    <t>Kimberley</t>
  </si>
  <si>
    <t>FIH</t>
  </si>
  <si>
    <t>Kinshasa</t>
  </si>
  <si>
    <t>Congo (Dem Rep)</t>
  </si>
  <si>
    <t>AKF</t>
  </si>
  <si>
    <t>Kufra</t>
  </si>
  <si>
    <t>EUN</t>
  </si>
  <si>
    <t>Laayoune</t>
  </si>
  <si>
    <t>LOS</t>
  </si>
  <si>
    <t>Lagos</t>
  </si>
  <si>
    <t>LBV</t>
  </si>
  <si>
    <t>Libreville</t>
  </si>
  <si>
    <t>VXC</t>
  </si>
  <si>
    <t>Lichinga</t>
  </si>
  <si>
    <t>LVI</t>
  </si>
  <si>
    <t>Livingstone</t>
  </si>
  <si>
    <t>LFW</t>
  </si>
  <si>
    <t>Lome</t>
  </si>
  <si>
    <t>LUD</t>
  </si>
  <si>
    <t>Luderitz</t>
  </si>
  <si>
    <t>LUN</t>
  </si>
  <si>
    <t>Lusaka</t>
  </si>
  <si>
    <t>LXR</t>
  </si>
  <si>
    <t>Luxor</t>
  </si>
  <si>
    <t>MFA</t>
  </si>
  <si>
    <t>Mafia</t>
  </si>
  <si>
    <t>MJN</t>
  </si>
  <si>
    <t>Mahajanga</t>
  </si>
  <si>
    <t>MIU</t>
  </si>
  <si>
    <t>Maiduguri</t>
  </si>
  <si>
    <t>MMO</t>
  </si>
  <si>
    <t>Maio</t>
  </si>
  <si>
    <t>MDI</t>
  </si>
  <si>
    <t>Makurdi</t>
  </si>
  <si>
    <t>LKY</t>
  </si>
  <si>
    <t>Manyara</t>
  </si>
  <si>
    <t>MTS</t>
  </si>
  <si>
    <t>Manzini</t>
  </si>
  <si>
    <t>MPM</t>
  </si>
  <si>
    <t>Maputo</t>
  </si>
  <si>
    <t>RAK</t>
  </si>
  <si>
    <t>Marrakech</t>
  </si>
  <si>
    <t>RMF</t>
  </si>
  <si>
    <t>Marsa Alam</t>
  </si>
  <si>
    <t>MUW</t>
  </si>
  <si>
    <t>Mascara</t>
  </si>
  <si>
    <t>MUB</t>
  </si>
  <si>
    <t>Maun</t>
  </si>
  <si>
    <t>MZW</t>
  </si>
  <si>
    <t>Mechria</t>
  </si>
  <si>
    <t>MUH</t>
  </si>
  <si>
    <t>Mersa Matruh</t>
  </si>
  <si>
    <t>MFU</t>
  </si>
  <si>
    <t>Mfuwe</t>
  </si>
  <si>
    <t>MXJ</t>
  </si>
  <si>
    <t>Minna</t>
  </si>
  <si>
    <t>MRA</t>
  </si>
  <si>
    <t>Misurata</t>
  </si>
  <si>
    <t>MZB</t>
  </si>
  <si>
    <t>Mocimboa da praia</t>
  </si>
  <si>
    <t>MBA</t>
  </si>
  <si>
    <t>Mombasa</t>
  </si>
  <si>
    <t>MIR</t>
  </si>
  <si>
    <t>Monastir</t>
  </si>
  <si>
    <t>HAH</t>
  </si>
  <si>
    <t>Moroni</t>
  </si>
  <si>
    <t>MYW</t>
  </si>
  <si>
    <t>Mtwara</t>
  </si>
  <si>
    <t>MWZ</t>
  </si>
  <si>
    <t>Mwanza</t>
  </si>
  <si>
    <t>NDR</t>
  </si>
  <si>
    <t>Nador</t>
  </si>
  <si>
    <t>NBO</t>
  </si>
  <si>
    <t>Nairobi</t>
  </si>
  <si>
    <t>APL</t>
  </si>
  <si>
    <t>Nampula</t>
  </si>
  <si>
    <t>NLA</t>
  </si>
  <si>
    <t>Ndola</t>
  </si>
  <si>
    <t>MQP</t>
  </si>
  <si>
    <t>Nelspruit</t>
  </si>
  <si>
    <t>NIM</t>
  </si>
  <si>
    <t>Niamey</t>
  </si>
  <si>
    <t>OND</t>
  </si>
  <si>
    <t>Ondangwa</t>
  </si>
  <si>
    <t>ORN</t>
  </si>
  <si>
    <t>Oran</t>
  </si>
  <si>
    <t>QRW</t>
  </si>
  <si>
    <t>Osubi</t>
  </si>
  <si>
    <t>OUA</t>
  </si>
  <si>
    <t>Ouagadougou</t>
  </si>
  <si>
    <t>OZZ</t>
  </si>
  <si>
    <t>Ouarzazate</t>
  </si>
  <si>
    <t>OUD</t>
  </si>
  <si>
    <t>Oujda</t>
  </si>
  <si>
    <t>QOW</t>
  </si>
  <si>
    <t>Owerri</t>
  </si>
  <si>
    <t>OLL</t>
  </si>
  <si>
    <t>Oyo</t>
  </si>
  <si>
    <t>POL</t>
  </si>
  <si>
    <t>Pemba</t>
  </si>
  <si>
    <t>MRU</t>
  </si>
  <si>
    <t>Plaine Magnien</t>
  </si>
  <si>
    <t>PNR</t>
  </si>
  <si>
    <t>Pointe Noire</t>
  </si>
  <si>
    <t>PLZ</t>
  </si>
  <si>
    <t>Port Elizabeth</t>
  </si>
  <si>
    <t>PHC</t>
  </si>
  <si>
    <t>Port Harcourt</t>
  </si>
  <si>
    <t>PSD</t>
  </si>
  <si>
    <t>Port Said</t>
  </si>
  <si>
    <t>RAI</t>
  </si>
  <si>
    <t>Praia</t>
  </si>
  <si>
    <t>UEL</t>
  </si>
  <si>
    <t>Quelimane</t>
  </si>
  <si>
    <t>RBA</t>
  </si>
  <si>
    <t>Rabat</t>
  </si>
  <si>
    <t>NDU</t>
  </si>
  <si>
    <t>Rundu</t>
  </si>
  <si>
    <t>RUN</t>
  </si>
  <si>
    <t>Saint-Denis</t>
  </si>
  <si>
    <t>La Reunion</t>
  </si>
  <si>
    <t>ZSE</t>
  </si>
  <si>
    <t>Saint-Pierre</t>
  </si>
  <si>
    <t>SFL</t>
  </si>
  <si>
    <t>Sao Felipe</t>
  </si>
  <si>
    <t>SNE</t>
  </si>
  <si>
    <t>Sao Nicolau</t>
  </si>
  <si>
    <t>VXE</t>
  </si>
  <si>
    <t>Sao Vicente</t>
  </si>
  <si>
    <t>SEB</t>
  </si>
  <si>
    <t>Sebha</t>
  </si>
  <si>
    <t>PKW</t>
  </si>
  <si>
    <t>Selebi Phikwe</t>
  </si>
  <si>
    <t>SFA</t>
  </si>
  <si>
    <t>Sfax</t>
  </si>
  <si>
    <t>SSH</t>
  </si>
  <si>
    <t>Sharm El Sheikh</t>
  </si>
  <si>
    <t>SRX</t>
  </si>
  <si>
    <t>Sirt</t>
  </si>
  <si>
    <t>HMB</t>
  </si>
  <si>
    <t>Sohag</t>
  </si>
  <si>
    <t>SKO</t>
  </si>
  <si>
    <t>Sokoto</t>
  </si>
  <si>
    <t>XLS</t>
  </si>
  <si>
    <t>St Louis</t>
  </si>
  <si>
    <t>TCP</t>
  </si>
  <si>
    <t>Taba</t>
  </si>
  <si>
    <t>TBJ</t>
  </si>
  <si>
    <t>Tabarka</t>
  </si>
  <si>
    <t>TUD</t>
  </si>
  <si>
    <t>Tambacounda</t>
  </si>
  <si>
    <t>TTA</t>
  </si>
  <si>
    <t>Tan Tan</t>
  </si>
  <si>
    <t>TGT</t>
  </si>
  <si>
    <t>Tanga</t>
  </si>
  <si>
    <t>TNG</t>
  </si>
  <si>
    <t>Tanger</t>
  </si>
  <si>
    <t>TET</t>
  </si>
  <si>
    <t>Tete</t>
  </si>
  <si>
    <t>TTU</t>
  </si>
  <si>
    <t>Tetouan</t>
  </si>
  <si>
    <t>TID</t>
  </si>
  <si>
    <t>Tiaret</t>
  </si>
  <si>
    <t>TMX</t>
  </si>
  <si>
    <t>Timimoun</t>
  </si>
  <si>
    <t>TIN</t>
  </si>
  <si>
    <t>Tindouf</t>
  </si>
  <si>
    <t>TLM</t>
  </si>
  <si>
    <t>Tlemcen</t>
  </si>
  <si>
    <t>TMM</t>
  </si>
  <si>
    <t>Toamasina</t>
  </si>
  <si>
    <t>TOB</t>
  </si>
  <si>
    <t>Tobruk</t>
  </si>
  <si>
    <t>TOE</t>
  </si>
  <si>
    <t>Tozeur</t>
  </si>
  <si>
    <t>MJI</t>
  </si>
  <si>
    <t>Tripoli</t>
  </si>
  <si>
    <t>TIP</t>
  </si>
  <si>
    <t>TUN</t>
  </si>
  <si>
    <t>Tunis</t>
  </si>
  <si>
    <t>QUB</t>
  </si>
  <si>
    <t>Ubari</t>
  </si>
  <si>
    <t>UTN</t>
  </si>
  <si>
    <t>Upington</t>
  </si>
  <si>
    <t>PTJ</t>
  </si>
  <si>
    <t>Victoria</t>
  </si>
  <si>
    <t>SEZ</t>
  </si>
  <si>
    <t>VFA</t>
  </si>
  <si>
    <t>Victoria Falls</t>
  </si>
  <si>
    <t>VNX</t>
  </si>
  <si>
    <t>Vilankulos</t>
  </si>
  <si>
    <t>WVB</t>
  </si>
  <si>
    <t>Walvis Bay</t>
  </si>
  <si>
    <t>ERS</t>
  </si>
  <si>
    <t>Windhoek</t>
  </si>
  <si>
    <t>WDH</t>
  </si>
  <si>
    <t>NSI</t>
  </si>
  <si>
    <t>Yaoundé</t>
  </si>
  <si>
    <t>YOL</t>
  </si>
  <si>
    <t>Yola</t>
  </si>
  <si>
    <t>OZG</t>
  </si>
  <si>
    <t>Zagora</t>
  </si>
  <si>
    <t>ZNZ</t>
  </si>
  <si>
    <t>Zanzibar</t>
  </si>
  <si>
    <t>ZIG</t>
  </si>
  <si>
    <t>Ziguinchor</t>
  </si>
  <si>
    <t>ADL</t>
  </si>
  <si>
    <t>Asia-Pacific</t>
  </si>
  <si>
    <t>Adelaide</t>
  </si>
  <si>
    <t>AHE</t>
  </si>
  <si>
    <t>Ahe</t>
  </si>
  <si>
    <t>Ahmedabad</t>
  </si>
  <si>
    <t>AIT</t>
  </si>
  <si>
    <t>Aitutaki</t>
  </si>
  <si>
    <t>Cook Islands</t>
  </si>
  <si>
    <t>AKU</t>
  </si>
  <si>
    <t>Akesu</t>
  </si>
  <si>
    <t>China (People's Republic of China)</t>
  </si>
  <si>
    <t>AXT</t>
  </si>
  <si>
    <t>Akita</t>
  </si>
  <si>
    <t>ALH</t>
  </si>
  <si>
    <t>Albany, WA</t>
  </si>
  <si>
    <t>ABX</t>
  </si>
  <si>
    <t>Albury</t>
  </si>
  <si>
    <t>AAT</t>
  </si>
  <si>
    <t>Aletai</t>
  </si>
  <si>
    <t>ASP</t>
  </si>
  <si>
    <t>Alice Springs</t>
  </si>
  <si>
    <t>ALA</t>
  </si>
  <si>
    <t>Almaty</t>
  </si>
  <si>
    <t>AOR</t>
  </si>
  <si>
    <t>Alor Setar</t>
  </si>
  <si>
    <t>AMQ</t>
  </si>
  <si>
    <t>Ambon</t>
  </si>
  <si>
    <t>ATQ</t>
  </si>
  <si>
    <t>Amritsar</t>
  </si>
  <si>
    <t>Anaa</t>
  </si>
  <si>
    <t>AKA</t>
  </si>
  <si>
    <t>Ankang</t>
  </si>
  <si>
    <t>AQG</t>
  </si>
  <si>
    <t>Anqing</t>
  </si>
  <si>
    <t>AOG</t>
  </si>
  <si>
    <t>Anshan</t>
  </si>
  <si>
    <t>AVA</t>
  </si>
  <si>
    <t>Anshun</t>
  </si>
  <si>
    <t>AOJ</t>
  </si>
  <si>
    <t>Aomori</t>
  </si>
  <si>
    <t>APK</t>
  </si>
  <si>
    <t>Apataki</t>
  </si>
  <si>
    <t>AAU</t>
  </si>
  <si>
    <t>Apia</t>
  </si>
  <si>
    <t>APW</t>
  </si>
  <si>
    <t>RKA</t>
  </si>
  <si>
    <t>Aratika</t>
  </si>
  <si>
    <t>ARM</t>
  </si>
  <si>
    <t>Armidale</t>
  </si>
  <si>
    <t>AXR</t>
  </si>
  <si>
    <t>Arutua</t>
  </si>
  <si>
    <t>YIE</t>
  </si>
  <si>
    <t>Arxan</t>
  </si>
  <si>
    <t>AKJ</t>
  </si>
  <si>
    <t>Asahikawa</t>
  </si>
  <si>
    <t>AUQ</t>
  </si>
  <si>
    <t>Atuona</t>
  </si>
  <si>
    <t>AKL</t>
  </si>
  <si>
    <t>Auckland</t>
  </si>
  <si>
    <t>AYQ</t>
  </si>
  <si>
    <t>Ayers Rock</t>
  </si>
  <si>
    <t>BCD</t>
  </si>
  <si>
    <t>Bacolod</t>
  </si>
  <si>
    <t>RHT</t>
  </si>
  <si>
    <t>Badanjilin</t>
  </si>
  <si>
    <t>Bagabag</t>
  </si>
  <si>
    <t>BAG</t>
  </si>
  <si>
    <t>Baguio</t>
  </si>
  <si>
    <t>AEB</t>
  </si>
  <si>
    <t>Baise</t>
  </si>
  <si>
    <t>BQA</t>
  </si>
  <si>
    <t>Baler</t>
  </si>
  <si>
    <t>BPN</t>
  </si>
  <si>
    <t>Balikpapan</t>
  </si>
  <si>
    <t>BNK</t>
  </si>
  <si>
    <t>Ballina</t>
  </si>
  <si>
    <t>ABM</t>
  </si>
  <si>
    <t>Bamaga, QLD</t>
  </si>
  <si>
    <t>BTJ</t>
  </si>
  <si>
    <t>Banda Aceh</t>
  </si>
  <si>
    <t>BDO</t>
  </si>
  <si>
    <t>Bandung</t>
  </si>
  <si>
    <t>BLR</t>
  </si>
  <si>
    <t>Bangalore</t>
  </si>
  <si>
    <t>DMK</t>
  </si>
  <si>
    <t>Bangkok</t>
  </si>
  <si>
    <t>BKK</t>
  </si>
  <si>
    <t>BDJ</t>
  </si>
  <si>
    <t>Banjarmasin</t>
  </si>
  <si>
    <t>Baoshan</t>
  </si>
  <si>
    <t>BAV</t>
  </si>
  <si>
    <t>Baotou</t>
  </si>
  <si>
    <t>BSO</t>
  </si>
  <si>
    <t>Basco</t>
  </si>
  <si>
    <t>BHS</t>
  </si>
  <si>
    <t>Bathurst</t>
  </si>
  <si>
    <t>BRT</t>
  </si>
  <si>
    <t>AXF</t>
  </si>
  <si>
    <t>Bayanhot</t>
  </si>
  <si>
    <t>RLK</t>
  </si>
  <si>
    <t>Bayannur</t>
  </si>
  <si>
    <t>BHY</t>
  </si>
  <si>
    <t>Beihai</t>
  </si>
  <si>
    <t>PEK</t>
  </si>
  <si>
    <t>Beijing</t>
  </si>
  <si>
    <t>NAY</t>
  </si>
  <si>
    <t>Beijing Nanyuan</t>
  </si>
  <si>
    <t>BBI</t>
  </si>
  <si>
    <t>Bhubaneswar</t>
  </si>
  <si>
    <t>BIK</t>
  </si>
  <si>
    <t>Biak</t>
  </si>
  <si>
    <t>BFJ</t>
  </si>
  <si>
    <t>Bijie</t>
  </si>
  <si>
    <t>THG</t>
  </si>
  <si>
    <t>Biloela, QLD</t>
  </si>
  <si>
    <t>BTU</t>
  </si>
  <si>
    <t>Bintulu</t>
  </si>
  <si>
    <t>BPL</t>
  </si>
  <si>
    <t>Bole</t>
  </si>
  <si>
    <t>TWT</t>
  </si>
  <si>
    <t>Bongao</t>
  </si>
  <si>
    <t>Bora Bora</t>
  </si>
  <si>
    <t>BNE</t>
  </si>
  <si>
    <t>Brisbane</t>
  </si>
  <si>
    <t>BHQ</t>
  </si>
  <si>
    <t>Broken Hill, NSW</t>
  </si>
  <si>
    <t>BME</t>
  </si>
  <si>
    <t>Broome</t>
  </si>
  <si>
    <t>BDB</t>
  </si>
  <si>
    <t>Bundaberg</t>
  </si>
  <si>
    <t>BMV</t>
  </si>
  <si>
    <t>Buon Ma Thuot</t>
  </si>
  <si>
    <t>BFV</t>
  </si>
  <si>
    <t>Buriram</t>
  </si>
  <si>
    <t>BWT</t>
  </si>
  <si>
    <t>Burnie</t>
  </si>
  <si>
    <t>KJI</t>
  </si>
  <si>
    <t>Burqin</t>
  </si>
  <si>
    <t>PUS</t>
  </si>
  <si>
    <t>Busan</t>
  </si>
  <si>
    <t>Korea (Rep of Korea)</t>
  </si>
  <si>
    <t>BQB</t>
  </si>
  <si>
    <t>Busselton</t>
  </si>
  <si>
    <t>BXU</t>
  </si>
  <si>
    <t>Butuan</t>
  </si>
  <si>
    <t>CAH</t>
  </si>
  <si>
    <t>Ca Mau Province</t>
  </si>
  <si>
    <t>CGY</t>
  </si>
  <si>
    <t>Cagayan de Oro</t>
  </si>
  <si>
    <t>CNS</t>
  </si>
  <si>
    <t>Cairns</t>
  </si>
  <si>
    <t>CPP</t>
  </si>
  <si>
    <t>Calapan</t>
  </si>
  <si>
    <t>CYP</t>
  </si>
  <si>
    <t>Calbayog</t>
  </si>
  <si>
    <t>CCU</t>
  </si>
  <si>
    <t>Calcutta</t>
  </si>
  <si>
    <t>CCJ</t>
  </si>
  <si>
    <t>Calicut</t>
  </si>
  <si>
    <t>VCA</t>
  </si>
  <si>
    <t>Can Tho</t>
  </si>
  <si>
    <t>CBR</t>
  </si>
  <si>
    <t>Canberra</t>
  </si>
  <si>
    <t>CVQ</t>
  </si>
  <si>
    <t>Carnarvon</t>
  </si>
  <si>
    <t>CRM</t>
  </si>
  <si>
    <t>Catarman</t>
  </si>
  <si>
    <t>CYZ</t>
  </si>
  <si>
    <t>Cauayan</t>
  </si>
  <si>
    <t>CED</t>
  </si>
  <si>
    <t>Ceduna</t>
  </si>
  <si>
    <t>NBS</t>
  </si>
  <si>
    <t>Changbai</t>
  </si>
  <si>
    <t>CGQ</t>
  </si>
  <si>
    <t>Changchun</t>
  </si>
  <si>
    <t>CGD</t>
  </si>
  <si>
    <t>Changde</t>
  </si>
  <si>
    <t>BPX</t>
  </si>
  <si>
    <t>Changdu</t>
  </si>
  <si>
    <t>CNI</t>
  </si>
  <si>
    <t>Changhai</t>
  </si>
  <si>
    <t>CSX</t>
  </si>
  <si>
    <t>Changsha</t>
  </si>
  <si>
    <t>CIH</t>
  </si>
  <si>
    <t>Changzhi</t>
  </si>
  <si>
    <t>CZX</t>
  </si>
  <si>
    <t>Changzhou</t>
  </si>
  <si>
    <t>CHG</t>
  </si>
  <si>
    <t>Chaoyang</t>
  </si>
  <si>
    <t>CTL</t>
  </si>
  <si>
    <t>Charleville</t>
  </si>
  <si>
    <t>CTU</t>
  </si>
  <si>
    <t>Chengdu</t>
  </si>
  <si>
    <t>CJJ</t>
  </si>
  <si>
    <t>Cheongju</t>
  </si>
  <si>
    <t>CNX</t>
  </si>
  <si>
    <t>Chiang Mai</t>
  </si>
  <si>
    <t>CEI</t>
  </si>
  <si>
    <t>Chiang Rai</t>
  </si>
  <si>
    <t>CIF</t>
  </si>
  <si>
    <t>Chifeng</t>
  </si>
  <si>
    <t>JUH</t>
  </si>
  <si>
    <t>Chizhou</t>
  </si>
  <si>
    <t>CKG</t>
  </si>
  <si>
    <t>Chongqing</t>
  </si>
  <si>
    <t>CHC</t>
  </si>
  <si>
    <t>Christchurch</t>
  </si>
  <si>
    <t>XCH</t>
  </si>
  <si>
    <t>Christmas Island</t>
  </si>
  <si>
    <t>CJM</t>
  </si>
  <si>
    <t>Chumphon</t>
  </si>
  <si>
    <t>CNJ</t>
  </si>
  <si>
    <t>Cloncurry</t>
  </si>
  <si>
    <t>COK</t>
  </si>
  <si>
    <t>Cochin</t>
  </si>
  <si>
    <t>CCK</t>
  </si>
  <si>
    <t>Cocos Island</t>
  </si>
  <si>
    <t>Cocos (Keeling) Islands</t>
  </si>
  <si>
    <t>CFS</t>
  </si>
  <si>
    <t>Coffs Harbour</t>
  </si>
  <si>
    <t>CJB</t>
  </si>
  <si>
    <t>Coimbatore</t>
  </si>
  <si>
    <t>CMB</t>
  </si>
  <si>
    <t>Colombo</t>
  </si>
  <si>
    <t>VCS</t>
  </si>
  <si>
    <t>Con Son</t>
  </si>
  <si>
    <t>CPD</t>
  </si>
  <si>
    <t>Coober Pedy</t>
  </si>
  <si>
    <t>CTN</t>
  </si>
  <si>
    <t>Cooktown</t>
  </si>
  <si>
    <t>USU</t>
  </si>
  <si>
    <t>Coron</t>
  </si>
  <si>
    <t>CBO</t>
  </si>
  <si>
    <t>Cotabato</t>
  </si>
  <si>
    <t>KNS</t>
  </si>
  <si>
    <t>Currie</t>
  </si>
  <si>
    <t>CYU</t>
  </si>
  <si>
    <t>Cuyo Airport</t>
  </si>
  <si>
    <t>DAD</t>
  </si>
  <si>
    <t>Da Nang</t>
  </si>
  <si>
    <t>TAE</t>
  </si>
  <si>
    <t>Daegu</t>
  </si>
  <si>
    <t>DTE</t>
  </si>
  <si>
    <t>Daet</t>
  </si>
  <si>
    <t>DLI</t>
  </si>
  <si>
    <t>Dalat</t>
  </si>
  <si>
    <t>DLU</t>
  </si>
  <si>
    <t>Dali</t>
  </si>
  <si>
    <t>DLC</t>
  </si>
  <si>
    <t>Dalian</t>
  </si>
  <si>
    <t>DDG</t>
  </si>
  <si>
    <t>Dandong</t>
  </si>
  <si>
    <t>DCY</t>
  </si>
  <si>
    <t>Daocheng</t>
  </si>
  <si>
    <t>DQA</t>
  </si>
  <si>
    <t>Daqin</t>
  </si>
  <si>
    <t>DRW</t>
  </si>
  <si>
    <t>Darwin</t>
  </si>
  <si>
    <t>DAT</t>
  </si>
  <si>
    <t>Datong</t>
  </si>
  <si>
    <t>DVO</t>
  </si>
  <si>
    <t>Davao</t>
  </si>
  <si>
    <t>DAX</t>
  </si>
  <si>
    <t>Dazhou</t>
  </si>
  <si>
    <t>LUM</t>
  </si>
  <si>
    <t>Dehong</t>
  </si>
  <si>
    <t>DPS</t>
  </si>
  <si>
    <t>Denpasar Bali</t>
  </si>
  <si>
    <t>DCN</t>
  </si>
  <si>
    <t>Derby</t>
  </si>
  <si>
    <t>DPO</t>
  </si>
  <si>
    <t>Devonport</t>
  </si>
  <si>
    <t>DIN</t>
  </si>
  <si>
    <t>Dien Bien Phu</t>
  </si>
  <si>
    <t>DPL</t>
  </si>
  <si>
    <t>Dipolog</t>
  </si>
  <si>
    <t>DIG</t>
  </si>
  <si>
    <t>Diqing</t>
  </si>
  <si>
    <t>VDH</t>
  </si>
  <si>
    <t>Dong Hoi City</t>
  </si>
  <si>
    <t>DOY</t>
  </si>
  <si>
    <t>Dongying</t>
  </si>
  <si>
    <t>DBO</t>
  </si>
  <si>
    <t>Dubbo</t>
  </si>
  <si>
    <t>DGT</t>
  </si>
  <si>
    <t>Dumaguete</t>
  </si>
  <si>
    <t>DUD</t>
  </si>
  <si>
    <t>Dunedin</t>
  </si>
  <si>
    <t>DNH</t>
  </si>
  <si>
    <t>Dunhuang</t>
  </si>
  <si>
    <t>EJN</t>
  </si>
  <si>
    <t>Ejin Banner</t>
  </si>
  <si>
    <t>ELC</t>
  </si>
  <si>
    <t>Elcho Island</t>
  </si>
  <si>
    <t>EMD</t>
  </si>
  <si>
    <t>Emerald</t>
  </si>
  <si>
    <t>ENH</t>
  </si>
  <si>
    <t>Enshi</t>
  </si>
  <si>
    <t>ERL</t>
  </si>
  <si>
    <t>Erlianhaote</t>
  </si>
  <si>
    <t>LEA</t>
  </si>
  <si>
    <t>Exmouth</t>
  </si>
  <si>
    <t>FAC</t>
  </si>
  <si>
    <t>Faaite</t>
  </si>
  <si>
    <t>LYP</t>
  </si>
  <si>
    <t>Faisalabad</t>
  </si>
  <si>
    <t>FHZ</t>
  </si>
  <si>
    <t>Fakahina</t>
  </si>
  <si>
    <t>FAV</t>
  </si>
  <si>
    <t>Fakarava</t>
  </si>
  <si>
    <t>NIU</t>
  </si>
  <si>
    <t>FGU</t>
  </si>
  <si>
    <t>Fangatau</t>
  </si>
  <si>
    <t>FUO</t>
  </si>
  <si>
    <t>Foshan</t>
  </si>
  <si>
    <t>FUK</t>
  </si>
  <si>
    <t>Fukuoka</t>
  </si>
  <si>
    <t>FUG</t>
  </si>
  <si>
    <t>Fuyang</t>
  </si>
  <si>
    <t>FOC</t>
  </si>
  <si>
    <t>Fuzhou</t>
  </si>
  <si>
    <t>GMR</t>
  </si>
  <si>
    <t>Gambier Islands</t>
  </si>
  <si>
    <t>KOW</t>
  </si>
  <si>
    <t>Ganzhou</t>
  </si>
  <si>
    <t>KGT</t>
  </si>
  <si>
    <t>Ganzi</t>
  </si>
  <si>
    <t>MRQ</t>
  </si>
  <si>
    <t>Gasan</t>
  </si>
  <si>
    <t>GWD</t>
  </si>
  <si>
    <t>Gawadar</t>
  </si>
  <si>
    <t>GES</t>
  </si>
  <si>
    <t>General Santos</t>
  </si>
  <si>
    <t>GET</t>
  </si>
  <si>
    <t>Geraldton</t>
  </si>
  <si>
    <t>GLT</t>
  </si>
  <si>
    <t>Gladstone</t>
  </si>
  <si>
    <t>GOI</t>
  </si>
  <si>
    <t>Goa</t>
  </si>
  <si>
    <t>OOL</t>
  </si>
  <si>
    <t>Gold Coast</t>
  </si>
  <si>
    <t>GOQ</t>
  </si>
  <si>
    <t>Golmud</t>
  </si>
  <si>
    <t>FUJ</t>
  </si>
  <si>
    <t>Got?</t>
  </si>
  <si>
    <t>GFN</t>
  </si>
  <si>
    <t>Grafton</t>
  </si>
  <si>
    <t>GFF</t>
  </si>
  <si>
    <t>Griffith</t>
  </si>
  <si>
    <t>GTE</t>
  </si>
  <si>
    <t>Groote Eylandt</t>
  </si>
  <si>
    <t>GYS</t>
  </si>
  <si>
    <t>Guangyuan</t>
  </si>
  <si>
    <t>CAN</t>
  </si>
  <si>
    <t>Guangzhou</t>
  </si>
  <si>
    <t>KWL</t>
  </si>
  <si>
    <t>Guilin</t>
  </si>
  <si>
    <t>KWE</t>
  </si>
  <si>
    <t>Guiyang</t>
  </si>
  <si>
    <t>KUV</t>
  </si>
  <si>
    <t>Gunsan</t>
  </si>
  <si>
    <t>GAU</t>
  </si>
  <si>
    <t>Guwahati</t>
  </si>
  <si>
    <t>GYU</t>
  </si>
  <si>
    <t>Guyuan</t>
  </si>
  <si>
    <t>KWJ</t>
  </si>
  <si>
    <t>Gwangju</t>
  </si>
  <si>
    <t>HAN</t>
  </si>
  <si>
    <t>Ha Noi</t>
  </si>
  <si>
    <t>HAC</t>
  </si>
  <si>
    <t>Hachijojima</t>
  </si>
  <si>
    <t>GUM</t>
  </si>
  <si>
    <t>Hagatña</t>
  </si>
  <si>
    <t>IWJ</t>
  </si>
  <si>
    <t>Hagi</t>
  </si>
  <si>
    <t>HPH</t>
  </si>
  <si>
    <t>Hai Phong</t>
  </si>
  <si>
    <t>HAK</t>
  </si>
  <si>
    <t>Haikou</t>
  </si>
  <si>
    <t>HLD</t>
  </si>
  <si>
    <t>Hailar</t>
  </si>
  <si>
    <t>Hakodate</t>
  </si>
  <si>
    <t>HMI</t>
  </si>
  <si>
    <t>Hami</t>
  </si>
  <si>
    <t>HTI</t>
  </si>
  <si>
    <t>Hamilton Island</t>
  </si>
  <si>
    <t>HNA</t>
  </si>
  <si>
    <t>Hanamaki</t>
  </si>
  <si>
    <t>HDG</t>
  </si>
  <si>
    <t>Handan</t>
  </si>
  <si>
    <t>HGH</t>
  </si>
  <si>
    <t>Hangzhou</t>
  </si>
  <si>
    <t>HZG</t>
  </si>
  <si>
    <t>Hanzhong</t>
  </si>
  <si>
    <t>HOI</t>
  </si>
  <si>
    <t>Hao Island</t>
  </si>
  <si>
    <t>HRB</t>
  </si>
  <si>
    <t>Harbin</t>
  </si>
  <si>
    <t>HDY</t>
  </si>
  <si>
    <t>Hat Yai</t>
  </si>
  <si>
    <t>HFE</t>
  </si>
  <si>
    <t>Hefei</t>
  </si>
  <si>
    <t>HEK</t>
  </si>
  <si>
    <t>Heihe</t>
  </si>
  <si>
    <t>HVB</t>
  </si>
  <si>
    <t>Hervey Bay</t>
  </si>
  <si>
    <t>HTN</t>
  </si>
  <si>
    <t>Hetian</t>
  </si>
  <si>
    <t>WLS</t>
  </si>
  <si>
    <t>Hihifo</t>
  </si>
  <si>
    <t>Wallis &amp; Fortuna Islands</t>
  </si>
  <si>
    <t>HHZ</t>
  </si>
  <si>
    <t>Hikueru</t>
  </si>
  <si>
    <t>HIJ</t>
  </si>
  <si>
    <t>Hiroshima</t>
  </si>
  <si>
    <t>SGN</t>
  </si>
  <si>
    <t>Ho Chi Minh City</t>
  </si>
  <si>
    <t>HBA</t>
  </si>
  <si>
    <t>Hobart</t>
  </si>
  <si>
    <t>HET</t>
  </si>
  <si>
    <t>Hohhot</t>
  </si>
  <si>
    <t>HKG</t>
  </si>
  <si>
    <t>Hong Kong</t>
  </si>
  <si>
    <t>Hong Kong, China</t>
  </si>
  <si>
    <t>AHJ</t>
  </si>
  <si>
    <t>Hongyuan</t>
  </si>
  <si>
    <t>HHQ</t>
  </si>
  <si>
    <t>Hua Hin</t>
  </si>
  <si>
    <t>HUH</t>
  </si>
  <si>
    <t>Huahine</t>
  </si>
  <si>
    <t>HIA</t>
  </si>
  <si>
    <t>Huaian</t>
  </si>
  <si>
    <t>TXN</t>
  </si>
  <si>
    <t>Huangshan</t>
  </si>
  <si>
    <t>HUI</t>
  </si>
  <si>
    <t>Hue</t>
  </si>
  <si>
    <t>HYD</t>
  </si>
  <si>
    <t>Hyderabad</t>
  </si>
  <si>
    <t>IBR</t>
  </si>
  <si>
    <t>Ibaraki</t>
  </si>
  <si>
    <t>ILO</t>
  </si>
  <si>
    <t>Iloilo</t>
  </si>
  <si>
    <t>IMF</t>
  </si>
  <si>
    <t>Imphal</t>
  </si>
  <si>
    <t>ICN</t>
  </si>
  <si>
    <t>Incheon</t>
  </si>
  <si>
    <t>IPH</t>
  </si>
  <si>
    <t>Ipoh</t>
  </si>
  <si>
    <t>ISG</t>
  </si>
  <si>
    <t>Ishigaki</t>
  </si>
  <si>
    <t>ISB</t>
  </si>
  <si>
    <t>Islamabad</t>
  </si>
  <si>
    <t>ITB</t>
  </si>
  <si>
    <t>Itbayat</t>
  </si>
  <si>
    <t>IWK</t>
  </si>
  <si>
    <t>Iwakuni</t>
  </si>
  <si>
    <t>IZO</t>
  </si>
  <si>
    <t>Izumo</t>
  </si>
  <si>
    <t>JAI</t>
  </si>
  <si>
    <t>Jaipur</t>
  </si>
  <si>
    <t>HLP</t>
  </si>
  <si>
    <t>Jakarta</t>
  </si>
  <si>
    <t>CGK</t>
  </si>
  <si>
    <t>CJU</t>
  </si>
  <si>
    <t>Jeju</t>
  </si>
  <si>
    <t>JGD</t>
  </si>
  <si>
    <t>Jiagedaqi</t>
  </si>
  <si>
    <t>JMU</t>
  </si>
  <si>
    <t>Jiamusi</t>
  </si>
  <si>
    <t>JGN</t>
  </si>
  <si>
    <t>Jiayuguan</t>
  </si>
  <si>
    <t>SWA</t>
  </si>
  <si>
    <t>Jieyang Chaoshan</t>
  </si>
  <si>
    <t>TNA</t>
  </si>
  <si>
    <t>Jinan</t>
  </si>
  <si>
    <t>JIC</t>
  </si>
  <si>
    <t>Jinchang</t>
  </si>
  <si>
    <t>JDZ</t>
  </si>
  <si>
    <t>Jingdezhen</t>
  </si>
  <si>
    <t>JGS</t>
  </si>
  <si>
    <t>Jinggangshan</t>
  </si>
  <si>
    <t>JNG</t>
  </si>
  <si>
    <t>Jining</t>
  </si>
  <si>
    <t>JNZ</t>
  </si>
  <si>
    <t>Jinzhou</t>
  </si>
  <si>
    <t>JIU</t>
  </si>
  <si>
    <t>Jiujiang</t>
  </si>
  <si>
    <t>JZH</t>
  </si>
  <si>
    <t>Jiuzhai</t>
  </si>
  <si>
    <t>JXA</t>
  </si>
  <si>
    <t>Jixi</t>
  </si>
  <si>
    <t>JHB</t>
  </si>
  <si>
    <t>Johor Bahru</t>
  </si>
  <si>
    <t>JOL</t>
  </si>
  <si>
    <t>Jolo</t>
  </si>
  <si>
    <t>KOJ</t>
  </si>
  <si>
    <t>Kagoshima</t>
  </si>
  <si>
    <t>KJH</t>
  </si>
  <si>
    <t>Kaili</t>
  </si>
  <si>
    <t>KGI</t>
  </si>
  <si>
    <t>Kalgoorlie</t>
  </si>
  <si>
    <t>KLO</t>
  </si>
  <si>
    <t>Kalibo Aklan</t>
  </si>
  <si>
    <t>KHH</t>
  </si>
  <si>
    <t>Kaohsiung</t>
  </si>
  <si>
    <t>Chinese Taipei</t>
  </si>
  <si>
    <t>KHI</t>
  </si>
  <si>
    <t>Karachi</t>
  </si>
  <si>
    <t>KTA</t>
  </si>
  <si>
    <t>Karratha</t>
  </si>
  <si>
    <t>KHG</t>
  </si>
  <si>
    <t>Kashi</t>
  </si>
  <si>
    <t>KTM</t>
  </si>
  <si>
    <t>Kathmandu</t>
  </si>
  <si>
    <t>KXU</t>
  </si>
  <si>
    <t>Katiu</t>
  </si>
  <si>
    <t>KHZ</t>
  </si>
  <si>
    <t>Kauehi</t>
  </si>
  <si>
    <t>KKR</t>
  </si>
  <si>
    <t>Kaukura Atoll</t>
  </si>
  <si>
    <t>KRY</t>
  </si>
  <si>
    <t>Kelamayi </t>
  </si>
  <si>
    <t>KKC</t>
  </si>
  <si>
    <t>Khon Kaen</t>
  </si>
  <si>
    <t>KGC</t>
  </si>
  <si>
    <t>Kingscote</t>
  </si>
  <si>
    <t>ONJ</t>
  </si>
  <si>
    <t>Kitaakita</t>
  </si>
  <si>
    <t>KKJ</t>
  </si>
  <si>
    <t>Kitakyushu</t>
  </si>
  <si>
    <t>USM</t>
  </si>
  <si>
    <t>Ko Samui</t>
  </si>
  <si>
    <t>UKB</t>
  </si>
  <si>
    <t>Kobe</t>
  </si>
  <si>
    <t>KCZ</t>
  </si>
  <si>
    <t>Kochi</t>
  </si>
  <si>
    <t>KMQ</t>
  </si>
  <si>
    <t>Komatsu</t>
  </si>
  <si>
    <t>KRL</t>
  </si>
  <si>
    <t>Korla</t>
  </si>
  <si>
    <t>KBR</t>
  </si>
  <si>
    <t>Kota Bharu</t>
  </si>
  <si>
    <t>BKI</t>
  </si>
  <si>
    <t>Kota Kinabalu</t>
  </si>
  <si>
    <t>KBV</t>
  </si>
  <si>
    <t>Krabi</t>
  </si>
  <si>
    <t>KUL</t>
  </si>
  <si>
    <t>Kuala Lumpur</t>
  </si>
  <si>
    <t>TGG</t>
  </si>
  <si>
    <t>Kuala Terengganu</t>
  </si>
  <si>
    <t>KUA</t>
  </si>
  <si>
    <t>Kuantan</t>
  </si>
  <si>
    <t>KCA</t>
  </si>
  <si>
    <t>Kuche</t>
  </si>
  <si>
    <t>KCH</t>
  </si>
  <si>
    <t>Kuching</t>
  </si>
  <si>
    <t>KMJ</t>
  </si>
  <si>
    <t>Kumamoto</t>
  </si>
  <si>
    <t>KMG</t>
  </si>
  <si>
    <t>Kunming</t>
  </si>
  <si>
    <t>KNX</t>
  </si>
  <si>
    <t>Kununurra</t>
  </si>
  <si>
    <t>KOE</t>
  </si>
  <si>
    <t>Kupang</t>
  </si>
  <si>
    <t>KUH</t>
  </si>
  <si>
    <t>Kushiro</t>
  </si>
  <si>
    <t>LBU</t>
  </si>
  <si>
    <t>Labuan</t>
  </si>
  <si>
    <t>LDU</t>
  </si>
  <si>
    <t>Lahad Batu</t>
  </si>
  <si>
    <t>LHE</t>
  </si>
  <si>
    <t>Lahore</t>
  </si>
  <si>
    <t>LPT</t>
  </si>
  <si>
    <t>Lampang</t>
  </si>
  <si>
    <t>LGK</t>
  </si>
  <si>
    <t>Langkawi</t>
  </si>
  <si>
    <t>LHW</t>
  </si>
  <si>
    <t>Lanzhou</t>
  </si>
  <si>
    <t>ZGC</t>
  </si>
  <si>
    <t>LAO</t>
  </si>
  <si>
    <t>Laoag</t>
  </si>
  <si>
    <t>CEB</t>
  </si>
  <si>
    <t>Lapu-Lapu</t>
  </si>
  <si>
    <t>LST</t>
  </si>
  <si>
    <t>Launceston</t>
  </si>
  <si>
    <t>LGP</t>
  </si>
  <si>
    <t>Legazpi City</t>
  </si>
  <si>
    <t>LNO</t>
  </si>
  <si>
    <t>Leonora</t>
  </si>
  <si>
    <t>LXA</t>
  </si>
  <si>
    <t>Lhasa </t>
  </si>
  <si>
    <t>LCX</t>
  </si>
  <si>
    <t>Liancheng</t>
  </si>
  <si>
    <t>LYG</t>
  </si>
  <si>
    <t>Lianyungang</t>
  </si>
  <si>
    <t>LLB</t>
  </si>
  <si>
    <t>Libo</t>
  </si>
  <si>
    <t>LIF</t>
  </si>
  <si>
    <t>Lifou</t>
  </si>
  <si>
    <t>LJG</t>
  </si>
  <si>
    <t>Lijiang</t>
  </si>
  <si>
    <t>LMN</t>
  </si>
  <si>
    <t>Limbang</t>
  </si>
  <si>
    <t>MGB</t>
  </si>
  <si>
    <t>Limestone Coast</t>
  </si>
  <si>
    <t>LNJ</t>
  </si>
  <si>
    <t>Lincang</t>
  </si>
  <si>
    <t>LLF</t>
  </si>
  <si>
    <t>Ling Ling</t>
  </si>
  <si>
    <t>LYI</t>
  </si>
  <si>
    <t>Linxi</t>
  </si>
  <si>
    <t>LZY</t>
  </si>
  <si>
    <t>Linzhi</t>
  </si>
  <si>
    <t>HZH</t>
  </si>
  <si>
    <t>Liping</t>
  </si>
  <si>
    <t>LSY</t>
  </si>
  <si>
    <t>Lismore</t>
  </si>
  <si>
    <t>LZH</t>
  </si>
  <si>
    <t>Liuzhou</t>
  </si>
  <si>
    <t>LOE</t>
  </si>
  <si>
    <t>Loei</t>
  </si>
  <si>
    <t>LRE</t>
  </si>
  <si>
    <t>Longreach</t>
  </si>
  <si>
    <t>LBX</t>
  </si>
  <si>
    <t>Lubang Island</t>
  </si>
  <si>
    <t>LKO</t>
  </si>
  <si>
    <t>Lucknow</t>
  </si>
  <si>
    <t>LYA</t>
  </si>
  <si>
    <t>Luoyang</t>
  </si>
  <si>
    <t>LZO</t>
  </si>
  <si>
    <t>Luzhou</t>
  </si>
  <si>
    <t>MFM</t>
  </si>
  <si>
    <t>Macau</t>
  </si>
  <si>
    <t>Macau, China</t>
  </si>
  <si>
    <t>MKY</t>
  </si>
  <si>
    <t>Mackay</t>
  </si>
  <si>
    <t>MAA</t>
  </si>
  <si>
    <t>Madras</t>
  </si>
  <si>
    <t>HGN</t>
  </si>
  <si>
    <t>Mae Hong Son</t>
  </si>
  <si>
    <t>MAQ</t>
  </si>
  <si>
    <t>Mae Sot</t>
  </si>
  <si>
    <t>MKP</t>
  </si>
  <si>
    <t>Makemo</t>
  </si>
  <si>
    <t>MKZ</t>
  </si>
  <si>
    <t>Malacca</t>
  </si>
  <si>
    <t>MPH</t>
  </si>
  <si>
    <t>Malay</t>
  </si>
  <si>
    <t>CGM</t>
  </si>
  <si>
    <t>Mambajao</t>
  </si>
  <si>
    <t>MBO</t>
  </si>
  <si>
    <t>Mamburao</t>
  </si>
  <si>
    <t>MDC</t>
  </si>
  <si>
    <t>Manado</t>
  </si>
  <si>
    <t>IXE</t>
  </si>
  <si>
    <t>Mangalore</t>
  </si>
  <si>
    <t>XMH</t>
  </si>
  <si>
    <t>Manihi</t>
  </si>
  <si>
    <t>CRK</t>
  </si>
  <si>
    <t>Manila</t>
  </si>
  <si>
    <t>MNL</t>
  </si>
  <si>
    <t>MNG</t>
  </si>
  <si>
    <t>Maningrida</t>
  </si>
  <si>
    <t>NZH</t>
  </si>
  <si>
    <t>Manzhouli Xijao</t>
  </si>
  <si>
    <t>MXS</t>
  </si>
  <si>
    <t>Maota Savaii</t>
  </si>
  <si>
    <t>MEE</t>
  </si>
  <si>
    <t>Mare</t>
  </si>
  <si>
    <t>MCY</t>
  </si>
  <si>
    <t>Maroochydore</t>
  </si>
  <si>
    <t>MBT</t>
  </si>
  <si>
    <t>Masbate</t>
  </si>
  <si>
    <t>MVT</t>
  </si>
  <si>
    <t>Mataiva</t>
  </si>
  <si>
    <t>MMJ</t>
  </si>
  <si>
    <t>Matsumoto</t>
  </si>
  <si>
    <t>MYJ</t>
  </si>
  <si>
    <t>Matsuyama</t>
  </si>
  <si>
    <t>MAU</t>
  </si>
  <si>
    <t>Maupiti</t>
  </si>
  <si>
    <t>KNO</t>
  </si>
  <si>
    <t>Medan</t>
  </si>
  <si>
    <t>MES</t>
  </si>
  <si>
    <t>MXZ</t>
  </si>
  <si>
    <t>Meixian</t>
  </si>
  <si>
    <t>MEB</t>
  </si>
  <si>
    <t>Melbourne</t>
  </si>
  <si>
    <t>MEL</t>
  </si>
  <si>
    <t>MBW</t>
  </si>
  <si>
    <t>MMB</t>
  </si>
  <si>
    <t>Memanbetsu</t>
  </si>
  <si>
    <t>MIM</t>
  </si>
  <si>
    <t>Merimbula</t>
  </si>
  <si>
    <t>MIG</t>
  </si>
  <si>
    <t>Mianyang</t>
  </si>
  <si>
    <t>MQL</t>
  </si>
  <si>
    <t>Mildura</t>
  </si>
  <si>
    <t>MYY</t>
  </si>
  <si>
    <t>Miri</t>
  </si>
  <si>
    <t>MSJ</t>
  </si>
  <si>
    <t>Misawa</t>
  </si>
  <si>
    <t>MYE</t>
  </si>
  <si>
    <t>Miyakejima</t>
  </si>
  <si>
    <t>MMY</t>
  </si>
  <si>
    <t>Miyakojima</t>
  </si>
  <si>
    <t>KMI</t>
  </si>
  <si>
    <t>Miyazaki</t>
  </si>
  <si>
    <t>OHE</t>
  </si>
  <si>
    <t>Mohe</t>
  </si>
  <si>
    <t>MBE</t>
  </si>
  <si>
    <t>Monbetsu</t>
  </si>
  <si>
    <t>MOZ</t>
  </si>
  <si>
    <t>Moorea</t>
  </si>
  <si>
    <t>MOV</t>
  </si>
  <si>
    <t>Moranbah</t>
  </si>
  <si>
    <t>MRZ</t>
  </si>
  <si>
    <t>Moree</t>
  </si>
  <si>
    <t>ONG</t>
  </si>
  <si>
    <t>Mornington Island</t>
  </si>
  <si>
    <t>MYA</t>
  </si>
  <si>
    <t>Moruya</t>
  </si>
  <si>
    <t>ISA</t>
  </si>
  <si>
    <t>Mount Isa</t>
  </si>
  <si>
    <t>MWX</t>
  </si>
  <si>
    <t>Muan</t>
  </si>
  <si>
    <t>MDG</t>
  </si>
  <si>
    <t>Mudanjiang</t>
  </si>
  <si>
    <t>MUX</t>
  </si>
  <si>
    <t>Multan</t>
  </si>
  <si>
    <t>MZV</t>
  </si>
  <si>
    <t>Mulu</t>
  </si>
  <si>
    <t>BOM</t>
  </si>
  <si>
    <t>Mumbai</t>
  </si>
  <si>
    <t>NAN</t>
  </si>
  <si>
    <t>Nadi</t>
  </si>
  <si>
    <t>WNP</t>
  </si>
  <si>
    <t>Naga</t>
  </si>
  <si>
    <t>NGS</t>
  </si>
  <si>
    <t>Nagasaki</t>
  </si>
  <si>
    <t>NGO</t>
  </si>
  <si>
    <t>Nagoya</t>
  </si>
  <si>
    <t>NKM</t>
  </si>
  <si>
    <t>NAG</t>
  </si>
  <si>
    <t>Nagpur</t>
  </si>
  <si>
    <t>OKA</t>
  </si>
  <si>
    <t>Naha</t>
  </si>
  <si>
    <t>SHB</t>
  </si>
  <si>
    <t>Nakashibetsu</t>
  </si>
  <si>
    <t>KOP</t>
  </si>
  <si>
    <t>Nakhon Phanom</t>
  </si>
  <si>
    <t>NAK</t>
  </si>
  <si>
    <t>Nakhon Ratchasima</t>
  </si>
  <si>
    <t>NST</t>
  </si>
  <si>
    <t>Nakhon Si Thammarat</t>
  </si>
  <si>
    <t>NLT</t>
  </si>
  <si>
    <t>Nalati</t>
  </si>
  <si>
    <t>NNT</t>
  </si>
  <si>
    <t>Nan</t>
  </si>
  <si>
    <t>KHN</t>
  </si>
  <si>
    <t>Nanchang</t>
  </si>
  <si>
    <t>NAO</t>
  </si>
  <si>
    <t>Nanchong</t>
  </si>
  <si>
    <t>NKG</t>
  </si>
  <si>
    <t>Nanjing</t>
  </si>
  <si>
    <t>NNG</t>
  </si>
  <si>
    <t>Nanning</t>
  </si>
  <si>
    <t>NTG</t>
  </si>
  <si>
    <t>Nantong</t>
  </si>
  <si>
    <t>NNY</t>
  </si>
  <si>
    <t>Nanyang</t>
  </si>
  <si>
    <t>NAU</t>
  </si>
  <si>
    <t>Napuka</t>
  </si>
  <si>
    <t>NAW</t>
  </si>
  <si>
    <t>Narathiwat</t>
  </si>
  <si>
    <t>NAA</t>
  </si>
  <si>
    <t>Narrabri</t>
  </si>
  <si>
    <t>NRA</t>
  </si>
  <si>
    <t>Narrandera</t>
  </si>
  <si>
    <t>SUV</t>
  </si>
  <si>
    <t>Nausori</t>
  </si>
  <si>
    <t>NYT</t>
  </si>
  <si>
    <t>Naypyidaw</t>
  </si>
  <si>
    <t>DEL</t>
  </si>
  <si>
    <t>New Delhi</t>
  </si>
  <si>
    <t>NTL</t>
  </si>
  <si>
    <t>Newcastle</t>
  </si>
  <si>
    <t>ZNE</t>
  </si>
  <si>
    <t>Newman</t>
  </si>
  <si>
    <t>NGQ</t>
  </si>
  <si>
    <t>Ngari</t>
  </si>
  <si>
    <t>CXR</t>
  </si>
  <si>
    <t>Nha Trang</t>
  </si>
  <si>
    <t>GOV</t>
  </si>
  <si>
    <t>Nhulunbuy</t>
  </si>
  <si>
    <t>KIJ</t>
  </si>
  <si>
    <t>Niigata</t>
  </si>
  <si>
    <t>NGB</t>
  </si>
  <si>
    <t>Ningbo</t>
  </si>
  <si>
    <t>NLK</t>
  </si>
  <si>
    <t>Norfolk Island</t>
  </si>
  <si>
    <t>NOU</t>
  </si>
  <si>
    <t>Noumea</t>
  </si>
  <si>
    <t>GEA</t>
  </si>
  <si>
    <t>Nouméa</t>
  </si>
  <si>
    <t>NHV</t>
  </si>
  <si>
    <t>Nuku Hiva</t>
  </si>
  <si>
    <t>TBU</t>
  </si>
  <si>
    <t>Nuku'Alofa</t>
  </si>
  <si>
    <t>NUK</t>
  </si>
  <si>
    <t>Nukutavake</t>
  </si>
  <si>
    <t>OBO</t>
  </si>
  <si>
    <t>Obihiro</t>
  </si>
  <si>
    <t>OIT</t>
  </si>
  <si>
    <t>Oita</t>
  </si>
  <si>
    <t>OKJ</t>
  </si>
  <si>
    <t>Okayama</t>
  </si>
  <si>
    <t>OIR</t>
  </si>
  <si>
    <t>Okushiri</t>
  </si>
  <si>
    <t>SFS</t>
  </si>
  <si>
    <t>Olongapo City</t>
  </si>
  <si>
    <t>OLP</t>
  </si>
  <si>
    <t>Olympic Dam</t>
  </si>
  <si>
    <t>OAG</t>
  </si>
  <si>
    <t>Orange</t>
  </si>
  <si>
    <t>DSN</t>
  </si>
  <si>
    <t>Ordos</t>
  </si>
  <si>
    <t>OMC</t>
  </si>
  <si>
    <t>Ormoc</t>
  </si>
  <si>
    <t>KIX</t>
  </si>
  <si>
    <t>Osaka</t>
  </si>
  <si>
    <t>ITM</t>
  </si>
  <si>
    <t>OIM</t>
  </si>
  <si>
    <t>Oshima</t>
  </si>
  <si>
    <t>UVE</t>
  </si>
  <si>
    <t>Ouvéa</t>
  </si>
  <si>
    <t>OZC</t>
  </si>
  <si>
    <t>Ozamiz</t>
  </si>
  <si>
    <t>PDG</t>
  </si>
  <si>
    <t>Padang</t>
  </si>
  <si>
    <t>PAG</t>
  </si>
  <si>
    <t>Pagadian</t>
  </si>
  <si>
    <t>PYY</t>
  </si>
  <si>
    <t>Pai</t>
  </si>
  <si>
    <t>PLM</t>
  </si>
  <si>
    <t>Palembang</t>
  </si>
  <si>
    <t>PMK</t>
  </si>
  <si>
    <t>Palm Island</t>
  </si>
  <si>
    <t>PKG</t>
  </si>
  <si>
    <t>Pangkor</t>
  </si>
  <si>
    <t>PZI</t>
  </si>
  <si>
    <t>Panzhihua</t>
  </si>
  <si>
    <t>PPT</t>
  </si>
  <si>
    <t>Papeete</t>
  </si>
  <si>
    <t>PBO</t>
  </si>
  <si>
    <t>Paraburdoo</t>
  </si>
  <si>
    <t>PKE</t>
  </si>
  <si>
    <t>Parkes</t>
  </si>
  <si>
    <t>PKU</t>
  </si>
  <si>
    <t>Pekanbaru</t>
  </si>
  <si>
    <t>Penang</t>
  </si>
  <si>
    <t>PER</t>
  </si>
  <si>
    <t>Perth</t>
  </si>
  <si>
    <t>PEW</t>
  </si>
  <si>
    <t>Peshawar</t>
  </si>
  <si>
    <t>PHY</t>
  </si>
  <si>
    <t>Phetchabun</t>
  </si>
  <si>
    <t>PHS</t>
  </si>
  <si>
    <t>Phitsanulok</t>
  </si>
  <si>
    <t>PNH</t>
  </si>
  <si>
    <t>Phnom Penh</t>
  </si>
  <si>
    <t>Cambodia (Kingdom of Cambodia)</t>
  </si>
  <si>
    <t>PRH</t>
  </si>
  <si>
    <t>Phrae</t>
  </si>
  <si>
    <t>PQC</t>
  </si>
  <si>
    <t>Phu Quoc</t>
  </si>
  <si>
    <t>HKT</t>
  </si>
  <si>
    <t>Phuket</t>
  </si>
  <si>
    <t>PXU</t>
  </si>
  <si>
    <t>Pleiku</t>
  </si>
  <si>
    <t>KPO</t>
  </si>
  <si>
    <t>Pohang Airport</t>
  </si>
  <si>
    <t>PNI</t>
  </si>
  <si>
    <t>Pohnpei</t>
  </si>
  <si>
    <t>Micronesia</t>
  </si>
  <si>
    <t>PNK</t>
  </si>
  <si>
    <t>Pontianak</t>
  </si>
  <si>
    <t>PUG</t>
  </si>
  <si>
    <t>Port Augusta</t>
  </si>
  <si>
    <t>IXZ</t>
  </si>
  <si>
    <t>Port Blair</t>
  </si>
  <si>
    <t>PHE</t>
  </si>
  <si>
    <t>Port Hedland</t>
  </si>
  <si>
    <t>PLO</t>
  </si>
  <si>
    <t>Port Lincoln</t>
  </si>
  <si>
    <t>PQQ</t>
  </si>
  <si>
    <t>Port Macquarie</t>
  </si>
  <si>
    <t>POM</t>
  </si>
  <si>
    <t>Port Moresby</t>
  </si>
  <si>
    <t>PPP</t>
  </si>
  <si>
    <t>Proserpine</t>
  </si>
  <si>
    <t>PPS</t>
  </si>
  <si>
    <t>Puerto Princesa</t>
  </si>
  <si>
    <t>PKP</t>
  </si>
  <si>
    <t>Puka Puka</t>
  </si>
  <si>
    <t>PUk</t>
  </si>
  <si>
    <t>Pukarua</t>
  </si>
  <si>
    <t>JIQ</t>
  </si>
  <si>
    <t>Qianjiang</t>
  </si>
  <si>
    <t>IQM</t>
  </si>
  <si>
    <t>Qiemo</t>
  </si>
  <si>
    <t>TAO</t>
  </si>
  <si>
    <t>Qing Dao</t>
  </si>
  <si>
    <t>IQN</t>
  </si>
  <si>
    <t>Qingyang</t>
  </si>
  <si>
    <t>SHP</t>
  </si>
  <si>
    <t>Qinhuangdao</t>
  </si>
  <si>
    <t>NDG</t>
  </si>
  <si>
    <t>Qiqihar</t>
  </si>
  <si>
    <t>VCL</t>
  </si>
  <si>
    <t>Quang Ngai</t>
  </si>
  <si>
    <t>JJN</t>
  </si>
  <si>
    <t>Quanzhou</t>
  </si>
  <si>
    <t>ZQN</t>
  </si>
  <si>
    <t>Queenstown</t>
  </si>
  <si>
    <t>UET</t>
  </si>
  <si>
    <t>Quetta</t>
  </si>
  <si>
    <t>UIH</t>
  </si>
  <si>
    <t>Qui Nhon</t>
  </si>
  <si>
    <t>JUZ</t>
  </si>
  <si>
    <t>Quzhou</t>
  </si>
  <si>
    <t>VKG</t>
  </si>
  <si>
    <t>Rach Gia</t>
  </si>
  <si>
    <t>RFP</t>
  </si>
  <si>
    <t>Raiatea</t>
  </si>
  <si>
    <t>RVV</t>
  </si>
  <si>
    <t>Raivavae</t>
  </si>
  <si>
    <t>RGI</t>
  </si>
  <si>
    <t>Rangiroa</t>
  </si>
  <si>
    <t>UNN</t>
  </si>
  <si>
    <t>Ranong</t>
  </si>
  <si>
    <t>RRR</t>
  </si>
  <si>
    <t>Raroia</t>
  </si>
  <si>
    <t>RAR</t>
  </si>
  <si>
    <t>Rarotonga</t>
  </si>
  <si>
    <t>REA</t>
  </si>
  <si>
    <t>Reao</t>
  </si>
  <si>
    <t>RDN</t>
  </si>
  <si>
    <t>Redang</t>
  </si>
  <si>
    <t>RIS</t>
  </si>
  <si>
    <t>Rishiri</t>
  </si>
  <si>
    <t>ROK</t>
  </si>
  <si>
    <t>Rockhampton</t>
  </si>
  <si>
    <t>ROI</t>
  </si>
  <si>
    <t>Roi Et</t>
  </si>
  <si>
    <t>RMA</t>
  </si>
  <si>
    <t>Roma</t>
  </si>
  <si>
    <t>ROP</t>
  </si>
  <si>
    <t>Rota</t>
  </si>
  <si>
    <t>RXS</t>
  </si>
  <si>
    <t>Roxas</t>
  </si>
  <si>
    <t>RUR</t>
  </si>
  <si>
    <t>Rurutu</t>
  </si>
  <si>
    <t>HIN</t>
  </si>
  <si>
    <t>Sacheon</t>
  </si>
  <si>
    <t>SDS</t>
  </si>
  <si>
    <t>Sado</t>
  </si>
  <si>
    <t>HSG</t>
  </si>
  <si>
    <t>Saga</t>
  </si>
  <si>
    <t>SPN</t>
  </si>
  <si>
    <t>Saipan</t>
  </si>
  <si>
    <t>SNO</t>
  </si>
  <si>
    <t>Sakon Nakhon</t>
  </si>
  <si>
    <t>SJI</t>
  </si>
  <si>
    <t>San Jose</t>
  </si>
  <si>
    <t>SDK</t>
  </si>
  <si>
    <t>Sandakan</t>
  </si>
  <si>
    <t>SYX</t>
  </si>
  <si>
    <t>Sanya</t>
  </si>
  <si>
    <t>THD</t>
  </si>
  <si>
    <t>Sao Vàng</t>
  </si>
  <si>
    <t>CTS</t>
  </si>
  <si>
    <t>Sapporo</t>
  </si>
  <si>
    <t>OKD</t>
  </si>
  <si>
    <t>SRG</t>
  </si>
  <si>
    <t>Semarang</t>
  </si>
  <si>
    <t>SDJ</t>
  </si>
  <si>
    <t>Sendai</t>
  </si>
  <si>
    <t>GMP</t>
  </si>
  <si>
    <t>Seoul</t>
  </si>
  <si>
    <t>SHA</t>
  </si>
  <si>
    <t>Shanghai</t>
  </si>
  <si>
    <t>PVG</t>
  </si>
  <si>
    <t>SHE</t>
  </si>
  <si>
    <t>Shenyang City</t>
  </si>
  <si>
    <t>SZX</t>
  </si>
  <si>
    <t>Shenzhen</t>
  </si>
  <si>
    <t>SJW</t>
  </si>
  <si>
    <t>Shijiazhuang</t>
  </si>
  <si>
    <t>SHM</t>
  </si>
  <si>
    <t>Shirahama</t>
  </si>
  <si>
    <t>FSZ</t>
  </si>
  <si>
    <t>Shizuoka</t>
  </si>
  <si>
    <t>SYO</t>
  </si>
  <si>
    <t>Shonai</t>
  </si>
  <si>
    <t>IAO</t>
  </si>
  <si>
    <t>Siargao Island</t>
  </si>
  <si>
    <t>SBW</t>
  </si>
  <si>
    <t>Sibu</t>
  </si>
  <si>
    <t>REP</t>
  </si>
  <si>
    <t>Siem Reap</t>
  </si>
  <si>
    <t>KOS</t>
  </si>
  <si>
    <t>Sihanouk Ville</t>
  </si>
  <si>
    <t>SYM</t>
  </si>
  <si>
    <t>Simao</t>
  </si>
  <si>
    <t>SIN</t>
  </si>
  <si>
    <t>SXR</t>
  </si>
  <si>
    <t>Srinagar</t>
  </si>
  <si>
    <t>SZB</t>
  </si>
  <si>
    <t>Subang</t>
  </si>
  <si>
    <t>FKS</t>
  </si>
  <si>
    <t>Sukagawa</t>
  </si>
  <si>
    <t>THS</t>
  </si>
  <si>
    <t>Sukhothai</t>
  </si>
  <si>
    <t>SUB</t>
  </si>
  <si>
    <t>Surabaya</t>
  </si>
  <si>
    <t>SOC</t>
  </si>
  <si>
    <t>Surakarta</t>
  </si>
  <si>
    <t>URT</t>
  </si>
  <si>
    <t>Surat Thani</t>
  </si>
  <si>
    <t>SUG</t>
  </si>
  <si>
    <t>Surigao</t>
  </si>
  <si>
    <t>SYD</t>
  </si>
  <si>
    <t>Sydney</t>
  </si>
  <si>
    <t>TCG</t>
  </si>
  <si>
    <t>Tacheng</t>
  </si>
  <si>
    <t>TAC</t>
  </si>
  <si>
    <t>Tacloban</t>
  </si>
  <si>
    <t>TAG</t>
  </si>
  <si>
    <t>Tagbilaran</t>
  </si>
  <si>
    <t>TPE</t>
  </si>
  <si>
    <t>Taipei</t>
  </si>
  <si>
    <t>TYN</t>
  </si>
  <si>
    <t>Taiyuan</t>
  </si>
  <si>
    <t>HYN</t>
  </si>
  <si>
    <t>Taizhou</t>
  </si>
  <si>
    <t>YTY</t>
  </si>
  <si>
    <t>TAK</t>
  </si>
  <si>
    <t>Takamatsu</t>
  </si>
  <si>
    <t>TKP</t>
  </si>
  <si>
    <t>Takapoto</t>
  </si>
  <si>
    <t>TKX</t>
  </si>
  <si>
    <t>Takaroa</t>
  </si>
  <si>
    <t>TJN</t>
  </si>
  <si>
    <t>Takume</t>
  </si>
  <si>
    <t>TMW</t>
  </si>
  <si>
    <t>Tamworth</t>
  </si>
  <si>
    <t>TVS</t>
  </si>
  <si>
    <t>Tangshan</t>
  </si>
  <si>
    <t>TNJ</t>
  </si>
  <si>
    <t>Tanjung Pinang</t>
  </si>
  <si>
    <t>TRO</t>
  </si>
  <si>
    <t>Taree</t>
  </si>
  <si>
    <t>TKV</t>
  </si>
  <si>
    <t>Tatakoto</t>
  </si>
  <si>
    <t>TWU</t>
  </si>
  <si>
    <t>Tawau</t>
  </si>
  <si>
    <t>TCZ</t>
  </si>
  <si>
    <t>Tenchong County</t>
  </si>
  <si>
    <t>TIS</t>
  </si>
  <si>
    <t>Thursday Island</t>
  </si>
  <si>
    <t>TSN</t>
  </si>
  <si>
    <t>Tianjin</t>
  </si>
  <si>
    <t>THQ</t>
  </si>
  <si>
    <t>Tianshui</t>
  </si>
  <si>
    <t>TIH</t>
  </si>
  <si>
    <t>Tikehau</t>
  </si>
  <si>
    <t>TIQ</t>
  </si>
  <si>
    <t>Tinian</t>
  </si>
  <si>
    <t>TOD</t>
  </si>
  <si>
    <t>Tioman</t>
  </si>
  <si>
    <t>TRZ</t>
  </si>
  <si>
    <t>Tiruchirapalli</t>
  </si>
  <si>
    <t>TKS</t>
  </si>
  <si>
    <t>Tokushima</t>
  </si>
  <si>
    <t>NRT</t>
  </si>
  <si>
    <t>Tokyo</t>
  </si>
  <si>
    <t>HND</t>
  </si>
  <si>
    <t>TGO</t>
  </si>
  <si>
    <t>Tongliao</t>
  </si>
  <si>
    <t>TEN</t>
  </si>
  <si>
    <t>Tongren</t>
  </si>
  <si>
    <t>TWB</t>
  </si>
  <si>
    <t>Toowoomba</t>
  </si>
  <si>
    <t>TTJ</t>
  </si>
  <si>
    <t>Tottori</t>
  </si>
  <si>
    <t>TSV</t>
  </si>
  <si>
    <t>Townsville</t>
  </si>
  <si>
    <t>TOY</t>
  </si>
  <si>
    <t>Toyama</t>
  </si>
  <si>
    <t>TST</t>
  </si>
  <si>
    <t>Trang</t>
  </si>
  <si>
    <t>TDX</t>
  </si>
  <si>
    <t>Trat</t>
  </si>
  <si>
    <t>TRV</t>
  </si>
  <si>
    <t>Trivandrum</t>
  </si>
  <si>
    <t>TSJ</t>
  </si>
  <si>
    <t>Tsushima</t>
  </si>
  <si>
    <t>TUB</t>
  </si>
  <si>
    <t>Tubuai</t>
  </si>
  <si>
    <t>TBH</t>
  </si>
  <si>
    <t>Tugdan</t>
  </si>
  <si>
    <t>TUG</t>
  </si>
  <si>
    <t>Tuguegarao</t>
  </si>
  <si>
    <t>TLQ</t>
  </si>
  <si>
    <t>Tulufan</t>
  </si>
  <si>
    <t>ZTA</t>
  </si>
  <si>
    <t>Tureia</t>
  </si>
  <si>
    <t>TBB</t>
  </si>
  <si>
    <t>Tuy Hoa</t>
  </si>
  <si>
    <t>Ua Huka</t>
  </si>
  <si>
    <t>UAP</t>
  </si>
  <si>
    <t>Ua Pou</t>
  </si>
  <si>
    <t>UBJ</t>
  </si>
  <si>
    <t>Ube</t>
  </si>
  <si>
    <t>UBP</t>
  </si>
  <si>
    <t>Ubon Ratchathani</t>
  </si>
  <si>
    <t>UTH</t>
  </si>
  <si>
    <t>Udon Thani</t>
  </si>
  <si>
    <t>UPG</t>
  </si>
  <si>
    <t>Ujung Pandang</t>
  </si>
  <si>
    <t>ULN</t>
  </si>
  <si>
    <t>Ulaanbaatar</t>
  </si>
  <si>
    <t>HLH</t>
  </si>
  <si>
    <t>Ulanhot</t>
  </si>
  <si>
    <t>USN</t>
  </si>
  <si>
    <t>Ulsan</t>
  </si>
  <si>
    <t>URC</t>
  </si>
  <si>
    <t>Urumchi</t>
  </si>
  <si>
    <t>VHZ</t>
  </si>
  <si>
    <t>Vahitahi</t>
  </si>
  <si>
    <t>VNS</t>
  </si>
  <si>
    <t>Varanasi</t>
  </si>
  <si>
    <t>VGN</t>
  </si>
  <si>
    <t>Vigan</t>
  </si>
  <si>
    <t>VII</t>
  </si>
  <si>
    <t>Vinh</t>
  </si>
  <si>
    <t>VRC</t>
  </si>
  <si>
    <t>Virac</t>
  </si>
  <si>
    <t>WGA</t>
  </si>
  <si>
    <t>Wagga Wagga</t>
  </si>
  <si>
    <t>NTQ</t>
  </si>
  <si>
    <t>Wajima</t>
  </si>
  <si>
    <t>WKJ</t>
  </si>
  <si>
    <t>Wakkanai</t>
  </si>
  <si>
    <t>WXN</t>
  </si>
  <si>
    <t>Wanxian</t>
  </si>
  <si>
    <t>WEF</t>
  </si>
  <si>
    <t>Weifang</t>
  </si>
  <si>
    <t>WEH</t>
  </si>
  <si>
    <t>Weihai</t>
  </si>
  <si>
    <t>WEI</t>
  </si>
  <si>
    <t>Weipa</t>
  </si>
  <si>
    <t>WLG</t>
  </si>
  <si>
    <t>Wellington</t>
  </si>
  <si>
    <t>WNH</t>
  </si>
  <si>
    <t>Wenshan</t>
  </si>
  <si>
    <t>WNZ</t>
  </si>
  <si>
    <t>Wenzhou</t>
  </si>
  <si>
    <t>FLS</t>
  </si>
  <si>
    <t>Whitemark</t>
  </si>
  <si>
    <t>WAY</t>
  </si>
  <si>
    <t>Whyalla</t>
  </si>
  <si>
    <t>WJU</t>
  </si>
  <si>
    <t>Wonju</t>
  </si>
  <si>
    <t>WUA</t>
  </si>
  <si>
    <t>Wuhai</t>
  </si>
  <si>
    <t>WUH</t>
  </si>
  <si>
    <t>Wuhan</t>
  </si>
  <si>
    <t>WUX</t>
  </si>
  <si>
    <t>Wuxi</t>
  </si>
  <si>
    <t>WUS</t>
  </si>
  <si>
    <t>Wuyishan</t>
  </si>
  <si>
    <t>WUZ</t>
  </si>
  <si>
    <t>Wuzhou</t>
  </si>
  <si>
    <t>XIY</t>
  </si>
  <si>
    <t>Xi'An</t>
  </si>
  <si>
    <t>GXH</t>
  </si>
  <si>
    <t>Xiahe</t>
  </si>
  <si>
    <t>XMN</t>
  </si>
  <si>
    <t>Xiamen</t>
  </si>
  <si>
    <t>XFN</t>
  </si>
  <si>
    <t>Xiangfan</t>
  </si>
  <si>
    <t>XIC</t>
  </si>
  <si>
    <t>Xichang</t>
  </si>
  <si>
    <t>RKZ</t>
  </si>
  <si>
    <t>Xigaze</t>
  </si>
  <si>
    <t>XIL</t>
  </si>
  <si>
    <t>Xilinhot</t>
  </si>
  <si>
    <t>ACX</t>
  </si>
  <si>
    <t>Xingyi</t>
  </si>
  <si>
    <t>XNN</t>
  </si>
  <si>
    <t>Xining</t>
  </si>
  <si>
    <t>JHG</t>
  </si>
  <si>
    <t>Xishuangbanna</t>
  </si>
  <si>
    <t>XUZ</t>
  </si>
  <si>
    <t>Xuzhou</t>
  </si>
  <si>
    <t>GAJ</t>
  </si>
  <si>
    <t>Yamagata</t>
  </si>
  <si>
    <t>ENY</t>
  </si>
  <si>
    <t>Yan'an</t>
  </si>
  <si>
    <t>YNZ</t>
  </si>
  <si>
    <t>Yancheng</t>
  </si>
  <si>
    <t>RGN</t>
  </si>
  <si>
    <t>Yangon</t>
  </si>
  <si>
    <t>YNY</t>
  </si>
  <si>
    <t>Yangyang</t>
  </si>
  <si>
    <t>YNJ</t>
  </si>
  <si>
    <t>Yanji</t>
  </si>
  <si>
    <t>YNT</t>
  </si>
  <si>
    <t>Yantai</t>
  </si>
  <si>
    <t>RSU</t>
  </si>
  <si>
    <t>Yeosu</t>
  </si>
  <si>
    <t>YBP</t>
  </si>
  <si>
    <t>Yibin</t>
  </si>
  <si>
    <t>YIH</t>
  </si>
  <si>
    <t>Yichang</t>
  </si>
  <si>
    <t>LDS</t>
  </si>
  <si>
    <t>Yichun</t>
  </si>
  <si>
    <t>YIC</t>
  </si>
  <si>
    <t>INC</t>
  </si>
  <si>
    <t>Yinchuan</t>
  </si>
  <si>
    <t>YIN</t>
  </si>
  <si>
    <t>Yining</t>
  </si>
  <si>
    <t>YIW</t>
  </si>
  <si>
    <t>Yiwu</t>
  </si>
  <si>
    <t>JOG</t>
  </si>
  <si>
    <t>Yogyakarta</t>
  </si>
  <si>
    <t>YGJ</t>
  </si>
  <si>
    <t>Yonago</t>
  </si>
  <si>
    <t>OGN</t>
  </si>
  <si>
    <t>Yonaguni</t>
  </si>
  <si>
    <t>UYN</t>
  </si>
  <si>
    <t>Yulin</t>
  </si>
  <si>
    <t>YCU</t>
  </si>
  <si>
    <t>Yuncheng</t>
  </si>
  <si>
    <t>YUS</t>
  </si>
  <si>
    <t>Yushu</t>
  </si>
  <si>
    <t>ZAM</t>
  </si>
  <si>
    <t>Zamboanga</t>
  </si>
  <si>
    <t>DYG</t>
  </si>
  <si>
    <t>Zhangjiajie</t>
  </si>
  <si>
    <t>ZQZ</t>
  </si>
  <si>
    <t>Zhangjiakou</t>
  </si>
  <si>
    <t>YZY</t>
  </si>
  <si>
    <t>Zhangye</t>
  </si>
  <si>
    <t>ZHA</t>
  </si>
  <si>
    <t>Zhanjiang</t>
  </si>
  <si>
    <t>ZAT</t>
  </si>
  <si>
    <t>Zhaotong</t>
  </si>
  <si>
    <t>CGO</t>
  </si>
  <si>
    <t>Zhengzhou</t>
  </si>
  <si>
    <t>HJJ</t>
  </si>
  <si>
    <t>Zhi Jiang</t>
  </si>
  <si>
    <t>ZHY</t>
  </si>
  <si>
    <t>Zhongwei</t>
  </si>
  <si>
    <t>HSN</t>
  </si>
  <si>
    <t>Zhoushan</t>
  </si>
  <si>
    <t>ZUH</t>
  </si>
  <si>
    <t>Zhuhai City</t>
  </si>
  <si>
    <t>ZYI</t>
  </si>
  <si>
    <t>Zunyi</t>
  </si>
  <si>
    <t>ILP</t>
  </si>
  <si>
    <t>Île des Pins</t>
  </si>
  <si>
    <t>LCG</t>
  </si>
  <si>
    <t>Europe</t>
  </si>
  <si>
    <t>A Coruna</t>
  </si>
  <si>
    <t>AAL</t>
  </si>
  <si>
    <t>Aalborg</t>
  </si>
  <si>
    <t>AES</t>
  </si>
  <si>
    <t>Aalesund</t>
  </si>
  <si>
    <t>AAR</t>
  </si>
  <si>
    <t>Aarhus</t>
  </si>
  <si>
    <t>ABA</t>
  </si>
  <si>
    <t>Abakan</t>
  </si>
  <si>
    <t>ABZ</t>
  </si>
  <si>
    <t>Aberdeen</t>
  </si>
  <si>
    <t>ADA</t>
  </si>
  <si>
    <t>Adana</t>
  </si>
  <si>
    <t>ADF</t>
  </si>
  <si>
    <t>Adiyaman</t>
  </si>
  <si>
    <t>AGF</t>
  </si>
  <si>
    <t>Agen</t>
  </si>
  <si>
    <t>AJI</t>
  </si>
  <si>
    <t>Agri</t>
  </si>
  <si>
    <t>QXB</t>
  </si>
  <si>
    <t>Aix-en-Provence</t>
  </si>
  <si>
    <t>AJA</t>
  </si>
  <si>
    <t>Ajaccio</t>
  </si>
  <si>
    <t>AEY</t>
  </si>
  <si>
    <t>Akureyri</t>
  </si>
  <si>
    <t>ABC</t>
  </si>
  <si>
    <t>Albacete</t>
  </si>
  <si>
    <t>Albenga</t>
  </si>
  <si>
    <t>BYF</t>
  </si>
  <si>
    <t>Albert</t>
  </si>
  <si>
    <t>ACI</t>
  </si>
  <si>
    <t>Alderney</t>
  </si>
  <si>
    <t>AXD</t>
  </si>
  <si>
    <t>Alexandroupolis</t>
  </si>
  <si>
    <t>AEI</t>
  </si>
  <si>
    <t>Algeciras</t>
  </si>
  <si>
    <t>AHO</t>
  </si>
  <si>
    <t>Alghero</t>
  </si>
  <si>
    <t>ALC</t>
  </si>
  <si>
    <t>Alicante</t>
  </si>
  <si>
    <t>LEI</t>
  </si>
  <si>
    <t>Almería</t>
  </si>
  <si>
    <t>ALF</t>
  </si>
  <si>
    <t>Alta</t>
  </si>
  <si>
    <t>MZH</t>
  </si>
  <si>
    <t>Amasya</t>
  </si>
  <si>
    <t>AMS</t>
  </si>
  <si>
    <t>Amsterdam</t>
  </si>
  <si>
    <t>DYR</t>
  </si>
  <si>
    <t>Anadyr</t>
  </si>
  <si>
    <t>AAQ</t>
  </si>
  <si>
    <t>Anapa</t>
  </si>
  <si>
    <t>AOI</t>
  </si>
  <si>
    <t>Ancona</t>
  </si>
  <si>
    <t>ANX</t>
  </si>
  <si>
    <t>Andoya</t>
  </si>
  <si>
    <t>AGH</t>
  </si>
  <si>
    <t>Angelholm</t>
  </si>
  <si>
    <t>Angouleme</t>
  </si>
  <si>
    <t>ESB</t>
  </si>
  <si>
    <t>Ankara</t>
  </si>
  <si>
    <t>NCY</t>
  </si>
  <si>
    <t>Annecy</t>
  </si>
  <si>
    <t>HTY</t>
  </si>
  <si>
    <t>Antakya</t>
  </si>
  <si>
    <t>AYT</t>
  </si>
  <si>
    <t>Antalya</t>
  </si>
  <si>
    <t>ANR</t>
  </si>
  <si>
    <t>Antwerp</t>
  </si>
  <si>
    <t>AOT</t>
  </si>
  <si>
    <t>Aosta</t>
  </si>
  <si>
    <t>ARW</t>
  </si>
  <si>
    <t>Arad</t>
  </si>
  <si>
    <t>GPA</t>
  </si>
  <si>
    <t>Araxos/Patras</t>
  </si>
  <si>
    <t>ARH</t>
  </si>
  <si>
    <t>Arkhangelsk</t>
  </si>
  <si>
    <t>LME</t>
  </si>
  <si>
    <t>Arnage</t>
  </si>
  <si>
    <t>AJR</t>
  </si>
  <si>
    <t>Arvidsjaur</t>
  </si>
  <si>
    <t>ASF</t>
  </si>
  <si>
    <t>Astrakhan</t>
  </si>
  <si>
    <t>OVD</t>
  </si>
  <si>
    <t>Asturias</t>
  </si>
  <si>
    <t>JTY</t>
  </si>
  <si>
    <t>Astypalaia</t>
  </si>
  <si>
    <t>ATH</t>
  </si>
  <si>
    <t>Athens</t>
  </si>
  <si>
    <t>AUR</t>
  </si>
  <si>
    <t>Aurillac</t>
  </si>
  <si>
    <t>AUF</t>
  </si>
  <si>
    <t>Auxerre</t>
  </si>
  <si>
    <t>AVN</t>
  </si>
  <si>
    <t>Avignon</t>
  </si>
  <si>
    <t>CII</t>
  </si>
  <si>
    <t>Aydin</t>
  </si>
  <si>
    <t>IEG</t>
  </si>
  <si>
    <t>Babimost</t>
  </si>
  <si>
    <t>BCM</t>
  </si>
  <si>
    <t>Bacau</t>
  </si>
  <si>
    <t>BJZ</t>
  </si>
  <si>
    <t>Badajoz</t>
  </si>
  <si>
    <t>FKB</t>
  </si>
  <si>
    <t>Baden Baden</t>
  </si>
  <si>
    <t>BAY</t>
  </si>
  <si>
    <t>Baia Mare</t>
  </si>
  <si>
    <t>BZI</t>
  </si>
  <si>
    <t>Balikesir</t>
  </si>
  <si>
    <t>EDO</t>
  </si>
  <si>
    <t>BNX</t>
  </si>
  <si>
    <t>Banja Luka</t>
  </si>
  <si>
    <t>Bosnia &amp; Herzegovina</t>
  </si>
  <si>
    <t>QYR</t>
  </si>
  <si>
    <t>Barberey Saint Sulpice</t>
  </si>
  <si>
    <t>BCN</t>
  </si>
  <si>
    <t>Barcelona</t>
  </si>
  <si>
    <t>BDU</t>
  </si>
  <si>
    <t>Bardufoss</t>
  </si>
  <si>
    <t>BRI</t>
  </si>
  <si>
    <t>Bari</t>
  </si>
  <si>
    <t>BAX</t>
  </si>
  <si>
    <t>Barnaul</t>
  </si>
  <si>
    <t>BRR</t>
  </si>
  <si>
    <t>Barra</t>
  </si>
  <si>
    <t>BSL</t>
  </si>
  <si>
    <t>Basel</t>
  </si>
  <si>
    <t>BIA</t>
  </si>
  <si>
    <t>Bastia</t>
  </si>
  <si>
    <t>BAL</t>
  </si>
  <si>
    <t>Batman</t>
  </si>
  <si>
    <t>BJF</t>
  </si>
  <si>
    <t>Batsfjord</t>
  </si>
  <si>
    <t>BUS</t>
  </si>
  <si>
    <t>Batumi</t>
  </si>
  <si>
    <t>BVA</t>
  </si>
  <si>
    <t>Beauvais</t>
  </si>
  <si>
    <t>BYJ</t>
  </si>
  <si>
    <t>Beja</t>
  </si>
  <si>
    <t>BFS</t>
  </si>
  <si>
    <t>Belfast</t>
  </si>
  <si>
    <t>EGO</t>
  </si>
  <si>
    <t>Belgorod</t>
  </si>
  <si>
    <t>BEG</t>
  </si>
  <si>
    <t>Belgrade</t>
  </si>
  <si>
    <t>BEB</t>
  </si>
  <si>
    <t>Benbecula</t>
  </si>
  <si>
    <t>BGO</t>
  </si>
  <si>
    <t>Bergen</t>
  </si>
  <si>
    <t>EGC</t>
  </si>
  <si>
    <t>Bergerac</t>
  </si>
  <si>
    <t>BVG</t>
  </si>
  <si>
    <t>Berlevag</t>
  </si>
  <si>
    <t>SXF</t>
  </si>
  <si>
    <t>Berlin</t>
  </si>
  <si>
    <t>TXL</t>
  </si>
  <si>
    <t>BRN</t>
  </si>
  <si>
    <t>Bern</t>
  </si>
  <si>
    <t>BIQ</t>
  </si>
  <si>
    <t>Biarritz</t>
  </si>
  <si>
    <t>BIO</t>
  </si>
  <si>
    <t>Bilbao</t>
  </si>
  <si>
    <t>BLL</t>
  </si>
  <si>
    <t>Billund</t>
  </si>
  <si>
    <t>BGG</t>
  </si>
  <si>
    <t>Bingöl</t>
  </si>
  <si>
    <t>BHX</t>
  </si>
  <si>
    <t>Birmingham</t>
  </si>
  <si>
    <t>BLK</t>
  </si>
  <si>
    <t>Blackpool</t>
  </si>
  <si>
    <t>BQS</t>
  </si>
  <si>
    <t>Blagovenschensk</t>
  </si>
  <si>
    <t>BOO</t>
  </si>
  <si>
    <t>Bodo</t>
  </si>
  <si>
    <t>BJV</t>
  </si>
  <si>
    <t>Bodrum</t>
  </si>
  <si>
    <t>BLQ</t>
  </si>
  <si>
    <t>Bologna</t>
  </si>
  <si>
    <t>BZO</t>
  </si>
  <si>
    <t>Bolzano</t>
  </si>
  <si>
    <t>BOD</t>
  </si>
  <si>
    <t>Bordeaux</t>
  </si>
  <si>
    <t>BLE</t>
  </si>
  <si>
    <t>Borlänge</t>
  </si>
  <si>
    <t>RNN</t>
  </si>
  <si>
    <t>Bornholm</t>
  </si>
  <si>
    <t>BOJ</t>
  </si>
  <si>
    <t>Bourgas</t>
  </si>
  <si>
    <t>BOH</t>
  </si>
  <si>
    <t>Bournemouth</t>
  </si>
  <si>
    <t>BTS</t>
  </si>
  <si>
    <t>Bratislava</t>
  </si>
  <si>
    <t>BTK</t>
  </si>
  <si>
    <t>Bratsk</t>
  </si>
  <si>
    <t>BRE</t>
  </si>
  <si>
    <t>Bremen</t>
  </si>
  <si>
    <t>BES</t>
  </si>
  <si>
    <t>Brest</t>
  </si>
  <si>
    <t>ESH</t>
  </si>
  <si>
    <t>Brighton</t>
  </si>
  <si>
    <t>BDS</t>
  </si>
  <si>
    <t>Brindisi</t>
  </si>
  <si>
    <t>BRS</t>
  </si>
  <si>
    <t>Bristol</t>
  </si>
  <si>
    <t>BVE</t>
  </si>
  <si>
    <t>Brive-la-Gaillarde</t>
  </si>
  <si>
    <t>BRQ</t>
  </si>
  <si>
    <t>Brno</t>
  </si>
  <si>
    <t>BNN</t>
  </si>
  <si>
    <t>Bronnoysund</t>
  </si>
  <si>
    <t>BRU</t>
  </si>
  <si>
    <t>Brussels</t>
  </si>
  <si>
    <t>BBU</t>
  </si>
  <si>
    <t>Bucharest</t>
  </si>
  <si>
    <t>OTP</t>
  </si>
  <si>
    <t>BUD</t>
  </si>
  <si>
    <t>Budapest</t>
  </si>
  <si>
    <t>RGS</t>
  </si>
  <si>
    <t>Burgos</t>
  </si>
  <si>
    <t>BZG</t>
  </si>
  <si>
    <t>Bydgoszcz</t>
  </si>
  <si>
    <t>BZR</t>
  </si>
  <si>
    <t>Béziers</t>
  </si>
  <si>
    <t>CFR</t>
  </si>
  <si>
    <t>Caen</t>
  </si>
  <si>
    <t>CAG</t>
  </si>
  <si>
    <t>Cagliari</t>
  </si>
  <si>
    <t>CQF</t>
  </si>
  <si>
    <t>Calais / Dunkerque</t>
  </si>
  <si>
    <t>SJZ</t>
  </si>
  <si>
    <t>Calheta</t>
  </si>
  <si>
    <t>CLY</t>
  </si>
  <si>
    <t>Calvi</t>
  </si>
  <si>
    <t>CBG</t>
  </si>
  <si>
    <t>Cambridge</t>
  </si>
  <si>
    <t>CAL</t>
  </si>
  <si>
    <t>Campbeltown</t>
  </si>
  <si>
    <t>CEQ</t>
  </si>
  <si>
    <t>Cannes</t>
  </si>
  <si>
    <t>CCF</t>
  </si>
  <si>
    <t>Carcassonne</t>
  </si>
  <si>
    <t>CWL</t>
  </si>
  <si>
    <t>Cardiff</t>
  </si>
  <si>
    <t>CAX</t>
  </si>
  <si>
    <t>Carlisle</t>
  </si>
  <si>
    <t>CTT</t>
  </si>
  <si>
    <t>Castellet</t>
  </si>
  <si>
    <t>DCM</t>
  </si>
  <si>
    <t>Castres / Mazamet</t>
  </si>
  <si>
    <t>CTA</t>
  </si>
  <si>
    <t>Catania</t>
  </si>
  <si>
    <t>JCU</t>
  </si>
  <si>
    <t>Ceuta</t>
  </si>
  <si>
    <t>Chalon</t>
  </si>
  <si>
    <t>CMF</t>
  </si>
  <si>
    <t>Chambery</t>
  </si>
  <si>
    <t>CHQ</t>
  </si>
  <si>
    <t>Chania</t>
  </si>
  <si>
    <t>CRL</t>
  </si>
  <si>
    <t>Charleroi</t>
  </si>
  <si>
    <t>CHR</t>
  </si>
  <si>
    <t>Chateroux</t>
  </si>
  <si>
    <t>CEK</t>
  </si>
  <si>
    <t>Chelyabinsk</t>
  </si>
  <si>
    <t>CER</t>
  </si>
  <si>
    <t>Cherbourg</t>
  </si>
  <si>
    <t>CEE</t>
  </si>
  <si>
    <t>Cherepovets</t>
  </si>
  <si>
    <t>JKH</t>
  </si>
  <si>
    <t>Chios</t>
  </si>
  <si>
    <t>KIV</t>
  </si>
  <si>
    <t>Chisinau</t>
  </si>
  <si>
    <t>Moldova (Rep of)</t>
  </si>
  <si>
    <t>HTA</t>
  </si>
  <si>
    <t>Chita</t>
  </si>
  <si>
    <t>CFE</t>
  </si>
  <si>
    <t>Clermont-Ferrand</t>
  </si>
  <si>
    <t>CLJ</t>
  </si>
  <si>
    <t>Cluj</t>
  </si>
  <si>
    <t>CMR</t>
  </si>
  <si>
    <t>Colmar</t>
  </si>
  <si>
    <t>CGN</t>
  </si>
  <si>
    <t>Cologne</t>
  </si>
  <si>
    <t>CIY</t>
  </si>
  <si>
    <t>Comiso</t>
  </si>
  <si>
    <t>CPH</t>
  </si>
  <si>
    <t>Copenhagen</t>
  </si>
  <si>
    <t>RKE</t>
  </si>
  <si>
    <t>ORK</t>
  </si>
  <si>
    <t>Cork</t>
  </si>
  <si>
    <t>CVT</t>
  </si>
  <si>
    <t>Coventry</t>
  </si>
  <si>
    <t>CRV</t>
  </si>
  <si>
    <t>Crotone</t>
  </si>
  <si>
    <t>CUF</t>
  </si>
  <si>
    <t>Cuneo</t>
  </si>
  <si>
    <t>ODB</t>
  </si>
  <si>
    <t>Córdoba</t>
  </si>
  <si>
    <t>DOL</t>
  </si>
  <si>
    <t>Deauville</t>
  </si>
  <si>
    <t>LDY</t>
  </si>
  <si>
    <t>Derry</t>
  </si>
  <si>
    <t>DIJ</t>
  </si>
  <si>
    <t>Dijon</t>
  </si>
  <si>
    <t>DNR</t>
  </si>
  <si>
    <t>Dinard</t>
  </si>
  <si>
    <t>DIY</t>
  </si>
  <si>
    <t>Diyarbakir</t>
  </si>
  <si>
    <t>DNK</t>
  </si>
  <si>
    <t>Dnepropetrovsk</t>
  </si>
  <si>
    <t>DLE</t>
  </si>
  <si>
    <t>Dole</t>
  </si>
  <si>
    <t>DSA</t>
  </si>
  <si>
    <t>Doncaster</t>
  </si>
  <si>
    <t>DCS</t>
  </si>
  <si>
    <t>DOK</t>
  </si>
  <si>
    <t>Donetsk</t>
  </si>
  <si>
    <t>DTM</t>
  </si>
  <si>
    <t>Dortmund</t>
  </si>
  <si>
    <t>DRS</t>
  </si>
  <si>
    <t>Dresden</t>
  </si>
  <si>
    <t>DUB</t>
  </si>
  <si>
    <t>Dublin</t>
  </si>
  <si>
    <t>DBV</t>
  </si>
  <si>
    <t>Dubrovnik</t>
  </si>
  <si>
    <t>DND</t>
  </si>
  <si>
    <t>Dundee</t>
  </si>
  <si>
    <t>DUS</t>
  </si>
  <si>
    <t>Düsseldorf</t>
  </si>
  <si>
    <t>EMA</t>
  </si>
  <si>
    <t>East Midlands</t>
  </si>
  <si>
    <t>EDI</t>
  </si>
  <si>
    <t>Edinburgh</t>
  </si>
  <si>
    <t>EGS</t>
  </si>
  <si>
    <t>Egilsstaðir</t>
  </si>
  <si>
    <t>EIN</t>
  </si>
  <si>
    <t>Eindhoven</t>
  </si>
  <si>
    <t>SVX</t>
  </si>
  <si>
    <t>Ekaterinburg</t>
  </si>
  <si>
    <t>EZS</t>
  </si>
  <si>
    <t>Elaz??</t>
  </si>
  <si>
    <t>EBA</t>
  </si>
  <si>
    <t>Elba</t>
  </si>
  <si>
    <t>ENF</t>
  </si>
  <si>
    <t>Enontekiö</t>
  </si>
  <si>
    <t>ERF</t>
  </si>
  <si>
    <t>Erfurt</t>
  </si>
  <si>
    <t>ERC</t>
  </si>
  <si>
    <t>Erzincan</t>
  </si>
  <si>
    <t>ERZ</t>
  </si>
  <si>
    <t>Erzurum</t>
  </si>
  <si>
    <t>EBJ</t>
  </si>
  <si>
    <t>Esbjerg</t>
  </si>
  <si>
    <t>AOE</t>
  </si>
  <si>
    <t>Eskisehir</t>
  </si>
  <si>
    <t>EXT</t>
  </si>
  <si>
    <t>Exeter</t>
  </si>
  <si>
    <t>VDB</t>
  </si>
  <si>
    <t>Fagernes</t>
  </si>
  <si>
    <t>FAO</t>
  </si>
  <si>
    <t>Faro</t>
  </si>
  <si>
    <t>FSC</t>
  </si>
  <si>
    <t>Figari</t>
  </si>
  <si>
    <t>FLR</t>
  </si>
  <si>
    <t>Florence</t>
  </si>
  <si>
    <t>FLW</t>
  </si>
  <si>
    <t>Flores</t>
  </si>
  <si>
    <t>FRO</t>
  </si>
  <si>
    <t>Floro</t>
  </si>
  <si>
    <t>FOG</t>
  </si>
  <si>
    <t>Foggia</t>
  </si>
  <si>
    <t>FDE</t>
  </si>
  <si>
    <t>Forde</t>
  </si>
  <si>
    <t>FRL</t>
  </si>
  <si>
    <t>Forli</t>
  </si>
  <si>
    <t>FRA</t>
  </si>
  <si>
    <t>Frankfurt</t>
  </si>
  <si>
    <t>FDH</t>
  </si>
  <si>
    <t>Friedrichshafen</t>
  </si>
  <si>
    <t>FUE</t>
  </si>
  <si>
    <t>Fuerteventura</t>
  </si>
  <si>
    <t>FNC</t>
  </si>
  <si>
    <t>Funchal</t>
  </si>
  <si>
    <t>GAT</t>
  </si>
  <si>
    <t>Gap-Tallard</t>
  </si>
  <si>
    <t>GZT</t>
  </si>
  <si>
    <t>Gaziantep</t>
  </si>
  <si>
    <t>GZP</t>
  </si>
  <si>
    <t>Gazipasa</t>
  </si>
  <si>
    <t>GDN</t>
  </si>
  <si>
    <t>Gdansk</t>
  </si>
  <si>
    <t>GDZ</t>
  </si>
  <si>
    <t>Gelendzhik</t>
  </si>
  <si>
    <t>GVA</t>
  </si>
  <si>
    <t>Geneva</t>
  </si>
  <si>
    <t>GOA</t>
  </si>
  <si>
    <t>Genoa</t>
  </si>
  <si>
    <t>GRO</t>
  </si>
  <si>
    <t>Girona</t>
  </si>
  <si>
    <t>GLA</t>
  </si>
  <si>
    <t>Glasgow</t>
  </si>
  <si>
    <t>GLO</t>
  </si>
  <si>
    <t>Gloucester</t>
  </si>
  <si>
    <t>GSE</t>
  </si>
  <si>
    <t>Gothenburg</t>
  </si>
  <si>
    <t>GOT</t>
  </si>
  <si>
    <t>LPA</t>
  </si>
  <si>
    <t>Gran Canaria</t>
  </si>
  <si>
    <t>GRX</t>
  </si>
  <si>
    <t>Granada</t>
  </si>
  <si>
    <t>GRZ</t>
  </si>
  <si>
    <t>Graz</t>
  </si>
  <si>
    <t>GNB</t>
  </si>
  <si>
    <t>Grenoble</t>
  </si>
  <si>
    <t>GRY</t>
  </si>
  <si>
    <t>Grimsey</t>
  </si>
  <si>
    <t>GRQ</t>
  </si>
  <si>
    <t>Groningen</t>
  </si>
  <si>
    <t>GRS</t>
  </si>
  <si>
    <t>Grosseto</t>
  </si>
  <si>
    <t>GRV</t>
  </si>
  <si>
    <t>Grozny</t>
  </si>
  <si>
    <t>GCI</t>
  </si>
  <si>
    <t>Guernsey</t>
  </si>
  <si>
    <t>GEV</t>
  </si>
  <si>
    <t>Gällivare</t>
  </si>
  <si>
    <t>GKD</t>
  </si>
  <si>
    <t>Gökçeada</t>
  </si>
  <si>
    <t>HFS</t>
  </si>
  <si>
    <t>Hagfors</t>
  </si>
  <si>
    <t>HHN</t>
  </si>
  <si>
    <t>Hahn</t>
  </si>
  <si>
    <t>KEV</t>
  </si>
  <si>
    <t>Halli</t>
  </si>
  <si>
    <t>HAD</t>
  </si>
  <si>
    <t>Halmstad</t>
  </si>
  <si>
    <t>HAM</t>
  </si>
  <si>
    <t>Hamburg</t>
  </si>
  <si>
    <t>HFT</t>
  </si>
  <si>
    <t>Hammerfest</t>
  </si>
  <si>
    <t>HAJ</t>
  </si>
  <si>
    <t>Hanover</t>
  </si>
  <si>
    <t>EVE</t>
  </si>
  <si>
    <t>Harstad</t>
  </si>
  <si>
    <t>HAA</t>
  </si>
  <si>
    <t>Hasvik</t>
  </si>
  <si>
    <t>HAU</t>
  </si>
  <si>
    <t>Haugesund</t>
  </si>
  <si>
    <t>CEG</t>
  </si>
  <si>
    <t>Hawarden</t>
  </si>
  <si>
    <t>HEM</t>
  </si>
  <si>
    <t>Helsinki</t>
  </si>
  <si>
    <t>HEL</t>
  </si>
  <si>
    <t>HMV</t>
  </si>
  <si>
    <t>Hemavan</t>
  </si>
  <si>
    <t>HER</t>
  </si>
  <si>
    <t>Heraklion</t>
  </si>
  <si>
    <t>VDE</t>
  </si>
  <si>
    <t>Hierro</t>
  </si>
  <si>
    <t>HFN</t>
  </si>
  <si>
    <t>Hofn</t>
  </si>
  <si>
    <t>HVG</t>
  </si>
  <si>
    <t>Honningsvag</t>
  </si>
  <si>
    <t>HOR</t>
  </si>
  <si>
    <t>Horta</t>
  </si>
  <si>
    <t>HSK</t>
  </si>
  <si>
    <t>Huesca-Pirineos</t>
  </si>
  <si>
    <t>HUY</t>
  </si>
  <si>
    <t>Humberside</t>
  </si>
  <si>
    <t>HZK</t>
  </si>
  <si>
    <t>Husavik</t>
  </si>
  <si>
    <t>IAS</t>
  </si>
  <si>
    <t>Iasi</t>
  </si>
  <si>
    <t>IBZ</t>
  </si>
  <si>
    <t>Ibiza</t>
  </si>
  <si>
    <t>IAA</t>
  </si>
  <si>
    <t>Igarka</t>
  </si>
  <si>
    <t>IGD</t>
  </si>
  <si>
    <t>Igdir</t>
  </si>
  <si>
    <t>JIK</t>
  </si>
  <si>
    <t>Ikaria</t>
  </si>
  <si>
    <t>IDY</t>
  </si>
  <si>
    <t>Ile d'Yeu</t>
  </si>
  <si>
    <t>INN</t>
  </si>
  <si>
    <t>Innsbruck</t>
  </si>
  <si>
    <t>INV</t>
  </si>
  <si>
    <t>Inverness</t>
  </si>
  <si>
    <t>IOA</t>
  </si>
  <si>
    <t>Ioannina</t>
  </si>
  <si>
    <t>IKT</t>
  </si>
  <si>
    <t>Irkutsk</t>
  </si>
  <si>
    <t>IFJ</t>
  </si>
  <si>
    <t>Isafjordur</t>
  </si>
  <si>
    <t>ILY</t>
  </si>
  <si>
    <t>Islay</t>
  </si>
  <si>
    <t>IOM</t>
  </si>
  <si>
    <t>Isle Of Man</t>
  </si>
  <si>
    <t>ISC</t>
  </si>
  <si>
    <t>Isles of Scilly</t>
  </si>
  <si>
    <t>IST</t>
  </si>
  <si>
    <t>Istanbul</t>
  </si>
  <si>
    <t>SAW</t>
  </si>
  <si>
    <t>IVL</t>
  </si>
  <si>
    <t>Ivalo</t>
  </si>
  <si>
    <t>IJK</t>
  </si>
  <si>
    <t>Izhevsk</t>
  </si>
  <si>
    <t>ADB</t>
  </si>
  <si>
    <t>Izmir</t>
  </si>
  <si>
    <t>XRY</t>
  </si>
  <si>
    <t>Jerez</t>
  </si>
  <si>
    <t>JER</t>
  </si>
  <si>
    <t>Jersey</t>
  </si>
  <si>
    <t>JOE</t>
  </si>
  <si>
    <t>Joensuu</t>
  </si>
  <si>
    <t>JKG</t>
  </si>
  <si>
    <t>Jönköping</t>
  </si>
  <si>
    <t>KCM</t>
  </si>
  <si>
    <t>Kahramanmaras</t>
  </si>
  <si>
    <t>KAJ</t>
  </si>
  <si>
    <t>Kajaani</t>
  </si>
  <si>
    <t>KLX</t>
  </si>
  <si>
    <t>Kalamata</t>
  </si>
  <si>
    <t>KGD</t>
  </si>
  <si>
    <t>Kaliningrad</t>
  </si>
  <si>
    <t>KLR</t>
  </si>
  <si>
    <t>Kalmar</t>
  </si>
  <si>
    <t>JKL</t>
  </si>
  <si>
    <t>Kalymnos</t>
  </si>
  <si>
    <t>KLV</t>
  </si>
  <si>
    <t>Karlovy Vary</t>
  </si>
  <si>
    <t>KSD</t>
  </si>
  <si>
    <t>Karlstad</t>
  </si>
  <si>
    <t>AOK</t>
  </si>
  <si>
    <t>Karpathos</t>
  </si>
  <si>
    <t>KSY</t>
  </si>
  <si>
    <t>Kars</t>
  </si>
  <si>
    <t>KRP</t>
  </si>
  <si>
    <t>Karup</t>
  </si>
  <si>
    <t>KSJ</t>
  </si>
  <si>
    <t>Kasos</t>
  </si>
  <si>
    <t>KFS</t>
  </si>
  <si>
    <t>Kastamonu</t>
  </si>
  <si>
    <t>KZS</t>
  </si>
  <si>
    <t>Kastelorizo</t>
  </si>
  <si>
    <t>KSO</t>
  </si>
  <si>
    <t>Kastoria</t>
  </si>
  <si>
    <t>KTW</t>
  </si>
  <si>
    <t>Katowice</t>
  </si>
  <si>
    <t>KAU</t>
  </si>
  <si>
    <t>Kauhava</t>
  </si>
  <si>
    <t>KUN</t>
  </si>
  <si>
    <t>Kaunas</t>
  </si>
  <si>
    <t>KVA</t>
  </si>
  <si>
    <t>Kavala</t>
  </si>
  <si>
    <t>ASR</t>
  </si>
  <si>
    <t>Kayseri</t>
  </si>
  <si>
    <t>KZN</t>
  </si>
  <si>
    <t>Kazan</t>
  </si>
  <si>
    <t>EFL</t>
  </si>
  <si>
    <t>Kefallinia</t>
  </si>
  <si>
    <t>KEF</t>
  </si>
  <si>
    <t>Keflavik</t>
  </si>
  <si>
    <t>KEJ</t>
  </si>
  <si>
    <t>Kemerovo</t>
  </si>
  <si>
    <t>KEM</t>
  </si>
  <si>
    <t>Kemi-Tornio</t>
  </si>
  <si>
    <t>CFU</t>
  </si>
  <si>
    <t>Kerkyra</t>
  </si>
  <si>
    <t>KHV</t>
  </si>
  <si>
    <t>Khabarovsk</t>
  </si>
  <si>
    <t>HMA</t>
  </si>
  <si>
    <t>Khanty-Mansiysk</t>
  </si>
  <si>
    <t>Kharkiv</t>
  </si>
  <si>
    <t>KBP</t>
  </si>
  <si>
    <t>Kiev</t>
  </si>
  <si>
    <t>IEV</t>
  </si>
  <si>
    <t>KIR</t>
  </si>
  <si>
    <t>Killarney</t>
  </si>
  <si>
    <t>KKN</t>
  </si>
  <si>
    <t>Kirkenes</t>
  </si>
  <si>
    <t>KOI</t>
  </si>
  <si>
    <t>Kirkwall</t>
  </si>
  <si>
    <t>KRN</t>
  </si>
  <si>
    <t>Kiruna</t>
  </si>
  <si>
    <t>KIT</t>
  </si>
  <si>
    <t>Kithira</t>
  </si>
  <si>
    <t>KTT</t>
  </si>
  <si>
    <t>Kittilä</t>
  </si>
  <si>
    <t>KLU</t>
  </si>
  <si>
    <t>Klagenfurt</t>
  </si>
  <si>
    <t>NOC</t>
  </si>
  <si>
    <t>Knock</t>
  </si>
  <si>
    <t>KCO</t>
  </si>
  <si>
    <t>Kocaeli</t>
  </si>
  <si>
    <t>KGP</t>
  </si>
  <si>
    <t>Kogalym</t>
  </si>
  <si>
    <t>KYA</t>
  </si>
  <si>
    <t>Konya</t>
  </si>
  <si>
    <t>Kos</t>
  </si>
  <si>
    <t>KSC</t>
  </si>
  <si>
    <t>Kosice</t>
  </si>
  <si>
    <t>KZI</t>
  </si>
  <si>
    <t>Kozani</t>
  </si>
  <si>
    <t>KRK</t>
  </si>
  <si>
    <t>Krakow</t>
  </si>
  <si>
    <t>KRF</t>
  </si>
  <si>
    <t>Kramfors</t>
  </si>
  <si>
    <t>KRR</t>
  </si>
  <si>
    <t>Krasnodar</t>
  </si>
  <si>
    <t>KJA</t>
  </si>
  <si>
    <t>Krasnojarsk</t>
  </si>
  <si>
    <t>KRS</t>
  </si>
  <si>
    <t>Kristiansand</t>
  </si>
  <si>
    <t>KID</t>
  </si>
  <si>
    <t>Kristianstad</t>
  </si>
  <si>
    <t>KSU</t>
  </si>
  <si>
    <t>Kristiansund</t>
  </si>
  <si>
    <t>KOK</t>
  </si>
  <si>
    <t>Kronoby</t>
  </si>
  <si>
    <t>KUO</t>
  </si>
  <si>
    <t>Kuopio</t>
  </si>
  <si>
    <t>KAO</t>
  </si>
  <si>
    <t>Kuusamo</t>
  </si>
  <si>
    <t>KZR</t>
  </si>
  <si>
    <t>Kütahya</t>
  </si>
  <si>
    <t>GMZ</t>
  </si>
  <si>
    <t>La Gomera</t>
  </si>
  <si>
    <t>SPC</t>
  </si>
  <si>
    <t>La Palma</t>
  </si>
  <si>
    <t>LRH</t>
  </si>
  <si>
    <t>La Rochelle</t>
  </si>
  <si>
    <t>TER</t>
  </si>
  <si>
    <t>Lajes</t>
  </si>
  <si>
    <t>LKL</t>
  </si>
  <si>
    <t>Lakselv</t>
  </si>
  <si>
    <t>SUF</t>
  </si>
  <si>
    <t>Lamezia Terme</t>
  </si>
  <si>
    <t>LMP</t>
  </si>
  <si>
    <t>Lampedusa</t>
  </si>
  <si>
    <t>LEQ</t>
  </si>
  <si>
    <t>Lands End</t>
  </si>
  <si>
    <t>LAI</t>
  </si>
  <si>
    <t>Lannion</t>
  </si>
  <si>
    <t>ACE</t>
  </si>
  <si>
    <t>Lanzarote</t>
  </si>
  <si>
    <t>LPP</t>
  </si>
  <si>
    <t>Lappeenranta</t>
  </si>
  <si>
    <t>LCA</t>
  </si>
  <si>
    <t>Larnaca</t>
  </si>
  <si>
    <t>LVA</t>
  </si>
  <si>
    <t>Laval / Entrammes</t>
  </si>
  <si>
    <t>LEH</t>
  </si>
  <si>
    <t>Le Havre</t>
  </si>
  <si>
    <t>LPY</t>
  </si>
  <si>
    <t>Le Puy-en-Velay</t>
  </si>
  <si>
    <t>LTQ</t>
  </si>
  <si>
    <t>Le Touquet</t>
  </si>
  <si>
    <t>LBA</t>
  </si>
  <si>
    <t>Leeds</t>
  </si>
  <si>
    <t>LEJ</t>
  </si>
  <si>
    <t>Leipzig</t>
  </si>
  <si>
    <t>LKN</t>
  </si>
  <si>
    <t>Leknes</t>
  </si>
  <si>
    <t>LEN</t>
  </si>
  <si>
    <t>Leon</t>
  </si>
  <si>
    <t>LRS</t>
  </si>
  <si>
    <t>Leros</t>
  </si>
  <si>
    <t>LWK</t>
  </si>
  <si>
    <t>Lerwick</t>
  </si>
  <si>
    <t>LGG</t>
  </si>
  <si>
    <t>Liege</t>
  </si>
  <si>
    <t>LIL</t>
  </si>
  <si>
    <t>Lille</t>
  </si>
  <si>
    <t>LXS</t>
  </si>
  <si>
    <t>Limnos</t>
  </si>
  <si>
    <t>LIG</t>
  </si>
  <si>
    <t>Limoges</t>
  </si>
  <si>
    <t>LPI</t>
  </si>
  <si>
    <t>Linköping</t>
  </si>
  <si>
    <t>LNZ</t>
  </si>
  <si>
    <t>Linz</t>
  </si>
  <si>
    <t>PAD</t>
  </si>
  <si>
    <t>Lippstadt</t>
  </si>
  <si>
    <t>LIS</t>
  </si>
  <si>
    <t>Lisbon</t>
  </si>
  <si>
    <t>LPL</t>
  </si>
  <si>
    <t>Liverpool</t>
  </si>
  <si>
    <t>LJU</t>
  </si>
  <si>
    <t>Ljubljana</t>
  </si>
  <si>
    <t>LCJ</t>
  </si>
  <si>
    <t>Lodz</t>
  </si>
  <si>
    <t>RJL</t>
  </si>
  <si>
    <t>Logroño</t>
  </si>
  <si>
    <t>LGW</t>
  </si>
  <si>
    <t>London</t>
  </si>
  <si>
    <t>LHR</t>
  </si>
  <si>
    <t>BQH</t>
  </si>
  <si>
    <t>LCY</t>
  </si>
  <si>
    <t>LTN</t>
  </si>
  <si>
    <t>STN</t>
  </si>
  <si>
    <t>LYR</t>
  </si>
  <si>
    <t>Longyearbyen</t>
  </si>
  <si>
    <t>LRT</t>
  </si>
  <si>
    <t>Lorient</t>
  </si>
  <si>
    <t>LDE</t>
  </si>
  <si>
    <t>Lourdes</t>
  </si>
  <si>
    <t>LBC</t>
  </si>
  <si>
    <t>Lubeck</t>
  </si>
  <si>
    <t>LUZ</t>
  </si>
  <si>
    <t>Lublin</t>
  </si>
  <si>
    <t>LUG</t>
  </si>
  <si>
    <t>Lugano</t>
  </si>
  <si>
    <t>LLA</t>
  </si>
  <si>
    <t>Luleå</t>
  </si>
  <si>
    <t>LUX</t>
  </si>
  <si>
    <t>LWO</t>
  </si>
  <si>
    <t>Lviv</t>
  </si>
  <si>
    <t>LYC</t>
  </si>
  <si>
    <t>Lycksele</t>
  </si>
  <si>
    <t>LYX</t>
  </si>
  <si>
    <t>Lydd</t>
  </si>
  <si>
    <t>LYN</t>
  </si>
  <si>
    <t>Lyon</t>
  </si>
  <si>
    <t>LYS</t>
  </si>
  <si>
    <t>MHQ</t>
  </si>
  <si>
    <t>Maarianhamina</t>
  </si>
  <si>
    <t>MST</t>
  </si>
  <si>
    <t>Maastricht</t>
  </si>
  <si>
    <t>Madrid</t>
  </si>
  <si>
    <t>TOJ</t>
  </si>
  <si>
    <t>GDX</t>
  </si>
  <si>
    <t>Magadan</t>
  </si>
  <si>
    <t>MQF</t>
  </si>
  <si>
    <t>Magnitogorsk</t>
  </si>
  <si>
    <t>MCX</t>
  </si>
  <si>
    <t>Makhachkala</t>
  </si>
  <si>
    <t>AGP</t>
  </si>
  <si>
    <t>Malaga</t>
  </si>
  <si>
    <t>MLX</t>
  </si>
  <si>
    <t>Malatya</t>
  </si>
  <si>
    <t>MMX</t>
  </si>
  <si>
    <t>Malmo</t>
  </si>
  <si>
    <t>MLA</t>
  </si>
  <si>
    <t>MAN</t>
  </si>
  <si>
    <t>Manchester</t>
  </si>
  <si>
    <t>MSE</t>
  </si>
  <si>
    <t>Manston</t>
  </si>
  <si>
    <t>ANE</t>
  </si>
  <si>
    <t>Marce</t>
  </si>
  <si>
    <t>MQM</t>
  </si>
  <si>
    <t>Mardin</t>
  </si>
  <si>
    <t>MBX</t>
  </si>
  <si>
    <t>Maribor</t>
  </si>
  <si>
    <t>MRS</t>
  </si>
  <si>
    <t>Marseille</t>
  </si>
  <si>
    <t>MVV</t>
  </si>
  <si>
    <t>Megève</t>
  </si>
  <si>
    <t>MEH</t>
  </si>
  <si>
    <t>Mehamn</t>
  </si>
  <si>
    <t>MLN</t>
  </si>
  <si>
    <t>Melilla</t>
  </si>
  <si>
    <t>FMM</t>
  </si>
  <si>
    <t>Memmingerberg</t>
  </si>
  <si>
    <t>MAH</t>
  </si>
  <si>
    <t>Menorca</t>
  </si>
  <si>
    <t>ETZ</t>
  </si>
  <si>
    <t>Metz</t>
  </si>
  <si>
    <t>JMK</t>
  </si>
  <si>
    <t>Mikonos</t>
  </si>
  <si>
    <t>LIN</t>
  </si>
  <si>
    <t>Milan</t>
  </si>
  <si>
    <t>MXP</t>
  </si>
  <si>
    <t>BGY</t>
  </si>
  <si>
    <t>MLO</t>
  </si>
  <si>
    <t>Milos</t>
  </si>
  <si>
    <t>MRV</t>
  </si>
  <si>
    <t>Mineralnye Vody</t>
  </si>
  <si>
    <t>MSQ</t>
  </si>
  <si>
    <t>Minsk</t>
  </si>
  <si>
    <t>MJZ</t>
  </si>
  <si>
    <t>Mirny</t>
  </si>
  <si>
    <t>MQN</t>
  </si>
  <si>
    <t>Mo i Rana</t>
  </si>
  <si>
    <t>MOL</t>
  </si>
  <si>
    <t>Molde</t>
  </si>
  <si>
    <t>MCM</t>
  </si>
  <si>
    <t>XMF</t>
  </si>
  <si>
    <t>Montbéliard</t>
  </si>
  <si>
    <t>VBS</t>
  </si>
  <si>
    <t>Montichiari</t>
  </si>
  <si>
    <t>MPL</t>
  </si>
  <si>
    <t>Montpellier</t>
  </si>
  <si>
    <t>MXX</t>
  </si>
  <si>
    <t>Mora</t>
  </si>
  <si>
    <t>DME</t>
  </si>
  <si>
    <t>Moscow</t>
  </si>
  <si>
    <t>SVO</t>
  </si>
  <si>
    <t>VKO</t>
  </si>
  <si>
    <t>MJF</t>
  </si>
  <si>
    <t>Mosjoen</t>
  </si>
  <si>
    <t>RYG</t>
  </si>
  <si>
    <t>Moss</t>
  </si>
  <si>
    <t>OMO</t>
  </si>
  <si>
    <t>Mostar</t>
  </si>
  <si>
    <t>FMO</t>
  </si>
  <si>
    <t>Muenster</t>
  </si>
  <si>
    <t>DLM</t>
  </si>
  <si>
    <t>Mugla</t>
  </si>
  <si>
    <t>MUC</t>
  </si>
  <si>
    <t>Munich</t>
  </si>
  <si>
    <t>MJV</t>
  </si>
  <si>
    <t>Murcia</t>
  </si>
  <si>
    <t>Murmansk</t>
  </si>
  <si>
    <t>MSR</t>
  </si>
  <si>
    <t>Mus</t>
  </si>
  <si>
    <t>MJT</t>
  </si>
  <si>
    <t>Mytilene</t>
  </si>
  <si>
    <t>NBC</t>
  </si>
  <si>
    <t>Naberevnye Chelny</t>
  </si>
  <si>
    <t>NYM</t>
  </si>
  <si>
    <t>Nadym</t>
  </si>
  <si>
    <t>OSY</t>
  </si>
  <si>
    <t>Namsos</t>
  </si>
  <si>
    <t>ENC</t>
  </si>
  <si>
    <t>Nancy</t>
  </si>
  <si>
    <t>NTE</t>
  </si>
  <si>
    <t>Nantes</t>
  </si>
  <si>
    <t>NAP</t>
  </si>
  <si>
    <t>Naples</t>
  </si>
  <si>
    <t>NVK</t>
  </si>
  <si>
    <t>Narvik</t>
  </si>
  <si>
    <t>NNM</t>
  </si>
  <si>
    <t>Naryan-Mar</t>
  </si>
  <si>
    <t>JNX</t>
  </si>
  <si>
    <t>Naxos</t>
  </si>
  <si>
    <t>NVS</t>
  </si>
  <si>
    <t>Nevers</t>
  </si>
  <si>
    <t>NAV</t>
  </si>
  <si>
    <t>Nevsehir/Kapadokya</t>
  </si>
  <si>
    <t>NCL</t>
  </si>
  <si>
    <t>NQY</t>
  </si>
  <si>
    <t>Newquay</t>
  </si>
  <si>
    <t>NCE</t>
  </si>
  <si>
    <t>Nice</t>
  </si>
  <si>
    <t>FNI</t>
  </si>
  <si>
    <t>Nimes</t>
  </si>
  <si>
    <t>INI</t>
  </si>
  <si>
    <t>Nis</t>
  </si>
  <si>
    <t>NJC</t>
  </si>
  <si>
    <t>Nizhnevartosvsk</t>
  </si>
  <si>
    <t>GOJ</t>
  </si>
  <si>
    <t>Nizhniy Novgorod</t>
  </si>
  <si>
    <t>NSK</t>
  </si>
  <si>
    <t>Noril'sk</t>
  </si>
  <si>
    <t>NRK</t>
  </si>
  <si>
    <t>Norrköping</t>
  </si>
  <si>
    <t>NWI</t>
  </si>
  <si>
    <t>Norwich</t>
  </si>
  <si>
    <t>NTB</t>
  </si>
  <si>
    <t>Notodden</t>
  </si>
  <si>
    <t>NOZ</t>
  </si>
  <si>
    <t>Novokuznetsk</t>
  </si>
  <si>
    <t>OVB</t>
  </si>
  <si>
    <t>Novosibirsk</t>
  </si>
  <si>
    <t>NUX</t>
  </si>
  <si>
    <t>Novyj Urengoj</t>
  </si>
  <si>
    <t>NOJ</t>
  </si>
  <si>
    <t>Noyabrsk</t>
  </si>
  <si>
    <t>NUE</t>
  </si>
  <si>
    <t>Nuremberg</t>
  </si>
  <si>
    <t>ODS</t>
  </si>
  <si>
    <t>Odessa</t>
  </si>
  <si>
    <t>OHD</t>
  </si>
  <si>
    <t>Ohrid</t>
  </si>
  <si>
    <t>Macedonia (Fmr Yugo Rep of)</t>
  </si>
  <si>
    <t>OLB</t>
  </si>
  <si>
    <t>Olbia</t>
  </si>
  <si>
    <t>OMS</t>
  </si>
  <si>
    <t>Omsk</t>
  </si>
  <si>
    <t>Oradea</t>
  </si>
  <si>
    <t>ORB</t>
  </si>
  <si>
    <t>Orebro</t>
  </si>
  <si>
    <t>REN</t>
  </si>
  <si>
    <t>Orenburg</t>
  </si>
  <si>
    <t>OLA</t>
  </si>
  <si>
    <t>Orland</t>
  </si>
  <si>
    <t>OER</t>
  </si>
  <si>
    <t>Ornskoldsvik</t>
  </si>
  <si>
    <t>HOV</t>
  </si>
  <si>
    <t>Orsta</t>
  </si>
  <si>
    <t>OSI</t>
  </si>
  <si>
    <t>Osijek</t>
  </si>
  <si>
    <t>OSK</t>
  </si>
  <si>
    <t>Oskarshamn</t>
  </si>
  <si>
    <t>OSL</t>
  </si>
  <si>
    <t>Oslo</t>
  </si>
  <si>
    <t>OST</t>
  </si>
  <si>
    <t>Ostend</t>
  </si>
  <si>
    <t>OSD</t>
  </si>
  <si>
    <t>Ostersund</t>
  </si>
  <si>
    <t>OSR</t>
  </si>
  <si>
    <t>Ostrava</t>
  </si>
  <si>
    <t>OUL</t>
  </si>
  <si>
    <t>Oulunsalo</t>
  </si>
  <si>
    <t>OXF</t>
  </si>
  <si>
    <t>Oxford</t>
  </si>
  <si>
    <t>PJA</t>
  </si>
  <si>
    <t>Pajala</t>
  </si>
  <si>
    <t>PLQ</t>
  </si>
  <si>
    <t>Palanga</t>
  </si>
  <si>
    <t>PMO</t>
  </si>
  <si>
    <t>Palermo</t>
  </si>
  <si>
    <t>PMI</t>
  </si>
  <si>
    <t>Palma De Mallorca</t>
  </si>
  <si>
    <t>PNA</t>
  </si>
  <si>
    <t>Pamplona</t>
  </si>
  <si>
    <t>PNL</t>
  </si>
  <si>
    <t>Pantelleria</t>
  </si>
  <si>
    <t>PFO</t>
  </si>
  <si>
    <t>Paphos</t>
  </si>
  <si>
    <t>PED</t>
  </si>
  <si>
    <t>Pardubice</t>
  </si>
  <si>
    <t>CDG</t>
  </si>
  <si>
    <t>Paris</t>
  </si>
  <si>
    <t>ORY</t>
  </si>
  <si>
    <t>PMF</t>
  </si>
  <si>
    <t>Parma</t>
  </si>
  <si>
    <t>PAS</t>
  </si>
  <si>
    <t>Paros</t>
  </si>
  <si>
    <t>PUF</t>
  </si>
  <si>
    <t>Pau</t>
  </si>
  <si>
    <t>PGX</t>
  </si>
  <si>
    <t>Perigueux</t>
  </si>
  <si>
    <t>PEE</t>
  </si>
  <si>
    <t>Perm</t>
  </si>
  <si>
    <t>PGF</t>
  </si>
  <si>
    <t>Perpignan</t>
  </si>
  <si>
    <t>PEG</t>
  </si>
  <si>
    <t>Perugia</t>
  </si>
  <si>
    <t>PSR</t>
  </si>
  <si>
    <t>Pescara</t>
  </si>
  <si>
    <t>PKC</t>
  </si>
  <si>
    <t>Petropavlovsk-Kamchats</t>
  </si>
  <si>
    <t>PIX</t>
  </si>
  <si>
    <t>Pico Island</t>
  </si>
  <si>
    <t>PZY</t>
  </si>
  <si>
    <t>Piestany</t>
  </si>
  <si>
    <t>PSA</t>
  </si>
  <si>
    <t>Pisa</t>
  </si>
  <si>
    <t>PDV</t>
  </si>
  <si>
    <t>Plovdiv</t>
  </si>
  <si>
    <t>TGD</t>
  </si>
  <si>
    <t>Podgorica</t>
  </si>
  <si>
    <t>PIS</t>
  </si>
  <si>
    <t>Poitiers</t>
  </si>
  <si>
    <t>PDL</t>
  </si>
  <si>
    <t>Ponta Delgada</t>
  </si>
  <si>
    <t>POX</t>
  </si>
  <si>
    <t>Pontoise</t>
  </si>
  <si>
    <t>POR</t>
  </si>
  <si>
    <t>Pori</t>
  </si>
  <si>
    <t>OPO</t>
  </si>
  <si>
    <t>Porto</t>
  </si>
  <si>
    <t>PXO</t>
  </si>
  <si>
    <t>Porto Santo</t>
  </si>
  <si>
    <t>POZ</t>
  </si>
  <si>
    <t>Poznan</t>
  </si>
  <si>
    <t>PRG</t>
  </si>
  <si>
    <t>Prague</t>
  </si>
  <si>
    <t>PIK</t>
  </si>
  <si>
    <t>Prestwick</t>
  </si>
  <si>
    <t>PVK</t>
  </si>
  <si>
    <t>Preveza/Lefkas</t>
  </si>
  <si>
    <t>PRN</t>
  </si>
  <si>
    <t>Pristina</t>
  </si>
  <si>
    <t>PUY</t>
  </si>
  <si>
    <t>Pula</t>
  </si>
  <si>
    <t>UIP</t>
  </si>
  <si>
    <t>Quimper</t>
  </si>
  <si>
    <t>REG</t>
  </si>
  <si>
    <t>Reggio</t>
  </si>
  <si>
    <t>RNS</t>
  </si>
  <si>
    <t>Rennes</t>
  </si>
  <si>
    <t>REU</t>
  </si>
  <si>
    <t>Reus</t>
  </si>
  <si>
    <t>RKV</t>
  </si>
  <si>
    <t>Reykjavik</t>
  </si>
  <si>
    <t>RHO</t>
  </si>
  <si>
    <t>Rhodes</t>
  </si>
  <si>
    <t>RIX</t>
  </si>
  <si>
    <t>Riga</t>
  </si>
  <si>
    <t>RMI</t>
  </si>
  <si>
    <t>Rimini</t>
  </si>
  <si>
    <t>RDZ</t>
  </si>
  <si>
    <t>Rodez</t>
  </si>
  <si>
    <t>RRS</t>
  </si>
  <si>
    <t>Roeros</t>
  </si>
  <si>
    <t>CIA</t>
  </si>
  <si>
    <t>Rome</t>
  </si>
  <si>
    <t>FCO</t>
  </si>
  <si>
    <t>RNB</t>
  </si>
  <si>
    <t>Ronneby</t>
  </si>
  <si>
    <t>RVK</t>
  </si>
  <si>
    <t>Rorvik</t>
  </si>
  <si>
    <t>RET</t>
  </si>
  <si>
    <t>Rost</t>
  </si>
  <si>
    <t>RLG</t>
  </si>
  <si>
    <t>Rostock</t>
  </si>
  <si>
    <t>ROV</t>
  </si>
  <si>
    <t>Rostov</t>
  </si>
  <si>
    <t>RTM</t>
  </si>
  <si>
    <t>Rotterdam</t>
  </si>
  <si>
    <t>URO</t>
  </si>
  <si>
    <t>Rouen</t>
  </si>
  <si>
    <t>RVN</t>
  </si>
  <si>
    <t>Rovaniemi</t>
  </si>
  <si>
    <t>RZE</t>
  </si>
  <si>
    <t>Rzeszów</t>
  </si>
  <si>
    <t>SCN</t>
  </si>
  <si>
    <t>Saarbruecken</t>
  </si>
  <si>
    <t>QSA</t>
  </si>
  <si>
    <t>Sabadell</t>
  </si>
  <si>
    <t>SBK</t>
  </si>
  <si>
    <t>Saint-Brieuc</t>
  </si>
  <si>
    <t>EBU</t>
  </si>
  <si>
    <t>Saint-Etienne</t>
  </si>
  <si>
    <t>SNR</t>
  </si>
  <si>
    <t>Saint-Nazaire</t>
  </si>
  <si>
    <t>LTT</t>
  </si>
  <si>
    <t>Saint-Tropez</t>
  </si>
  <si>
    <t>SLM</t>
  </si>
  <si>
    <t>Salamanca</t>
  </si>
  <si>
    <t>SLY</t>
  </si>
  <si>
    <t>Salekhard</t>
  </si>
  <si>
    <t>QSR</t>
  </si>
  <si>
    <t>Salerno</t>
  </si>
  <si>
    <t>SZG</t>
  </si>
  <si>
    <t>Salzburg</t>
  </si>
  <si>
    <t>KUF</t>
  </si>
  <si>
    <t>Samara</t>
  </si>
  <si>
    <t>SMI</t>
  </si>
  <si>
    <t>Samos</t>
  </si>
  <si>
    <t>SZF</t>
  </si>
  <si>
    <t>Samsun</t>
  </si>
  <si>
    <t>EAS</t>
  </si>
  <si>
    <t>San Sebastian</t>
  </si>
  <si>
    <t>SDN</t>
  </si>
  <si>
    <t>Sandane</t>
  </si>
  <si>
    <t>TRF</t>
  </si>
  <si>
    <t>Sandefjord</t>
  </si>
  <si>
    <t>SSJ</t>
  </si>
  <si>
    <t>Sandnessjoen</t>
  </si>
  <si>
    <t>GNY</t>
  </si>
  <si>
    <t>Sanliurfa</t>
  </si>
  <si>
    <t>GRW</t>
  </si>
  <si>
    <t>Santa Cruz da Graciosa</t>
  </si>
  <si>
    <t>SMA</t>
  </si>
  <si>
    <t>Santa Maria</t>
  </si>
  <si>
    <t>SDR</t>
  </si>
  <si>
    <t>Santander</t>
  </si>
  <si>
    <t>SCQ</t>
  </si>
  <si>
    <t>Santiago de Compostela</t>
  </si>
  <si>
    <t>JTR</t>
  </si>
  <si>
    <t>Santorini/Thira</t>
  </si>
  <si>
    <t>SJJ</t>
  </si>
  <si>
    <t>Sarajevo</t>
  </si>
  <si>
    <t>RTW</t>
  </si>
  <si>
    <t>Saratov</t>
  </si>
  <si>
    <t>SUJ</t>
  </si>
  <si>
    <t>Satu Mare</t>
  </si>
  <si>
    <t>SVL</t>
  </si>
  <si>
    <t>Savonlinna</t>
  </si>
  <si>
    <t>SCS</t>
  </si>
  <si>
    <t>Scatsta</t>
  </si>
  <si>
    <t>SVQ</t>
  </si>
  <si>
    <t>Sevilla</t>
  </si>
  <si>
    <t>SNN</t>
  </si>
  <si>
    <t>Shannon</t>
  </si>
  <si>
    <t>SQQ</t>
  </si>
  <si>
    <t>Siauliai</t>
  </si>
  <si>
    <t>SBZ</t>
  </si>
  <si>
    <t>Sibiu</t>
  </si>
  <si>
    <t>SAY</t>
  </si>
  <si>
    <t>Siena</t>
  </si>
  <si>
    <t>SXZ</t>
  </si>
  <si>
    <t>Siirt</t>
  </si>
  <si>
    <t>SIP</t>
  </si>
  <si>
    <t>Simferopol</t>
  </si>
  <si>
    <t>NOP</t>
  </si>
  <si>
    <t>Sinop</t>
  </si>
  <si>
    <t>SIR</t>
  </si>
  <si>
    <t>Sion</t>
  </si>
  <si>
    <t>NKT</t>
  </si>
  <si>
    <t>Sirnak</t>
  </si>
  <si>
    <t>JSH</t>
  </si>
  <si>
    <t>Sitia</t>
  </si>
  <si>
    <t>VAS</t>
  </si>
  <si>
    <t>Sivas</t>
  </si>
  <si>
    <t>SFT</t>
  </si>
  <si>
    <t>Skellefteå</t>
  </si>
  <si>
    <t>JSI</t>
  </si>
  <si>
    <t>Skiathos</t>
  </si>
  <si>
    <t>SKE</t>
  </si>
  <si>
    <t>Skien</t>
  </si>
  <si>
    <t>SKU</t>
  </si>
  <si>
    <t>Skiros</t>
  </si>
  <si>
    <t>SKP</t>
  </si>
  <si>
    <t>Skopje</t>
  </si>
  <si>
    <t>AER</t>
  </si>
  <si>
    <t>Sochi</t>
  </si>
  <si>
    <t>SOF</t>
  </si>
  <si>
    <t>Sofia</t>
  </si>
  <si>
    <t>SOG</t>
  </si>
  <si>
    <t>Sogndal</t>
  </si>
  <si>
    <t>SBO</t>
  </si>
  <si>
    <t>Son Bonet</t>
  </si>
  <si>
    <t>SOJ</t>
  </si>
  <si>
    <t>Sorkjosen</t>
  </si>
  <si>
    <t>SOU</t>
  </si>
  <si>
    <t>Southampton</t>
  </si>
  <si>
    <t>SEN</t>
  </si>
  <si>
    <t>Southend</t>
  </si>
  <si>
    <t>SPU</t>
  </si>
  <si>
    <t>Split</t>
  </si>
  <si>
    <t>LED</t>
  </si>
  <si>
    <t>St Petersburg</t>
  </si>
  <si>
    <t>ACH</t>
  </si>
  <si>
    <t>St. Gallen</t>
  </si>
  <si>
    <t>SVG</t>
  </si>
  <si>
    <t>Stavanger</t>
  </si>
  <si>
    <t>STW</t>
  </si>
  <si>
    <t>Stavropol</t>
  </si>
  <si>
    <t>ARN</t>
  </si>
  <si>
    <t>Stockholm</t>
  </si>
  <si>
    <t>BMA</t>
  </si>
  <si>
    <t>NYO</t>
  </si>
  <si>
    <t>VST</t>
  </si>
  <si>
    <t>SKN</t>
  </si>
  <si>
    <t>Stokmarknes</t>
  </si>
  <si>
    <t>SRP</t>
  </si>
  <si>
    <t>Stord</t>
  </si>
  <si>
    <t>SYY</t>
  </si>
  <si>
    <t>Stornoway</t>
  </si>
  <si>
    <t>SXB</t>
  </si>
  <si>
    <t>Strasbourg</t>
  </si>
  <si>
    <t>STR</t>
  </si>
  <si>
    <t>Stuttgart</t>
  </si>
  <si>
    <t>SCV</t>
  </si>
  <si>
    <t>Suceava</t>
  </si>
  <si>
    <t>LSI</t>
  </si>
  <si>
    <t>Sumburgh</t>
  </si>
  <si>
    <t>SDL</t>
  </si>
  <si>
    <t>Sundsvall</t>
  </si>
  <si>
    <t>SGC</t>
  </si>
  <si>
    <t>Surgut</t>
  </si>
  <si>
    <t>SVJ</t>
  </si>
  <si>
    <t>Svolvaer</t>
  </si>
  <si>
    <t>SWS</t>
  </si>
  <si>
    <t>Swansea</t>
  </si>
  <si>
    <t>SCW</t>
  </si>
  <si>
    <t>Syktyvkar</t>
  </si>
  <si>
    <t>GWT</t>
  </si>
  <si>
    <t>Sylt</t>
  </si>
  <si>
    <t>JSY</t>
  </si>
  <si>
    <t>Syros Island</t>
  </si>
  <si>
    <t>SZZ</t>
  </si>
  <si>
    <t>Szczecin</t>
  </si>
  <si>
    <t>Sønderborg</t>
  </si>
  <si>
    <t>ISE</t>
  </si>
  <si>
    <t>Süleyman Demirel-Isp</t>
  </si>
  <si>
    <t>TLK</t>
  </si>
  <si>
    <t>Talakan</t>
  </si>
  <si>
    <t>TLL</t>
  </si>
  <si>
    <t>Tallinn</t>
  </si>
  <si>
    <t>TMP</t>
  </si>
  <si>
    <t>Tampere</t>
  </si>
  <si>
    <t>TAR</t>
  </si>
  <si>
    <t>Taranto</t>
  </si>
  <si>
    <t>TGM</t>
  </si>
  <si>
    <t>Targu Mures</t>
  </si>
  <si>
    <t>TBS</t>
  </si>
  <si>
    <t>Tbilisi</t>
  </si>
  <si>
    <t>MME</t>
  </si>
  <si>
    <t>Teeside</t>
  </si>
  <si>
    <t>TFN</t>
  </si>
  <si>
    <t>Tenerife</t>
  </si>
  <si>
    <t>TFS</t>
  </si>
  <si>
    <t>SKG</t>
  </si>
  <si>
    <t>Thessaloniki</t>
  </si>
  <si>
    <t>JYV</t>
  </si>
  <si>
    <t>Tikkakoski</t>
  </si>
  <si>
    <t>TSR</t>
  </si>
  <si>
    <t>Timisoara</t>
  </si>
  <si>
    <t>TIA</t>
  </si>
  <si>
    <t>Tirana</t>
  </si>
  <si>
    <t>TRE</t>
  </si>
  <si>
    <t>Tiree</t>
  </si>
  <si>
    <t>TIV</t>
  </si>
  <si>
    <t>Tivat</t>
  </si>
  <si>
    <t>TJK</t>
  </si>
  <si>
    <t>Tokat</t>
  </si>
  <si>
    <t>TOF</t>
  </si>
  <si>
    <t>Tomsk</t>
  </si>
  <si>
    <t>TYF</t>
  </si>
  <si>
    <t>Torsby</t>
  </si>
  <si>
    <t>TLN</t>
  </si>
  <si>
    <t>Toulon</t>
  </si>
  <si>
    <t>TLS</t>
  </si>
  <si>
    <t>Toulouse</t>
  </si>
  <si>
    <t>TUF</t>
  </si>
  <si>
    <t>Tours</t>
  </si>
  <si>
    <t>TZX</t>
  </si>
  <si>
    <t>Trabzon</t>
  </si>
  <si>
    <t>TPS</t>
  </si>
  <si>
    <t>Trapani</t>
  </si>
  <si>
    <t>TSF</t>
  </si>
  <si>
    <t>Treviso</t>
  </si>
  <si>
    <t>TRS</t>
  </si>
  <si>
    <t>Trieste</t>
  </si>
  <si>
    <t>THN</t>
  </si>
  <si>
    <t>Trollhättan</t>
  </si>
  <si>
    <t>TOS</t>
  </si>
  <si>
    <t>Tromsoe</t>
  </si>
  <si>
    <t>TRD</t>
  </si>
  <si>
    <t>Trondheim</t>
  </si>
  <si>
    <t>TRN</t>
  </si>
  <si>
    <t>Turin</t>
  </si>
  <si>
    <t>TKU</t>
  </si>
  <si>
    <t>Turku</t>
  </si>
  <si>
    <t>TJM</t>
  </si>
  <si>
    <t>Tyumen</t>
  </si>
  <si>
    <t>UFA</t>
  </si>
  <si>
    <t>Ufa</t>
  </si>
  <si>
    <t>UUD</t>
  </si>
  <si>
    <t>Ulan-Ude</t>
  </si>
  <si>
    <t>ULY</t>
  </si>
  <si>
    <t>Ulyanovsk</t>
  </si>
  <si>
    <t>UME</t>
  </si>
  <si>
    <t>Umeå</t>
  </si>
  <si>
    <t>USQ</t>
  </si>
  <si>
    <t>Usak</t>
  </si>
  <si>
    <t>USK</t>
  </si>
  <si>
    <t>Usinsk</t>
  </si>
  <si>
    <t>UTI</t>
  </si>
  <si>
    <t>Utti</t>
  </si>
  <si>
    <t>VAA</t>
  </si>
  <si>
    <t>Vaasa</t>
  </si>
  <si>
    <t>VDS</t>
  </si>
  <si>
    <t>Vadso</t>
  </si>
  <si>
    <t>VRY</t>
  </si>
  <si>
    <t>Vaeroy</t>
  </si>
  <si>
    <t>VAF</t>
  </si>
  <si>
    <t>Valence</t>
  </si>
  <si>
    <t>VLC</t>
  </si>
  <si>
    <t>Valencia</t>
  </si>
  <si>
    <t>XVS</t>
  </si>
  <si>
    <t>Valenciennes</t>
  </si>
  <si>
    <t>VLL</t>
  </si>
  <si>
    <t>Valladolid</t>
  </si>
  <si>
    <t>VAN</t>
  </si>
  <si>
    <t>Van</t>
  </si>
  <si>
    <t>VNE</t>
  </si>
  <si>
    <t>Vannes</t>
  </si>
  <si>
    <t>VAW</t>
  </si>
  <si>
    <t>Vardo</t>
  </si>
  <si>
    <t>VRK</t>
  </si>
  <si>
    <t>Varkaus</t>
  </si>
  <si>
    <t>VAR</t>
  </si>
  <si>
    <t>Varna</t>
  </si>
  <si>
    <t>XCR</t>
  </si>
  <si>
    <t>Vatry</t>
  </si>
  <si>
    <t>VXO</t>
  </si>
  <si>
    <t>Vaxjo</t>
  </si>
  <si>
    <t>VCE</t>
  </si>
  <si>
    <t>Venice</t>
  </si>
  <si>
    <t>VRN</t>
  </si>
  <si>
    <t>Verona</t>
  </si>
  <si>
    <t>VEY</t>
  </si>
  <si>
    <t>Vestmannaeyjar</t>
  </si>
  <si>
    <t>VHY</t>
  </si>
  <si>
    <t>Vichy</t>
  </si>
  <si>
    <t>VIE</t>
  </si>
  <si>
    <t>Vienna</t>
  </si>
  <si>
    <t>VGO</t>
  </si>
  <si>
    <t>Vigo</t>
  </si>
  <si>
    <t>CVU</t>
  </si>
  <si>
    <t>Vila do Corvo</t>
  </si>
  <si>
    <t>VHM</t>
  </si>
  <si>
    <t>Vilhelmina</t>
  </si>
  <si>
    <t>VNO</t>
  </si>
  <si>
    <t>Vilnius</t>
  </si>
  <si>
    <t>VBY</t>
  </si>
  <si>
    <t>Visby</t>
  </si>
  <si>
    <t>VIT</t>
  </si>
  <si>
    <t>Vitoria</t>
  </si>
  <si>
    <t>OGZ</t>
  </si>
  <si>
    <t>Vladikavkaz</t>
  </si>
  <si>
    <t>VVO</t>
  </si>
  <si>
    <t>Vladivostok</t>
  </si>
  <si>
    <t>VOG</t>
  </si>
  <si>
    <t>Volgograd</t>
  </si>
  <si>
    <t>VOL</t>
  </si>
  <si>
    <t>Volos</t>
  </si>
  <si>
    <t>VOZ</t>
  </si>
  <si>
    <t>Voronezh</t>
  </si>
  <si>
    <t>EPL</t>
  </si>
  <si>
    <t>Vosges</t>
  </si>
  <si>
    <t>WAW</t>
  </si>
  <si>
    <t>Warsaw</t>
  </si>
  <si>
    <t>WMI</t>
  </si>
  <si>
    <t>NRN</t>
  </si>
  <si>
    <t>Weeze</t>
  </si>
  <si>
    <t>WIC</t>
  </si>
  <si>
    <t>Wick</t>
  </si>
  <si>
    <t>WRO</t>
  </si>
  <si>
    <t>Wroclaw</t>
  </si>
  <si>
    <t>YKS</t>
  </si>
  <si>
    <t>Yakutsk</t>
  </si>
  <si>
    <t>YEI</t>
  </si>
  <si>
    <t>Yenisehir</t>
  </si>
  <si>
    <t>EVN</t>
  </si>
  <si>
    <t>Yerevan</t>
  </si>
  <si>
    <t>Armenia (Republic of Armenia)</t>
  </si>
  <si>
    <t>UUS</t>
  </si>
  <si>
    <t>Yuzhno-Sakhalinsk</t>
  </si>
  <si>
    <t>ZAD</t>
  </si>
  <si>
    <t>Zadar</t>
  </si>
  <si>
    <t>ZAG</t>
  </si>
  <si>
    <t>Zagreb</t>
  </si>
  <si>
    <t>ZTH</t>
  </si>
  <si>
    <t>Zakynthos Island</t>
  </si>
  <si>
    <t>ZAZ</t>
  </si>
  <si>
    <t>Zaragoza</t>
  </si>
  <si>
    <t>ONQ</t>
  </si>
  <si>
    <t>Zonguldak</t>
  </si>
  <si>
    <t>ZRH</t>
  </si>
  <si>
    <t>Zurich</t>
  </si>
  <si>
    <t>ZQW</t>
  </si>
  <si>
    <t>Zweibrücken</t>
  </si>
  <si>
    <t>CKZ</t>
  </si>
  <si>
    <t>Çanakkale</t>
  </si>
  <si>
    <t>DNZ</t>
  </si>
  <si>
    <t>Çardak</t>
  </si>
  <si>
    <t>TEQ</t>
  </si>
  <si>
    <t>Çorlu</t>
  </si>
  <si>
    <t>ACD</t>
  </si>
  <si>
    <t>Latin America-Caribbean</t>
  </si>
  <si>
    <t>Acandi</t>
  </si>
  <si>
    <t>ACA</t>
  </si>
  <si>
    <t>Acapulco</t>
  </si>
  <si>
    <t>BQN</t>
  </si>
  <si>
    <t>Aguadilla</t>
  </si>
  <si>
    <t>AGU</t>
  </si>
  <si>
    <t>Aguascalientes</t>
  </si>
  <si>
    <t>ATM</t>
  </si>
  <si>
    <t>Altamira</t>
  </si>
  <si>
    <t>ATA</t>
  </si>
  <si>
    <t>Anta</t>
  </si>
  <si>
    <t>ANF</t>
  </si>
  <si>
    <t>Antofagasta</t>
  </si>
  <si>
    <t>APO</t>
  </si>
  <si>
    <t>Apartado</t>
  </si>
  <si>
    <t>AJU</t>
  </si>
  <si>
    <t>Aracaju</t>
  </si>
  <si>
    <t>ARU</t>
  </si>
  <si>
    <t>Aracatuba</t>
  </si>
  <si>
    <t>AQA</t>
  </si>
  <si>
    <t>Araraquara</t>
  </si>
  <si>
    <t>AUC</t>
  </si>
  <si>
    <t>Arauca</t>
  </si>
  <si>
    <t>ARE</t>
  </si>
  <si>
    <t>Arecibo</t>
  </si>
  <si>
    <t>AQP</t>
  </si>
  <si>
    <t>Arequipa</t>
  </si>
  <si>
    <t>ARI</t>
  </si>
  <si>
    <t>Arica</t>
  </si>
  <si>
    <t>AXM</t>
  </si>
  <si>
    <t>AUA</t>
  </si>
  <si>
    <t>Netherlands Antilles</t>
  </si>
  <si>
    <t>AIF</t>
  </si>
  <si>
    <t>Assis</t>
  </si>
  <si>
    <t>ASU</t>
  </si>
  <si>
    <t>Asuncion</t>
  </si>
  <si>
    <t>QVP</t>
  </si>
  <si>
    <t>Avare</t>
  </si>
  <si>
    <t>AYP</t>
  </si>
  <si>
    <t>Ayacucho</t>
  </si>
  <si>
    <t>BHI</t>
  </si>
  <si>
    <t>Bahia Blanca</t>
  </si>
  <si>
    <t>EJA</t>
  </si>
  <si>
    <t>Barrancabermeja</t>
  </si>
  <si>
    <t>BAQ</t>
  </si>
  <si>
    <t>Barranquilla</t>
  </si>
  <si>
    <t>BAT</t>
  </si>
  <si>
    <t>Barretos</t>
  </si>
  <si>
    <t>BBR</t>
  </si>
  <si>
    <t>Basse Terre</t>
  </si>
  <si>
    <t>Guadeloupe</t>
  </si>
  <si>
    <t>BAU</t>
  </si>
  <si>
    <t>Bauru</t>
  </si>
  <si>
    <t>JTC</t>
  </si>
  <si>
    <t>BHZ</t>
  </si>
  <si>
    <t>Belo Horizonte</t>
  </si>
  <si>
    <t>PLU</t>
  </si>
  <si>
    <t>CNF</t>
  </si>
  <si>
    <t>BEL</t>
  </si>
  <si>
    <t>Belém</t>
  </si>
  <si>
    <t>BDA</t>
  </si>
  <si>
    <t>BVB</t>
  </si>
  <si>
    <t>Boa Vista.</t>
  </si>
  <si>
    <t>BOG</t>
  </si>
  <si>
    <t>Bogota</t>
  </si>
  <si>
    <t>BON</t>
  </si>
  <si>
    <t>Bonaire</t>
  </si>
  <si>
    <t>QCJ</t>
  </si>
  <si>
    <t>Botucatu</t>
  </si>
  <si>
    <t>BJP</t>
  </si>
  <si>
    <t>Braganca Paulista</t>
  </si>
  <si>
    <t>BSB</t>
  </si>
  <si>
    <t>Brasilia</t>
  </si>
  <si>
    <t>BGI</t>
  </si>
  <si>
    <t>Bridgetown</t>
  </si>
  <si>
    <t>BGA</t>
  </si>
  <si>
    <t>Bucaramanga</t>
  </si>
  <si>
    <t>EZE</t>
  </si>
  <si>
    <t>Buenos Aires</t>
  </si>
  <si>
    <t>AEP</t>
  </si>
  <si>
    <t>CJA</t>
  </si>
  <si>
    <t>Cajamarca</t>
  </si>
  <si>
    <t>CLO</t>
  </si>
  <si>
    <t>Cali</t>
  </si>
  <si>
    <t>CPE</t>
  </si>
  <si>
    <t>Campeche</t>
  </si>
  <si>
    <t>CPV</t>
  </si>
  <si>
    <t>Campina Grande</t>
  </si>
  <si>
    <t>CPQ</t>
  </si>
  <si>
    <t>Campinas</t>
  </si>
  <si>
    <t>VCP</t>
  </si>
  <si>
    <t>CGR</t>
  </si>
  <si>
    <t>Campo Grande</t>
  </si>
  <si>
    <t>CAW</t>
  </si>
  <si>
    <t>Campos</t>
  </si>
  <si>
    <t>CUN</t>
  </si>
  <si>
    <t>Cancun</t>
  </si>
  <si>
    <t>CCS</t>
  </si>
  <si>
    <t>Caracas</t>
  </si>
  <si>
    <t>Venezuela</t>
  </si>
  <si>
    <t>CKS</t>
  </si>
  <si>
    <t>Carajas</t>
  </si>
  <si>
    <t>CTG</t>
  </si>
  <si>
    <t>Cartagena</t>
  </si>
  <si>
    <t>CTC</t>
  </si>
  <si>
    <t>Catamarca</t>
  </si>
  <si>
    <t>CAQ</t>
  </si>
  <si>
    <t>Caucasia</t>
  </si>
  <si>
    <t>CAY</t>
  </si>
  <si>
    <t>Cayenne</t>
  </si>
  <si>
    <t>French Guiana</t>
  </si>
  <si>
    <t>CYB</t>
  </si>
  <si>
    <t>Cayman Brac</t>
  </si>
  <si>
    <t>RVR</t>
  </si>
  <si>
    <t>Ceiba</t>
  </si>
  <si>
    <t>CHH</t>
  </si>
  <si>
    <t>Chachapoyas</t>
  </si>
  <si>
    <t>CTM</t>
  </si>
  <si>
    <t>Chetumal</t>
  </si>
  <si>
    <t>CIX</t>
  </si>
  <si>
    <t>Chiclayo</t>
  </si>
  <si>
    <t>CUU</t>
  </si>
  <si>
    <t>Chihuahua</t>
  </si>
  <si>
    <t>CME</t>
  </si>
  <si>
    <t>Ciudad Del Carmen</t>
  </si>
  <si>
    <t>CJS</t>
  </si>
  <si>
    <t>Ciudad Juarez</t>
  </si>
  <si>
    <t>CEN</t>
  </si>
  <si>
    <t>Ciudad Obregon</t>
  </si>
  <si>
    <t>CVM</t>
  </si>
  <si>
    <t>Ciudad Victoria</t>
  </si>
  <si>
    <t>AGT</t>
  </si>
  <si>
    <t>Ciudad del Este</t>
  </si>
  <si>
    <t>CLQ</t>
  </si>
  <si>
    <t>Colima</t>
  </si>
  <si>
    <t>CRD</t>
  </si>
  <si>
    <t>Comodoro Rivadiva</t>
  </si>
  <si>
    <t>COR</t>
  </si>
  <si>
    <t>Cordoba</t>
  </si>
  <si>
    <t>CZU</t>
  </si>
  <si>
    <t>Corozal</t>
  </si>
  <si>
    <t>CMG</t>
  </si>
  <si>
    <t>Corumbá</t>
  </si>
  <si>
    <t>CZM</t>
  </si>
  <si>
    <t>Cozumel</t>
  </si>
  <si>
    <t>CZS</t>
  </si>
  <si>
    <t>Cruzeiro Do Sul</t>
  </si>
  <si>
    <t>CUC</t>
  </si>
  <si>
    <t>Cucuta</t>
  </si>
  <si>
    <t>CGB</t>
  </si>
  <si>
    <t>Cuiaba</t>
  </si>
  <si>
    <t>CPX</t>
  </si>
  <si>
    <t>Culebra</t>
  </si>
  <si>
    <t>CUL</t>
  </si>
  <si>
    <t>Culiacan</t>
  </si>
  <si>
    <t>CUR</t>
  </si>
  <si>
    <t>Curaçao</t>
  </si>
  <si>
    <t>CWB</t>
  </si>
  <si>
    <t>Curitiba</t>
  </si>
  <si>
    <t>BFH</t>
  </si>
  <si>
    <t>QDC</t>
  </si>
  <si>
    <t>Dracena</t>
  </si>
  <si>
    <t>DGO</t>
  </si>
  <si>
    <t>Durango</t>
  </si>
  <si>
    <t>IPC</t>
  </si>
  <si>
    <t>Easter Island</t>
  </si>
  <si>
    <t>FTE</t>
  </si>
  <si>
    <t>El Calafate</t>
  </si>
  <si>
    <t>EQS</t>
  </si>
  <si>
    <t>Esquel</t>
  </si>
  <si>
    <t>FLA</t>
  </si>
  <si>
    <t>Florencia</t>
  </si>
  <si>
    <t>FLN</t>
  </si>
  <si>
    <t>Florianopolis</t>
  </si>
  <si>
    <t>FMA</t>
  </si>
  <si>
    <t>Formosa</t>
  </si>
  <si>
    <t>FDF</t>
  </si>
  <si>
    <t>Fort-De-France</t>
  </si>
  <si>
    <t>Martinique</t>
  </si>
  <si>
    <t>FOR</t>
  </si>
  <si>
    <t>Fortaleza</t>
  </si>
  <si>
    <t>IGU</t>
  </si>
  <si>
    <t>Foz Do Iguaçú</t>
  </si>
  <si>
    <t>FRC</t>
  </si>
  <si>
    <t>Franca</t>
  </si>
  <si>
    <t>GPO</t>
  </si>
  <si>
    <t>General Pico</t>
  </si>
  <si>
    <t>GEO</t>
  </si>
  <si>
    <t>Georgetown</t>
  </si>
  <si>
    <t>GYN</t>
  </si>
  <si>
    <t>Goiania</t>
  </si>
  <si>
    <t>SFG</t>
  </si>
  <si>
    <t>Grand Case</t>
  </si>
  <si>
    <t>GCM</t>
  </si>
  <si>
    <t>Grand Cayman</t>
  </si>
  <si>
    <t>DSD</t>
  </si>
  <si>
    <t>Grande Anse</t>
  </si>
  <si>
    <t>GDL</t>
  </si>
  <si>
    <t>Guadalajara</t>
  </si>
  <si>
    <t>GPI</t>
  </si>
  <si>
    <t>Guapi</t>
  </si>
  <si>
    <t>GYE</t>
  </si>
  <si>
    <t>Guayaquil</t>
  </si>
  <si>
    <t>GYM</t>
  </si>
  <si>
    <t>Guaymas</t>
  </si>
  <si>
    <t>HMO</t>
  </si>
  <si>
    <t>Hermosillo</t>
  </si>
  <si>
    <t>HUX</t>
  </si>
  <si>
    <t>Huatulco</t>
  </si>
  <si>
    <t>HUC</t>
  </si>
  <si>
    <t>Humacao</t>
  </si>
  <si>
    <t>IBE</t>
  </si>
  <si>
    <t>Ibagué</t>
  </si>
  <si>
    <t>IGR</t>
  </si>
  <si>
    <t>Iguazu</t>
  </si>
  <si>
    <t>IOS</t>
  </si>
  <si>
    <t>Ilheus</t>
  </si>
  <si>
    <t>IMP</t>
  </si>
  <si>
    <t>Imperatriz</t>
  </si>
  <si>
    <t>IQQ</t>
  </si>
  <si>
    <t>Iquique</t>
  </si>
  <si>
    <t>IQT</t>
  </si>
  <si>
    <t>Izquitos</t>
  </si>
  <si>
    <t>JPA</t>
  </si>
  <si>
    <t>Joao Pessoa</t>
  </si>
  <si>
    <t>JOI</t>
  </si>
  <si>
    <t>Joinville</t>
  </si>
  <si>
    <t>JDO</t>
  </si>
  <si>
    <t>Juazeiro Do Norte</t>
  </si>
  <si>
    <t>JUJ</t>
  </si>
  <si>
    <t>Jujuy</t>
  </si>
  <si>
    <t>JUL</t>
  </si>
  <si>
    <t>Juliaca</t>
  </si>
  <si>
    <t>QDV</t>
  </si>
  <si>
    <t>Jundiai</t>
  </si>
  <si>
    <t>KIN</t>
  </si>
  <si>
    <t>Kingston</t>
  </si>
  <si>
    <t>LCE</t>
  </si>
  <si>
    <t>La Ceiba</t>
  </si>
  <si>
    <t>LMC</t>
  </si>
  <si>
    <t>La Macarena</t>
  </si>
  <si>
    <t>LAP</t>
  </si>
  <si>
    <t>La Paz</t>
  </si>
  <si>
    <t>IRJ</t>
  </si>
  <si>
    <t>La Rioja</t>
  </si>
  <si>
    <t>LRM</t>
  </si>
  <si>
    <t>La Romana</t>
  </si>
  <si>
    <t>BJX</t>
  </si>
  <si>
    <t>Leon/Guanajuato</t>
  </si>
  <si>
    <t>LET</t>
  </si>
  <si>
    <t>Leticia</t>
  </si>
  <si>
    <t>LIM</t>
  </si>
  <si>
    <t>Lima</t>
  </si>
  <si>
    <t>LIP</t>
  </si>
  <si>
    <t>Lins</t>
  </si>
  <si>
    <t>LDB</t>
  </si>
  <si>
    <t>Londrina</t>
  </si>
  <si>
    <t>LTO</t>
  </si>
  <si>
    <t>Loreto</t>
  </si>
  <si>
    <t>LMM</t>
  </si>
  <si>
    <t>Los Mochis</t>
  </si>
  <si>
    <t>MCP</t>
  </si>
  <si>
    <t>Macapá</t>
  </si>
  <si>
    <t>MEA</t>
  </si>
  <si>
    <t>Macaé</t>
  </si>
  <si>
    <t>MCZ</t>
  </si>
  <si>
    <t>Maceio</t>
  </si>
  <si>
    <t>MCJ</t>
  </si>
  <si>
    <t>Maicao</t>
  </si>
  <si>
    <t>LGS</t>
  </si>
  <si>
    <t>Malargue</t>
  </si>
  <si>
    <t>Managua</t>
  </si>
  <si>
    <t>MAO</t>
  </si>
  <si>
    <t>Manaus</t>
  </si>
  <si>
    <t>MZL</t>
  </si>
  <si>
    <t>Manizales</t>
  </si>
  <si>
    <t>ZLO</t>
  </si>
  <si>
    <t>Manzanillo</t>
  </si>
  <si>
    <t>MDQ</t>
  </si>
  <si>
    <t>Mar Del Plata</t>
  </si>
  <si>
    <t>MAB</t>
  </si>
  <si>
    <t>Maraba</t>
  </si>
  <si>
    <t>GBJ</t>
  </si>
  <si>
    <t>Marie-Galante</t>
  </si>
  <si>
    <t>MII</t>
  </si>
  <si>
    <t>Marilia</t>
  </si>
  <si>
    <t>MPY</t>
  </si>
  <si>
    <t>Maripasoula</t>
  </si>
  <si>
    <t>MAM</t>
  </si>
  <si>
    <t>Matamoros</t>
  </si>
  <si>
    <t>MAZ</t>
  </si>
  <si>
    <t>Mayaguez</t>
  </si>
  <si>
    <t>MZT</t>
  </si>
  <si>
    <t>Mazatlan</t>
  </si>
  <si>
    <t>EOH</t>
  </si>
  <si>
    <t>Medellin</t>
  </si>
  <si>
    <t>MDE</t>
  </si>
  <si>
    <t>MDZ</t>
  </si>
  <si>
    <t>Mendoza</t>
  </si>
  <si>
    <t>MID</t>
  </si>
  <si>
    <t>Merida</t>
  </si>
  <si>
    <t>MXL</t>
  </si>
  <si>
    <t>Mexicali</t>
  </si>
  <si>
    <t>MEX</t>
  </si>
  <si>
    <t>Mexico City</t>
  </si>
  <si>
    <t>MTT</t>
  </si>
  <si>
    <t>Minatitlan</t>
  </si>
  <si>
    <t>MVP</t>
  </si>
  <si>
    <t>Mitu</t>
  </si>
  <si>
    <t>MBJ</t>
  </si>
  <si>
    <t>Montego Bay</t>
  </si>
  <si>
    <t>MTR</t>
  </si>
  <si>
    <t>Monteria</t>
  </si>
  <si>
    <t>MTY</t>
  </si>
  <si>
    <t>Monterrey</t>
  </si>
  <si>
    <t>MOC</t>
  </si>
  <si>
    <t>Montes Claros</t>
  </si>
  <si>
    <t>MVD</t>
  </si>
  <si>
    <t>Montevideo</t>
  </si>
  <si>
    <t>MLM</t>
  </si>
  <si>
    <t>Morelia</t>
  </si>
  <si>
    <t>NAT</t>
  </si>
  <si>
    <t>Natal</t>
  </si>
  <si>
    <t>NVT</t>
  </si>
  <si>
    <t>Navegantes</t>
  </si>
  <si>
    <t>NQN</t>
  </si>
  <si>
    <t>Neuquen</t>
  </si>
  <si>
    <t>NVA</t>
  </si>
  <si>
    <t>Nevia</t>
  </si>
  <si>
    <t>NOG</t>
  </si>
  <si>
    <t>Nogales</t>
  </si>
  <si>
    <t>NLD</t>
  </si>
  <si>
    <t>Nuevo Laredo</t>
  </si>
  <si>
    <t>NQU</t>
  </si>
  <si>
    <t>Nuqui</t>
  </si>
  <si>
    <t>OAX</t>
  </si>
  <si>
    <t>Oaxaca</t>
  </si>
  <si>
    <t>OUS</t>
  </si>
  <si>
    <t>Ourinhos</t>
  </si>
  <si>
    <t>PUU</t>
  </si>
  <si>
    <t>PUERTO ASIS</t>
  </si>
  <si>
    <t>PQM</t>
  </si>
  <si>
    <t>Palenque</t>
  </si>
  <si>
    <t>PMW</t>
  </si>
  <si>
    <t>Palmas</t>
  </si>
  <si>
    <t>PTY</t>
  </si>
  <si>
    <t>Panama City</t>
  </si>
  <si>
    <t>PBM</t>
  </si>
  <si>
    <t>Paramaribo</t>
  </si>
  <si>
    <t>Surinam</t>
  </si>
  <si>
    <t>PRA</t>
  </si>
  <si>
    <t>Parana</t>
  </si>
  <si>
    <t>PHB</t>
  </si>
  <si>
    <t>Parnaiba</t>
  </si>
  <si>
    <t>PSO</t>
  </si>
  <si>
    <t>Pasto Co</t>
  </si>
  <si>
    <t>PAV</t>
  </si>
  <si>
    <t>Paulo Afonso</t>
  </si>
  <si>
    <t>PET</t>
  </si>
  <si>
    <t>Pelotas</t>
  </si>
  <si>
    <t>PEI</t>
  </si>
  <si>
    <t>Pereira</t>
  </si>
  <si>
    <t>PNZ</t>
  </si>
  <si>
    <t>Petrolina</t>
  </si>
  <si>
    <t>QHB</t>
  </si>
  <si>
    <t>Piracicaba</t>
  </si>
  <si>
    <t>PIO</t>
  </si>
  <si>
    <t>Pisco</t>
  </si>
  <si>
    <t>PTX</t>
  </si>
  <si>
    <t>Pitalito</t>
  </si>
  <si>
    <t>PIU</t>
  </si>
  <si>
    <t>Piura</t>
  </si>
  <si>
    <t>PTP</t>
  </si>
  <si>
    <t>Pointe-A-Pitre</t>
  </si>
  <si>
    <t>PSE</t>
  </si>
  <si>
    <t>Ponce</t>
  </si>
  <si>
    <t>PMG</t>
  </si>
  <si>
    <t>Ponta Porã</t>
  </si>
  <si>
    <t>PPN</t>
  </si>
  <si>
    <t>Popayán</t>
  </si>
  <si>
    <t>POS</t>
  </si>
  <si>
    <t>Port of Spain</t>
  </si>
  <si>
    <t>Trinidad &amp; Tobago</t>
  </si>
  <si>
    <t>POA</t>
  </si>
  <si>
    <t>Porto Alegre</t>
  </si>
  <si>
    <t>PVH</t>
  </si>
  <si>
    <t>Porto Velho</t>
  </si>
  <si>
    <t>PSS</t>
  </si>
  <si>
    <t>Posadas</t>
  </si>
  <si>
    <t>PAZ</t>
  </si>
  <si>
    <t>Poza Rica</t>
  </si>
  <si>
    <t>PPB</t>
  </si>
  <si>
    <t>Presidente Prudente</t>
  </si>
  <si>
    <t>PVA</t>
  </si>
  <si>
    <t>Providencia</t>
  </si>
  <si>
    <t>PCL</t>
  </si>
  <si>
    <t>Pucallpa</t>
  </si>
  <si>
    <t>PBC</t>
  </si>
  <si>
    <t>Puebla</t>
  </si>
  <si>
    <t>PCR</t>
  </si>
  <si>
    <t>Puerto Carreno</t>
  </si>
  <si>
    <t>PXM</t>
  </si>
  <si>
    <t>Puerto Escondido</t>
  </si>
  <si>
    <t>PDA</t>
  </si>
  <si>
    <t>Puerto Inirida</t>
  </si>
  <si>
    <t>LQM</t>
  </si>
  <si>
    <t>Puerto Leguizamo</t>
  </si>
  <si>
    <t>PMY</t>
  </si>
  <si>
    <t>Puerto Madryn</t>
  </si>
  <si>
    <t>PEM</t>
  </si>
  <si>
    <t>Puerto Maldonado</t>
  </si>
  <si>
    <t>PMC</t>
  </si>
  <si>
    <t>Puerto Montt</t>
  </si>
  <si>
    <t>POP</t>
  </si>
  <si>
    <t>Puerto Plata</t>
  </si>
  <si>
    <t>PVR</t>
  </si>
  <si>
    <t>Puerto Vallarta</t>
  </si>
  <si>
    <t>PUQ</t>
  </si>
  <si>
    <t>Punta Arenas</t>
  </si>
  <si>
    <t>PUJ</t>
  </si>
  <si>
    <t>Punta Cana</t>
  </si>
  <si>
    <t>PDP</t>
  </si>
  <si>
    <t>Punta del Este</t>
  </si>
  <si>
    <t>UIB</t>
  </si>
  <si>
    <t>Quibdo</t>
  </si>
  <si>
    <t>UIO</t>
  </si>
  <si>
    <t>Quito</t>
  </si>
  <si>
    <t>REC</t>
  </si>
  <si>
    <t>Recife</t>
  </si>
  <si>
    <t>RCQ</t>
  </si>
  <si>
    <t>Reconquista</t>
  </si>
  <si>
    <t>RES</t>
  </si>
  <si>
    <t>Resistencia</t>
  </si>
  <si>
    <t>REX</t>
  </si>
  <si>
    <t>Reynosa</t>
  </si>
  <si>
    <t>RAO</t>
  </si>
  <si>
    <t>Ribeirao Preto</t>
  </si>
  <si>
    <t>RBR</t>
  </si>
  <si>
    <t>Rio Branco</t>
  </si>
  <si>
    <t>RCU</t>
  </si>
  <si>
    <t>Rio Cuarto</t>
  </si>
  <si>
    <t>RIO</t>
  </si>
  <si>
    <t>Rio De Janeiro</t>
  </si>
  <si>
    <t>GIG</t>
  </si>
  <si>
    <t>SDU</t>
  </si>
  <si>
    <t>RGL</t>
  </si>
  <si>
    <t>Rio Gallegos</t>
  </si>
  <si>
    <t>RGA</t>
  </si>
  <si>
    <t>Rio Grande</t>
  </si>
  <si>
    <t>RCH</t>
  </si>
  <si>
    <t>Riohacha</t>
  </si>
  <si>
    <t>RTB</t>
  </si>
  <si>
    <t>Roatan</t>
  </si>
  <si>
    <t>SBH</t>
  </si>
  <si>
    <t>Saint Barthélemy</t>
  </si>
  <si>
    <t>SFC</t>
  </si>
  <si>
    <t>Saint Francois</t>
  </si>
  <si>
    <t>SLA</t>
  </si>
  <si>
    <t>Salta</t>
  </si>
  <si>
    <t>SSA</t>
  </si>
  <si>
    <t>Salvador</t>
  </si>
  <si>
    <t>AZS</t>
  </si>
  <si>
    <t>Samana</t>
  </si>
  <si>
    <t>ADZ</t>
  </si>
  <si>
    <t>San Andres</t>
  </si>
  <si>
    <t>BRC</t>
  </si>
  <si>
    <t>San Carlos De Bariloche</t>
  </si>
  <si>
    <t>SFD</t>
  </si>
  <si>
    <t>San Fernando</t>
  </si>
  <si>
    <t>SJO</t>
  </si>
  <si>
    <t>SJD</t>
  </si>
  <si>
    <t>San Jose Del Cabo</t>
  </si>
  <si>
    <t>SJE</t>
  </si>
  <si>
    <t>San Jose del Guaviare</t>
  </si>
  <si>
    <t>UAQ</t>
  </si>
  <si>
    <t>San Juan</t>
  </si>
  <si>
    <t>SIG</t>
  </si>
  <si>
    <t>SJU</t>
  </si>
  <si>
    <t>LUQ</t>
  </si>
  <si>
    <t>San Luis</t>
  </si>
  <si>
    <t>SLP</t>
  </si>
  <si>
    <t>San Luis Potosi</t>
  </si>
  <si>
    <t>SAP</t>
  </si>
  <si>
    <t>San Pedro Sula</t>
  </si>
  <si>
    <t>AFA</t>
  </si>
  <si>
    <t>San Rafael</t>
  </si>
  <si>
    <t>SAL</t>
  </si>
  <si>
    <t>San Salvador</t>
  </si>
  <si>
    <t>SMR</t>
  </si>
  <si>
    <t>Santa Marta</t>
  </si>
  <si>
    <t>RSA</t>
  </si>
  <si>
    <t>Santa Rosa</t>
  </si>
  <si>
    <t>STM</t>
  </si>
  <si>
    <t>Santarem</t>
  </si>
  <si>
    <t>SDE</t>
  </si>
  <si>
    <t>Santiago Del Estero</t>
  </si>
  <si>
    <t>STI</t>
  </si>
  <si>
    <t>Santiago Dr</t>
  </si>
  <si>
    <t>SCL</t>
  </si>
  <si>
    <t>Santiago.</t>
  </si>
  <si>
    <t>SDQ</t>
  </si>
  <si>
    <t>Santo Domingo</t>
  </si>
  <si>
    <t>QSC</t>
  </si>
  <si>
    <t>Sao Carlos</t>
  </si>
  <si>
    <t>SJP</t>
  </si>
  <si>
    <t>Sao Jose Do Rio Preto</t>
  </si>
  <si>
    <t>SJK</t>
  </si>
  <si>
    <t>Sao Jose Dos Campos</t>
  </si>
  <si>
    <t>SLZ</t>
  </si>
  <si>
    <t>Sao Luis</t>
  </si>
  <si>
    <t>RVE</t>
  </si>
  <si>
    <t>Saravena</t>
  </si>
  <si>
    <t>SXM</t>
  </si>
  <si>
    <t>Sint Maarten</t>
  </si>
  <si>
    <t>SOD</t>
  </si>
  <si>
    <t>Sorocaba</t>
  </si>
  <si>
    <t>SLU</t>
  </si>
  <si>
    <t>St Lucia</t>
  </si>
  <si>
    <t>Saint Lucia</t>
  </si>
  <si>
    <t>UVF</t>
  </si>
  <si>
    <t>CGH</t>
  </si>
  <si>
    <t>São Paulo</t>
  </si>
  <si>
    <t>GRU</t>
  </si>
  <si>
    <t>TBT</t>
  </si>
  <si>
    <t>Tabatinga</t>
  </si>
  <si>
    <t>TCQ</t>
  </si>
  <si>
    <t>Tacna</t>
  </si>
  <si>
    <t>TYL</t>
  </si>
  <si>
    <t>Talara</t>
  </si>
  <si>
    <t>TAM</t>
  </si>
  <si>
    <t>Tampico</t>
  </si>
  <si>
    <t>TSL</t>
  </si>
  <si>
    <t>Tamuin</t>
  </si>
  <si>
    <t>TAP</t>
  </si>
  <si>
    <t>Tapachula</t>
  </si>
  <si>
    <t>TPP</t>
  </si>
  <si>
    <t>Tarapoto</t>
  </si>
  <si>
    <t>TFF</t>
  </si>
  <si>
    <t>Tefé</t>
  </si>
  <si>
    <t>TGU</t>
  </si>
  <si>
    <t>Tegucigalpa</t>
  </si>
  <si>
    <t>TCN</t>
  </si>
  <si>
    <t>Tehuacan</t>
  </si>
  <si>
    <t>TPQ</t>
  </si>
  <si>
    <t>Tepic</t>
  </si>
  <si>
    <t>THE</t>
  </si>
  <si>
    <t>Teresina</t>
  </si>
  <si>
    <t>TIJ</t>
  </si>
  <si>
    <t>Tijuana</t>
  </si>
  <si>
    <t>TAB</t>
  </si>
  <si>
    <t>Tobago</t>
  </si>
  <si>
    <t>TLU</t>
  </si>
  <si>
    <t>Tolu</t>
  </si>
  <si>
    <t>TRC</t>
  </si>
  <si>
    <t>Torreon</t>
  </si>
  <si>
    <t>REL</t>
  </si>
  <si>
    <t>Trelew</t>
  </si>
  <si>
    <t>TRU</t>
  </si>
  <si>
    <t>Trujillo</t>
  </si>
  <si>
    <t>TUC</t>
  </si>
  <si>
    <t>Tucuman</t>
  </si>
  <si>
    <t>TCO</t>
  </si>
  <si>
    <t>Tumaco</t>
  </si>
  <si>
    <t>TBP</t>
  </si>
  <si>
    <t>Tumbes</t>
  </si>
  <si>
    <t>UBT</t>
  </si>
  <si>
    <t>Ubatuba</t>
  </si>
  <si>
    <t>UBA</t>
  </si>
  <si>
    <t>Uberaba</t>
  </si>
  <si>
    <t>UDI</t>
  </si>
  <si>
    <t>Uberlandia</t>
  </si>
  <si>
    <t>UPN</t>
  </si>
  <si>
    <t>Uruapan</t>
  </si>
  <si>
    <t>URG</t>
  </si>
  <si>
    <t>Uruguaiana</t>
  </si>
  <si>
    <t>USH</t>
  </si>
  <si>
    <t>Ushuaia</t>
  </si>
  <si>
    <t>VUP</t>
  </si>
  <si>
    <t>Valledupar</t>
  </si>
  <si>
    <t>VER</t>
  </si>
  <si>
    <t>Veracruz</t>
  </si>
  <si>
    <t>VDM</t>
  </si>
  <si>
    <t>Viedma</t>
  </si>
  <si>
    <t>VQS</t>
  </si>
  <si>
    <t>Vieques</t>
  </si>
  <si>
    <t>VGZ</t>
  </si>
  <si>
    <t>Villa Garzon</t>
  </si>
  <si>
    <t>VME</t>
  </si>
  <si>
    <t>Villa Mercedes</t>
  </si>
  <si>
    <t>VSA</t>
  </si>
  <si>
    <t>Villahermosa</t>
  </si>
  <si>
    <t>VVC</t>
  </si>
  <si>
    <t>Villavicencio</t>
  </si>
  <si>
    <t>VIX</t>
  </si>
  <si>
    <t>VOT</t>
  </si>
  <si>
    <t>Votuporanga</t>
  </si>
  <si>
    <t>EYP</t>
  </si>
  <si>
    <t>Yopal</t>
  </si>
  <si>
    <t>ZCL</t>
  </si>
  <si>
    <t>Zacatecas</t>
  </si>
  <si>
    <t>ZIH</t>
  </si>
  <si>
    <t>Zihuatanejo</t>
  </si>
  <si>
    <t>LSS</t>
  </si>
  <si>
    <t>Îles des Saintes</t>
  </si>
  <si>
    <t>ABD</t>
  </si>
  <si>
    <t>Middle East</t>
  </si>
  <si>
    <t>Abadan</t>
  </si>
  <si>
    <t>Iran (Islamic Republic of Iran)</t>
  </si>
  <si>
    <t>AHB</t>
  </si>
  <si>
    <t>Abha</t>
  </si>
  <si>
    <t>Saudi Arabia (Kingdom of Saudi Arabia)</t>
  </si>
  <si>
    <t>AUH</t>
  </si>
  <si>
    <t>Abu Dhabi</t>
  </si>
  <si>
    <t>AEU</t>
  </si>
  <si>
    <t>Abu Mousa</t>
  </si>
  <si>
    <t>ADE</t>
  </si>
  <si>
    <t>Aden</t>
  </si>
  <si>
    <t>Yemen (Republic of Yemen)</t>
  </si>
  <si>
    <t>AWZ</t>
  </si>
  <si>
    <t>Ahvaz</t>
  </si>
  <si>
    <t>AAN</t>
  </si>
  <si>
    <t>Al Ain</t>
  </si>
  <si>
    <t>HOF</t>
  </si>
  <si>
    <t>Al-Ahsa</t>
  </si>
  <si>
    <t>ABT</t>
  </si>
  <si>
    <t>Al-Baha</t>
  </si>
  <si>
    <t>AJF</t>
  </si>
  <si>
    <t>Al-Jouf</t>
  </si>
  <si>
    <t>ULH</t>
  </si>
  <si>
    <t>Al-Ula</t>
  </si>
  <si>
    <t>ADJ</t>
  </si>
  <si>
    <t>Amman</t>
  </si>
  <si>
    <t>AMM</t>
  </si>
  <si>
    <t>RAE</t>
  </si>
  <si>
    <t>Arar</t>
  </si>
  <si>
    <t>ADU</t>
  </si>
  <si>
    <t>Ardabil</t>
  </si>
  <si>
    <t>PGU</t>
  </si>
  <si>
    <t>Asalooye</t>
  </si>
  <si>
    <t>BAH</t>
  </si>
  <si>
    <t>Bahrain (Kingdom of Bahrain)</t>
  </si>
  <si>
    <t>BXR</t>
  </si>
  <si>
    <t>Bam</t>
  </si>
  <si>
    <t>Bandar Abbas</t>
  </si>
  <si>
    <t>BDH</t>
  </si>
  <si>
    <t>Bandar Lengeh</t>
  </si>
  <si>
    <t>BEY</t>
  </si>
  <si>
    <t>Beirut</t>
  </si>
  <si>
    <t>XBJ</t>
  </si>
  <si>
    <t>Birjand</t>
  </si>
  <si>
    <t>BHH</t>
  </si>
  <si>
    <t>Bisha</t>
  </si>
  <si>
    <t>BJB</t>
  </si>
  <si>
    <t>Bojnoord</t>
  </si>
  <si>
    <t>BUZ</t>
  </si>
  <si>
    <t>Booshehr</t>
  </si>
  <si>
    <t>ZBR</t>
  </si>
  <si>
    <t>Chabahar</t>
  </si>
  <si>
    <t>DMM</t>
  </si>
  <si>
    <t>Dammam</t>
  </si>
  <si>
    <t>SRY</t>
  </si>
  <si>
    <t>Dasht Naz</t>
  </si>
  <si>
    <t>DWD</t>
  </si>
  <si>
    <t>Dawadmi</t>
  </si>
  <si>
    <t>DOH</t>
  </si>
  <si>
    <t>Doha</t>
  </si>
  <si>
    <t>DXB</t>
  </si>
  <si>
    <t>Dubai</t>
  </si>
  <si>
    <t>DWC</t>
  </si>
  <si>
    <t>ETH</t>
  </si>
  <si>
    <t>Eilath</t>
  </si>
  <si>
    <t>EBL</t>
  </si>
  <si>
    <t>Erbil</t>
  </si>
  <si>
    <t>FJR</t>
  </si>
  <si>
    <t>Fujairah</t>
  </si>
  <si>
    <t>ELQ</t>
  </si>
  <si>
    <t>Gassim</t>
  </si>
  <si>
    <t>GIZ</t>
  </si>
  <si>
    <t>Gizan</t>
  </si>
  <si>
    <t>GBT</t>
  </si>
  <si>
    <t>Gorgan</t>
  </si>
  <si>
    <t>URY</t>
  </si>
  <si>
    <t>Gurayat</t>
  </si>
  <si>
    <t>HFA</t>
  </si>
  <si>
    <t>Haifa</t>
  </si>
  <si>
    <t>HAS</t>
  </si>
  <si>
    <t>Hail</t>
  </si>
  <si>
    <t>HDM</t>
  </si>
  <si>
    <t>Hamedan</t>
  </si>
  <si>
    <t>HRZ</t>
  </si>
  <si>
    <t>Herzlia</t>
  </si>
  <si>
    <t>HOD</t>
  </si>
  <si>
    <t>Hodeidah</t>
  </si>
  <si>
    <t>IIL</t>
  </si>
  <si>
    <t>Ilam</t>
  </si>
  <si>
    <t>IHR</t>
  </si>
  <si>
    <t>Iran Shahr</t>
  </si>
  <si>
    <t>IFN</t>
  </si>
  <si>
    <t>Isfahan</t>
  </si>
  <si>
    <t>JED</t>
  </si>
  <si>
    <t>Jeddah</t>
  </si>
  <si>
    <t>KLM</t>
  </si>
  <si>
    <t>Kalaleh</t>
  </si>
  <si>
    <t>KER</t>
  </si>
  <si>
    <t>Kerman</t>
  </si>
  <si>
    <t>KSH</t>
  </si>
  <si>
    <t>Kermanshah</t>
  </si>
  <si>
    <t>KHD</t>
  </si>
  <si>
    <t>Khoram Abad</t>
  </si>
  <si>
    <t>KHY</t>
  </si>
  <si>
    <t>Khoy</t>
  </si>
  <si>
    <t>KIH</t>
  </si>
  <si>
    <t>Kish</t>
  </si>
  <si>
    <t>KWI</t>
  </si>
  <si>
    <t>Kuwait (State of Kuwait)</t>
  </si>
  <si>
    <t>LFM</t>
  </si>
  <si>
    <t>Lamerd</t>
  </si>
  <si>
    <t>LRR</t>
  </si>
  <si>
    <t>Larestan</t>
  </si>
  <si>
    <t>MED</t>
  </si>
  <si>
    <t>Madinah</t>
  </si>
  <si>
    <t>MRX</t>
  </si>
  <si>
    <t>Mahshahr</t>
  </si>
  <si>
    <t>MHD</t>
  </si>
  <si>
    <t>Mashhad</t>
  </si>
  <si>
    <t>MCT</t>
  </si>
  <si>
    <t>Muscat</t>
  </si>
  <si>
    <t>EAM</t>
  </si>
  <si>
    <t>Nejran</t>
  </si>
  <si>
    <t>NSH</t>
  </si>
  <si>
    <t>Noshahr</t>
  </si>
  <si>
    <t>PFQ</t>
  </si>
  <si>
    <t>Pars Abad</t>
  </si>
  <si>
    <t>AQI</t>
  </si>
  <si>
    <t>Qaisumah</t>
  </si>
  <si>
    <t>RAH</t>
  </si>
  <si>
    <t>Rafha</t>
  </si>
  <si>
    <t>RJN</t>
  </si>
  <si>
    <t>Rafsanjan</t>
  </si>
  <si>
    <t>RKT</t>
  </si>
  <si>
    <t>Ral Al Khaimah</t>
  </si>
  <si>
    <t>RZR</t>
  </si>
  <si>
    <t>Ramsar</t>
  </si>
  <si>
    <t>RAS</t>
  </si>
  <si>
    <t>Rasht</t>
  </si>
  <si>
    <t>RUH</t>
  </si>
  <si>
    <t>Riyadh</t>
  </si>
  <si>
    <t>RIY</t>
  </si>
  <si>
    <t>Riyan Mukalla</t>
  </si>
  <si>
    <t>RPN</t>
  </si>
  <si>
    <t>Rosh Pina</t>
  </si>
  <si>
    <t>AFZ</t>
  </si>
  <si>
    <t>Sabzevar</t>
  </si>
  <si>
    <t>ACP</t>
  </si>
  <si>
    <t>Sahand</t>
  </si>
  <si>
    <t>SAH</t>
  </si>
  <si>
    <t>Sana'a</t>
  </si>
  <si>
    <t>GXF</t>
  </si>
  <si>
    <t>Sayun</t>
  </si>
  <si>
    <t>CQD</t>
  </si>
  <si>
    <t>Shahrekord</t>
  </si>
  <si>
    <t>RUD</t>
  </si>
  <si>
    <t>Shahrud</t>
  </si>
  <si>
    <t>SHJ</t>
  </si>
  <si>
    <t>Sharjah</t>
  </si>
  <si>
    <t>SHW</t>
  </si>
  <si>
    <t>Sharurah</t>
  </si>
  <si>
    <t>SYZ</t>
  </si>
  <si>
    <t>Shiraz</t>
  </si>
  <si>
    <t>SYJ</t>
  </si>
  <si>
    <t>Sirjan</t>
  </si>
  <si>
    <t>TCX</t>
  </si>
  <si>
    <t>Tabas</t>
  </si>
  <si>
    <t>TBZ</t>
  </si>
  <si>
    <t>Tabriz</t>
  </si>
  <si>
    <t>TUU</t>
  </si>
  <si>
    <t>Tabuk</t>
  </si>
  <si>
    <t>TIF</t>
  </si>
  <si>
    <t>Taif</t>
  </si>
  <si>
    <t>TAI</t>
  </si>
  <si>
    <t>Taiz</t>
  </si>
  <si>
    <t>IKA</t>
  </si>
  <si>
    <t>Tehran</t>
  </si>
  <si>
    <t>THR</t>
  </si>
  <si>
    <t>TLV</t>
  </si>
  <si>
    <t>Tel-Aviv</t>
  </si>
  <si>
    <t>SDV</t>
  </si>
  <si>
    <t>TUI</t>
  </si>
  <si>
    <t>Turaif</t>
  </si>
  <si>
    <t>OMH</t>
  </si>
  <si>
    <t>Uromia</t>
  </si>
  <si>
    <t>WAE</t>
  </si>
  <si>
    <t>Wadi Al-Dawasir</t>
  </si>
  <si>
    <t>EJH</t>
  </si>
  <si>
    <t>Wedjh</t>
  </si>
  <si>
    <t>YNB</t>
  </si>
  <si>
    <t>Yanbu</t>
  </si>
  <si>
    <t>YES</t>
  </si>
  <si>
    <t>Yasooj</t>
  </si>
  <si>
    <t>AZD</t>
  </si>
  <si>
    <t>Yazd</t>
  </si>
  <si>
    <t>ACZ</t>
  </si>
  <si>
    <t>Zabol</t>
  </si>
  <si>
    <t>ZAH</t>
  </si>
  <si>
    <t>Zahedan</t>
  </si>
  <si>
    <t>JWN</t>
  </si>
  <si>
    <t>Zanjan</t>
  </si>
  <si>
    <t>ABI</t>
  </si>
  <si>
    <t>North America</t>
  </si>
  <si>
    <t>Abilene TX</t>
  </si>
  <si>
    <t>USA</t>
  </si>
  <si>
    <t>CAK</t>
  </si>
  <si>
    <t>Akron OH</t>
  </si>
  <si>
    <t>ALB</t>
  </si>
  <si>
    <t>Albany NY</t>
  </si>
  <si>
    <t>ABQ</t>
  </si>
  <si>
    <t>Albuquerque NM</t>
  </si>
  <si>
    <t>AEX</t>
  </si>
  <si>
    <t>Alexandria LA</t>
  </si>
  <si>
    <t>ABE</t>
  </si>
  <si>
    <t>Allentown PA</t>
  </si>
  <si>
    <t>ANC</t>
  </si>
  <si>
    <t>Anchorage AK</t>
  </si>
  <si>
    <t>AVL</t>
  </si>
  <si>
    <t>Asheville NC</t>
  </si>
  <si>
    <t>ATL</t>
  </si>
  <si>
    <t>Atlanta GA</t>
  </si>
  <si>
    <t>ACY</t>
  </si>
  <si>
    <t>Atlantic City NJ</t>
  </si>
  <si>
    <t>AUS</t>
  </si>
  <si>
    <t>Austin TX</t>
  </si>
  <si>
    <t>BFL</t>
  </si>
  <si>
    <t>Bakersfield CA</t>
  </si>
  <si>
    <t>BWI</t>
  </si>
  <si>
    <t>Baltimore MD</t>
  </si>
  <si>
    <t>BGR</t>
  </si>
  <si>
    <t>Bangor ME</t>
  </si>
  <si>
    <t>BTR</t>
  </si>
  <si>
    <t>Baton Rouge LA</t>
  </si>
  <si>
    <t>BHM</t>
  </si>
  <si>
    <t>Birmingham AL</t>
  </si>
  <si>
    <t>BIS</t>
  </si>
  <si>
    <t>Bismarck ND</t>
  </si>
  <si>
    <t>BMI</t>
  </si>
  <si>
    <t>Bloomington IL</t>
  </si>
  <si>
    <t>TRI</t>
  </si>
  <si>
    <t>Blountville TN</t>
  </si>
  <si>
    <t>BOI</t>
  </si>
  <si>
    <t>Boise ID</t>
  </si>
  <si>
    <t>BOS</t>
  </si>
  <si>
    <t>Boston MA</t>
  </si>
  <si>
    <t>BRO</t>
  </si>
  <si>
    <t>Brownsville TX</t>
  </si>
  <si>
    <t>BUF</t>
  </si>
  <si>
    <t>Buffalo, NY</t>
  </si>
  <si>
    <t>BUR</t>
  </si>
  <si>
    <t>Burbank CA</t>
  </si>
  <si>
    <t>BTV</t>
  </si>
  <si>
    <t>Burlington VT</t>
  </si>
  <si>
    <t>YYC</t>
  </si>
  <si>
    <t>Calgary AB</t>
  </si>
  <si>
    <t>CPR</t>
  </si>
  <si>
    <t>Casper WY</t>
  </si>
  <si>
    <t>CID</t>
  </si>
  <si>
    <t>Cedar Rapids IA</t>
  </si>
  <si>
    <t>CHS</t>
  </si>
  <si>
    <t>Charleston SC</t>
  </si>
  <si>
    <t>CRW</t>
  </si>
  <si>
    <t>Charleston WV</t>
  </si>
  <si>
    <t>CLT</t>
  </si>
  <si>
    <t>Charlotte NC</t>
  </si>
  <si>
    <t>YYG</t>
  </si>
  <si>
    <t>Charlottetown PE</t>
  </si>
  <si>
    <t>CHA</t>
  </si>
  <si>
    <t>Chattanooga TN</t>
  </si>
  <si>
    <t>MDW</t>
  </si>
  <si>
    <t>Chicago IL</t>
  </si>
  <si>
    <t>ORD</t>
  </si>
  <si>
    <t>CVG</t>
  </si>
  <si>
    <t>Cincinnati OH</t>
  </si>
  <si>
    <t>BKL</t>
  </si>
  <si>
    <t>Cleveland OH</t>
  </si>
  <si>
    <t>CLE</t>
  </si>
  <si>
    <t>COS</t>
  </si>
  <si>
    <t>Colorado Springs CO</t>
  </si>
  <si>
    <t>CAE</t>
  </si>
  <si>
    <t>Columbia SC</t>
  </si>
  <si>
    <t>CMH</t>
  </si>
  <si>
    <t>Columbus OH</t>
  </si>
  <si>
    <t>LCK</t>
  </si>
  <si>
    <t>YQQ</t>
  </si>
  <si>
    <t>Comox BC</t>
  </si>
  <si>
    <t>DAL</t>
  </si>
  <si>
    <t>Dallas TX</t>
  </si>
  <si>
    <t>DFW</t>
  </si>
  <si>
    <t>Dallas/Fort Worth TX</t>
  </si>
  <si>
    <t>DAY</t>
  </si>
  <si>
    <t>Dayton OH</t>
  </si>
  <si>
    <t>DAB</t>
  </si>
  <si>
    <t>Daytona Beach FL</t>
  </si>
  <si>
    <t>YDF</t>
  </si>
  <si>
    <t>Deer Lake NF</t>
  </si>
  <si>
    <t>DEN</t>
  </si>
  <si>
    <t>Denver CO</t>
  </si>
  <si>
    <t>DSM</t>
  </si>
  <si>
    <t>Des Moines IA</t>
  </si>
  <si>
    <t>DTW</t>
  </si>
  <si>
    <t>Detroit MI</t>
  </si>
  <si>
    <t>YEG</t>
  </si>
  <si>
    <t>Edmonton AB</t>
  </si>
  <si>
    <t>ELP</t>
  </si>
  <si>
    <t>El Paso TX</t>
  </si>
  <si>
    <t>EUG</t>
  </si>
  <si>
    <t>Eugene OR</t>
  </si>
  <si>
    <t>FAI</t>
  </si>
  <si>
    <t>Fairbanks AK</t>
  </si>
  <si>
    <t>FLL</t>
  </si>
  <si>
    <t>Fort Lauderdale, FL</t>
  </si>
  <si>
    <t>YMM</t>
  </si>
  <si>
    <t>Fort McMurray AB</t>
  </si>
  <si>
    <t>FMY</t>
  </si>
  <si>
    <t>Fort Myers FL</t>
  </si>
  <si>
    <t>RSW</t>
  </si>
  <si>
    <t>FSM</t>
  </si>
  <si>
    <t>Fort Smith AR</t>
  </si>
  <si>
    <t>FWA</t>
  </si>
  <si>
    <t>Fort Wayne IN</t>
  </si>
  <si>
    <t>AFW</t>
  </si>
  <si>
    <t>Fort Worth TX</t>
  </si>
  <si>
    <t>FAT</t>
  </si>
  <si>
    <t>Fresno CA</t>
  </si>
  <si>
    <t>GNV</t>
  </si>
  <si>
    <t>Gainesville FL</t>
  </si>
  <si>
    <t>YQX</t>
  </si>
  <si>
    <t>Gander NF</t>
  </si>
  <si>
    <t>GYY</t>
  </si>
  <si>
    <t>Gary IN</t>
  </si>
  <si>
    <t>GYR</t>
  </si>
  <si>
    <t>Goodyear AZ</t>
  </si>
  <si>
    <t>GRR</t>
  </si>
  <si>
    <t>Grand Rapids MI</t>
  </si>
  <si>
    <t>GRB</t>
  </si>
  <si>
    <t>Green Bay</t>
  </si>
  <si>
    <t>GSO</t>
  </si>
  <si>
    <t>Greensboro NC</t>
  </si>
  <si>
    <t>GSP</t>
  </si>
  <si>
    <t>Greer SC</t>
  </si>
  <si>
    <t>GPT</t>
  </si>
  <si>
    <t>Gulfport MS</t>
  </si>
  <si>
    <t>YHZ</t>
  </si>
  <si>
    <t>Halifax NS</t>
  </si>
  <si>
    <t>YHM</t>
  </si>
  <si>
    <t>Hamilton ON</t>
  </si>
  <si>
    <t>MDT</t>
  </si>
  <si>
    <t>Harrisburg</t>
  </si>
  <si>
    <t>BDL</t>
  </si>
  <si>
    <t>Hartford CT</t>
  </si>
  <si>
    <t>ITO</t>
  </si>
  <si>
    <t>Hilo</t>
  </si>
  <si>
    <t>Honolulu</t>
  </si>
  <si>
    <t>EFD</t>
  </si>
  <si>
    <t>Houston TX</t>
  </si>
  <si>
    <t>IAH</t>
  </si>
  <si>
    <t>HOU</t>
  </si>
  <si>
    <t>HSV</t>
  </si>
  <si>
    <t>Huntsville AL</t>
  </si>
  <si>
    <t>IND</t>
  </si>
  <si>
    <t>Indianapolis IN</t>
  </si>
  <si>
    <t>JAN</t>
  </si>
  <si>
    <t>Jackson MS</t>
  </si>
  <si>
    <t>JAX</t>
  </si>
  <si>
    <t>Jacksonville FL</t>
  </si>
  <si>
    <t>OGG</t>
  </si>
  <si>
    <t>Kahului</t>
  </si>
  <si>
    <t>KOA</t>
  </si>
  <si>
    <t>Kailua-Kona HI</t>
  </si>
  <si>
    <t>FCA</t>
  </si>
  <si>
    <t>Kalispell MT</t>
  </si>
  <si>
    <t>YKA</t>
  </si>
  <si>
    <t>Kamloops BC</t>
  </si>
  <si>
    <t>MKC</t>
  </si>
  <si>
    <t>Kansas City MO</t>
  </si>
  <si>
    <t>MCI</t>
  </si>
  <si>
    <t>YLW</t>
  </si>
  <si>
    <t>Kelowna BC</t>
  </si>
  <si>
    <t>TYS</t>
  </si>
  <si>
    <t>Knoxville TN</t>
  </si>
  <si>
    <t>LFT</t>
  </si>
  <si>
    <t>Lafayette LA</t>
  </si>
  <si>
    <t>LAN</t>
  </si>
  <si>
    <t>Lansing MI</t>
  </si>
  <si>
    <t>HSH</t>
  </si>
  <si>
    <t>Las Vegas NV</t>
  </si>
  <si>
    <t>LAS</t>
  </si>
  <si>
    <t>VGT</t>
  </si>
  <si>
    <t>LEX</t>
  </si>
  <si>
    <t>Lexington KY</t>
  </si>
  <si>
    <t>LIH</t>
  </si>
  <si>
    <t>Lihue</t>
  </si>
  <si>
    <t>LNK</t>
  </si>
  <si>
    <t>Lincoln NE</t>
  </si>
  <si>
    <t>YXU</t>
  </si>
  <si>
    <t>London ON</t>
  </si>
  <si>
    <t>LGB</t>
  </si>
  <si>
    <t>Long Beach CA</t>
  </si>
  <si>
    <t>LAX</t>
  </si>
  <si>
    <t>Los Angeles CA</t>
  </si>
  <si>
    <t>VNY</t>
  </si>
  <si>
    <t>LOU</t>
  </si>
  <si>
    <t>Louisville KY</t>
  </si>
  <si>
    <t>SDF</t>
  </si>
  <si>
    <t>MSN</t>
  </si>
  <si>
    <t>Madison WI</t>
  </si>
  <si>
    <t>MHT</t>
  </si>
  <si>
    <t>Manchester, NH</t>
  </si>
  <si>
    <t>MFR</t>
  </si>
  <si>
    <t>Medford OR</t>
  </si>
  <si>
    <t>YXH</t>
  </si>
  <si>
    <t>Medicine Hat AB</t>
  </si>
  <si>
    <t>MLB</t>
  </si>
  <si>
    <t>Melbourne FL</t>
  </si>
  <si>
    <t>MEM</t>
  </si>
  <si>
    <t>Memphis TN</t>
  </si>
  <si>
    <t>MIA</t>
  </si>
  <si>
    <t>Miami FL</t>
  </si>
  <si>
    <t>MKE</t>
  </si>
  <si>
    <t>Milwaukee WI</t>
  </si>
  <si>
    <t>MWC</t>
  </si>
  <si>
    <t>MSP</t>
  </si>
  <si>
    <t>Minneapolis MN</t>
  </si>
  <si>
    <t>MLI</t>
  </si>
  <si>
    <t>Moline IL</t>
  </si>
  <si>
    <t>YQM</t>
  </si>
  <si>
    <t>Moncton NB</t>
  </si>
  <si>
    <t>MRY</t>
  </si>
  <si>
    <t>Monterey CA</t>
  </si>
  <si>
    <t>YMX</t>
  </si>
  <si>
    <t>Montreal QC</t>
  </si>
  <si>
    <t>YUL</t>
  </si>
  <si>
    <t>CWA</t>
  </si>
  <si>
    <t>Mosinee WI</t>
  </si>
  <si>
    <t>Myrtle Beach SC</t>
  </si>
  <si>
    <t>YCD</t>
  </si>
  <si>
    <t>Nanaimo BC</t>
  </si>
  <si>
    <t>APF</t>
  </si>
  <si>
    <t>Naples FL</t>
  </si>
  <si>
    <t>BNA</t>
  </si>
  <si>
    <t>Nashville TN</t>
  </si>
  <si>
    <t>MSY</t>
  </si>
  <si>
    <t>New Orleans LA</t>
  </si>
  <si>
    <t>SWF</t>
  </si>
  <si>
    <t>New Windsor, NY</t>
  </si>
  <si>
    <t>JFK</t>
  </si>
  <si>
    <t>New York NY</t>
  </si>
  <si>
    <t>LGA</t>
  </si>
  <si>
    <t>IAG</t>
  </si>
  <si>
    <t>EWR</t>
  </si>
  <si>
    <t>Newark NJ</t>
  </si>
  <si>
    <t>ORF</t>
  </si>
  <si>
    <t>Norfolk VA</t>
  </si>
  <si>
    <t>OAK</t>
  </si>
  <si>
    <t>Oakland CA</t>
  </si>
  <si>
    <t>OKC</t>
  </si>
  <si>
    <t>Oklahoma City, OK</t>
  </si>
  <si>
    <t>OMA</t>
  </si>
  <si>
    <t>Omaha NE</t>
  </si>
  <si>
    <t>ONT</t>
  </si>
  <si>
    <t>Ontario CA</t>
  </si>
  <si>
    <t>ORL</t>
  </si>
  <si>
    <t>Orlando FL</t>
  </si>
  <si>
    <t>MCO</t>
  </si>
  <si>
    <t>YOW</t>
  </si>
  <si>
    <t>Ottawa ON</t>
  </si>
  <si>
    <t>OXR</t>
  </si>
  <si>
    <t>Oxnard</t>
  </si>
  <si>
    <t>PAH</t>
  </si>
  <si>
    <t>Paducah KY</t>
  </si>
  <si>
    <t>PSP</t>
  </si>
  <si>
    <t>Palm Springs CA</t>
  </si>
  <si>
    <t>PMD</t>
  </si>
  <si>
    <t>Palmdale CA</t>
  </si>
  <si>
    <t>PSC</t>
  </si>
  <si>
    <t>Pasco WA</t>
  </si>
  <si>
    <t>PNS</t>
  </si>
  <si>
    <t>Pensacola FL</t>
  </si>
  <si>
    <t>PIA</t>
  </si>
  <si>
    <t>Peoria IL</t>
  </si>
  <si>
    <t>PHL</t>
  </si>
  <si>
    <t>Philadelphia PA</t>
  </si>
  <si>
    <t>DVT</t>
  </si>
  <si>
    <t>Phoenix AZ</t>
  </si>
  <si>
    <t>AZA</t>
  </si>
  <si>
    <t>PHX</t>
  </si>
  <si>
    <t>PIT</t>
  </si>
  <si>
    <t>Pittsburgh PA</t>
  </si>
  <si>
    <t>PDX</t>
  </si>
  <si>
    <t>Portland OR</t>
  </si>
  <si>
    <t>YXS</t>
  </si>
  <si>
    <t>Prince George BC</t>
  </si>
  <si>
    <t>PGD</t>
  </si>
  <si>
    <t>Punta Gorda</t>
  </si>
  <si>
    <t>YQB</t>
  </si>
  <si>
    <t>Quebec QC</t>
  </si>
  <si>
    <t>RDU</t>
  </si>
  <si>
    <t>Raleigh-Durham NC</t>
  </si>
  <si>
    <t>YQR</t>
  </si>
  <si>
    <t>Regina SK</t>
  </si>
  <si>
    <t>RNO</t>
  </si>
  <si>
    <t>Reno NV</t>
  </si>
  <si>
    <t>RIC</t>
  </si>
  <si>
    <t>Richmond VA</t>
  </si>
  <si>
    <t>ROA</t>
  </si>
  <si>
    <t>Roanoke VA</t>
  </si>
  <si>
    <t>ROC</t>
  </si>
  <si>
    <t>Rochester NY</t>
  </si>
  <si>
    <t>RFD</t>
  </si>
  <si>
    <t>Rockford</t>
  </si>
  <si>
    <t>MHR</t>
  </si>
  <si>
    <t>Sacramento CA</t>
  </si>
  <si>
    <t>SAC</t>
  </si>
  <si>
    <t>SMF</t>
  </si>
  <si>
    <t>SLC</t>
  </si>
  <si>
    <t>Salt Lake City UT</t>
  </si>
  <si>
    <t>SAT</t>
  </si>
  <si>
    <t>San Antonio TX</t>
  </si>
  <si>
    <t>SAN</t>
  </si>
  <si>
    <t>San Diego CA</t>
  </si>
  <si>
    <t>SFO</t>
  </si>
  <si>
    <t>San Francisco CA</t>
  </si>
  <si>
    <t>SJC</t>
  </si>
  <si>
    <t>San Jose CA</t>
  </si>
  <si>
    <t>SBP</t>
  </si>
  <si>
    <t>San Luis Obispo CA</t>
  </si>
  <si>
    <t>SFB</t>
  </si>
  <si>
    <t>Sanford FL</t>
  </si>
  <si>
    <t>SNA</t>
  </si>
  <si>
    <t>Santa Ana, CA</t>
  </si>
  <si>
    <t>SBA</t>
  </si>
  <si>
    <t>Santa Barbara CA</t>
  </si>
  <si>
    <t>SRQ</t>
  </si>
  <si>
    <t>Sarasota FL</t>
  </si>
  <si>
    <t>YXE</t>
  </si>
  <si>
    <t>Saskatoon SK</t>
  </si>
  <si>
    <t>YAM</t>
  </si>
  <si>
    <t>Sault Ste. Marie ON</t>
  </si>
  <si>
    <t>SAV</t>
  </si>
  <si>
    <t>Savannah GA</t>
  </si>
  <si>
    <t>SEA</t>
  </si>
  <si>
    <t>Seattle WA</t>
  </si>
  <si>
    <t>SHV</t>
  </si>
  <si>
    <t>Shreveport LA</t>
  </si>
  <si>
    <t>FSD</t>
  </si>
  <si>
    <t>Sioux Falls SD</t>
  </si>
  <si>
    <t>SBN</t>
  </si>
  <si>
    <t>South Bend IN</t>
  </si>
  <si>
    <t>GEG</t>
  </si>
  <si>
    <t>Spokane WA</t>
  </si>
  <si>
    <t>SGF</t>
  </si>
  <si>
    <t>Springfield MO</t>
  </si>
  <si>
    <t>YSJ</t>
  </si>
  <si>
    <t>St John NB</t>
  </si>
  <si>
    <t>YYT</t>
  </si>
  <si>
    <t>St John, NL</t>
  </si>
  <si>
    <t>STL</t>
  </si>
  <si>
    <t>St Louis MO</t>
  </si>
  <si>
    <t>PIE</t>
  </si>
  <si>
    <t>St Petersburg FL</t>
  </si>
  <si>
    <t>YSB</t>
  </si>
  <si>
    <t>Sudbury ON</t>
  </si>
  <si>
    <t>SYR</t>
  </si>
  <si>
    <t>Syracuse NY</t>
  </si>
  <si>
    <t>TLH</t>
  </si>
  <si>
    <t>Tallahassee FL</t>
  </si>
  <si>
    <t>TPA</t>
  </si>
  <si>
    <t>Tampa FL</t>
  </si>
  <si>
    <t>YXT</t>
  </si>
  <si>
    <t>Terrace BC</t>
  </si>
  <si>
    <t>TEB</t>
  </si>
  <si>
    <t>Teterboro NJ</t>
  </si>
  <si>
    <t>YQT</t>
  </si>
  <si>
    <t>Thunder Bay ON</t>
  </si>
  <si>
    <t>FOE</t>
  </si>
  <si>
    <t>Topeka KS</t>
  </si>
  <si>
    <t>YTZ</t>
  </si>
  <si>
    <t>Toronto ON</t>
  </si>
  <si>
    <t>YYZ</t>
  </si>
  <si>
    <t>TUS</t>
  </si>
  <si>
    <t>Tucson AZ</t>
  </si>
  <si>
    <t>TUL</t>
  </si>
  <si>
    <t>Tulsa OK</t>
  </si>
  <si>
    <t>YVR</t>
  </si>
  <si>
    <t>Vancouver BC</t>
  </si>
  <si>
    <t>YYJ</t>
  </si>
  <si>
    <t>Victoria BC</t>
  </si>
  <si>
    <t>PVD</t>
  </si>
  <si>
    <t>Warwick</t>
  </si>
  <si>
    <t>DCA</t>
  </si>
  <si>
    <t>Washington DC</t>
  </si>
  <si>
    <t>IAD</t>
  </si>
  <si>
    <t>Washington, DC</t>
  </si>
  <si>
    <t>PBI</t>
  </si>
  <si>
    <t>West Palm Beach FL</t>
  </si>
  <si>
    <t>HPN</t>
  </si>
  <si>
    <t>White Plains NY</t>
  </si>
  <si>
    <t>ICT</t>
  </si>
  <si>
    <t>Wichita KS</t>
  </si>
  <si>
    <t>YWG</t>
  </si>
  <si>
    <t>Winnipeg MB</t>
  </si>
  <si>
    <t>YUM</t>
  </si>
  <si>
    <t>Yuma AZ</t>
  </si>
  <si>
    <r>
      <t xml:space="preserve">Repair and Maintenance </t>
    </r>
    <r>
      <rPr>
        <i/>
        <sz val="11"/>
        <color rgb="FFFF0000"/>
        <rFont val="Arial"/>
        <family val="2"/>
      </rPr>
      <t>excludes operational expenses</t>
    </r>
    <r>
      <rPr>
        <sz val="11"/>
        <rFont val="Arial"/>
        <family val="2"/>
      </rPr>
      <t xml:space="preserve"> (all facilities/systems)</t>
    </r>
  </si>
  <si>
    <r>
      <t xml:space="preserve">Repair and Maintenance </t>
    </r>
    <r>
      <rPr>
        <b/>
        <i/>
        <sz val="10"/>
        <color indexed="12"/>
        <rFont val="Arial"/>
        <family val="2"/>
      </rPr>
      <t>excludes operational expenses</t>
    </r>
    <r>
      <rPr>
        <b/>
        <sz val="10"/>
        <color indexed="12"/>
        <rFont val="Arial"/>
        <family val="2"/>
      </rPr>
      <t xml:space="preserve"> (all facilities/systems but not including deicing services): </t>
    </r>
    <r>
      <rPr>
        <sz val="10"/>
        <rFont val="Arial"/>
        <family val="2"/>
      </rPr>
      <t xml:space="preserve"> Airfield Repairs &amp; Maintenance + Terminal Repairs &amp; Maintenance + Grounds Maintenance + Roadway Maintenance</t>
    </r>
  </si>
  <si>
    <t>I2(b)</t>
  </si>
  <si>
    <t>I2(c)</t>
  </si>
  <si>
    <t xml:space="preserve">   TOTAL Ground Transportation Fees</t>
  </si>
  <si>
    <r>
      <t xml:space="preserve">Ground Transportation Fees </t>
    </r>
    <r>
      <rPr>
        <sz val="10"/>
        <color indexed="10"/>
        <rFont val="Arial"/>
        <family val="2"/>
      </rPr>
      <t>(Taxis)</t>
    </r>
  </si>
  <si>
    <r>
      <t>Ground Transportation Fees</t>
    </r>
    <r>
      <rPr>
        <sz val="10"/>
        <color indexed="12"/>
        <rFont val="Arial"/>
        <family val="2"/>
      </rPr>
      <t xml:space="preserve">.   </t>
    </r>
    <r>
      <rPr>
        <sz val="10"/>
        <rFont val="Arial"/>
        <family val="2"/>
      </rPr>
      <t>Enter</t>
    </r>
    <r>
      <rPr>
        <sz val="10"/>
        <color indexed="12"/>
        <rFont val="Arial"/>
        <family val="2"/>
      </rPr>
      <t xml:space="preserve"> </t>
    </r>
    <r>
      <rPr>
        <sz val="10"/>
        <rFont val="Arial"/>
        <family val="2"/>
      </rPr>
      <t>fees from ground transportation providers (Taxis, limos, shuttles ) and/or concessions income from third parties for these services.  TNCs is defined as  prearranged transportation services for compensation using an online-enabled application or platform (such as smart phone apps) to connect drivers using their personal vehicles with passengers.</t>
    </r>
  </si>
  <si>
    <t>I2b - Ground Transportation Fees (TNCs e.g. Uber/Lyft)</t>
  </si>
  <si>
    <t xml:space="preserve">I2 - TOTAL Ground Transportation Fees </t>
  </si>
  <si>
    <t>I2c - Ground Transportation Fees (Others e.g. limos and shuttles)</t>
  </si>
  <si>
    <t>I2a - Ground Transportation Fees (Taxis)</t>
  </si>
  <si>
    <t>I2b</t>
  </si>
  <si>
    <t>I2c</t>
  </si>
  <si>
    <r>
      <t xml:space="preserve">Ground Transportation Fees </t>
    </r>
    <r>
      <rPr>
        <sz val="10"/>
        <color indexed="10"/>
        <rFont val="Arial"/>
        <family val="2"/>
      </rPr>
      <t>(Others e.g. limos and shuttles)</t>
    </r>
  </si>
  <si>
    <t>Public Parking and Ground Transportation</t>
  </si>
  <si>
    <t>Number of Other Ground Transportation Mode (i.e. limos/shuttles) Trips</t>
  </si>
  <si>
    <t>MM26</t>
  </si>
  <si>
    <t>MM27</t>
  </si>
  <si>
    <t>MM28</t>
  </si>
  <si>
    <t>MM29</t>
  </si>
  <si>
    <t>MM27a</t>
  </si>
  <si>
    <t>MM27b</t>
  </si>
  <si>
    <t xml:space="preserve">      TOTAL TNC Trips</t>
  </si>
  <si>
    <t xml:space="preserve">    TOTAL Ground Transportation Trips</t>
  </si>
  <si>
    <t xml:space="preserve">      TOTAL Taxi Trips</t>
  </si>
  <si>
    <t>MM26a</t>
  </si>
  <si>
    <t>MM26b</t>
  </si>
  <si>
    <t>D6,D7</t>
  </si>
  <si>
    <t>G2,G3</t>
  </si>
  <si>
    <t>Total Costs of Snow Removal and Ice Treatments for AOA</t>
  </si>
  <si>
    <r>
      <t>Full Time Equivalents.</t>
    </r>
    <r>
      <rPr>
        <sz val="10"/>
        <color indexed="12"/>
        <rFont val="Arial"/>
        <family val="2"/>
      </rPr>
      <t xml:space="preserve">  </t>
    </r>
    <r>
      <rPr>
        <sz val="10"/>
        <rFont val="Arial"/>
        <family val="2"/>
      </rPr>
      <t>Enter the number of FTEs that were on the airport's payroll at the end of the fiscal year, including sworn officers.  Part time employees should be counted based on the number of hours they work.  For example, if a part time employee works 20 hours a week, they should be counted as 0.5 FTEs</t>
    </r>
    <r>
      <rPr>
        <sz val="10"/>
        <color indexed="12"/>
        <rFont val="Arial"/>
        <family val="2"/>
      </rPr>
      <t xml:space="preserve"> </t>
    </r>
  </si>
  <si>
    <r>
      <t xml:space="preserve">Other
</t>
    </r>
    <r>
      <rPr>
        <b/>
        <sz val="10"/>
        <color indexed="12"/>
        <rFont val="Arial"/>
        <family val="2"/>
      </rPr>
      <t>(Describe on Line DD5)</t>
    </r>
  </si>
  <si>
    <t>Total Long-Term Debt</t>
  </si>
  <si>
    <t>(h)</t>
  </si>
  <si>
    <t>(202) 293-8500</t>
  </si>
  <si>
    <t>Survey Submission</t>
  </si>
  <si>
    <t>ACI-NA Contact</t>
  </si>
  <si>
    <t>For survey submission, questions and/or comments:</t>
  </si>
  <si>
    <t>Survey Results</t>
  </si>
  <si>
    <t>- Enter the contact person's name and email on the 'Stmt of Revs Exps' tab so we can contact you and return the survey results.</t>
  </si>
  <si>
    <r>
      <t xml:space="preserve">- Enter data in </t>
    </r>
    <r>
      <rPr>
        <b/>
        <sz val="12"/>
        <rFont val="Arial"/>
        <family val="2"/>
      </rPr>
      <t>WHOLE NUMBERS</t>
    </r>
    <r>
      <rPr>
        <sz val="12"/>
        <rFont val="Arial"/>
        <family val="2"/>
      </rPr>
      <t>. There is no rounding.</t>
    </r>
  </si>
  <si>
    <t>- It is recommended that you print all pages before starting so you can see all of the new information at once.</t>
  </si>
  <si>
    <t xml:space="preserve">- Definitions for most lines are included at the bottom of each spreadsheet. Much of the information is self explanatory. </t>
  </si>
  <si>
    <t>Survey Data Entry</t>
  </si>
  <si>
    <t>Survey Tabs Color Code</t>
  </si>
  <si>
    <r>
      <rPr>
        <b/>
        <sz val="12"/>
        <rFont val="Arial"/>
        <family val="2"/>
      </rPr>
      <t xml:space="preserve">Orange </t>
    </r>
    <r>
      <rPr>
        <sz val="12"/>
        <rFont val="Arial"/>
        <family val="2"/>
      </rPr>
      <t>- These tabs should be hidden as they are for ACI-NA use only.</t>
    </r>
  </si>
  <si>
    <t>OR</t>
  </si>
  <si>
    <r>
      <t xml:space="preserve">HELP! </t>
    </r>
    <r>
      <rPr>
        <b/>
        <sz val="10"/>
        <rFont val="Arial"/>
        <family val="2"/>
      </rPr>
      <t>Email:</t>
    </r>
  </si>
  <si>
    <r>
      <t>Total</t>
    </r>
    <r>
      <rPr>
        <sz val="10"/>
        <color indexed="10"/>
        <rFont val="Arial"/>
        <family val="2"/>
      </rPr>
      <t xml:space="preserve"> (must equal line DD1)</t>
    </r>
  </si>
  <si>
    <r>
      <t xml:space="preserve">(f) Enplanement
</t>
    </r>
    <r>
      <rPr>
        <sz val="10"/>
        <color rgb="FFFF0000"/>
        <rFont val="Arial"/>
        <family val="2"/>
      </rPr>
      <t xml:space="preserve">(for MM32, Enplanement refers to Enplaned Passengers - </t>
    </r>
    <r>
      <rPr>
        <b/>
        <sz val="10"/>
        <color rgb="FFFF0000"/>
        <rFont val="Arial"/>
        <family val="2"/>
      </rPr>
      <t xml:space="preserve">International </t>
    </r>
    <r>
      <rPr>
        <sz val="10"/>
        <color rgb="FFFF0000"/>
        <rFont val="Arial"/>
        <family val="2"/>
      </rPr>
      <t>only)</t>
    </r>
  </si>
  <si>
    <r>
      <t xml:space="preserve">Duty Free </t>
    </r>
    <r>
      <rPr>
        <sz val="10"/>
        <color rgb="FFFF0000"/>
        <rFont val="Arial"/>
        <family val="2"/>
      </rPr>
      <t>(from Stmt of Revs Exps G3)</t>
    </r>
  </si>
  <si>
    <r>
      <t xml:space="preserve">Retail (Do not include duty free)  </t>
    </r>
    <r>
      <rPr>
        <sz val="10"/>
        <color indexed="10"/>
        <rFont val="Arial"/>
        <family val="2"/>
      </rPr>
      <t>(from Stmt of Revs Exps G2)</t>
    </r>
  </si>
  <si>
    <r>
      <t>Food and Beverage</t>
    </r>
    <r>
      <rPr>
        <sz val="10"/>
        <color indexed="10"/>
        <rFont val="Arial"/>
        <family val="2"/>
      </rPr>
      <t xml:space="preserve"> (from Stmt of Revs Exps G1)</t>
    </r>
  </si>
  <si>
    <r>
      <t xml:space="preserve">Services/Other Terminal Concessions </t>
    </r>
    <r>
      <rPr>
        <sz val="10"/>
        <color indexed="10"/>
        <rFont val="Arial"/>
        <family val="2"/>
      </rPr>
      <t>(from Stmt of Revs Exps G4)</t>
    </r>
  </si>
  <si>
    <r>
      <t xml:space="preserve">On-Airport Rental Car Revenue </t>
    </r>
    <r>
      <rPr>
        <sz val="10"/>
        <color indexed="10"/>
        <rFont val="Arial"/>
        <family val="2"/>
      </rPr>
      <t>(from Stmt of Revs Exps H1)</t>
    </r>
  </si>
  <si>
    <r>
      <t xml:space="preserve">Off-Airport Rental Car Revenue </t>
    </r>
    <r>
      <rPr>
        <sz val="10"/>
        <color indexed="10"/>
        <rFont val="Arial"/>
        <family val="2"/>
      </rPr>
      <t xml:space="preserve"> (from Stmt of Revs Exps H2)</t>
    </r>
  </si>
  <si>
    <r>
      <t xml:space="preserve">On-Airport Hotels </t>
    </r>
    <r>
      <rPr>
        <sz val="10"/>
        <color indexed="10"/>
        <rFont val="Arial"/>
        <family val="2"/>
      </rPr>
      <t>(excludes airport owned, see Stmt of Revs Exps J1)</t>
    </r>
  </si>
  <si>
    <r>
      <t xml:space="preserve">Interest Expense </t>
    </r>
    <r>
      <rPr>
        <sz val="10"/>
        <color indexed="10"/>
        <rFont val="Arial"/>
        <family val="2"/>
      </rPr>
      <t>(Should be a negative number)</t>
    </r>
  </si>
  <si>
    <r>
      <t xml:space="preserve">Capital Contributions (Payments) </t>
    </r>
    <r>
      <rPr>
        <sz val="10"/>
        <color indexed="10"/>
        <rFont val="Arial"/>
        <family val="2"/>
      </rPr>
      <t>Payments should be negative</t>
    </r>
  </si>
  <si>
    <t>Auto-calculated</t>
  </si>
  <si>
    <t>Auto-referenced</t>
  </si>
  <si>
    <t>Page 4-5 Definitions</t>
  </si>
  <si>
    <t>Page 2A</t>
  </si>
  <si>
    <r>
      <t>DEFINITIONS: Capital and Operating Statistics</t>
    </r>
    <r>
      <rPr>
        <sz val="10"/>
        <rFont val="Arial"/>
        <family val="2"/>
      </rPr>
      <t xml:space="preserve">                                                                                                                                                                      </t>
    </r>
    <r>
      <rPr>
        <b/>
        <u/>
        <sz val="10"/>
        <rFont val="Arial"/>
        <family val="2"/>
      </rPr>
      <t>Page 2B</t>
    </r>
  </si>
  <si>
    <t>DEFINITIONS:</t>
  </si>
  <si>
    <t>Percent of Total(%)</t>
  </si>
  <si>
    <t xml:space="preserve">   Source - M1, Stmt of Revs Exps</t>
  </si>
  <si>
    <t xml:space="preserve">   Source - M8, Stmt of Revs Exps</t>
  </si>
  <si>
    <t xml:space="preserve">  Should equal EE1 above unless you have TSA reimbursements or similar netted revenues</t>
  </si>
  <si>
    <t>Source - YY1, Cap &amp; Ops Stats</t>
  </si>
  <si>
    <t>Source - YY2, Cap &amp; Ops Stats</t>
  </si>
  <si>
    <t>Source - YY4, Cap &amp; Ops Stats</t>
  </si>
  <si>
    <t>Communications &amp; Utilities</t>
  </si>
  <si>
    <t>Supplies and Materials</t>
  </si>
  <si>
    <t>Contractual Services</t>
  </si>
  <si>
    <t>Special Facility  Debt (on Balance Sheet)</t>
  </si>
  <si>
    <t>M2 - Operating Expenses-Contractual Services</t>
  </si>
  <si>
    <t>M3 - Operating Expenses-Supplies and Materials</t>
  </si>
  <si>
    <t>M4 - Operating Expenses-Communications &amp; Utilities</t>
  </si>
  <si>
    <t>U2 - Unrestricted Assets</t>
  </si>
  <si>
    <t>DD1a - Commercial Paper/Interim Financing Debt</t>
  </si>
  <si>
    <t>DD1b - GARB/FA/GO &amp; "Double Barrel" PFC/AIF Debt</t>
  </si>
  <si>
    <t>DD2a - Commercial Paper/Interim Financing Debt</t>
  </si>
  <si>
    <t>DD2b - GARB/GA/GO &amp; "Double Barrel" PFC/AIF Debt</t>
  </si>
  <si>
    <t>DD3a - Commercial Paper/Interim Financing Debt</t>
  </si>
  <si>
    <t>DD4a - Commercial Paper/Interim Financing Debt</t>
  </si>
  <si>
    <t>DD4b - GARB/GA/GO &amp; "Double Barrel" PFC/AIF Debt</t>
  </si>
  <si>
    <t>DD6a - Commercial Paper/Interim Financing Debt</t>
  </si>
  <si>
    <t>DD7a - Commercial Paper/Interim Financing Debt</t>
  </si>
  <si>
    <t>DD7b - GARB/GA/GO &amp; "Double Barrel" PFC/AIF Debt</t>
  </si>
  <si>
    <t>DD8b - GARB/GA/GO &amp; "Double Barrel" PFC/AIF Debt</t>
  </si>
  <si>
    <t>DD8a - Commercial Paper/Interim Financing Debt</t>
  </si>
  <si>
    <t>(c) Moody's</t>
  </si>
  <si>
    <t>CORE AP MEASURES</t>
  </si>
  <si>
    <t>Detailed Exps</t>
  </si>
  <si>
    <t>Misc</t>
  </si>
  <si>
    <t>Total Enplanement</t>
  </si>
  <si>
    <t>Total Pax Airline Ops</t>
  </si>
  <si>
    <t>Total A/C Ops</t>
  </si>
  <si>
    <t>Per A/C Ops</t>
  </si>
  <si>
    <t>DD1 (g)</t>
  </si>
  <si>
    <t>DD4 (g)</t>
  </si>
  <si>
    <t>DD10 (g)</t>
  </si>
  <si>
    <t>I1 / GG44</t>
  </si>
  <si>
    <t>I1 / (V3*W4)</t>
  </si>
  <si>
    <r>
      <t xml:space="preserve">Name of Airport.  </t>
    </r>
    <r>
      <rPr>
        <sz val="10"/>
        <rFont val="Arial"/>
        <family val="2"/>
      </rPr>
      <t>This cell is referenced from Stmt of Revs Exps</t>
    </r>
  </si>
  <si>
    <r>
      <t xml:space="preserve">Airport ID.  </t>
    </r>
    <r>
      <rPr>
        <sz val="10"/>
        <rFont val="Arial"/>
        <family val="2"/>
      </rPr>
      <t>This cell is referenced from Stmt of Revs Exps</t>
    </r>
  </si>
  <si>
    <r>
      <t xml:space="preserve">FAA Airport Classification. </t>
    </r>
    <r>
      <rPr>
        <b/>
        <sz val="10"/>
        <rFont val="Arial"/>
        <family val="2"/>
      </rPr>
      <t xml:space="preserve"> </t>
    </r>
    <r>
      <rPr>
        <sz val="10"/>
        <rFont val="Arial"/>
        <family val="2"/>
      </rPr>
      <t>Hub Type By # of Enplanements. Refer to table above.</t>
    </r>
  </si>
  <si>
    <r>
      <t xml:space="preserve">Is your Airport Part of a System (Yes/No).  </t>
    </r>
    <r>
      <rPr>
        <sz val="10"/>
        <rFont val="Arial"/>
        <family val="2"/>
      </rPr>
      <t>This cell is referenced from Stmt of Revs Exps</t>
    </r>
  </si>
  <si>
    <t>Error - check data</t>
  </si>
  <si>
    <t xml:space="preserve">   Source - Z7, Cap &amp; Ops Stats</t>
  </si>
  <si>
    <r>
      <rPr>
        <b/>
        <sz val="12"/>
        <rFont val="Arial"/>
        <family val="2"/>
      </rPr>
      <t>Grey</t>
    </r>
    <r>
      <rPr>
        <sz val="12"/>
        <rFont val="Arial"/>
        <family val="2"/>
      </rPr>
      <t xml:space="preserve"> - Instructions (this tab)</t>
    </r>
  </si>
  <si>
    <t>DD1(d)</t>
  </si>
  <si>
    <t>DD1(a)</t>
  </si>
  <si>
    <t>DD1(g)</t>
  </si>
  <si>
    <t>DD1(b,c,e)</t>
  </si>
  <si>
    <t>1.1 - Passenger airline landing fees</t>
  </si>
  <si>
    <t>1.2 - Terminal arrival fees, rents &amp; utilities</t>
  </si>
  <si>
    <t>1.3 - Terminal area apron charges/tiedowns</t>
  </si>
  <si>
    <t>2.1 - Landing Fees from Cargo</t>
  </si>
  <si>
    <t>2.2 - Landing Fees GA &amp; Military</t>
  </si>
  <si>
    <t>2.3 - FBO Revenue; contract or sponsor-operated</t>
  </si>
  <si>
    <t>2.4 - Cargo and hangar rentals</t>
  </si>
  <si>
    <t>2.5 - Aviation Fuel tax retained for airport use</t>
  </si>
  <si>
    <t>2.7 - Security reimbursements from Fed. Govt.</t>
  </si>
  <si>
    <t>2.8 - Other non-passenger operating revenue</t>
  </si>
  <si>
    <t>4.1 - Land and non-terminal facility leases and revenues</t>
  </si>
  <si>
    <t>4.2 - Terminal-food and beverage</t>
  </si>
  <si>
    <t>4.3 - Terminal - retail stores &amp; duty free</t>
  </si>
  <si>
    <t>4.4 - Terminal-services and other</t>
  </si>
  <si>
    <t>4.5 - Rental cars-excludes customer facility charges</t>
  </si>
  <si>
    <t>4.7 - Hotel</t>
  </si>
  <si>
    <t>6.2 - Operating Expenses-Communications and utilities</t>
  </si>
  <si>
    <t>6.3 - Operating Expenses-Supplies and Materials</t>
  </si>
  <si>
    <t>6.4 - Operating Expenses-Contractual Services</t>
  </si>
  <si>
    <t>6.5 - Operating Expenses-Insurance, Claims and Settlements</t>
  </si>
  <si>
    <t>6.6 - Operating Expenses-Other</t>
  </si>
  <si>
    <t>6.8 - Operating Expenses-Depreciation</t>
  </si>
  <si>
    <t>6.9 - Total Operating Expenses</t>
  </si>
  <si>
    <t>1.6 - Total Passenger Airline Aeronautical Revenue</t>
  </si>
  <si>
    <t>2.9 - Total Non-Passenger Aeronautical Revenue</t>
  </si>
  <si>
    <t>3.0 - Total Aeronautical Revenue</t>
  </si>
  <si>
    <t>4.8 - Other Non-Aeronautical Revenue</t>
  </si>
  <si>
    <t>4.9 - Total Non-Aeronautical Revenue</t>
  </si>
  <si>
    <t>5.0 - Total Operating Revenue</t>
  </si>
  <si>
    <t>7.0 -Operating Income (loss)</t>
  </si>
  <si>
    <t>8.1 - Non-Operating Revenue and Capital-Interest income restricted and non-restricted</t>
  </si>
  <si>
    <t>8.2 - Non-Operating Revenue and Capital-Interest expense (use minus sign)</t>
  </si>
  <si>
    <t>8.3 - Non-Operating Revenue and Capital-Grant receipts</t>
  </si>
  <si>
    <t>8.4 - Non-Operating Revenue and Capital-Passenger Facility Charges</t>
  </si>
  <si>
    <t>8.5 - Non-Operating Revenue and Capital-Capital contributions</t>
  </si>
  <si>
    <t>8.6 - Non-Operating Revenue and Capital-Special items (loss)</t>
  </si>
  <si>
    <t>8.7 - Other Non-Operating Revenue and Capital</t>
  </si>
  <si>
    <t>8.8 - Total Non Operating Revenue (Expenses)</t>
  </si>
  <si>
    <t>9.1 - Change in net assets</t>
  </si>
  <si>
    <t>10.1 - Cap. Expenditures and Construction in Progress-Airfield</t>
  </si>
  <si>
    <t>9.2 - Net assets (deficit) at beginning of year</t>
  </si>
  <si>
    <t>10.2 - Cap. Expenditures and Construction in Progress-Terminal</t>
  </si>
  <si>
    <t>10.3 - Cap. Expenditures and Construction in Progress-Parking</t>
  </si>
  <si>
    <t>10.4 - Cap. Expenditures and Construction in Progress-Roads, rail and transit</t>
  </si>
  <si>
    <t>10.5 - Cap. Expenditures and Construction in Progress-Other</t>
  </si>
  <si>
    <t>10.6 - Cap. Expenditures and Construction in Progress-Total</t>
  </si>
  <si>
    <t>11.2 - Loans and interim financing</t>
  </si>
  <si>
    <t>11.3 - Special facility bonds</t>
  </si>
  <si>
    <t>11.4 - Total Debt at End of Year</t>
  </si>
  <si>
    <t>12.1 - Externally restricted debt reserves</t>
  </si>
  <si>
    <t>9.3 - Net assets (deficit) at end of year</t>
  </si>
  <si>
    <t>12.2 - Externally restricted other</t>
  </si>
  <si>
    <t>12.3 - Total Restricted Assets</t>
  </si>
  <si>
    <t>13.0 - Unrestricted Assets and Investments</t>
  </si>
  <si>
    <t>14.1 - Bond proceeds</t>
  </si>
  <si>
    <t>Please avoid leaving a cell blank. When the actual value or an estimate is not available, treat the data item as Missing Data and mark the cell as "MD".</t>
  </si>
  <si>
    <r>
      <rPr>
        <b/>
        <sz val="12"/>
        <rFont val="Arial"/>
        <family val="2"/>
      </rPr>
      <t>Yellow</t>
    </r>
    <r>
      <rPr>
        <sz val="12"/>
        <rFont val="Arial"/>
        <family val="2"/>
      </rPr>
      <t xml:space="preserve"> - Complete the information on each of these tabs.  Please re-enter information from last year's sheet where necessary. Unfortunately, we are not able to transfer data from last year's spreadsheet.</t>
    </r>
  </si>
  <si>
    <r>
      <rPr>
        <b/>
        <sz val="12"/>
        <rFont val="Arial"/>
        <family val="2"/>
      </rPr>
      <t>Green</t>
    </r>
    <r>
      <rPr>
        <sz val="12"/>
        <rFont val="Arial"/>
        <family val="2"/>
      </rPr>
      <t xml:space="preserve"> - ACI World Economics Survey. The majority of the ACI World Survey auto populates from the ACI-NA survey tabs (yellow tabs). However fields in Yellow need to be completed manually. </t>
    </r>
  </si>
  <si>
    <r>
      <t>For the Fiscal Year Ending</t>
    </r>
    <r>
      <rPr>
        <sz val="10"/>
        <color indexed="12"/>
        <rFont val="Arial"/>
        <family val="2"/>
      </rPr>
      <t xml:space="preserve"> </t>
    </r>
    <r>
      <rPr>
        <sz val="10"/>
        <color indexed="10"/>
        <rFont val="Arial"/>
        <family val="2"/>
      </rPr>
      <t>(e.g. 09/30/18)</t>
    </r>
  </si>
  <si>
    <r>
      <t xml:space="preserve">Date Last Updated </t>
    </r>
    <r>
      <rPr>
        <sz val="10"/>
        <color indexed="12"/>
        <rFont val="Arial"/>
        <family val="2"/>
      </rPr>
      <t xml:space="preserve"> </t>
    </r>
    <r>
      <rPr>
        <sz val="10"/>
        <color indexed="10"/>
        <rFont val="Arial"/>
        <family val="2"/>
      </rPr>
      <t>(e.g. 01/15/19)</t>
    </r>
  </si>
  <si>
    <t xml:space="preserve">  Percent Connecting Passengers </t>
  </si>
  <si>
    <t>W7</t>
  </si>
  <si>
    <r>
      <t>Percent O&amp;D Passengers</t>
    </r>
    <r>
      <rPr>
        <sz val="10"/>
        <rFont val="Arial"/>
        <family val="2"/>
      </rPr>
      <t xml:space="preserve"> (if O&amp;D breakdown unavailable, unprotect sheet and enter here)</t>
    </r>
  </si>
  <si>
    <r>
      <t xml:space="preserve">Percent Originating Passengers - </t>
    </r>
    <r>
      <rPr>
        <sz val="10"/>
        <rFont val="Arial"/>
        <family val="2"/>
      </rPr>
      <t>Number of originating passengers as a percent of total passengers</t>
    </r>
  </si>
  <si>
    <r>
      <t xml:space="preserve">Percent Destination Passengers - </t>
    </r>
    <r>
      <rPr>
        <sz val="10"/>
        <rFont val="Arial"/>
        <family val="2"/>
      </rPr>
      <t>Number of destination passengers as a percent of total passengers</t>
    </r>
  </si>
  <si>
    <r>
      <t xml:space="preserve">Percent O&amp;D Passengers - </t>
    </r>
    <r>
      <rPr>
        <sz val="10"/>
        <rFont val="Arial"/>
        <family val="2"/>
      </rPr>
      <t>Number of originating and destination passengers as a percent of total passengers. If the breakdown is not available, unprotect the sheet and enter the total O&amp;D percentage here</t>
    </r>
  </si>
  <si>
    <t>NOTES &amp; INSTRUCTIONS</t>
  </si>
  <si>
    <t>Survey Version</t>
  </si>
  <si>
    <r>
      <t xml:space="preserve">- This version of the survey form (version B), allows you to </t>
    </r>
    <r>
      <rPr>
        <b/>
        <sz val="12"/>
        <rFont val="Arial"/>
        <family val="2"/>
      </rPr>
      <t>first enter data in ACI survey tabs to automatically fill out FAA Form 127 (</t>
    </r>
    <r>
      <rPr>
        <b/>
        <sz val="12"/>
        <color theme="7"/>
        <rFont val="Arial"/>
        <family val="2"/>
      </rPr>
      <t>purple</t>
    </r>
    <r>
      <rPr>
        <b/>
        <sz val="12"/>
        <rFont val="Arial"/>
        <family val="2"/>
      </rPr>
      <t xml:space="preserve"> </t>
    </r>
    <r>
      <rPr>
        <b/>
        <sz val="12"/>
        <color theme="7"/>
        <rFont val="Arial"/>
        <family val="2"/>
      </rPr>
      <t>tab</t>
    </r>
    <r>
      <rPr>
        <b/>
        <sz val="12"/>
        <rFont val="Arial"/>
        <family val="2"/>
      </rPr>
      <t>)</t>
    </r>
    <r>
      <rPr>
        <sz val="12"/>
        <rFont val="Arial"/>
        <family val="2"/>
      </rPr>
      <t>.</t>
    </r>
  </si>
  <si>
    <t>- This version is distributed to Canadian airports and U.S. airports that have requested it.</t>
  </si>
  <si>
    <r>
      <rPr>
        <b/>
        <sz val="12"/>
        <rFont val="Arial"/>
        <family val="2"/>
      </rPr>
      <t xml:space="preserve">Purple </t>
    </r>
    <r>
      <rPr>
        <sz val="12"/>
        <rFont val="Arial"/>
        <family val="2"/>
      </rPr>
      <t xml:space="preserve">-  FAA Form 127 data. ALL fields auto-populate from the ACI survey tabs (yellow tabs).  </t>
    </r>
  </si>
  <si>
    <t xml:space="preserve">  Percent Originating Passengers (COMBINE WITH DESTINATION FOR TOTAL O&amp;D)</t>
  </si>
  <si>
    <t>Public Safety FTEs (sworn officers and others - Police &amp; Fire)</t>
  </si>
  <si>
    <t>Snow and Ice Removal</t>
  </si>
  <si>
    <t>Other (Including Environmental)</t>
  </si>
  <si>
    <t>Terminal Area</t>
  </si>
  <si>
    <t>Airfield Area</t>
  </si>
  <si>
    <t>All Other Area</t>
  </si>
  <si>
    <t>Does Airport have Loading Bridge Charges</t>
  </si>
  <si>
    <t>Number of spaces in surface lots</t>
  </si>
  <si>
    <t>Does Airport have an airline incentive program?</t>
  </si>
  <si>
    <r>
      <t xml:space="preserve">Total Number </t>
    </r>
    <r>
      <rPr>
        <sz val="10"/>
        <rFont val="Arial"/>
        <family val="2"/>
      </rPr>
      <t xml:space="preserve">of TNC </t>
    </r>
    <r>
      <rPr>
        <b/>
        <sz val="10"/>
        <rFont val="Arial"/>
        <family val="2"/>
      </rPr>
      <t>Pick-ups</t>
    </r>
  </si>
  <si>
    <r>
      <t xml:space="preserve">Total Number </t>
    </r>
    <r>
      <rPr>
        <sz val="10"/>
        <rFont val="Arial"/>
        <family val="2"/>
      </rPr>
      <t xml:space="preserve">of TNC </t>
    </r>
    <r>
      <rPr>
        <b/>
        <sz val="10"/>
        <rFont val="Arial"/>
        <family val="2"/>
      </rPr>
      <t>Drop-offs</t>
    </r>
  </si>
  <si>
    <r>
      <t>Military&amp; General Aviation Landing Fees</t>
    </r>
    <r>
      <rPr>
        <sz val="10"/>
        <color indexed="10"/>
        <rFont val="Arial"/>
        <family val="2"/>
      </rPr>
      <t xml:space="preserve"> (includes joint-use fees)</t>
    </r>
  </si>
  <si>
    <t>A4 - Military and General Aviation Landing Fees</t>
  </si>
  <si>
    <r>
      <t xml:space="preserve">Military and General Aviation. </t>
    </r>
    <r>
      <rPr>
        <sz val="10"/>
        <rFont val="Arial"/>
        <family val="2"/>
      </rPr>
      <t xml:space="preserve"> Enter all landing fees paid by military aircraft and GA Aircraft</t>
    </r>
  </si>
  <si>
    <r>
      <t xml:space="preserve">FBO Revenue: Contract or Sponsor Operated </t>
    </r>
    <r>
      <rPr>
        <sz val="10"/>
        <rFont val="Arial"/>
        <family val="2"/>
      </rPr>
      <t xml:space="preserve"> the fees charged to fixed-Based Operators (FBOs) for the use of airport facilities and land (including any sales of fuel and similar charges).  FBOs are typically privately owned businesses that provide flight and aircraft support services to aeronautical users of the airport, such as the sale of aircraft fuel, aircraft maintenance, and hangar facilities.</t>
    </r>
  </si>
  <si>
    <r>
      <t>Total Full Time Equivalents.</t>
    </r>
    <r>
      <rPr>
        <sz val="10"/>
        <color indexed="12"/>
        <rFont val="Arial"/>
        <family val="2"/>
      </rPr>
      <t xml:space="preserve">  E</t>
    </r>
    <r>
      <rPr>
        <sz val="10"/>
        <rFont val="Arial"/>
        <family val="2"/>
      </rPr>
      <t xml:space="preserve">nter the estimated number of contractor full-time equivalents who are performing work at the airport for ongoing operations, including construction or workers that are doing one-time projects; and airline and concession employees.  </t>
    </r>
  </si>
  <si>
    <r>
      <t xml:space="preserve">Public Safety FTEs. </t>
    </r>
    <r>
      <rPr>
        <sz val="10"/>
        <rFont val="Arial"/>
        <family val="2"/>
      </rPr>
      <t>(Sworn Officers, Police and Fire)  The FTE count may be included in ZZ3</t>
    </r>
  </si>
  <si>
    <r>
      <t xml:space="preserve">Total Restricted Assets. </t>
    </r>
    <r>
      <rPr>
        <sz val="10"/>
        <rFont val="Arial"/>
        <family val="2"/>
      </rPr>
      <t>Enter  restricted financial assets, including cash, per the Airport's GAAP financial statements.</t>
    </r>
  </si>
  <si>
    <r>
      <t xml:space="preserve">Total Unrestricted Assets - </t>
    </r>
    <r>
      <rPr>
        <sz val="10"/>
        <rFont val="Arial"/>
        <family val="2"/>
      </rPr>
      <t>Per GAAP Financial Statements</t>
    </r>
  </si>
  <si>
    <t xml:space="preserve">   Average Terminal Rental Rate</t>
  </si>
  <si>
    <t>Net Debt Outstanding to be repaid from Airport Revenue Base</t>
  </si>
  <si>
    <t xml:space="preserve">Commercial Paper/Interim Financing </t>
  </si>
  <si>
    <r>
      <t xml:space="preserve">Total Offsets to Debt Service </t>
    </r>
    <r>
      <rPr>
        <sz val="10"/>
        <color rgb="FFFF0000"/>
        <rFont val="Arial"/>
        <family val="2"/>
      </rPr>
      <t>(enter as negative)</t>
    </r>
  </si>
  <si>
    <t>DD1-DD2</t>
  </si>
  <si>
    <t>DD3-DD5</t>
  </si>
  <si>
    <t>DD6-8</t>
  </si>
  <si>
    <r>
      <t xml:space="preserve">Net Debt Service paid from Airport Revenue Base </t>
    </r>
    <r>
      <rPr>
        <sz val="10"/>
        <color indexed="12"/>
        <rFont val="Arial"/>
        <family val="2"/>
      </rPr>
      <t>(DD6 + DD7)</t>
    </r>
  </si>
  <si>
    <t>Daily based</t>
  </si>
  <si>
    <t>Comp.</t>
  </si>
  <si>
    <t>Concession</t>
  </si>
  <si>
    <t>Transaction based</t>
  </si>
  <si>
    <t>Hybrid</t>
  </si>
  <si>
    <r>
      <t xml:space="preserve">Rate Charged </t>
    </r>
    <r>
      <rPr>
        <sz val="10"/>
        <rFont val="Arial"/>
        <family val="2"/>
      </rPr>
      <t xml:space="preserve">of TNC </t>
    </r>
    <r>
      <rPr>
        <b/>
        <sz val="10"/>
        <rFont val="Arial"/>
        <family val="2"/>
      </rPr>
      <t>Pick-ups</t>
    </r>
    <r>
      <rPr>
        <sz val="10"/>
        <rFont val="Arial"/>
        <family val="2"/>
      </rPr>
      <t xml:space="preserve"> (input "0" if no charges)</t>
    </r>
  </si>
  <si>
    <r>
      <t xml:space="preserve">Rate Charged </t>
    </r>
    <r>
      <rPr>
        <sz val="10"/>
        <rFont val="Arial"/>
        <family val="2"/>
      </rPr>
      <t xml:space="preserve">of TNC </t>
    </r>
    <r>
      <rPr>
        <b/>
        <sz val="10"/>
        <rFont val="Arial"/>
        <family val="2"/>
      </rPr>
      <t xml:space="preserve">Drop-offs </t>
    </r>
    <r>
      <rPr>
        <sz val="10"/>
        <rFont val="Arial"/>
        <family val="2"/>
      </rPr>
      <t>(input "0" if no charges)</t>
    </r>
  </si>
  <si>
    <t>G20-22</t>
  </si>
  <si>
    <t>GG33-GG39</t>
  </si>
  <si>
    <t>Airfield Operations, Repairs and Maintenance</t>
  </si>
  <si>
    <t>Utilities (total)</t>
  </si>
  <si>
    <t xml:space="preserve">   Should equal EE1j above</t>
  </si>
  <si>
    <t>Total Utilitie</t>
  </si>
  <si>
    <t xml:space="preserve">   Source - EE1h above</t>
  </si>
  <si>
    <t>MM4</t>
  </si>
  <si>
    <t>MM5</t>
  </si>
  <si>
    <t>MM9</t>
  </si>
  <si>
    <t>MM10</t>
  </si>
  <si>
    <t>MM11</t>
  </si>
  <si>
    <t>U3- Total Restricted Assets</t>
  </si>
  <si>
    <t>ZZ2 - Total FTEs</t>
  </si>
  <si>
    <t xml:space="preserve">ZZ3 - Law Enforcement FTEs (sworn offices and others)  </t>
  </si>
  <si>
    <t>DD3b - GARB/GA/GO "Double Barrel" PFC/AIF Debt</t>
  </si>
  <si>
    <t>DD5a - Commercial Paper/Interim Financing Debt</t>
  </si>
  <si>
    <t>DD5b</t>
  </si>
  <si>
    <t>DD5b - GARB/GA/GO &amp; "Double Barrel" PFC/AIF Debt</t>
  </si>
  <si>
    <t>DD5c</t>
  </si>
  <si>
    <t>DD5c - Stand Alone PFC/AIF- Canada Debt (100% PFC)</t>
  </si>
  <si>
    <t>DD5d</t>
  </si>
  <si>
    <t>DD5d - Special Facility Debt (on Balance Sheet)</t>
  </si>
  <si>
    <t>DD5e</t>
  </si>
  <si>
    <t>DD5e - Other Debt</t>
  </si>
  <si>
    <t>DD5g</t>
  </si>
  <si>
    <t>DD6b - GARB/GA/GO  "Double Barrel" PFC/AIF Debt</t>
  </si>
  <si>
    <t>DD9a - Senior Fixed Rate Debt – Fitch</t>
  </si>
  <si>
    <t>DD9b - Senior Fixed Rate Debt – S&amp;P</t>
  </si>
  <si>
    <t>DD9c - Senior Fixed Rate Debt – Moody's</t>
  </si>
  <si>
    <t>DD9d - Senior Fixed Rate Debt – Kroll</t>
  </si>
  <si>
    <t>DD10a - Variable Rate Debt (CP/VRDO) – Fitch</t>
  </si>
  <si>
    <t>DD10b - Variable Rate Debt (CP/VRDO) – S&amp;P</t>
  </si>
  <si>
    <t>DD10c - Variable Rate Debt (CP/VRDO) – Moody's</t>
  </si>
  <si>
    <t>DD10d - Variable Rate Debt (CP/VRDO) – Kroll</t>
  </si>
  <si>
    <t>EE1c - Operating Costs-Transportation Costs (bus &amp; rail operations and maintenance)</t>
  </si>
  <si>
    <t>EE1cp - Op. Costs-Transportation Costs (bus &amp; rail operations and maintenance)-Percent of Total</t>
  </si>
  <si>
    <t>EE1d - Operating Costs-Police, Security Guard Expenses (airport and contracted)</t>
  </si>
  <si>
    <t>EE1dp - Op. Costs-Police, Security Guard Expenses (airport and contracted)-Percent of Total</t>
  </si>
  <si>
    <t>EE1e - Operating Costs-Firefighting Costs (both airport &amp; contracted Fire fighters)</t>
  </si>
  <si>
    <t>EE1ep - Op. Costs-Firefighting Costs (both airport &amp; contracted Fire fighters)-Percent of Total</t>
  </si>
  <si>
    <t>EE1f - Operating Costs-Snow and Ice Removal</t>
  </si>
  <si>
    <t>EE1fp - Op. Costs-Snow and Ice RemovalPercent of Total</t>
  </si>
  <si>
    <t>EE1g - Operating Costs-Marketing, Sales &amp; Advertising</t>
  </si>
  <si>
    <t>EE1gp - Op. Costs-Marketing, Sales &amp; Advertising-Percent of Total</t>
  </si>
  <si>
    <t>EE1h - Operating Costs-Parking</t>
  </si>
  <si>
    <t>EE1hp - Op. Costs-Parking-Percent of Total</t>
  </si>
  <si>
    <t>EE1i - Operating Costs-Administrative (finance, HR, legal, executive, procurement, etc)</t>
  </si>
  <si>
    <t>EE1ip - Op. Costs-Administrative (finance, HR, legal, executive, procurement, etc)-Percent of Total</t>
  </si>
  <si>
    <t>EE1j - Utilities (total)- Cost</t>
  </si>
  <si>
    <t>EE1jp - Utilities (total) -Percent of Total</t>
  </si>
  <si>
    <t>EE1k - Operating Costs-Other(including environmental)</t>
  </si>
  <si>
    <t>EE1kp - Op. Costs-Other(including environmental)-Percent of Total</t>
  </si>
  <si>
    <t>EE9 - Firefighting Costs (both airport &amp; contracted Fire fighters)</t>
  </si>
  <si>
    <t>EE10 - Aircraft Operations</t>
  </si>
  <si>
    <t>EE11 - Firefighting Cost per Aircraft Operation</t>
  </si>
  <si>
    <t>EE12 - Firefighting Total Labor Costs</t>
  </si>
  <si>
    <t>EE13a</t>
  </si>
  <si>
    <t>EE13a - Maintenance Total Labor Costs - Airport</t>
  </si>
  <si>
    <t>EE13b</t>
  </si>
  <si>
    <t>EE13b - Maintenance Total Labor Costs-Contract</t>
  </si>
  <si>
    <t>EE13c</t>
  </si>
  <si>
    <t>EE13c - Maintenance Total Labor Costs-Total</t>
  </si>
  <si>
    <t>EE14a</t>
  </si>
  <si>
    <t>EE14a - Maintenance Overtime Labor Costs - Airport</t>
  </si>
  <si>
    <t>EE14b</t>
  </si>
  <si>
    <t>EE14b - Maintenance Overtime Labor Costs-Contract</t>
  </si>
  <si>
    <t>EE14c</t>
  </si>
  <si>
    <t>EE14c - Maintenance Overtime Labor Costs-Total</t>
  </si>
  <si>
    <t>EE15a</t>
  </si>
  <si>
    <t>EE15a - Overtime as a Percentage of Total Maintenance Labor Costs - Airport</t>
  </si>
  <si>
    <t>EE15b</t>
  </si>
  <si>
    <t>EE15b - Overtime as a Percentage of Total Maintenance Labor Costs-Contract</t>
  </si>
  <si>
    <t>EE15c</t>
  </si>
  <si>
    <t>EE15c - Overtime as a Percentage of Total Maintenance Labor Costs-Total</t>
  </si>
  <si>
    <t>EE16a</t>
  </si>
  <si>
    <t>EE16a - Terminal Utilities - Cost</t>
  </si>
  <si>
    <t>EE16b</t>
  </si>
  <si>
    <t>EE16b - Terminal Utilities- Terminal Sq. Ft</t>
  </si>
  <si>
    <t>EE16c</t>
  </si>
  <si>
    <t>EE16c - Terminal Utilities-Cost/Sq. Ft</t>
  </si>
  <si>
    <t>EE17a - Terminal Maintenance - Cost</t>
  </si>
  <si>
    <t>EE17b - Terminal Maintenance- Terminal Sq. Ft</t>
  </si>
  <si>
    <t>EE17c - Terminal Maintenance-Cost/Sq. Ft</t>
  </si>
  <si>
    <t>EE18a - Terminal Custodial - Cost</t>
  </si>
  <si>
    <t>EE18b - Terminal Custodial-Terminal Sq. Ft</t>
  </si>
  <si>
    <t>EE18c - Terminal Custodial-Cost/Sq. Ft</t>
  </si>
  <si>
    <t>EE19a - Total Commercial Terminal - Cost</t>
  </si>
  <si>
    <t>EE19b - Total Commercial Terminal-Terminal Sq. Ft</t>
  </si>
  <si>
    <t>EE19c - Total Commercial Terminal- Cost/Sq. Ft</t>
  </si>
  <si>
    <t>EE20a - Total(Elevator,Escalator, Moving Sidewalk System Maintenance) - Cost</t>
  </si>
  <si>
    <t>EE20b - Total(Elevator,Escalator, Moving Sidewalk System Maintenance)-Units</t>
  </si>
  <si>
    <t>EE20c - Total(Elevator,Escalator, Moving Sidewalk System Maintenance)-Cost/Unit</t>
  </si>
  <si>
    <t>EE21a - Total Vehicle Maintenance - Cost</t>
  </si>
  <si>
    <t>EE21b - Total Vehicle Maintenance- Units</t>
  </si>
  <si>
    <t>EE21c - Total Vehicle Maintenance- Cost/Unit</t>
  </si>
  <si>
    <t>EE22 - Grounds Maintenance Costs</t>
  </si>
  <si>
    <t>EE23 - Total Acreage Not Under Roof</t>
  </si>
  <si>
    <t>EE24 - Grounds Maintenance Costs per Acre</t>
  </si>
  <si>
    <t>EE25 - Total Costs of Snow Removal &amp; Ice Treatments for AOA</t>
  </si>
  <si>
    <t>EE26 - Total AOA Area (in Acres)</t>
  </si>
  <si>
    <t>EE27 - Snow/Ice Removal Costs per Acre</t>
  </si>
  <si>
    <t>EE29 - Operationg and Maintenance Costs per Public Parking Space</t>
  </si>
  <si>
    <t>EE28 - Public Parking Operation Costs</t>
  </si>
  <si>
    <t>EE30 - Number of Public Parking Exit Transactions</t>
  </si>
  <si>
    <t>EE31 - Originating and Destination Passengers</t>
  </si>
  <si>
    <t>EE32 - Public Parking Exit Transactions per O&amp;D Passenger</t>
  </si>
  <si>
    <t>EE33 - Total Utilities</t>
  </si>
  <si>
    <t>MM4 - Total Airfreight Cargo Short Tonnage (excludes mail, short ton = 2,000lbs)</t>
  </si>
  <si>
    <t>MM5 - Number of non stop destinations from the airlines serving airport</t>
  </si>
  <si>
    <t>MM13 - Realized Coverage Ratio- Senior Debt (based on bond document calc. for past fiscal year)</t>
  </si>
  <si>
    <t>MM14 - Realized Coverage Ratio - Subordinate Debt</t>
  </si>
  <si>
    <t>MM15 - Total Off-Balance Sheet Debt</t>
  </si>
  <si>
    <t>MM16 - TOTAL Taxi Trips</t>
  </si>
  <si>
    <t>MM17 - TOTAL TNC Trips</t>
  </si>
  <si>
    <t>MM18-Total Number of TNC Pick-ups</t>
  </si>
  <si>
    <t>MM19-Rate Charged of TNC Pick-ups (input "0" if no charges)</t>
  </si>
  <si>
    <t>MM20-Total Number of TNC Drop-offs</t>
  </si>
  <si>
    <t>MM21-Rate Charged of TNC Drop-offs (input "0" if no charges)</t>
  </si>
  <si>
    <t>MM22 - Number of Other Ground Transportation Mode (i.e. limos/shuttles) Trips</t>
  </si>
  <si>
    <t>MM23 - TOTAL Ground Transportation Trips</t>
  </si>
  <si>
    <t>MM24a</t>
  </si>
  <si>
    <t>MM24a - Food and Beverage- Income to Airport</t>
  </si>
  <si>
    <t>MM24b</t>
  </si>
  <si>
    <t>MM24b - Food and Beverage-Gross Sales</t>
  </si>
  <si>
    <t>MM24c</t>
  </si>
  <si>
    <t>MM24c - Food and Beverage- Square footage</t>
  </si>
  <si>
    <t>MM24d</t>
  </si>
  <si>
    <t>MM24d - Food and Beverage-Income Per Square Foot</t>
  </si>
  <si>
    <t>MM24e</t>
  </si>
  <si>
    <t>MM24e - Food and Beverage- Gross sales per Square Foot</t>
  </si>
  <si>
    <t>MM24f</t>
  </si>
  <si>
    <t xml:space="preserve">MM24f - Food and Beverage- Enplanement </t>
  </si>
  <si>
    <t>MM24g</t>
  </si>
  <si>
    <t>MM24g - Food and Beverage- Income per Enplanement</t>
  </si>
  <si>
    <t>MM24h</t>
  </si>
  <si>
    <t>MM24h - Food and Beverage-Sales per Enplanement</t>
  </si>
  <si>
    <t>MM25a</t>
  </si>
  <si>
    <t>MM25a - Retail - Income to Airport</t>
  </si>
  <si>
    <t>MM25b</t>
  </si>
  <si>
    <t>MM25b - Retail -Gross Sales</t>
  </si>
  <si>
    <t>MM25c</t>
  </si>
  <si>
    <t>MM25c - Retail  Square Footage</t>
  </si>
  <si>
    <t>MM25d</t>
  </si>
  <si>
    <t>MM25d - Retail -Income Per Square Foot</t>
  </si>
  <si>
    <t>MM25e</t>
  </si>
  <si>
    <t>MM25e - Retail- Gross sales per square foot</t>
  </si>
  <si>
    <t>MM25f</t>
  </si>
  <si>
    <t xml:space="preserve">MM25f - Retail - Enplanement </t>
  </si>
  <si>
    <t>MM25g</t>
  </si>
  <si>
    <t>MM25g - Retail- Income per enplanement</t>
  </si>
  <si>
    <t>MM25h</t>
  </si>
  <si>
    <t>MM25h - Retail - Sales per Enplanement</t>
  </si>
  <si>
    <t>MM26c</t>
  </si>
  <si>
    <t>MM26d</t>
  </si>
  <si>
    <t>MM26e</t>
  </si>
  <si>
    <t>MM26f</t>
  </si>
  <si>
    <t>MM26g</t>
  </si>
  <si>
    <t>MM26h</t>
  </si>
  <si>
    <t>MM26a - Duty Free - Income to Airport</t>
  </si>
  <si>
    <t>MM26b - Duty Free-Gross Sales</t>
  </si>
  <si>
    <t>MM26c - Duty Free- Square Footage</t>
  </si>
  <si>
    <t>MM26d - Duty Free-Income Per Square Foot</t>
  </si>
  <si>
    <t>MM26e - Duty Free- Gross sales per square foot</t>
  </si>
  <si>
    <t xml:space="preserve">MM26f -  Duty Free- International Enplanement </t>
  </si>
  <si>
    <t>MM26g - Duty Free- Income per International Enplanement</t>
  </si>
  <si>
    <t>MM26h - Duty Free- Sales per International Enplanement</t>
  </si>
  <si>
    <t>MM27a - Services/Other Terminal Concessions - Income to Airport</t>
  </si>
  <si>
    <t>MM27b - Services/Other Terminal Concessions-Gross Sales</t>
  </si>
  <si>
    <t>MM27c</t>
  </si>
  <si>
    <t>MM27c - Services/Other Terminal Concessions-Square Footage</t>
  </si>
  <si>
    <t>MM27d</t>
  </si>
  <si>
    <t>MM27d - Services/Other Terminal Concessions-Income Per Square Foot</t>
  </si>
  <si>
    <t>MM27e</t>
  </si>
  <si>
    <t>MM27e - Services/Other Terminal Concessions-Gross sales per square foot</t>
  </si>
  <si>
    <t>MM27f</t>
  </si>
  <si>
    <t>MM27f - Services/Other Terminal Concessions-Enplanement</t>
  </si>
  <si>
    <t>MM27g</t>
  </si>
  <si>
    <t>MM27g - Services/Other Terminal Concessions-Income per enplanement</t>
  </si>
  <si>
    <t>MM27h</t>
  </si>
  <si>
    <t>MM27h - Services/Other Terminal Concessions-Sales per Enplanement</t>
  </si>
  <si>
    <t>MM28a</t>
  </si>
  <si>
    <t>MM28a - Total Terminal Concessions - Income to Airport</t>
  </si>
  <si>
    <t>MM28b</t>
  </si>
  <si>
    <t>MM28b - Total Terminal Concessions-Gross Sales</t>
  </si>
  <si>
    <t>MM28c</t>
  </si>
  <si>
    <t>MM28c - Total Terminal Concessions- Square Footage</t>
  </si>
  <si>
    <t>MM28d</t>
  </si>
  <si>
    <t>MM28d - Total Terminal Concessions- Income Per Square Foot</t>
  </si>
  <si>
    <t>MM28e</t>
  </si>
  <si>
    <t>MM28e - Total Terminal Concessions-Gross sales per square foot</t>
  </si>
  <si>
    <t>MM28f</t>
  </si>
  <si>
    <t xml:space="preserve">MM28f - Total Terminal Concessions-Enplanement </t>
  </si>
  <si>
    <t>MM28g</t>
  </si>
  <si>
    <t>MM28g - Total Terminal Concessions- Income per Enplanement</t>
  </si>
  <si>
    <t>MM28h</t>
  </si>
  <si>
    <t>MM28h - Total Terminal Concessions- Sales per Enplanement</t>
  </si>
  <si>
    <t>MM29a</t>
  </si>
  <si>
    <t>MM29a - On-Airport Rental Car Revenue - Income to Airport</t>
  </si>
  <si>
    <t>MM29b</t>
  </si>
  <si>
    <t>MM29b - On-Airport Rental Car Revenue - Gross Sales</t>
  </si>
  <si>
    <t>MM30a - Off-Airport Rental Car Revenue - Income to Airport</t>
  </si>
  <si>
    <t>MM30b - Off-Airport Rental Car Revenue - Gross Sales</t>
  </si>
  <si>
    <t>MM31a - Total Rental Car - Income to Airport</t>
  </si>
  <si>
    <t>MM31b - Total Rental Car - Gross Sales</t>
  </si>
  <si>
    <t>MM32a - On-Airport Hotels - Income to Airport</t>
  </si>
  <si>
    <t>MM32b - On-Airport Hotels - Gross Sales</t>
  </si>
  <si>
    <t>MM33a - Concessions Outside of Terminals - Income to Airport</t>
  </si>
  <si>
    <t>MM33b - Concessions Outside of Terminals - Gross Sales</t>
  </si>
  <si>
    <t>MM34a - Other Concessions - Income to Airport</t>
  </si>
  <si>
    <t>MM34b - Other Concessions - Gross Sales</t>
  </si>
  <si>
    <t>MM35a - Total Other Concessions - Income to Airport</t>
  </si>
  <si>
    <t>MM35b - Total Other Concessions - Gross Sales</t>
  </si>
  <si>
    <t>MM36a - Totals(MM28+MM31+MM35) - Income to Airport</t>
  </si>
  <si>
    <t>MM36b - Totals(MM28+MM31+MM35) - Gross Sales</t>
  </si>
  <si>
    <t>GG6 -Do you have an Airline Agreement</t>
  </si>
  <si>
    <t>GG8 - Year Airline Agreement Expire</t>
  </si>
  <si>
    <t>GG9 - Types of Airlinr Agreements</t>
  </si>
  <si>
    <t>GG10- Does your airport have a profit sharing arrangment?</t>
  </si>
  <si>
    <t>GG11- City</t>
  </si>
  <si>
    <t>GG11 - County</t>
  </si>
  <si>
    <t>GG11 - State</t>
  </si>
  <si>
    <t>GG11 - Region</t>
  </si>
  <si>
    <t>GG11 - Airport Authority</t>
  </si>
  <si>
    <t>GG11 - Port Authority</t>
  </si>
  <si>
    <t>GG11- Other</t>
  </si>
  <si>
    <t>GG12 - Total Runways</t>
  </si>
  <si>
    <r>
      <t xml:space="preserve">Number of on-Airport Hotel(s)  </t>
    </r>
    <r>
      <rPr>
        <sz val="10"/>
        <color indexed="10"/>
        <rFont val="Arial"/>
        <family val="2"/>
      </rPr>
      <t>("0" if none)</t>
    </r>
  </si>
  <si>
    <t>GG13 - Total acres owned by Airport</t>
  </si>
  <si>
    <t>GG14 - Number of on-Airport Hotel(s)</t>
  </si>
  <si>
    <t>GG15 - Hotel 1 - Operated under Concession or Management fee?</t>
  </si>
  <si>
    <t>GG15 - Hotel 2 - Operated under Concession or Management fee?</t>
  </si>
  <si>
    <t>GG16 - Does the Airport have snow removal operations</t>
  </si>
  <si>
    <t>GG18 - Shuttle buses for parking operations</t>
  </si>
  <si>
    <t>GG18 - Number of Vehicles</t>
  </si>
  <si>
    <t>GG19 - Shuttle buses between terminals</t>
  </si>
  <si>
    <t>GG19 - Number of Vehicles</t>
  </si>
  <si>
    <t>GG20 - Percent of Capital costs paid by airport - Terminal Area</t>
  </si>
  <si>
    <t>GG20 - Percent of capital costs paid by airline - Terminal Area</t>
  </si>
  <si>
    <t>GG21 - Percent of Capital costs paid by airport - Airfield Area</t>
  </si>
  <si>
    <t>GG22 - Percent of  Capotal costs paid by airport - All other area</t>
  </si>
  <si>
    <t>GG21 - Percent of Capital costs paid by airline - Airfield Area</t>
  </si>
  <si>
    <t>GG22 - Percent of  Capotal costs paid by airline - All other area</t>
  </si>
  <si>
    <t>GG23 - Owned by Airport - Number of loading/jet bridges</t>
  </si>
  <si>
    <t>GG23 - Owned by Airlines - Number of loading/jet bridges</t>
  </si>
  <si>
    <t>GG23 - Total - Number of loading/jet bridges</t>
  </si>
  <si>
    <r>
      <t>Number of total passenger gates</t>
    </r>
    <r>
      <rPr>
        <sz val="10"/>
        <color rgb="FFFF0000"/>
        <rFont val="Arial"/>
        <family val="2"/>
      </rPr>
      <t xml:space="preserve"> (including ground-loaded gates)</t>
    </r>
  </si>
  <si>
    <t>GG24 - Owned by Airport - Number of total passenger gates</t>
  </si>
  <si>
    <t>GG24 - Owned by Airlines - Number of total passenger gates</t>
  </si>
  <si>
    <t>GG24 - Total - Number of total passenger gates</t>
  </si>
  <si>
    <t>GG24a - Does Airport have Loading Bridge Charges</t>
  </si>
  <si>
    <t>GG27 - Totals/Weighted Average - Terminal Sq. Ft</t>
  </si>
  <si>
    <t>GG27 - Totals/Weighted Average - Janitorial Services</t>
  </si>
  <si>
    <t>GG27 - Totals/Weighted Average - Facilities Maintenance</t>
  </si>
  <si>
    <t>GG27 - Totals/Weighted Average - Loading/Jet Bridge Maintenance</t>
  </si>
  <si>
    <t>GG27 - Totals/Weighted Average - Baggage Maintenance and Operations</t>
  </si>
  <si>
    <t>GG27 - Totals/Weighted Average - Ramp Operations</t>
  </si>
  <si>
    <t>GG27 - Totals/Weighted Average - Common Use Cute/Cuss Maintenance</t>
  </si>
  <si>
    <t>GG27 - Totals/Weighted Average - Information Display (FIDS/GIDS) Maintenance</t>
  </si>
  <si>
    <t>GG28 - Number of Spaces in/on top of garage/structure(s)</t>
  </si>
  <si>
    <t>GG29 - Number of Spaces in surface lots</t>
  </si>
  <si>
    <t>GG30 - Total Number of public parking spaces</t>
  </si>
  <si>
    <t>GG31 - Is on airport parking management outsourced</t>
  </si>
  <si>
    <t>GG32 - If yes, is this an management or concession agreement?</t>
  </si>
  <si>
    <t>GG33 - Does airport have a consolidated Rental Car Facility</t>
  </si>
  <si>
    <t>GG35 - If yes, what is the amount of CFC?</t>
  </si>
  <si>
    <t>GG36 - If yes, what type of CFC? (daily or transaction based)</t>
  </si>
  <si>
    <t>GG37 - Is there a Customer Transportation Charge (CTC)? (yes/no)</t>
  </si>
  <si>
    <t>GG38 - If yes, what is the amount</t>
  </si>
  <si>
    <t>GG39 - If yes, what type of CTC? (daily or transaction based)</t>
  </si>
  <si>
    <t>GG41 - The amount of Air service incentive credits/rebates</t>
  </si>
  <si>
    <t>GG42 - What is your CBP/FIS Fee per Passenger (input "0" if none)</t>
  </si>
  <si>
    <t>GG40 - The mount of PFC per passenger</t>
  </si>
  <si>
    <t>GG24a</t>
  </si>
  <si>
    <r>
      <t>The amount of  PFC per passenger</t>
    </r>
    <r>
      <rPr>
        <sz val="10"/>
        <color rgb="FFFF0000"/>
        <rFont val="Arial"/>
        <family val="2"/>
      </rPr>
      <t xml:space="preserve"> (input "0" if no PFC charges)</t>
    </r>
  </si>
  <si>
    <t>Large</t>
  </si>
  <si>
    <t>Medium</t>
  </si>
  <si>
    <t>Small</t>
  </si>
  <si>
    <t>Non-hub</t>
  </si>
  <si>
    <r>
      <t xml:space="preserve">Is the hotel operated under a </t>
    </r>
    <r>
      <rPr>
        <b/>
        <sz val="10"/>
        <rFont val="Arial"/>
        <family val="2"/>
      </rPr>
      <t>Management</t>
    </r>
    <r>
      <rPr>
        <sz val="10"/>
        <rFont val="Arial"/>
        <family val="2"/>
      </rPr>
      <t xml:space="preserve"> fee or a Concession fee (</t>
    </r>
    <r>
      <rPr>
        <sz val="10"/>
        <color rgb="FFFF0000"/>
        <rFont val="Arial"/>
        <family val="2"/>
      </rPr>
      <t>skip if no on-airport hotel; answer for Top 2 if more than 2 hotels</t>
    </r>
    <r>
      <rPr>
        <sz val="10"/>
        <rFont val="Arial"/>
        <family val="2"/>
      </rPr>
      <t>)</t>
    </r>
  </si>
  <si>
    <t>Functional Expense Distribution - Operating Expenses - High Level</t>
  </si>
  <si>
    <t>Auto-ref'd to FAA 127 tab</t>
  </si>
  <si>
    <t>Auto-ref'd to FAA Form 127 tab</t>
  </si>
  <si>
    <t>Auto-ref'd to FAA Form 127</t>
  </si>
  <si>
    <t>U3a</t>
  </si>
  <si>
    <t>U3b</t>
  </si>
  <si>
    <t>U3a - External Restricted debt reserves</t>
  </si>
  <si>
    <t>U3b - Other Restricted debt reserves</t>
  </si>
  <si>
    <t xml:space="preserve">U5 - Unrestricted Cash Reserves (# days)   </t>
  </si>
  <si>
    <t xml:space="preserve">   FBO Revenue: Contract or Sponsor Operated </t>
  </si>
  <si>
    <t>D1a</t>
  </si>
  <si>
    <t>D1b</t>
  </si>
  <si>
    <t>FBO Revenue: Contract or Sponsor Operated (non-fuel sales related)</t>
  </si>
  <si>
    <t>FBO Revenue: Sales of Fuel and Related Revenue</t>
  </si>
  <si>
    <t>D1a - FBO Revenue: Contract or Sponsor Operated (non-fuel sales related)</t>
  </si>
  <si>
    <t>D1b - FBO Revenue: Sales of Fuel and Related Revenue</t>
  </si>
  <si>
    <t>- The default version of the survey form allows you to first enter FAA Form 127 data to auto-populate some fields in ACI survey tabs. Please contact ACI-NA if you would like the other version.</t>
  </si>
  <si>
    <t>Total FTEs (ZZ1 + contractors that are not paid by airport)</t>
  </si>
  <si>
    <t>Externally Restricted Assets</t>
  </si>
  <si>
    <t>MM16a</t>
  </si>
  <si>
    <t>Number of Taxi Pick-Up Trips</t>
  </si>
  <si>
    <t xml:space="preserve">  (Only count trips that the airport receives revenue for)</t>
  </si>
  <si>
    <t>MM16b</t>
  </si>
  <si>
    <t>Number of Taxi Drop-Off Trips</t>
  </si>
  <si>
    <t>MM16a - Pick-Up Taxi Trips</t>
  </si>
  <si>
    <t>MM16b - Drop-off Taxi Trips</t>
  </si>
  <si>
    <r>
      <t xml:space="preserve">What is your CBP/FIS fee per passenger </t>
    </r>
    <r>
      <rPr>
        <sz val="10"/>
        <color rgb="FFFF0000"/>
        <rFont val="Arial"/>
        <family val="2"/>
      </rPr>
      <t>(input "0" if none)</t>
    </r>
  </si>
  <si>
    <t>K1a - Total Enplanement</t>
  </si>
  <si>
    <t>K1b - Total Passenger Airline Operation</t>
  </si>
  <si>
    <t>K1c - Total Operation</t>
  </si>
  <si>
    <t xml:space="preserve">K5p - Percent of Total Revenue </t>
  </si>
  <si>
    <t>K5p</t>
  </si>
  <si>
    <t>K11-10p</t>
  </si>
  <si>
    <t xml:space="preserve">K11-10p - Percentage of Total Revenue </t>
  </si>
  <si>
    <t>K21 - Net Debt Service</t>
  </si>
  <si>
    <t>K19 - Net Debt Outsanding</t>
  </si>
  <si>
    <t>K20 - Total Annual Debt Service</t>
  </si>
  <si>
    <t>K22 - Unrestricted Cash Reserves (# days)</t>
  </si>
  <si>
    <t xml:space="preserve">K23a - Senior Fixed Rate Debt - Fitch </t>
  </si>
  <si>
    <t>K23b</t>
  </si>
  <si>
    <t>KK23b</t>
  </si>
  <si>
    <t>K23b - Senior Fixed Rate Debt - S&amp;P</t>
  </si>
  <si>
    <t>K23c - Senior Fixed Rate Debt - Moodys</t>
  </si>
  <si>
    <t xml:space="preserve">K24a - Variable Rate Debt (CP/VRDO) - Fitch </t>
  </si>
  <si>
    <t>K24b</t>
  </si>
  <si>
    <t>KK24b</t>
  </si>
  <si>
    <t>K24b -  Variable Rate Debt (CP/VRDO) - S&amp;P</t>
  </si>
  <si>
    <t>K24c - Variable Rate Debt (CP/VRDO) - Moodys</t>
  </si>
  <si>
    <t>K26 - On airport parking revenue per enplanement</t>
  </si>
  <si>
    <t>K25 - On Airport parking revenue per parking space</t>
  </si>
  <si>
    <t xml:space="preserve">  Externally Restricted debt reserves</t>
  </si>
  <si>
    <t xml:space="preserve">  Other Externally Restricted debt reserves</t>
  </si>
  <si>
    <t>Total Restricted Assets</t>
  </si>
  <si>
    <t>Restricted Assets (including PFC and CFC):</t>
  </si>
  <si>
    <r>
      <t xml:space="preserve">- Enter financial data in your local currency: </t>
    </r>
    <r>
      <rPr>
        <b/>
        <sz val="12"/>
        <rFont val="Arial"/>
        <family val="2"/>
      </rPr>
      <t>USD for U.S. airports, CAD for Canadian airports</t>
    </r>
    <r>
      <rPr>
        <sz val="12"/>
        <rFont val="Arial"/>
        <family val="2"/>
      </rPr>
      <t>.</t>
    </r>
  </si>
  <si>
    <t>CBP/FIS Fees</t>
  </si>
  <si>
    <t xml:space="preserve">   Source - EE1d above</t>
  </si>
  <si>
    <t>Residual</t>
  </si>
  <si>
    <t>- Any changes from last year have been higlighted in bright yellow in the Reference column. Please pay special attention to these changes as they will affect how you complete the survey this year.</t>
  </si>
  <si>
    <r>
      <t xml:space="preserve">Budgeted Capital Expenditures: </t>
    </r>
    <r>
      <rPr>
        <sz val="10"/>
        <rFont val="Arial"/>
        <family val="2"/>
      </rPr>
      <t xml:space="preserve"> total CIP budget</t>
    </r>
  </si>
  <si>
    <r>
      <t xml:space="preserve">Actual Capital Expenditures:  </t>
    </r>
    <r>
      <rPr>
        <sz val="10"/>
        <rFont val="Arial"/>
        <family val="2"/>
      </rPr>
      <t>amount of approved CIP budget actually spent</t>
    </r>
  </si>
  <si>
    <r>
      <t>Actual vs. Budgeted Capital Expenditures</t>
    </r>
    <r>
      <rPr>
        <sz val="10"/>
        <color indexed="10"/>
        <rFont val="Arial"/>
        <family val="2"/>
      </rPr>
      <t xml:space="preserve"> (T8 / T7)</t>
    </r>
  </si>
  <si>
    <r>
      <t xml:space="preserve">Actual vs. Budgeted Capital Expenditures: </t>
    </r>
    <r>
      <rPr>
        <sz val="10"/>
        <rFont val="Arial"/>
        <family val="2"/>
      </rPr>
      <t xml:space="preserve"> (T8 / T7)</t>
    </r>
  </si>
  <si>
    <t xml:space="preserve">DD1h - Total Percent </t>
  </si>
  <si>
    <t xml:space="preserve">DD2h - Total Percent </t>
  </si>
  <si>
    <t xml:space="preserve">DD3h - Total Percent </t>
  </si>
  <si>
    <t xml:space="preserve">DD4h - Total Percent </t>
  </si>
  <si>
    <t xml:space="preserve">DD5h - Total Percent </t>
  </si>
  <si>
    <t xml:space="preserve">DD6h - Total Percent </t>
  </si>
  <si>
    <t xml:space="preserve">DD7h - Total Percent </t>
  </si>
  <si>
    <t xml:space="preserve">DD8h - Total Percent </t>
  </si>
  <si>
    <t>DD1g - Total Debt Outstanding</t>
  </si>
  <si>
    <t>DD2g - Total Net Debt Outstanding to be repaid from Airport Revenue Base</t>
  </si>
  <si>
    <t>DD4g - Total Variable Rate Debt</t>
  </si>
  <si>
    <t>DD5g - Total Debt</t>
  </si>
  <si>
    <t>DD6g - Total Debt Service</t>
  </si>
  <si>
    <t>DD7g - Total Offsets to Debt Service</t>
  </si>
  <si>
    <t>DD8g - Total Net Debt Service paid from Airport Revenue Base (DD6+DD7)</t>
  </si>
  <si>
    <t>DD3g - Total Fixed Rate Debt</t>
  </si>
  <si>
    <t>DD1h</t>
  </si>
  <si>
    <t>DD2h</t>
  </si>
  <si>
    <t>DD3h</t>
  </si>
  <si>
    <t>DD4h</t>
  </si>
  <si>
    <t>DD5h</t>
  </si>
  <si>
    <t>DD6h</t>
  </si>
  <si>
    <t>DD7h</t>
  </si>
  <si>
    <t>DD8h</t>
  </si>
  <si>
    <t>U4 - Total Net Assets</t>
  </si>
  <si>
    <t>GG7 - Term(s) of current airline agreement</t>
  </si>
  <si>
    <t>and drop lists with predefined options in Sections 2, 4, and 10.</t>
  </si>
  <si>
    <t>***Please do not alter this questionnaire form by adding columns, rows and/or deleting items.***</t>
  </si>
  <si>
    <t>2.1.1</t>
  </si>
  <si>
    <t>International Passengers:</t>
  </si>
  <si>
    <t>Remote stands (class C aircraft or higher)</t>
  </si>
  <si>
    <r>
      <t xml:space="preserve">Individual car parking spaces </t>
    </r>
    <r>
      <rPr>
        <i/>
        <sz val="10"/>
        <color rgb="FF002060"/>
        <rFont val="Arial"/>
        <family val="2"/>
      </rPr>
      <t>(excluding employee parking spaces)</t>
    </r>
  </si>
  <si>
    <t>Non-Current Assets</t>
  </si>
  <si>
    <t>Current Liabilities</t>
  </si>
  <si>
    <t>Non-Current Liabilities</t>
  </si>
  <si>
    <t>Long -term debt</t>
  </si>
  <si>
    <t>Capital and Replacement Expenditure (CAPEX &amp; REPEX)</t>
  </si>
  <si>
    <t xml:space="preserve">Performance Indicators </t>
  </si>
  <si>
    <t>To ensure the accuarcy of the data, please confirm the following:</t>
  </si>
  <si>
    <t>Duty-free concessions per International Passenger</t>
  </si>
  <si>
    <t>ROCE</t>
  </si>
  <si>
    <t>ROIC</t>
  </si>
  <si>
    <t>EBITDA margin</t>
  </si>
  <si>
    <t xml:space="preserve">Net profit margin </t>
  </si>
  <si>
    <t>Government owned and operated (100%)</t>
  </si>
  <si>
    <t>Government owned and privately operated (including PPPs)</t>
  </si>
  <si>
    <t>Partially privatized airports (&lt;50% equity)</t>
  </si>
  <si>
    <t>Fully private (100% equity)</t>
  </si>
  <si>
    <t>Not-for-profit</t>
  </si>
  <si>
    <t>Glossary of terms</t>
  </si>
  <si>
    <t>Note - The following terms are described as they apply in the context of the ACI Airport Economics Report.</t>
  </si>
  <si>
    <t xml:space="preserve">This list is not exhaustive. </t>
  </si>
  <si>
    <r>
      <rPr>
        <b/>
        <sz val="10"/>
        <rFont val="Arial"/>
        <family val="2"/>
      </rPr>
      <t>Air bridge (jet bridge) –</t>
    </r>
    <r>
      <rPr>
        <sz val="10"/>
        <rFont val="Arial"/>
        <family val="2"/>
      </rPr>
      <t xml:space="preserve">  An enclosed, movable connector which extends from an airport terminal</t>
    </r>
  </si>
  <si>
    <t>gate to an aircraft.</t>
  </si>
  <si>
    <r>
      <rPr>
        <b/>
        <sz val="10"/>
        <rFont val="Arial"/>
        <family val="2"/>
      </rPr>
      <t xml:space="preserve">Aircraft movement </t>
    </r>
    <r>
      <rPr>
        <sz val="10"/>
        <rFont val="Arial"/>
        <family val="2"/>
      </rPr>
      <t>– Take-offs and landings at an airport. For airport traffic purposes one arrival</t>
    </r>
  </si>
  <si>
    <t>and one departure are counted as two movements.</t>
  </si>
  <si>
    <r>
      <rPr>
        <b/>
        <sz val="10"/>
        <rFont val="Arial"/>
        <family val="2"/>
      </rPr>
      <t>Airside</t>
    </r>
    <r>
      <rPr>
        <sz val="10"/>
        <rFont val="Arial"/>
        <family val="2"/>
      </rPr>
      <t xml:space="preserve"> – Parts of an airport accessible to aircraft, including runways, taxiways and ramps. Within</t>
    </r>
  </si>
  <si>
    <t>a terminal it defines the area nearest the aircraft, the boundary of which is the security check, and</t>
  </si>
  <si>
    <t>customs and passport control for international airports.</t>
  </si>
  <si>
    <r>
      <rPr>
        <b/>
        <sz val="10"/>
        <rFont val="Arial"/>
        <family val="2"/>
      </rPr>
      <t>Amortization</t>
    </r>
    <r>
      <rPr>
        <sz val="10"/>
        <rFont val="Arial"/>
        <family val="2"/>
      </rPr>
      <t xml:space="preserve"> – The gradual extinguishment of the cost of an asset by periodic (annual) charges</t>
    </r>
  </si>
  <si>
    <t>to expenses, usually applicable to intangible assets (e.g., development costs).</t>
  </si>
  <si>
    <r>
      <rPr>
        <b/>
        <sz val="10"/>
        <rFont val="Arial"/>
        <family val="2"/>
      </rPr>
      <t>Apron</t>
    </r>
    <r>
      <rPr>
        <sz val="10"/>
        <rFont val="Arial"/>
        <family val="2"/>
      </rPr>
      <t xml:space="preserve"> – A defined area, on a land aerodrome, intended to accommodate aircraft for purposes of</t>
    </r>
  </si>
  <si>
    <t>loading or unloading passengers, mail or cargo, fuelling, parking or maintenance.</t>
  </si>
  <si>
    <r>
      <t xml:space="preserve">Capital costs – </t>
    </r>
    <r>
      <rPr>
        <sz val="10"/>
        <rFont val="Arial"/>
        <family val="2"/>
      </rPr>
      <t>Total cost of financing the airport's infrastructure, including interest</t>
    </r>
    <r>
      <rPr>
        <b/>
        <sz val="10"/>
        <rFont val="Arial"/>
        <family val="2"/>
      </rPr>
      <t xml:space="preserve"> </t>
    </r>
    <r>
      <rPr>
        <sz val="10"/>
        <rFont val="Arial"/>
        <family val="2"/>
      </rPr>
      <t>on outstanding</t>
    </r>
  </si>
  <si>
    <t>debt, depreciation/amortization of assets, and other costs such as long-term leases and capital</t>
  </si>
  <si>
    <t>repayment plans.</t>
  </si>
  <si>
    <r>
      <t xml:space="preserve">Capital expenditure (CAPEX) – </t>
    </r>
    <r>
      <rPr>
        <sz val="10"/>
        <rFont val="Arial"/>
        <family val="2"/>
      </rPr>
      <t>Funds used by an airport operator for the acquisition</t>
    </r>
    <r>
      <rPr>
        <b/>
        <sz val="10"/>
        <rFont val="Arial"/>
        <family val="2"/>
      </rPr>
      <t>,</t>
    </r>
  </si>
  <si>
    <t>construction or improvement of fixed assets such as land and buildings. This type of outlay is</t>
  </si>
  <si>
    <t>made by airports to maintain or increase the scope of their operations and is allocated for a</t>
  </si>
  <si>
    <t>specific time period. These expenditures can include everything from repairing a roof to building a</t>
  </si>
  <si>
    <t>new terminal building or runway.</t>
  </si>
  <si>
    <r>
      <rPr>
        <b/>
        <sz val="10"/>
        <rFont val="Arial"/>
        <family val="2"/>
      </rPr>
      <t xml:space="preserve">Cargo </t>
    </r>
    <r>
      <rPr>
        <sz val="10"/>
        <color theme="1"/>
        <rFont val="Arial"/>
        <family val="2"/>
      </rPr>
      <t>– Sum of Freight and mail, measured in metric tonnes, loaded or unloaded at an airport.</t>
    </r>
  </si>
  <si>
    <t>Has the same meaning as embarking (enplaning) and disembarking (deplaning) passengers.</t>
  </si>
  <si>
    <r>
      <t xml:space="preserve">Cash – </t>
    </r>
    <r>
      <rPr>
        <sz val="10"/>
        <rFont val="Arial"/>
        <family val="2"/>
      </rPr>
      <t xml:space="preserve">In </t>
    </r>
    <r>
      <rPr>
        <sz val="10"/>
        <color theme="1"/>
        <rFont val="Arial"/>
        <family val="2"/>
      </rPr>
      <t xml:space="preserve">accounting it denotes cash on hand (e.g. petty cash and cash not yet </t>
    </r>
    <r>
      <rPr>
        <sz val="10"/>
        <rFont val="Arial"/>
        <family val="2"/>
      </rPr>
      <t>deposited to</t>
    </r>
  </si>
  <si>
    <t>the bank) and demand deposits held in banks and similar accounts that can be used in payment</t>
  </si>
  <si>
    <t>of obligations.</t>
  </si>
  <si>
    <r>
      <t xml:space="preserve">Cash equivalents – </t>
    </r>
    <r>
      <rPr>
        <sz val="10"/>
        <color theme="1"/>
        <rFont val="Arial"/>
        <family val="2"/>
      </rPr>
      <t xml:space="preserve">Very liquid short-term investments, usually maturing </t>
    </r>
    <r>
      <rPr>
        <sz val="10"/>
        <rFont val="Arial"/>
        <family val="2"/>
      </rPr>
      <t>in 90 days or less.</t>
    </r>
  </si>
  <si>
    <r>
      <t xml:space="preserve">Charges – </t>
    </r>
    <r>
      <rPr>
        <sz val="10"/>
        <color theme="1"/>
        <rFont val="Arial"/>
        <family val="2"/>
      </rPr>
      <t xml:space="preserve">Levies that are designed and applied specifically to recover the costs </t>
    </r>
  </si>
  <si>
    <t>of providing facilities and services for civil aviation.</t>
  </si>
  <si>
    <r>
      <t xml:space="preserve">Aircraft-related charges: </t>
    </r>
    <r>
      <rPr>
        <sz val="10"/>
        <rFont val="Arial"/>
        <family val="2"/>
      </rPr>
      <t>charges that are related directly to the handling an aircraft</t>
    </r>
  </si>
  <si>
    <t>at an airport and are typically applied per aircraft landing/take-off/movement and are</t>
  </si>
  <si>
    <t>based on an aircraft weight/size formula.</t>
  </si>
  <si>
    <t xml:space="preserve">Aircraft-related charges include: landing, parking, boarding bridge, noise </t>
  </si>
  <si>
    <t>and environmental, navaid and others.</t>
  </si>
  <si>
    <r>
      <t xml:space="preserve">Passenger-related charges: </t>
    </r>
    <r>
      <rPr>
        <sz val="10"/>
        <rFont val="Arial"/>
        <family val="2"/>
      </rPr>
      <t>charges that are related directly to handling passengers</t>
    </r>
  </si>
  <si>
    <t>at an airport are typically levied on a per passenger basis.</t>
  </si>
  <si>
    <t>Passenger-related charges include: passenger charges including Airport Improvement</t>
  </si>
  <si>
    <t>Fees (AIF) and Passenger Facility Charges (PFC), security charges, transfer/transit</t>
  </si>
  <si>
    <t>charges, and others.</t>
  </si>
  <si>
    <r>
      <t xml:space="preserve">Concession – </t>
    </r>
    <r>
      <rPr>
        <sz val="10"/>
        <rFont val="Arial"/>
        <family val="2"/>
      </rPr>
      <t xml:space="preserve"> The right to operate a certain commercial activity at the airport, commonly</t>
    </r>
    <r>
      <rPr>
        <b/>
        <sz val="10"/>
        <rFont val="Arial"/>
        <family val="2"/>
      </rPr>
      <t xml:space="preserve"> </t>
    </r>
    <r>
      <rPr>
        <sz val="10"/>
        <rFont val="Arial"/>
        <family val="2"/>
      </rPr>
      <t>on an</t>
    </r>
  </si>
  <si>
    <t>exclusive basis and usually at a specified location.</t>
  </si>
  <si>
    <r>
      <t>Current assets –</t>
    </r>
    <r>
      <rPr>
        <sz val="10"/>
        <color theme="1"/>
        <rFont val="Arial"/>
        <family val="2"/>
      </rPr>
      <t xml:space="preserve"> Assets that are expected to be consumed or converted </t>
    </r>
    <r>
      <rPr>
        <sz val="10"/>
        <rFont val="Arial"/>
        <family val="2"/>
      </rPr>
      <t>into cash in the near</t>
    </r>
  </si>
  <si>
    <t>future, typically one year or less.</t>
  </si>
  <si>
    <r>
      <t xml:space="preserve">Current liabilities – </t>
    </r>
    <r>
      <rPr>
        <sz val="10"/>
        <color theme="1"/>
        <rFont val="Arial"/>
        <family val="2"/>
      </rPr>
      <t>Short-term obligations – such as accounts payable, wages</t>
    </r>
    <r>
      <rPr>
        <b/>
        <sz val="10"/>
        <rFont val="Arial"/>
        <family val="2"/>
      </rPr>
      <t xml:space="preserve"> </t>
    </r>
    <r>
      <rPr>
        <sz val="10"/>
        <rFont val="Arial"/>
        <family val="2"/>
      </rPr>
      <t>payable, or</t>
    </r>
  </si>
  <si>
    <t>accrued liabilities – that are expected to be settled in the near future, typically one year or less.</t>
  </si>
  <si>
    <r>
      <rPr>
        <b/>
        <sz val="10"/>
        <rFont val="Arial"/>
        <family val="2"/>
      </rPr>
      <t xml:space="preserve">Debt outstanding </t>
    </r>
    <r>
      <rPr>
        <sz val="10"/>
        <rFont val="Arial"/>
        <family val="2"/>
      </rPr>
      <t>– Total debt, both short-term and long-term, still unpaid.</t>
    </r>
  </si>
  <si>
    <r>
      <rPr>
        <b/>
        <sz val="10"/>
        <rFont val="Arial"/>
        <family val="2"/>
      </rPr>
      <t xml:space="preserve">Depreciation of assets </t>
    </r>
    <r>
      <rPr>
        <sz val="10"/>
        <rFont val="Arial"/>
        <family val="2"/>
      </rPr>
      <t>– The decrease in the value of an asset due to wear and tear through</t>
    </r>
  </si>
  <si>
    <t>use, action of the elements, inadequacy or obsolescence, normally over a predetermined period</t>
  </si>
  <si>
    <t>of time (depreciation period/book life of the asset).</t>
  </si>
  <si>
    <r>
      <rPr>
        <b/>
        <sz val="10"/>
        <rFont val="Arial"/>
        <family val="2"/>
      </rPr>
      <t xml:space="preserve">Economic oversight </t>
    </r>
    <r>
      <rPr>
        <sz val="10"/>
        <rFont val="Arial"/>
        <family val="2"/>
      </rPr>
      <t>– The function by which a State supervises operational and commercial</t>
    </r>
  </si>
  <si>
    <t>practices of an airport. See ICAO's Airport Economics Manual, Chapter 1 Section C for additional</t>
  </si>
  <si>
    <t>information.</t>
  </si>
  <si>
    <r>
      <rPr>
        <b/>
        <sz val="10"/>
        <rFont val="Arial"/>
        <family val="2"/>
      </rPr>
      <t xml:space="preserve">Fixed assets – </t>
    </r>
    <r>
      <rPr>
        <sz val="10"/>
        <color theme="1"/>
        <rFont val="Arial"/>
        <family val="2"/>
      </rPr>
      <t>consist of land, buildings (e.g. runways, terminals, etc.), machinery,</t>
    </r>
    <r>
      <rPr>
        <sz val="10"/>
        <rFont val="Arial"/>
        <family val="2"/>
      </rPr>
      <t xml:space="preserve"> tools and </t>
    </r>
  </si>
  <si>
    <t xml:space="preserve">equipment of all kinds, trucks, furnishings and so on used in the day-to-day operations of a </t>
  </si>
  <si>
    <t>business. Unlike current assets which are converted by successive steps into cash, the value of</t>
  </si>
  <si>
    <t>fixed assets to a company lies in their use in producing goods and services for sale, rather than</t>
  </si>
  <si>
    <t>their sale value. The expected benefits of the asset usually extend beyond a year and they are</t>
  </si>
  <si>
    <t>not intended for immediate sale.</t>
  </si>
  <si>
    <r>
      <rPr>
        <b/>
        <sz val="10"/>
        <rFont val="Arial"/>
        <family val="2"/>
      </rPr>
      <t xml:space="preserve">Gate </t>
    </r>
    <r>
      <rPr>
        <sz val="10"/>
        <color theme="1"/>
        <rFont val="Arial"/>
        <family val="2"/>
      </rPr>
      <t>– Aircraft parking position on the terminal ramp (apron) usually</t>
    </r>
    <r>
      <rPr>
        <sz val="10"/>
        <rFont val="Arial"/>
        <family val="2"/>
      </rPr>
      <t xml:space="preserve"> connected to the terminal by</t>
    </r>
  </si>
  <si>
    <t>a loading bridge. Gates are typically defined to include positions large enough for narrowbody or</t>
  </si>
  <si>
    <t>larger aircraft; smaller positions used for regional jets or turboprops are typically counted</t>
  </si>
  <si>
    <t>separately.</t>
  </si>
  <si>
    <r>
      <t>Ground handling revenues –</t>
    </r>
    <r>
      <rPr>
        <sz val="10"/>
        <rFont val="Arial"/>
        <family val="2"/>
      </rPr>
      <t xml:space="preserve"> Fees charged by an airport for passenger and ground handling</t>
    </r>
  </si>
  <si>
    <t xml:space="preserve">services such as passenger check-in, loading and unloading of baggage and and freight, aircraft </t>
  </si>
  <si>
    <t xml:space="preserve">servicing (e.g. aircraft cleaning). Excludes fuelling charges. Ground handling infrastructure fees </t>
  </si>
  <si>
    <t>are charged by an airport company for the use of baggage and cargo handling systems and</t>
  </si>
  <si>
    <t>infrastructure or similar.</t>
  </si>
  <si>
    <r>
      <rPr>
        <b/>
        <sz val="10"/>
        <rFont val="Arial"/>
        <family val="2"/>
      </rPr>
      <t>Impairment</t>
    </r>
    <r>
      <rPr>
        <sz val="10"/>
        <rFont val="Arial"/>
        <family val="2"/>
      </rPr>
      <t xml:space="preserve"> – Permanent reduction of asset's value as a result of an unusual event.</t>
    </r>
  </si>
  <si>
    <r>
      <rPr>
        <b/>
        <sz val="10"/>
        <rFont val="Arial"/>
        <family val="2"/>
      </rPr>
      <t>Landing charges/fees</t>
    </r>
    <r>
      <rPr>
        <sz val="10"/>
        <color theme="1"/>
        <rFont val="Arial"/>
        <family val="2"/>
      </rPr>
      <t xml:space="preserve"> – Fees charged to aircraft owners and operators for the</t>
    </r>
    <r>
      <rPr>
        <sz val="10"/>
        <rFont val="Arial"/>
        <family val="2"/>
      </rPr>
      <t xml:space="preserve"> use of runways,</t>
    </r>
  </si>
  <si>
    <t xml:space="preserve">taxiways, landing strips, runway protection zones, and clearways. Does not include fees for </t>
  </si>
  <si>
    <t>parking aircraft.</t>
  </si>
  <si>
    <r>
      <rPr>
        <b/>
        <sz val="10"/>
        <rFont val="Arial"/>
        <family val="2"/>
      </rPr>
      <t>Landside</t>
    </r>
    <r>
      <rPr>
        <sz val="10"/>
        <rFont val="Arial"/>
        <family val="2"/>
      </rPr>
      <t xml:space="preserve"> – The part of an airport farthest from the aircraft, the boundary of which is the security</t>
    </r>
  </si>
  <si>
    <t>check. At international terminals the boundary is also determined by passport and custom control</t>
  </si>
  <si>
    <t>zones. The landside area includes parking lots, public transportation, access roads and train</t>
  </si>
  <si>
    <t>stations where available.</t>
  </si>
  <si>
    <r>
      <rPr>
        <b/>
        <sz val="10"/>
        <rFont val="Arial"/>
        <family val="2"/>
      </rPr>
      <t>Maintenance</t>
    </r>
    <r>
      <rPr>
        <sz val="10"/>
        <color theme="1"/>
        <rFont val="Arial"/>
        <family val="2"/>
      </rPr>
      <t xml:space="preserve"> – Refers to any one or combination of overhaul, repair, inspection, </t>
    </r>
    <r>
      <rPr>
        <sz val="10"/>
        <rFont val="Arial"/>
        <family val="2"/>
      </rPr>
      <t>replacement,</t>
    </r>
  </si>
  <si>
    <t>preservation, modification or defect rectification of airport infrastructure (excludes contracted</t>
  </si>
  <si>
    <t>services).</t>
  </si>
  <si>
    <r>
      <rPr>
        <b/>
        <sz val="10"/>
        <rFont val="Arial"/>
        <family val="2"/>
      </rPr>
      <t>Non-current assets</t>
    </r>
    <r>
      <rPr>
        <sz val="10"/>
        <color theme="1"/>
        <rFont val="Arial"/>
        <family val="2"/>
      </rPr>
      <t xml:space="preserve"> – Assets that are expected to benefit the company over an </t>
    </r>
    <r>
      <rPr>
        <sz val="10"/>
        <rFont val="Arial"/>
        <family val="2"/>
      </rPr>
      <t xml:space="preserve">extended period </t>
    </r>
  </si>
  <si>
    <t>of time (usually more than one year).</t>
  </si>
  <si>
    <r>
      <rPr>
        <b/>
        <sz val="10"/>
        <rFont val="Arial"/>
        <family val="2"/>
      </rPr>
      <t xml:space="preserve">Non-operating income </t>
    </r>
    <r>
      <rPr>
        <sz val="10"/>
        <color theme="1"/>
        <rFont val="Arial"/>
        <family val="2"/>
      </rPr>
      <t>– Gains (or losses) from sources not related to the</t>
    </r>
    <r>
      <rPr>
        <sz val="10"/>
        <rFont val="Arial"/>
        <family val="2"/>
      </rPr>
      <t xml:space="preserve"> core business</t>
    </r>
  </si>
  <si>
    <t>of the airport (aeronautical and non-aeronautical). Non-operating revenues include such</t>
  </si>
  <si>
    <t>items as interest income, grants and subsidies, property or asset sales, currency exchange,</t>
  </si>
  <si>
    <t>and other atypical gains or losses.</t>
  </si>
  <si>
    <r>
      <rPr>
        <b/>
        <sz val="10"/>
        <rFont val="Arial"/>
        <family val="2"/>
      </rPr>
      <t xml:space="preserve">Operating aeronautical revenues </t>
    </r>
    <r>
      <rPr>
        <sz val="10"/>
        <rFont val="Arial"/>
        <family val="2"/>
      </rPr>
      <t xml:space="preserve">– Revenue generated from sources that are directly </t>
    </r>
  </si>
  <si>
    <t>associated with the aeronautical use of airport. These include various aircraft-related (landing,</t>
  </si>
  <si>
    <t>parking, aerobridge, etc.), and passenger-related (passenger service, security, etc.) charges as</t>
  </si>
  <si>
    <t xml:space="preserve">well as cargo charges and terminal area rentals—revenue earned from aeronautical use of the </t>
  </si>
  <si>
    <t>terminal facilities and ground space for the purpose of moving passengers and their baggage</t>
  </si>
  <si>
    <t>(paid by the airlines to the airport). Aeronautical revenue sources include ground handling user</t>
  </si>
  <si>
    <t>fees (if provided by the airport) and all other miscellaneous charges of aeronautical nature.</t>
  </si>
  <si>
    <r>
      <rPr>
        <b/>
        <sz val="10"/>
        <rFont val="Arial"/>
        <family val="2"/>
      </rPr>
      <t>Operating expenses</t>
    </r>
    <r>
      <rPr>
        <sz val="10"/>
        <color theme="1"/>
        <rFont val="Arial"/>
        <family val="2"/>
      </rPr>
      <t xml:space="preserve"> – Ordinary airport operating costs, including</t>
    </r>
    <r>
      <rPr>
        <sz val="10"/>
        <rFont val="Arial"/>
        <family val="2"/>
      </rPr>
      <t xml:space="preserve"> the following: personnel</t>
    </r>
  </si>
  <si>
    <t>compensation and benefits, communications and utilities, repairs and and maintenance,</t>
  </si>
  <si>
    <t>marketing, advertising and promotion, supplies and materials, contractual services, insurance,</t>
  </si>
  <si>
    <t>claims, and settlements. Includes administrative costs and allocated overhead costs. Excludes</t>
  </si>
  <si>
    <t>non-operating costs such as debt service and depreciation.</t>
  </si>
  <si>
    <r>
      <rPr>
        <b/>
        <sz val="10"/>
        <rFont val="Arial"/>
        <family val="2"/>
      </rPr>
      <t xml:space="preserve">Operating non-aeronautical revenues </t>
    </r>
    <r>
      <rPr>
        <sz val="10"/>
        <color theme="1"/>
        <rFont val="Arial"/>
        <family val="2"/>
      </rPr>
      <t>– Airport operating income</t>
    </r>
    <r>
      <rPr>
        <sz val="10"/>
        <rFont val="Arial"/>
        <family val="2"/>
      </rPr>
      <t xml:space="preserve"> that is not derived from the</t>
    </r>
  </si>
  <si>
    <t>aeronautical use of the airport. Includes revenues derived from concessions for food and beverage,</t>
  </si>
  <si>
    <t>retail, and advertising, rental cars, public and employee parking, hotel and ground transportation,</t>
  </si>
  <si>
    <t>as well as revenues from activities undertaken by airport, such as property and real estate rent of</t>
  </si>
  <si>
    <t>non-aeronautical nature.</t>
  </si>
  <si>
    <t xml:space="preserve">Ownership structure </t>
  </si>
  <si>
    <r>
      <t xml:space="preserve">Government owned and operated  – </t>
    </r>
    <r>
      <rPr>
        <sz val="10"/>
        <color theme="1"/>
        <rFont val="Arial"/>
        <family val="2"/>
      </rPr>
      <t>Up until the 1980s, this was the standard model</t>
    </r>
  </si>
  <si>
    <t>of governance for almost all commercial airports around the world. Airports are owned and</t>
  </si>
  <si>
    <t xml:space="preserve">operated by municipal, regional or federal government. </t>
  </si>
  <si>
    <r>
      <t xml:space="preserve">Government owned and privately operated – </t>
    </r>
    <r>
      <rPr>
        <sz val="10"/>
        <rFont val="Arial"/>
        <family val="2"/>
      </rPr>
      <t xml:space="preserve">In this governance model, the operation </t>
    </r>
  </si>
  <si>
    <t xml:space="preserve">of the government-owned airport is contracted out to a private firm for a specified period of </t>
  </si>
  <si>
    <t>time. Firms bid for the right to build an airport (or develop the airport, e.g., a new terminal)</t>
  </si>
  <si>
    <t xml:space="preserve">and then operate it for a period of time generally sufficient for the firm to recover the costs </t>
  </si>
  <si>
    <t xml:space="preserve">of the project and achieve a return on their investment, although the government retains </t>
  </si>
  <si>
    <t xml:space="preserve">long-term ownership of the airport. Such model is widely known as Build-Operate-Transfer </t>
  </si>
  <si>
    <t>with many existing variations thereof.</t>
  </si>
  <si>
    <r>
      <t xml:space="preserve">Not-for-profit – </t>
    </r>
    <r>
      <rPr>
        <sz val="10"/>
        <rFont val="Arial"/>
        <family val="2"/>
      </rPr>
      <t xml:space="preserve">The operations of the country’s largest airports are the responsibility of local </t>
    </r>
  </si>
  <si>
    <t xml:space="preserve">not-for-profit authorities. These authorities are responsible for the capital development of the </t>
  </si>
  <si>
    <t>airport, but the land itself remains under federal government ownership and is leased to the</t>
  </si>
  <si>
    <t>authority, in some cases requiring a rental payment.</t>
  </si>
  <si>
    <r>
      <t xml:space="preserve">Fully private airports – </t>
    </r>
    <r>
      <rPr>
        <sz val="10"/>
        <color theme="1"/>
        <rFont val="Arial"/>
        <family val="2"/>
      </rPr>
      <t>A number of governments have fully privatised some airports through</t>
    </r>
  </si>
  <si>
    <t>an Initial Public Offering (IPO) or a bidding process, where one investor or a consortium is</t>
  </si>
  <si>
    <t>selected to purchase the airport.</t>
  </si>
  <si>
    <r>
      <t xml:space="preserve">Partially privatized airports – </t>
    </r>
    <r>
      <rPr>
        <sz val="10"/>
        <color theme="1"/>
        <rFont val="Arial"/>
        <family val="2"/>
      </rPr>
      <t>The government has retained a controlling interest in the</t>
    </r>
  </si>
  <si>
    <t>airport ownership</t>
  </si>
  <si>
    <r>
      <t xml:space="preserve">Passengers – </t>
    </r>
    <r>
      <rPr>
        <sz val="10"/>
        <rFont val="Arial"/>
        <family val="2"/>
      </rPr>
      <t>In the context of the Airport Economics Survey, refers to terminal passengers,</t>
    </r>
  </si>
  <si>
    <t>both embarked (enplaned) and disembarked (deplaned), and excludes direct transit passengers</t>
  </si>
  <si>
    <r>
      <t>Regulatory till –</t>
    </r>
    <r>
      <rPr>
        <sz val="10"/>
        <rFont val="Arial"/>
        <family val="2"/>
      </rPr>
      <t xml:space="preserve"> The accounting approach used to describe how an airport recovers the full cost</t>
    </r>
  </si>
  <si>
    <t xml:space="preserve">associated with the airport and its essential non-aeronautical services. </t>
  </si>
  <si>
    <r>
      <rPr>
        <b/>
        <sz val="10"/>
        <rFont val="Arial"/>
        <family val="2"/>
      </rPr>
      <t>Single till –</t>
    </r>
    <r>
      <rPr>
        <sz val="10"/>
        <rFont val="Arial"/>
        <family val="2"/>
      </rPr>
      <t xml:space="preserve"> Under the single till approach, the full cost associated with an airport and</t>
    </r>
  </si>
  <si>
    <t>its essential ancillary services, including appropriate amounts for cost of capital and</t>
  </si>
  <si>
    <t>depreciation of assets, as well as the cost of maintenance and operation, and</t>
  </si>
  <si>
    <t>management and administration expenses, are included in the cost basis attributed to</t>
  </si>
  <si>
    <t>air traffic.  These costs are then adjusted to reflect non-aeronautical revenues that</t>
  </si>
  <si>
    <t>accrue to the airport.</t>
  </si>
  <si>
    <r>
      <rPr>
        <b/>
        <sz val="10"/>
        <rFont val="Arial"/>
        <family val="2"/>
      </rPr>
      <t>Dual till</t>
    </r>
    <r>
      <rPr>
        <sz val="10"/>
        <rFont val="Arial"/>
        <family val="2"/>
      </rPr>
      <t xml:space="preserve"> – Under the dual till approach, the full costs associated with the airport and its</t>
    </r>
  </si>
  <si>
    <t xml:space="preserve">essential ancillary services are allocated between the airport owner/operator and the </t>
  </si>
  <si>
    <r>
      <t xml:space="preserve">airport users. The costs allocated to air traffic include </t>
    </r>
    <r>
      <rPr>
        <b/>
        <sz val="10"/>
        <color theme="1"/>
        <rFont val="Arial"/>
        <family val="2"/>
      </rPr>
      <t>only</t>
    </r>
    <r>
      <rPr>
        <sz val="10"/>
        <color theme="1"/>
        <rFont val="Arial"/>
        <family val="2"/>
      </rPr>
      <t xml:space="preserve"> those costs associated with</t>
    </r>
  </si>
  <si>
    <t>the facilities that are actually used by the aircraft operators and end the end-users. No</t>
  </si>
  <si>
    <t>adjustment is made to this cost basis to reflect non-aeronautical revenues  accruing to</t>
  </si>
  <si>
    <t>the airport.</t>
  </si>
  <si>
    <r>
      <rPr>
        <b/>
        <sz val="10"/>
        <color theme="1"/>
        <rFont val="Arial"/>
        <family val="2"/>
      </rPr>
      <t>Hybrid till</t>
    </r>
    <r>
      <rPr>
        <sz val="10"/>
        <color theme="1"/>
        <rFont val="Arial"/>
        <family val="2"/>
      </rPr>
      <t xml:space="preserve"> – Under the hybrid till approach, the cost basis is established based on a</t>
    </r>
  </si>
  <si>
    <t>combination of the single-till and the dual-till approaches. For example, the airport</t>
  </si>
  <si>
    <t>owner/operator may choose to recover landing costs on the basis of the single-till</t>
  </si>
  <si>
    <t>approach while establishing terminal costs on the basis of the dual-till approach.</t>
  </si>
  <si>
    <r>
      <t xml:space="preserve">Revenues from airport-owned activities – </t>
    </r>
    <r>
      <rPr>
        <sz val="10"/>
        <rFont val="Arial"/>
        <family val="2"/>
      </rPr>
      <t xml:space="preserve">revenues generated through activities operated </t>
    </r>
  </si>
  <si>
    <t>directly by the airport company. These include airport owned car parking, property and real</t>
  </si>
  <si>
    <t>estate income or rent, utility recharges to tenants and all other revenues from activities</t>
  </si>
  <si>
    <t>undertaken by the airport.</t>
  </si>
  <si>
    <r>
      <rPr>
        <b/>
        <sz val="10"/>
        <rFont val="Arial"/>
        <family val="2"/>
      </rPr>
      <t xml:space="preserve">Revenues from concessions – </t>
    </r>
    <r>
      <rPr>
        <sz val="10"/>
        <rFont val="Arial"/>
        <family val="2"/>
      </rPr>
      <t>Payments that the airport authority charges the owner or</t>
    </r>
  </si>
  <si>
    <t>manager of an operation to conduct commercial activitities in the airport. Revenues from</t>
  </si>
  <si>
    <t>concessions are generated from commercial activities occuring within terminals and on airport</t>
  </si>
  <si>
    <t>land. Typically the concessionaire pays a fixed rental or concession fee plus additional income to</t>
  </si>
  <si>
    <t>the airport once a predetermined profit or turnover level has been reached by the concessionaire.</t>
  </si>
  <si>
    <t>Revenues from concessions include the following streams: retail, food and beverage, car parking,</t>
  </si>
  <si>
    <t>rental cars, advertising, fuel and oil, aviation catering services and others.</t>
  </si>
  <si>
    <r>
      <rPr>
        <b/>
        <sz val="10"/>
        <rFont val="Arial"/>
        <family val="2"/>
      </rPr>
      <t>Runway</t>
    </r>
    <r>
      <rPr>
        <sz val="10"/>
        <color theme="1"/>
        <rFont val="Arial"/>
        <family val="2"/>
      </rPr>
      <t xml:space="preserve"> – A defined rectangular area on a land aerodrome prepared for the landing </t>
    </r>
    <r>
      <rPr>
        <sz val="10"/>
        <rFont val="Arial"/>
        <family val="2"/>
      </rPr>
      <t>and take-off</t>
    </r>
  </si>
  <si>
    <t>of aircraft.</t>
  </si>
  <si>
    <r>
      <rPr>
        <b/>
        <sz val="10"/>
        <rFont val="Arial"/>
        <family val="2"/>
      </rPr>
      <t>Terminal</t>
    </r>
    <r>
      <rPr>
        <sz val="10"/>
        <color theme="1"/>
        <rFont val="Arial"/>
        <family val="2"/>
      </rPr>
      <t xml:space="preserve"> – The part of an aerodrome used for embarking or disembarking passengers or cargo.</t>
    </r>
  </si>
  <si>
    <r>
      <rPr>
        <b/>
        <sz val="10"/>
        <rFont val="Arial"/>
        <family val="2"/>
      </rPr>
      <t>Total operating revenue</t>
    </r>
    <r>
      <rPr>
        <sz val="10"/>
        <color theme="1"/>
        <rFont val="Arial"/>
        <family val="2"/>
      </rPr>
      <t xml:space="preserve"> – The sum of aeronautical and non-aeronautical</t>
    </r>
    <r>
      <rPr>
        <sz val="10"/>
        <rFont val="Arial"/>
        <family val="2"/>
      </rPr>
      <t xml:space="preserve"> operating revenue.</t>
    </r>
  </si>
  <si>
    <r>
      <rPr>
        <b/>
        <sz val="10"/>
        <rFont val="Arial"/>
        <family val="2"/>
      </rPr>
      <t xml:space="preserve">Weighted-average cost of capital (WACC) </t>
    </r>
    <r>
      <rPr>
        <sz val="10"/>
        <color theme="1"/>
        <rFont val="Arial"/>
        <family val="2"/>
      </rPr>
      <t>– A weighted average of the after-tax required rates</t>
    </r>
  </si>
  <si>
    <t>of return on a company’s common stock, preferred stock, and long-term debt, where the weights</t>
  </si>
  <si>
    <t>are the fraction of each source of financing in the company’s target capital structure.</t>
  </si>
  <si>
    <r>
      <t xml:space="preserve">Average Terminal Rental Rate: </t>
    </r>
    <r>
      <rPr>
        <b/>
        <sz val="10"/>
        <rFont val="Arial"/>
        <family val="2"/>
      </rPr>
      <t xml:space="preserve"> </t>
    </r>
    <r>
      <rPr>
        <sz val="10"/>
        <rFont val="Arial"/>
        <family val="2"/>
      </rPr>
      <t xml:space="preserve">per your Airport's terminal rate calculation, typically all terminal rents charged to airlines divided by total rented terminal square footage. </t>
    </r>
  </si>
  <si>
    <t>GG25 - Number of checkpoint locations (not lanes)</t>
  </si>
  <si>
    <t>GG26 - Number of checkpoint lanes</t>
  </si>
  <si>
    <t>DD6(g)</t>
  </si>
  <si>
    <t>DD8(g)</t>
  </si>
  <si>
    <t>U3(a)</t>
  </si>
  <si>
    <t>U3(b)</t>
  </si>
  <si>
    <t>Economic Affairs and Research Department</t>
  </si>
  <si>
    <t>EconAffairs@airportscouncil.org</t>
  </si>
  <si>
    <t>Please send completed survey responses to EconAffairs@airportscouncil.org by:</t>
  </si>
  <si>
    <t>Is there a Customer Facility Charge (CFC)? (yes/no)</t>
  </si>
  <si>
    <t>GG34 - Is there a Customer Facility Charge (CFC)?</t>
  </si>
  <si>
    <r>
      <t xml:space="preserve">(c) Sq Footage </t>
    </r>
    <r>
      <rPr>
        <sz val="10"/>
        <rFont val="Arial"/>
        <family val="2"/>
      </rPr>
      <t>(including all allocated spaces, even not operational)</t>
    </r>
  </si>
  <si>
    <r>
      <t>Annual Aircraft Operations.</t>
    </r>
    <r>
      <rPr>
        <sz val="10"/>
        <color indexed="12"/>
        <rFont val="Arial"/>
        <family val="2"/>
      </rPr>
      <t xml:space="preserve">  </t>
    </r>
    <r>
      <rPr>
        <sz val="10"/>
        <rFont val="Arial"/>
        <family val="2"/>
      </rPr>
      <t>An aircraft operation is a take-off or landing.  This section reflects the total number of aircraft operation reported for the fiscal year being reported, including both commercial and non-commercial</t>
    </r>
  </si>
  <si>
    <r>
      <t>Snowfall for your area</t>
    </r>
    <r>
      <rPr>
        <sz val="10"/>
        <color indexed="10"/>
        <rFont val="Arial"/>
        <family val="2"/>
      </rPr>
      <t xml:space="preserve"> LAST FISCALYEAR </t>
    </r>
    <r>
      <rPr>
        <sz val="10"/>
        <rFont val="Arial"/>
        <family val="2"/>
      </rPr>
      <t>(in inches)</t>
    </r>
  </si>
  <si>
    <t>GG17 - Snowfall for your area Last Fiscal Year (in inches)</t>
  </si>
  <si>
    <r>
      <t>Security Reimbursements.</t>
    </r>
    <r>
      <rPr>
        <sz val="10"/>
        <color indexed="12"/>
        <rFont val="Arial"/>
        <family val="2"/>
      </rPr>
      <t xml:space="preserve"> </t>
    </r>
    <r>
      <rPr>
        <sz val="10"/>
        <rFont val="Arial"/>
        <family val="2"/>
      </rPr>
      <t xml:space="preserve"> Enter </t>
    </r>
    <r>
      <rPr>
        <u/>
        <sz val="10"/>
        <rFont val="Arial"/>
        <family val="2"/>
      </rPr>
      <t>reimbursements from airlines</t>
    </r>
    <r>
      <rPr>
        <sz val="10"/>
        <rFont val="Arial"/>
        <family val="2"/>
      </rPr>
      <t xml:space="preserve"> for </t>
    </r>
    <r>
      <rPr>
        <u/>
        <sz val="10"/>
        <rFont val="Arial"/>
        <family val="2"/>
      </rPr>
      <t>in terminal</t>
    </r>
    <r>
      <rPr>
        <sz val="10"/>
        <rFont val="Arial"/>
        <family val="2"/>
      </rPr>
      <t xml:space="preserve"> security services provided.  Note - If the airport receives security reimbursements from the TSA of other Federal Govt organization, this amount should be entered on line D5.</t>
    </r>
  </si>
  <si>
    <r>
      <t>Public Parking and Ground Transportation.</t>
    </r>
    <r>
      <rPr>
        <sz val="10"/>
        <color indexed="12"/>
        <rFont val="Arial"/>
        <family val="2"/>
      </rPr>
      <t xml:space="preserve"> </t>
    </r>
    <r>
      <rPr>
        <sz val="10"/>
        <rFont val="Arial"/>
        <family val="2"/>
      </rPr>
      <t xml:space="preserve"> This section represents revenues paid to the airport operator from parking operations and ground transportation services (e.g., taxis, limos, shuttles, Lyft, Uber).   THIS IS FOR PUBLIC PARKING ONLY.  Employee and tenant parking should be included in J4 - Other</t>
    </r>
  </si>
  <si>
    <r>
      <t xml:space="preserve">Total Passengers - Domestic. </t>
    </r>
    <r>
      <rPr>
        <b/>
        <sz val="10"/>
        <rFont val="Arial"/>
        <family val="2"/>
      </rPr>
      <t xml:space="preserve"> </t>
    </r>
    <r>
      <rPr>
        <sz val="10"/>
        <rFont val="Arial"/>
        <family val="2"/>
      </rPr>
      <t>Enter the number of domestic total passengers on this line as reported by the Airlines for the fiscal year being reported.</t>
    </r>
  </si>
  <si>
    <r>
      <t xml:space="preserve">Total Passengers - International.   </t>
    </r>
    <r>
      <rPr>
        <sz val="10"/>
        <rFont val="Arial"/>
        <family val="2"/>
      </rPr>
      <t>Enter the number of international total passengers on this line as reported by the Airlines for the fiscal year being reported.</t>
    </r>
  </si>
  <si>
    <r>
      <t>Full Time Equivalents.</t>
    </r>
    <r>
      <rPr>
        <sz val="10"/>
        <color indexed="12"/>
        <rFont val="Arial"/>
        <family val="2"/>
      </rPr>
      <t xml:space="preserve">   </t>
    </r>
    <r>
      <rPr>
        <sz val="10"/>
        <rFont val="Arial"/>
        <family val="2"/>
      </rPr>
      <t>This section was moved from ACI Misc tab to this tab to comply with new FAA Form 127.</t>
    </r>
  </si>
  <si>
    <r>
      <rPr>
        <b/>
        <sz val="6"/>
        <rFont val="Times New Roman"/>
        <family val="1"/>
      </rPr>
      <t>Unrestricted Cash and Investments</t>
    </r>
    <r>
      <rPr>
        <sz val="6"/>
        <rFont val="Times New Roman"/>
        <family val="1"/>
      </rPr>
      <t xml:space="preserve"> are cash and investments that have no externally imposed restrictions on their use. Unrestricted cash</t>
    </r>
  </si>
  <si>
    <t>and investments may be designated by airports for other commitments. To further understand unrestricted cash and investments,</t>
  </si>
  <si>
    <t xml:space="preserve">as well as other items in the Form 127, please refer to this entity's Comprehensive Annual Financial Report or contact the airport directly. </t>
  </si>
  <si>
    <r>
      <rPr>
        <b/>
        <sz val="6"/>
        <rFont val="Times New Roman"/>
        <family val="1"/>
      </rPr>
      <t>Paperwork Reduction ACT statement:</t>
    </r>
    <r>
      <rPr>
        <sz val="6"/>
        <rFont val="Times New Roman"/>
        <family val="1"/>
      </rPr>
      <t xml:space="preserve"> The information collected on this form facilitates the submission of financial summary data. Section</t>
    </r>
  </si>
  <si>
    <t>111(b) requires the Secretary of Transportation to issue a simplified format for reporting data applicable to Airports to assist in public understanding</t>
  </si>
  <si>
    <t xml:space="preserve">of airport finances and to provide information concerning the amount of revenue surplus, the amount of concession generated revenue, and </t>
  </si>
  <si>
    <t xml:space="preserve">other information required by the Secretary. The burden for each response is estimated to be 5 hours. Responses are required to obtain a benefit. </t>
  </si>
  <si>
    <t xml:space="preserve">No assurance of confidentiality is given. Please note that an agency may not conduct or sponsor, and a person is not required to respond to, a </t>
  </si>
  <si>
    <t xml:space="preserve">FAA Form 5100-127 Previous editions are obsolete. </t>
  </si>
  <si>
    <t xml:space="preserve">collection of information unless it displays a currently valid OMB number. The OMB control number associated with this collection is 2120-0569. </t>
  </si>
  <si>
    <t>- Complete all of the yellow tabs, and yellow cells in tab ACI World Survey.</t>
  </si>
  <si>
    <r>
      <rPr>
        <b/>
        <sz val="12"/>
        <rFont val="Arial"/>
        <family val="2"/>
      </rPr>
      <t>Blue</t>
    </r>
    <r>
      <rPr>
        <sz val="12"/>
        <rFont val="Arial"/>
        <family val="2"/>
      </rPr>
      <t xml:space="preserve"> - Key Performance Indicators (KPIs) for your airport.  It computes ratios of revenues, expenses and debt to passengers, passenger airline operations, and total operations. These tabs are auto-populated and calculated. You should review for reasonableness when you have completed the form.  </t>
    </r>
  </si>
  <si>
    <r>
      <t>- All of the worksheets are</t>
    </r>
    <r>
      <rPr>
        <b/>
        <sz val="12"/>
        <rFont val="Arial"/>
        <family val="2"/>
      </rPr>
      <t xml:space="preserve"> PASSWORD PROTECTED</t>
    </r>
    <r>
      <rPr>
        <sz val="12"/>
        <rFont val="Arial"/>
        <family val="2"/>
      </rPr>
      <t xml:space="preserve"> except for entry fields to ensure that the data remains consistent for upload into the database. IF you need to unprotect for some reason, the password to unprotect is </t>
    </r>
    <r>
      <rPr>
        <b/>
        <sz val="12"/>
        <color rgb="FFFF0000"/>
        <rFont val="Arial"/>
        <family val="2"/>
      </rPr>
      <t>aci</t>
    </r>
    <r>
      <rPr>
        <sz val="12"/>
        <rFont val="Arial"/>
        <family val="2"/>
      </rPr>
      <t xml:space="preserve">. </t>
    </r>
    <r>
      <rPr>
        <b/>
        <sz val="12"/>
        <rFont val="Arial"/>
        <family val="2"/>
      </rPr>
      <t>Please refrain from changing the formula.</t>
    </r>
  </si>
  <si>
    <r>
      <t xml:space="preserve">Vehicle Maintenance Costs </t>
    </r>
    <r>
      <rPr>
        <b/>
        <sz val="10"/>
        <color rgb="FFFF0000"/>
        <rFont val="Arial"/>
        <family val="2"/>
      </rPr>
      <t>(Contractual and In-House):</t>
    </r>
  </si>
  <si>
    <t>Auto-ref'd</t>
  </si>
  <si>
    <t>Requires Manual Input</t>
  </si>
  <si>
    <t>Dropdown Question</t>
  </si>
  <si>
    <r>
      <rPr>
        <u/>
        <sz val="10"/>
        <color rgb="FF002060"/>
        <rFont val="Arial"/>
        <family val="2"/>
      </rPr>
      <t>Note:</t>
    </r>
    <r>
      <rPr>
        <sz val="10"/>
        <color rgb="FF002060"/>
        <rFont val="Arial"/>
        <family val="2"/>
      </rPr>
      <t xml:space="preserve">  Certain questionnaire items require respondents to use check boxes and drop down lists. To respond to these items, please click on the appropriate option. </t>
    </r>
  </si>
  <si>
    <t xml:space="preserve">Airport identification </t>
  </si>
  <si>
    <t>IATA Code</t>
  </si>
  <si>
    <t>What regulatory till applies to your airport: single, hybrid or dual?</t>
  </si>
  <si>
    <t>Which form of economic oversight applies to your airport?</t>
  </si>
  <si>
    <t>What is the ownership structure of your airport(s) (i.e. share ownership)?</t>
  </si>
  <si>
    <t>If there is a private participation/involvement at your airports, please indicate the type:</t>
  </si>
  <si>
    <t xml:space="preserve">If applicable, what is the real pre-tax Weighted Average Cost of Capital (WACC) </t>
  </si>
  <si>
    <t>Does your airport provide an incentive scheme within your pricing structure</t>
  </si>
  <si>
    <t>Infrastructure</t>
  </si>
  <si>
    <t>2.1.2</t>
  </si>
  <si>
    <t>2.1.3</t>
  </si>
  <si>
    <t>2.1.3.1</t>
  </si>
  <si>
    <t>2.1.3.2</t>
  </si>
  <si>
    <t>2.1.3.3</t>
  </si>
  <si>
    <t>Please specify the number of:</t>
  </si>
  <si>
    <t>2.2.1</t>
  </si>
  <si>
    <t>2.2.2</t>
  </si>
  <si>
    <t>2.2.3</t>
  </si>
  <si>
    <t>2.2.4</t>
  </si>
  <si>
    <t>2.2.5</t>
  </si>
  <si>
    <t>2.2.5.1</t>
  </si>
  <si>
    <r>
      <rPr>
        <i/>
        <sz val="10"/>
        <color rgb="FF002060"/>
        <rFont val="Arial"/>
        <family val="2"/>
      </rPr>
      <t>of which:</t>
    </r>
    <r>
      <rPr>
        <sz val="10"/>
        <color rgb="FF002060"/>
        <rFont val="Arial"/>
        <family val="2"/>
      </rPr>
      <t xml:space="preserve"> Duty-free shops</t>
    </r>
  </si>
  <si>
    <t>2.2.6</t>
  </si>
  <si>
    <t xml:space="preserve">Insourced </t>
  </si>
  <si>
    <t xml:space="preserve">Outsourced </t>
  </si>
  <si>
    <t>Income Statement</t>
  </si>
  <si>
    <t xml:space="preserve">Total Airport Revenue </t>
  </si>
  <si>
    <t xml:space="preserve">Operating Aeronautical Revenue </t>
  </si>
  <si>
    <t>4.1.1</t>
  </si>
  <si>
    <t>4.1.1.1</t>
  </si>
  <si>
    <t>4.1.1.2</t>
  </si>
  <si>
    <t>4.1.1.3</t>
  </si>
  <si>
    <t>4.1.1.4</t>
  </si>
  <si>
    <r>
      <t xml:space="preserve">Other aircraft-related charges </t>
    </r>
    <r>
      <rPr>
        <i/>
        <sz val="10"/>
        <color rgb="FF002060"/>
        <rFont val="Arial"/>
        <family val="2"/>
      </rPr>
      <t>(e.g. de-icing, etc.)</t>
    </r>
  </si>
  <si>
    <t>4.1.2</t>
  </si>
  <si>
    <t>4.1.2.1</t>
  </si>
  <si>
    <r>
      <t xml:space="preserve">Passenger charges </t>
    </r>
    <r>
      <rPr>
        <i/>
        <sz val="10"/>
        <color rgb="FF002060"/>
        <rFont val="Arial"/>
        <family val="2"/>
      </rPr>
      <t>(AIF and PFC included)</t>
    </r>
  </si>
  <si>
    <t>4.1.2.2</t>
  </si>
  <si>
    <t>4.1.2.3</t>
  </si>
  <si>
    <t>4.1.2.4</t>
  </si>
  <si>
    <r>
      <t xml:space="preserve">Other passenger-related charges </t>
    </r>
    <r>
      <rPr>
        <i/>
        <sz val="10"/>
        <color rgb="FF002060"/>
        <rFont val="Arial"/>
        <family val="2"/>
      </rPr>
      <t>(e.g. PRM)</t>
    </r>
  </si>
  <si>
    <t>4.1.3</t>
  </si>
  <si>
    <t>4.1.4</t>
  </si>
  <si>
    <t>4.1.5</t>
  </si>
  <si>
    <t xml:space="preserve">Ground Handling Revenue </t>
  </si>
  <si>
    <t>4.2.1</t>
  </si>
  <si>
    <r>
      <t>Ground handling concession revenue</t>
    </r>
    <r>
      <rPr>
        <i/>
        <sz val="10"/>
        <color rgb="FF002060"/>
        <rFont val="Arial"/>
        <family val="2"/>
      </rPr>
      <t xml:space="preserve"> (outsourced - paid by ground handling companies)</t>
    </r>
  </si>
  <si>
    <t>4.2.2</t>
  </si>
  <si>
    <r>
      <t xml:space="preserve">Ground handling charges </t>
    </r>
    <r>
      <rPr>
        <i/>
        <sz val="10"/>
        <color rgb="FF002060"/>
        <rFont val="Arial"/>
        <family val="2"/>
      </rPr>
      <t>(insourced - service provided by airport company)</t>
    </r>
  </si>
  <si>
    <t>4.2.3</t>
  </si>
  <si>
    <r>
      <t xml:space="preserve">Other ground handling revenue </t>
    </r>
    <r>
      <rPr>
        <i/>
        <sz val="10"/>
        <color rgb="FF002060"/>
        <rFont val="Arial"/>
        <family val="2"/>
      </rPr>
      <t>(e.g. infrastructure related; CUTE; etc.)</t>
    </r>
  </si>
  <si>
    <t xml:space="preserve">Operating Non-Aeronautical Revenue </t>
  </si>
  <si>
    <t>4.3.1</t>
  </si>
  <si>
    <t>4.3.1.1</t>
  </si>
  <si>
    <t>4.3.1.1.1</t>
  </si>
  <si>
    <t>of which:  Duty-free concessions</t>
  </si>
  <si>
    <t>4.3.1.2</t>
  </si>
  <si>
    <t>4.3.1.3</t>
  </si>
  <si>
    <t>4.3.1.4</t>
  </si>
  <si>
    <t>4.3.1.5</t>
  </si>
  <si>
    <t>4.3.1.6</t>
  </si>
  <si>
    <t>4.3.2</t>
  </si>
  <si>
    <t xml:space="preserve">Revenue from airport operated activities </t>
  </si>
  <si>
    <t>4.3.2.1</t>
  </si>
  <si>
    <t>Car parking - airport owned</t>
  </si>
  <si>
    <t>4.3.2.2</t>
  </si>
  <si>
    <t xml:space="preserve">Property and real estate income or rent </t>
  </si>
  <si>
    <t>4.3.2.3</t>
  </si>
  <si>
    <r>
      <t xml:space="preserve">Utility recharges </t>
    </r>
    <r>
      <rPr>
        <i/>
        <sz val="10"/>
        <color rgb="FF002060"/>
        <rFont val="Arial"/>
        <family val="2"/>
      </rPr>
      <t>(e.g. water, electricity, etc.)</t>
    </r>
  </si>
  <si>
    <t>4.3.2.4</t>
  </si>
  <si>
    <t>4.3.3</t>
  </si>
  <si>
    <t xml:space="preserve">Other operating non-aeronautical revenues </t>
  </si>
  <si>
    <t xml:space="preserve">Non-Operating Income </t>
  </si>
  <si>
    <t>4.4.1</t>
  </si>
  <si>
    <t>4.4.2</t>
  </si>
  <si>
    <t>4.4.3</t>
  </si>
  <si>
    <t>Total Airport Costs</t>
  </si>
  <si>
    <r>
      <t>Total Operating Expenses</t>
    </r>
    <r>
      <rPr>
        <b/>
        <i/>
        <sz val="10"/>
        <color rgb="FF002060"/>
        <rFont val="Arial"/>
        <family val="2"/>
      </rPr>
      <t xml:space="preserve"> </t>
    </r>
  </si>
  <si>
    <t>5.1.1</t>
  </si>
  <si>
    <r>
      <t>Personnel expenses</t>
    </r>
    <r>
      <rPr>
        <i/>
        <sz val="10"/>
        <color rgb="FF002060"/>
        <rFont val="Arial"/>
        <family val="2"/>
      </rPr>
      <t xml:space="preserve"> (salaries and benefits)</t>
    </r>
  </si>
  <si>
    <t>5.1.2</t>
  </si>
  <si>
    <r>
      <t xml:space="preserve">Contracted services </t>
    </r>
    <r>
      <rPr>
        <i/>
        <sz val="10"/>
        <color rgb="FF002060"/>
        <rFont val="Arial"/>
        <family val="2"/>
      </rPr>
      <t>(cost of services paid to third parties)</t>
    </r>
  </si>
  <si>
    <t>5.1.3</t>
  </si>
  <si>
    <r>
      <t xml:space="preserve">Materials, equipment, supplies </t>
    </r>
    <r>
      <rPr>
        <i/>
        <sz val="10"/>
        <color rgb="FF002060"/>
        <rFont val="Arial"/>
        <family val="2"/>
      </rPr>
      <t>(excluding maintenance/contracted serv.)</t>
    </r>
  </si>
  <si>
    <t>5.1.4</t>
  </si>
  <si>
    <t>5.1.5</t>
  </si>
  <si>
    <t>5.1.6</t>
  </si>
  <si>
    <r>
      <t xml:space="preserve">Maintenance </t>
    </r>
    <r>
      <rPr>
        <i/>
        <sz val="10"/>
        <color rgb="FF002060"/>
        <rFont val="Arial"/>
        <family val="2"/>
      </rPr>
      <t>(excluding contracted services)</t>
    </r>
  </si>
  <si>
    <t>5.1.7</t>
  </si>
  <si>
    <t>5.1.8</t>
  </si>
  <si>
    <r>
      <t>General and administrative expenses</t>
    </r>
    <r>
      <rPr>
        <i/>
        <sz val="10"/>
        <color rgb="FF002060"/>
        <rFont val="Arial"/>
        <family val="2"/>
      </rPr>
      <t xml:space="preserve"> (excluding personnel)</t>
    </r>
  </si>
  <si>
    <t>5.1.9</t>
  </si>
  <si>
    <t>5.2.1</t>
  </si>
  <si>
    <t>5.2.2</t>
  </si>
  <si>
    <t>5.2.3</t>
  </si>
  <si>
    <t xml:space="preserve">Operating Surplus/Deficit (EBITDA) </t>
  </si>
  <si>
    <t>Net Profit / Loss</t>
  </si>
  <si>
    <t xml:space="preserve">Book value of fixed assets </t>
  </si>
  <si>
    <t>10.1.1</t>
  </si>
  <si>
    <t>10.1.2</t>
  </si>
  <si>
    <t>10.2.1</t>
  </si>
  <si>
    <t>10.2.2</t>
  </si>
  <si>
    <r>
      <t>Net Assets</t>
    </r>
    <r>
      <rPr>
        <b/>
        <i/>
        <sz val="12"/>
        <color rgb="FF7030A0"/>
        <rFont val="Arial"/>
        <family val="2"/>
      </rPr>
      <t xml:space="preserve"> </t>
    </r>
  </si>
  <si>
    <t xml:space="preserve">Total CAPEX (including REPEX) by year  </t>
  </si>
  <si>
    <t>13.1.1</t>
  </si>
  <si>
    <t>13.1.2</t>
  </si>
  <si>
    <t>13.1.3</t>
  </si>
  <si>
    <t>13.1.4</t>
  </si>
  <si>
    <t>13.1.5</t>
  </si>
  <si>
    <t>13.1.6</t>
  </si>
  <si>
    <r>
      <t xml:space="preserve">Planned Total CAPEX (including REPEX) by year </t>
    </r>
    <r>
      <rPr>
        <b/>
        <i/>
        <sz val="10"/>
        <color rgb="FF002060"/>
        <rFont val="Arial"/>
        <family val="2"/>
      </rPr>
      <t xml:space="preserve"> </t>
    </r>
  </si>
  <si>
    <t>Total Airport Revenue per passenger</t>
  </si>
  <si>
    <t>Operating Aeronautical Revenue per passenger</t>
  </si>
  <si>
    <t>Passenger-related charges per passenger</t>
  </si>
  <si>
    <t>Operating Non-Aeronautical Revenue per passenger</t>
  </si>
  <si>
    <t>Total Operating Expenses per passenger</t>
  </si>
  <si>
    <t>Total cost (operating + capital cost) per passenger</t>
  </si>
  <si>
    <t>Debt outstanding per passenger</t>
  </si>
  <si>
    <t>Total CAPEX (including REPEX) per passenger</t>
  </si>
  <si>
    <t>Q2 2024 - Q1 2025</t>
  </si>
  <si>
    <t>Q3 2024 - Q2 2025</t>
  </si>
  <si>
    <t xml:space="preserve">   Source - EE1e above</t>
  </si>
  <si>
    <t>Period</t>
  </si>
  <si>
    <t>PreviousPeriod</t>
  </si>
  <si>
    <t>Finances:RegulatoryType</t>
  </si>
  <si>
    <t>Finances:EconomicOversight</t>
  </si>
  <si>
    <t>Finances:OwnershipStructure</t>
  </si>
  <si>
    <t>Finances:PrivateInvolvementType</t>
  </si>
  <si>
    <t>Finances:WACC</t>
  </si>
  <si>
    <t>Finances:IncentiveScheme</t>
  </si>
  <si>
    <t>Traffic:InternationalPassengers</t>
  </si>
  <si>
    <t>Traffic:Passengers</t>
  </si>
  <si>
    <t>Traffic:Cargo</t>
  </si>
  <si>
    <t>Traffic:Movements</t>
  </si>
  <si>
    <t>Traffic:WLU</t>
  </si>
  <si>
    <t>PreviousYear:Traffic:InternationalPassengers</t>
  </si>
  <si>
    <t>PreviousYear:Traffic:Passengers</t>
  </si>
  <si>
    <t>PreviousYear:Traffic:Cargo</t>
  </si>
  <si>
    <t>PreviousYear:Traffic:Movements</t>
  </si>
  <si>
    <t>PreviousYear:Traffic:WLU</t>
  </si>
  <si>
    <t>Finances:FinancialYear</t>
  </si>
  <si>
    <t>Finances:FinancialFigures</t>
  </si>
  <si>
    <t>Finances:ReportingCurrency</t>
  </si>
  <si>
    <t>Infrastructure:TotalAirportArea</t>
  </si>
  <si>
    <t>Infrastructure:TotalAirportArea:unit</t>
  </si>
  <si>
    <t>Infrastructure:TotalAirportArea:PassengerTerminalArea</t>
  </si>
  <si>
    <t>Infrastructure:TotalAirportArea:PassengerTerminalArea:unit</t>
  </si>
  <si>
    <t>Infrastructure:TotalAirportArea:CargoTerminalArea</t>
  </si>
  <si>
    <t>Infrastructure:TotalAirportArea:CargoTerminalArea:unit</t>
  </si>
  <si>
    <t>Infrastructure:TotalAirportArea:CommercialActivityArea</t>
  </si>
  <si>
    <t>Infrastructure:TotalAirportArea:CommercialActivityArea:unit</t>
  </si>
  <si>
    <t>Infrastructure:TotalAirportArea:CommercialActivityArea:FoodAndBeverageArea</t>
  </si>
  <si>
    <t>Infrastructure:TotalAirportArea:CommercialActivityArea:FoodAndBeverageArea:unit</t>
  </si>
  <si>
    <t>Infrastructure:TotalAirportArea:CommercialActivityArea:RetailArea</t>
  </si>
  <si>
    <t>Infrastructure:TotalAirportArea:CommercialActivityArea:RetailArea:unit</t>
  </si>
  <si>
    <t>Infrastructure:TotalAirportArea:CommercialActivityArea:DutyFreeArea</t>
  </si>
  <si>
    <t>Infrastructure:TotalAirportArea:CommercialActivityArea:DutyFreeArea:unit</t>
  </si>
  <si>
    <t>Infrastructure:InfrastructureQuantity:Runways</t>
  </si>
  <si>
    <t>Infrastructure:InfrastructureQuantity:ContactGates</t>
  </si>
  <si>
    <t>Infrastructure:InfrastructureQuantity:RemoteStands</t>
  </si>
  <si>
    <t>Infrastructure:InfrastructureQuantity:CarParkingSpaces</t>
  </si>
  <si>
    <t>Infrastructure:InfrastructureQuantity:RetailStores</t>
  </si>
  <si>
    <t>Infrastructure:InfrastructureQuantity:RetailStores:DutyFreeStores</t>
  </si>
  <si>
    <t>Infrastructure:InfrastructureQuantity:FoodAndBeverageOutlets</t>
  </si>
  <si>
    <t>Employment:TotalPersonnelEmployedByOperator</t>
  </si>
  <si>
    <t>Employment:TotalPersonnelWorking</t>
  </si>
  <si>
    <t>Employment:TotalPersonnelEmployedByOperator:InsourcedPersonnel</t>
  </si>
  <si>
    <t>Employment:TotalPersonnelEmployedByOperator:OutsourcedPersonnel</t>
  </si>
  <si>
    <t>IncomeStatement:TotalAirportRevenue</t>
  </si>
  <si>
    <t>IncomeStatement:TotalAirportRevenue:OperatingAeronauticalRevenue</t>
  </si>
  <si>
    <t>IncomeStatement:TotalAirportRevenue:OperatingAeronauticalRevenue:AircraftRelatedCharges</t>
  </si>
  <si>
    <t>IncomeStatement:TotalAirportRevenue:OperatingAeronauticalRevenue:AircraftRelatedCharges:LandingCharges</t>
  </si>
  <si>
    <t>IncomeStatement:TotalAirportRevenue:OperatingAeronauticalRevenue:AircraftRelatedCharges:ParkingCharges</t>
  </si>
  <si>
    <t>IncomeStatement:TotalAirportRevenue:OperatingAeronauticalRevenue:AircraftRelatedCharges:NoiseAndEnvironmentalCharges</t>
  </si>
  <si>
    <t>IncomeStatement:TotalAirportRevenue:OperatingAeronauticalRevenue:AircraftRelatedCharges:OtherAircraftRelatedCharges</t>
  </si>
  <si>
    <t>IncomeStatement:TotalAirportRevenue:OperatingAeronauticalRevenue:PassengerRelatedCharges</t>
  </si>
  <si>
    <t>IncomeStatement:TotalAirportRevenue:OperatingAeronauticalRevenue:PassengerRelatedCharges:PassengerCharges</t>
  </si>
  <si>
    <t>IncomeStatement:TotalAirportRevenue:OperatingAeronauticalRevenue:PassengerRelatedCharges:SecurityCharges</t>
  </si>
  <si>
    <t>IncomeStatement:TotalAirportRevenue:OperatingAeronauticalRevenue:PassengerRelatedCharges:TransferOrTransitCharges</t>
  </si>
  <si>
    <t>IncomeStatement:TotalAirportRevenue:OperatingAeronauticalRevenue:PassengerRelatedCharges:OtherPassengerRelatedCharges</t>
  </si>
  <si>
    <t>IncomeStatement:TotalAirportRevenue:OperatingAeronauticalRevenue:CargoCharges</t>
  </si>
  <si>
    <t>IncomeStatement:TotalAirportRevenue:OperatingAeronauticalRevenue:TerminalRentals</t>
  </si>
  <si>
    <t>IncomeStatement:TotalAirportRevenue:OperatingAeronauticalRevenue:OtherOperatingAeronauticalRevenue</t>
  </si>
  <si>
    <t>IncomeStatement:TotalAirportRevenue:GroundHandlingRevenue</t>
  </si>
  <si>
    <t>IncomeStatement:TotalAirportRevenue:GroundHandlingRevenue:GroundHandlingConcessionRevenue</t>
  </si>
  <si>
    <t>IncomeStatement:TotalAirportRevenue:GroundHandlingRevenue:GroundHandlingCharges</t>
  </si>
  <si>
    <t>IncomeStatement:TotalAirportRevenue:GroundHandlingRevenue:OtherGroundHandlingRevenue</t>
  </si>
  <si>
    <t>IncomeStatement:TotalAirportRevenue:OperatingNonAeronauticalRevenue</t>
  </si>
  <si>
    <t>IncomeStatement:TotalAirportRevenue:OperatingNonAeronauticalRevenue:RevenueFromConcessions</t>
  </si>
  <si>
    <t>IncomeStatement:TotalAirportRevenue:OperatingNonAeronauticalRevenue:RevenueFromConcessions:Retail</t>
  </si>
  <si>
    <t>IncomeStatement:TotalAirportRevenue:OperatingNonAeronauticalRevenue:RevenueFromConcessions:Retail:DutyFreeConcessions</t>
  </si>
  <si>
    <t>IncomeStatement:TotalAirportRevenue:OperatingNonAeronauticalRevenue:RevenueFromConcessions:FoodAndBeverage</t>
  </si>
  <si>
    <t>IncomeStatement:TotalAirportRevenue:OperatingNonAeronauticalRevenue:RevenueFromConcessions:CarParking</t>
  </si>
  <si>
    <t>IncomeStatement:TotalAirportRevenue:OperatingNonAeronauticalRevenue:RevenueFromConcessions:RentalCar</t>
  </si>
  <si>
    <t>IncomeStatement:TotalAirportRevenue:OperatingNonAeronauticalRevenue:RevenueFromConcessions:Advertising</t>
  </si>
  <si>
    <t>IncomeStatement:TotalAirportRevenue:OperatingNonAeronauticalRevenue:RevenueFromConcessions:OtherConcessionRevenue</t>
  </si>
  <si>
    <t>IncomeStatement:TotalAirportRevenue:OperatingNonAeronauticalRevenue:RevenueFromAirportOperatedActivities</t>
  </si>
  <si>
    <t>IncomeStatement:TotalAirportRevenue:OperatingNonAeronauticalRevenue:RevenueFromAirportOperatedActivities:CarParkingAirportOwned</t>
  </si>
  <si>
    <t>IncomeStatement:TotalAirportRevenue:OperatingNonAeronauticalRevenue:RevenueFromAirportOperatedActivities:PropertyAndRealEstateIncomeOrRent</t>
  </si>
  <si>
    <t>IncomeStatement:TotalAirportRevenue:OperatingNonAeronauticalRevenue:RevenueFromAirportOperatedActivities:UtilityRecharges</t>
  </si>
  <si>
    <t>IncomeStatement:TotalAirportRevenue:OperatingNonAeronauticalRevenue:RevenueFromAirportOperatedActivities:OtherRevenueFromAirportActivities</t>
  </si>
  <si>
    <t>IncomeStatement:TotalAirportRevenue:OperatingNonAeronauticalRevenue:OtherOperatingNonAeronauticalRevenues</t>
  </si>
  <si>
    <t>IncomeStatement:TotalAirportRevenue:NonOperatingIncome</t>
  </si>
  <si>
    <t>IncomeStatement:TotalAirportRevenue:NonOperatingIncome:InterestIncome</t>
  </si>
  <si>
    <t>IncomeStatement:TotalAirportRevenue:NonOperatingIncome:SubsidiesGrants</t>
  </si>
  <si>
    <t>IncomeStatement:TotalAirportRevenue:NonOperatingIncome:OtherNonOperatingIncome</t>
  </si>
  <si>
    <t>IncomeStatement:TotalAirportCosts</t>
  </si>
  <si>
    <t>IncomeStatement:TotalAirportCosts:TotalOperatingExpenses</t>
  </si>
  <si>
    <t>IncomeStatement:TotalAirportCosts:TotalOperatingExpenses:PersonnelExpenses</t>
  </si>
  <si>
    <t>IncomeStatement:TotalAirportCosts:TotalOperatingExpenses:ContractedServices</t>
  </si>
  <si>
    <t>IncomeStatement:TotalAirportCosts:TotalOperatingExpenses:MaterialsEquipmentSupplies</t>
  </si>
  <si>
    <t>IncomeStatement:TotalAirportCosts:TotalOperatingExpenses:CommunicationsUtilitiesEnergyWaste</t>
  </si>
  <si>
    <t>IncomeStatement:TotalAirportCosts:TotalOperatingExpenses:InsuranceClaimsSettlements</t>
  </si>
  <si>
    <t>IncomeStatement:TotalAirportCosts:TotalOperatingExpenses:Maintenance</t>
  </si>
  <si>
    <t>IncomeStatement:TotalAirportCosts:TotalOperatingExpenses:LeaseRentConcessionaryPayments</t>
  </si>
  <si>
    <t>IncomeStatement:TotalAirportCosts:TotalOperatingExpenses:GeneralAdministrativeExpenses</t>
  </si>
  <si>
    <t>IncomeStatement:TotalAirportCosts:TotalOperatingExpenses:OtherItems</t>
  </si>
  <si>
    <t>IncomeStatement:TotalAirportCosts:CapitalCosts</t>
  </si>
  <si>
    <t>IncomeStatement:TotalAirportCosts:CapitalCosts:InterestExpenses</t>
  </si>
  <si>
    <t>IncomeStatement:TotalAirportCosts:CapitalCosts:DepreciationAmortizationPropertyPlantEquipment</t>
  </si>
  <si>
    <t>IncomeStatement:TotalAirportCosts:CapitalCosts:OtherCapitalCosts</t>
  </si>
  <si>
    <t>IncomeStatement:TaxesAndOtherFees</t>
  </si>
  <si>
    <t>IncomeStatement:OperatingSurplusDeficitEBITDA</t>
  </si>
  <si>
    <t>IncomeStatement:NetProfit</t>
  </si>
  <si>
    <t>BalanceSheetSummary:TotalAssets</t>
  </si>
  <si>
    <t>BalanceSheetSummary:TotalAssets:CurrentAssets</t>
  </si>
  <si>
    <t>BalanceSheetSummary:TotalAssets:CurrentAssets:CashAndEquivalents</t>
  </si>
  <si>
    <t>BalanceSheetSummary:TotalAssets:CurrentAssets:OtherCurrentAssets</t>
  </si>
  <si>
    <t>BalanceSheetSummary:TotalAssets:NonCurrentAssets</t>
  </si>
  <si>
    <t>BalanceSheetSummary:TotalAssets:NonCurrentAssets:BookValueOfFixedAssets</t>
  </si>
  <si>
    <t>BalanceSheetSummary:TotalAssets:NonCurrentAssets:OtherNonCurrentAssets</t>
  </si>
  <si>
    <t>BalanceSheetSummary:TotalLiabilities</t>
  </si>
  <si>
    <t>BalanceSheetSummary:TotalLiabilities:CurrentLiabilities</t>
  </si>
  <si>
    <t>BalanceSheetSummary:TotalLiabilities:CurrentLiabilities:ShortTermDebt</t>
  </si>
  <si>
    <t>BalanceSheetSummary:TotalLiabilities:CurrentLiabilities:OtherCurrentLiabilities</t>
  </si>
  <si>
    <t>BalanceSheetSummary:TotalLiabilities:NonCurrentLiabilities</t>
  </si>
  <si>
    <t>BalanceSheetSummary:TotalLiabilities:NonCurrentLiabilities:LongTermDebt</t>
  </si>
  <si>
    <t>BalanceSheetSummary:TotalLiabilities:NonCurrentLiabilities:OtherNonCurrentLiabilities</t>
  </si>
  <si>
    <t>BalanceSheetSummary:NetAssets</t>
  </si>
  <si>
    <t>BalanceSheetSummary:DebtOutstanding</t>
  </si>
  <si>
    <t>CapexRepex:TotalCapex</t>
  </si>
  <si>
    <t>CapexRepex:TotalCapex:AircraftMovement</t>
  </si>
  <si>
    <t>CapexRepex:TotalCapex:TerminalBuildings</t>
  </si>
  <si>
    <t>CapexRepex:TotalCapex:CarParkingFacilities</t>
  </si>
  <si>
    <t>CapexRepex:TotalCapex:RoadwaysRailTransit</t>
  </si>
  <si>
    <t>CapexRepex:TotalCapex:EquipmentAndVehicles</t>
  </si>
  <si>
    <t>CapexRepex:TotalCapex:OtherFacilities</t>
  </si>
  <si>
    <t>CapexRepex:PlannedTotalCapex:1</t>
  </si>
  <si>
    <t>CapexRepex:PlannedTotalCapex:2</t>
  </si>
  <si>
    <t>CapexRepex:PlannedTotalCapex:3</t>
  </si>
  <si>
    <t>CapexRepex:PlannedTotalCapex:4</t>
  </si>
  <si>
    <t>CapexRepex:PlannedTotalCapex:5</t>
  </si>
  <si>
    <t>CapexRepex:PlannedTotalCapex:6</t>
  </si>
  <si>
    <t>CapexRepex:PlannedTotalCapex:7</t>
  </si>
  <si>
    <t>Comments:Comment</t>
  </si>
  <si>
    <t>PreviousYear:IncomeStatement:TotalAirportRevenue</t>
  </si>
  <si>
    <t>PreviousYear:IncomeStatement:TotalAirportRevenue:OperatingAeronauticalRevenue</t>
  </si>
  <si>
    <t>PreviousYear:IncomeStatement:TotalAirportRevenue:OperatingAeronauticalRevenue:AircraftRelatedCharges</t>
  </si>
  <si>
    <t>PreviousYear:IncomeStatement:TotalAirportRevenue:OperatingAeronauticalRevenue:AircraftRelatedCharges:LandingCharges</t>
  </si>
  <si>
    <t>PreviousYear:IncomeStatement:TotalAirportRevenue:OperatingAeronauticalRevenue:AircraftRelatedCharges:ParkingCharges</t>
  </si>
  <si>
    <t>PreviousYear:IncomeStatement:TotalAirportRevenue:OperatingAeronauticalRevenue:AircraftRelatedCharges:NoiseAndEnvironmentalCharges</t>
  </si>
  <si>
    <t>PreviousYear:IncomeStatement:TotalAirportRevenue:OperatingAeronauticalRevenue:AircraftRelatedCharges:OtherAircraftRelatedCharges</t>
  </si>
  <si>
    <t>PreviousYear:IncomeStatement:TotalAirportRevenue:OperatingAeronauticalRevenue:PassengerRelatedCharges</t>
  </si>
  <si>
    <t>PreviousYear:IncomeStatement:TotalAirportRevenue:OperatingAeronauticalRevenue:PassengerRelatedCharges:PassengerCharges</t>
  </si>
  <si>
    <t>PreviousYear:IncomeStatement:TotalAirportRevenue:OperatingAeronauticalRevenue:PassengerRelatedCharges:SecurityCharges</t>
  </si>
  <si>
    <t>PreviousYear:IncomeStatement:TotalAirportRevenue:OperatingAeronauticalRevenue:PassengerRelatedCharges:TransferOrTransitCharges</t>
  </si>
  <si>
    <t>PreviousYear:IncomeStatement:TotalAirportRevenue:OperatingAeronauticalRevenue:PassengerRelatedCharges:OtherPassengerRelatedCharges</t>
  </si>
  <si>
    <t>PreviousYear:IncomeStatement:TotalAirportRevenue:OperatingAeronauticalRevenue:CargoCharges</t>
  </si>
  <si>
    <t>PreviousYear:IncomeStatement:TotalAirportRevenue:OperatingAeronauticalRevenue:TerminalRentals</t>
  </si>
  <si>
    <t>PreviousYear:IncomeStatement:TotalAirportRevenue:OperatingAeronauticalRevenue:OtherOperatingAeronauticalRevenue</t>
  </si>
  <si>
    <t>PreviousYear:IncomeStatement:TotalAirportRevenue:GroundHandlingRevenue</t>
  </si>
  <si>
    <t>PreviousYear:IncomeStatement:TotalAirportRevenue:GroundHandlingRevenue:GroundHandlingConcessionRevenue</t>
  </si>
  <si>
    <t>PreviousYear:IncomeStatement:TotalAirportRevenue:GroundHandlingRevenue:GroundHandlingCharges</t>
  </si>
  <si>
    <t>PreviousYear:IncomeStatement:TotalAirportRevenue:GroundHandlingRevenue:OtherGroundHandlingRevenue</t>
  </si>
  <si>
    <t>PreviousYear:IncomeStatement:TotalAirportRevenue:OperatingNonAeronauticalRevenue</t>
  </si>
  <si>
    <t>PreviousYear:IncomeStatement:TotalAirportRevenue:OperatingNonAeronauticalRevenue:RevenueFromConcessions</t>
  </si>
  <si>
    <t>PreviousYear:IncomeStatement:TotalAirportRevenue:OperatingNonAeronauticalRevenue:RevenueFromConcessions:Retail</t>
  </si>
  <si>
    <t>PreviousYear:IncomeStatement:TotalAirportRevenue:OperatingNonAeronauticalRevenue:RevenueFromConcessions:Retail:DutyFreeConcessions</t>
  </si>
  <si>
    <t>PreviousYear:IncomeStatement:TotalAirportRevenue:OperatingNonAeronauticalRevenue:RevenueFromConcessions:FoodAndBeverage</t>
  </si>
  <si>
    <t>PreviousYear:IncomeStatement:TotalAirportRevenue:OperatingNonAeronauticalRevenue:RevenueFromConcessions:CarParking</t>
  </si>
  <si>
    <t>PreviousYear:IncomeStatement:TotalAirportRevenue:OperatingNonAeronauticalRevenue:RevenueFromConcessions:RentalCar</t>
  </si>
  <si>
    <t>PreviousYear:IncomeStatement:TotalAirportRevenue:OperatingNonAeronauticalRevenue:RevenueFromConcessions:Advertising</t>
  </si>
  <si>
    <t>PreviousYear:IncomeStatement:TotalAirportRevenue:OperatingNonAeronauticalRevenue:RevenueFromConcessions:OtherConcessionRevenue</t>
  </si>
  <si>
    <t>PreviousYear:IncomeStatement:TotalAirportRevenue:OperatingNonAeronauticalRevenue:RevenueFromAirportOperatedActivities</t>
  </si>
  <si>
    <t>PreviousYear:IncomeStatement:TotalAirportRevenue:OperatingNonAeronauticalRevenue:RevenueFromAirportOperatedActivities:CarParkingAirportOwned</t>
  </si>
  <si>
    <t>PreviousYear:IncomeStatement:TotalAirportRevenue:OperatingNonAeronauticalRevenue:RevenueFromAirportOperatedActivities:PropertyAndRealEstateIncomeOrRent</t>
  </si>
  <si>
    <t>PreviousYear:IncomeStatement:TotalAirportRevenue:OperatingNonAeronauticalRevenue:RevenueFromAirportOperatedActivities:UtilityRecharges</t>
  </si>
  <si>
    <t>PreviousYear:IncomeStatement:TotalAirportRevenue:OperatingNonAeronauticalRevenue:RevenueFromAirportOperatedActivities:OtherRevenueFromAirportActivities</t>
  </si>
  <si>
    <t>PreviousYear:IncomeStatement:TotalAirportRevenue:OperatingNonAeronauticalRevenue:OtherOperatingNonAeronauticalRevenues</t>
  </si>
  <si>
    <t>PreviousYear:IncomeStatement:TotalAirportRevenue:NonOperatingIncome</t>
  </si>
  <si>
    <t>PreviousYear:IncomeStatement:TotalAirportRevenue:NonOperatingIncome:InterestIncome</t>
  </si>
  <si>
    <t>PreviousYear:IncomeStatement:TotalAirportRevenue:NonOperatingIncome:SubsidiesGrants</t>
  </si>
  <si>
    <t>PreviousYear:IncomeStatement:TotalAirportRevenue:NonOperatingIncome:OtherNonOperatingIncome</t>
  </si>
  <si>
    <t>PreviousYear:IncomeStatement:TotalAirportCosts</t>
  </si>
  <si>
    <t>PreviousYear:IncomeStatement:TotalAirportCosts:TotalOperatingExpenses</t>
  </si>
  <si>
    <t>PreviousYear:IncomeStatement:TotalAirportCosts:TotalOperatingExpenses:PersonnelExpenses</t>
  </si>
  <si>
    <t>PreviousYear:IncomeStatement:TotalAirportCosts:TotalOperatingExpenses:ContractedServices</t>
  </si>
  <si>
    <t>PreviousYear:IncomeStatement:TotalAirportCosts:TotalOperatingExpenses:MaterialsEquipmentSupplies</t>
  </si>
  <si>
    <t>PreviousYear:IncomeStatement:TotalAirportCosts:TotalOperatingExpenses:CommunicationsUtilitiesEnergyWaste</t>
  </si>
  <si>
    <t>PreviousYear:IncomeStatement:TotalAirportCosts:TotalOperatingExpenses:InsuranceClaimsSettlements</t>
  </si>
  <si>
    <t>PreviousYear:IncomeStatement:TotalAirportCosts:TotalOperatingExpenses:Maintenance</t>
  </si>
  <si>
    <t>PreviousYear:IncomeStatement:TotalAirportCosts:TotalOperatingExpenses:LeaseRentConcessionaryPayments</t>
  </si>
  <si>
    <t>PreviousYear:IncomeStatement:TotalAirportCosts:TotalOperatingExpenses:GeneralAdministrativeExpenses</t>
  </si>
  <si>
    <t>PreviousYear:IncomeStatement:TotalAirportCosts:TotalOperatingExpenses:OtherItems</t>
  </si>
  <si>
    <t>PreviousYear:IncomeStatement:TotalAirportCosts:CapitalCosts</t>
  </si>
  <si>
    <t>PreviousYear:IncomeStatement:TotalAirportCosts:CapitalCosts:InterestExpenses</t>
  </si>
  <si>
    <t>PreviousYear:IncomeStatement:TotalAirportCosts:CapitalCosts:DepreciationAmortizationPropertyPlantEquipment</t>
  </si>
  <si>
    <t>PreviousYear:IncomeStatement:TotalAirportCosts:CapitalCosts:OtherCapitalCosts</t>
  </si>
  <si>
    <t>PreviousYear:IncomeStatement:TaxesAndOtherFees</t>
  </si>
  <si>
    <t>PreviousYear:IncomeStatement:OperatingSurplusDeficitEBITDA</t>
  </si>
  <si>
    <t>PreviousYear:IncomeStatement:NetProfit</t>
  </si>
  <si>
    <t>PreviousYear:BalanceSheetSummary:TotalAssets</t>
  </si>
  <si>
    <t>PreviousYear:BalanceSheetSummary:TotalAssets:CurrentAssets</t>
  </si>
  <si>
    <t>PreviousYear:BalanceSheetSummary:TotalAssets:CurrentAssets:CashAndEquivalents</t>
  </si>
  <si>
    <t>PreviousYear:BalanceSheetSummary:TotalAssets:CurrentAssets:OtherCurrentAssets</t>
  </si>
  <si>
    <t>PreviousYear:BalanceSheetSummary:TotalAssets:NonCurrentAssets</t>
  </si>
  <si>
    <t>PreviousYear:BalanceSheetSummary:TotalAssets:NonCurrentAssets:BookValueOfFixedAssets</t>
  </si>
  <si>
    <t>PreviousYear:BalanceSheetSummary:TotalAssets:NonCurrentAssets:OtherNonCurrentAssets</t>
  </si>
  <si>
    <t>PreviousYear:BalanceSheetSummary:TotalLiabilities</t>
  </si>
  <si>
    <t>PreviousYear:BalanceSheetSummary:TotalLiabilities:CurrentLiabilities</t>
  </si>
  <si>
    <t>PreviousYear:BalanceSheetSummary:TotalLiabilities:CurrentLiabilities:ShortTermDebt</t>
  </si>
  <si>
    <t>PreviousYear:BalanceSheetSummary:TotalLiabilities:CurrentLiabilities:OtherCurrentLiabilities</t>
  </si>
  <si>
    <t>PreviousYear:BalanceSheetSummary:TotalLiabilities:NonCurrentLiabilities</t>
  </si>
  <si>
    <t>PreviousYear:BalanceSheetSummary:TotalLiabilities:NonCurrentLiabilities:LongTermDebt</t>
  </si>
  <si>
    <t>PreviousYear:BalanceSheetSummary:TotalLiabilities:NonCurrentLiabilities:OtherNonCurrentLiabilities</t>
  </si>
  <si>
    <t>PreviousYear:BalanceSheetSummary:NetAssets</t>
  </si>
  <si>
    <t>PreviousYear:BalanceSheetSummary:DebtOutstanding</t>
  </si>
  <si>
    <t>PreviousYear:CapexRepex:TotalCapex</t>
  </si>
  <si>
    <t>PreviousYear:CapexRepex:TotalCapex:AircraftMovement</t>
  </si>
  <si>
    <t>PreviousYear:CapexRepex:TotalCapex:TerminalBuildings</t>
  </si>
  <si>
    <t>PreviousYear:CapexRepex:TotalCapex:CarParkingFacilities</t>
  </si>
  <si>
    <t>PreviousYear:CapexRepex:TotalCapex:RoadwaysRailTransit</t>
  </si>
  <si>
    <t>PreviousYear:CapexRepex:TotalCapex:EquipmentAndVehicles</t>
  </si>
  <si>
    <t>PreviousYear:CapexRepex:TotalCapex:OtherFacilities</t>
  </si>
  <si>
    <r>
      <rPr>
        <b/>
        <sz val="16"/>
        <color rgb="FFFF0000"/>
        <rFont val="Arial"/>
        <family val="2"/>
      </rPr>
      <t>FY2025</t>
    </r>
    <r>
      <rPr>
        <b/>
        <sz val="16"/>
        <color theme="1"/>
        <rFont val="Arial"/>
        <family val="2"/>
      </rPr>
      <t xml:space="preserve"> ACI-NA Airport Financial Benchmarking Survey</t>
    </r>
  </si>
  <si>
    <t>THANK YOU for taking the time to complete the ACI-NA survey for FY2025. Please read the following notes and instructions:</t>
  </si>
  <si>
    <t>- August 14, 2026 Final deadline.</t>
  </si>
  <si>
    <t>- May 29, 2026 Preliminary deadline, for inclusion in the preliminary results;</t>
  </si>
  <si>
    <t>- June 2026 Preliminary results</t>
  </si>
  <si>
    <t>- October 2026 Final results</t>
  </si>
  <si>
    <t xml:space="preserve">Terminal Operations, Repairs and Maintenance, excluding utilities  </t>
  </si>
  <si>
    <r>
      <t xml:space="preserve">Revenue from concessions </t>
    </r>
    <r>
      <rPr>
        <i/>
        <sz val="10"/>
        <color rgb="FF002060"/>
        <rFont val="Arial"/>
        <family val="2"/>
      </rPr>
      <t>(excl. 4.2.1 ground handling concession)</t>
    </r>
  </si>
  <si>
    <r>
      <t xml:space="preserve">Retail </t>
    </r>
    <r>
      <rPr>
        <i/>
        <sz val="10"/>
        <color rgb="FF002060"/>
        <rFont val="Arial"/>
        <family val="2"/>
      </rPr>
      <t>(includes 4.3.1.1.1 Duty-free)</t>
    </r>
  </si>
  <si>
    <t>Calendar year 2025</t>
  </si>
  <si>
    <t>Q4 2024 - Q3 2025</t>
  </si>
  <si>
    <t>Q2 2025 - Q1 2026</t>
  </si>
  <si>
    <t>Q3 2025 - Q2 2026</t>
  </si>
  <si>
    <t>Last updated: October 23, 2025</t>
  </si>
  <si>
    <t>FY 2024 FAA Form 127 Data</t>
  </si>
  <si>
    <t>Financial Government Payment Report</t>
  </si>
  <si>
    <t xml:space="preserve">	As of 10/24/2025 02:42:32 PM</t>
  </si>
  <si>
    <t xml:space="preserve">		</t>
  </si>
  <si>
    <t xml:space="preserve">	State</t>
  </si>
  <si>
    <t>Hub Size</t>
  </si>
  <si>
    <t>LOC_ID</t>
  </si>
  <si>
    <t>FYE</t>
  </si>
  <si>
    <t>Date Filed</t>
  </si>
  <si>
    <t>Landing Fee (from Obsolete form FAA-5100-127)</t>
  </si>
  <si>
    <t>Terminal arrival fees - rents - utilities</t>
  </si>
  <si>
    <t>Terminal/International arrival area rental or other charge (form Obsolete form FAA-5100-127)</t>
  </si>
  <si>
    <t xml:space="preserve"> Terminal area apron charges/tiedowns</t>
  </si>
  <si>
    <t>Federal Inspection Fees</t>
  </si>
  <si>
    <t>Total Passenger Airline Aeronautical Revenue</t>
  </si>
  <si>
    <t>Landing fees from cargo</t>
  </si>
  <si>
    <t>Landing fees from GA and military</t>
  </si>
  <si>
    <t xml:space="preserve"> FBO revenue - contract or sponsor-operated</t>
  </si>
  <si>
    <t>Security reimbursement from Federal Government</t>
  </si>
  <si>
    <t>Other non-passenger aeronautical revenue</t>
  </si>
  <si>
    <t>Total Non-Passenger Aeronautical Revenue</t>
  </si>
  <si>
    <t>Terminal-retail stores and duty free</t>
  </si>
  <si>
    <t>Other Non-Aeronautical Revenue</t>
  </si>
  <si>
    <t>Insurance claims and settlements</t>
  </si>
  <si>
    <t>Other Operating Expenses</t>
  </si>
  <si>
    <t>Subtotal - Operating Expenses</t>
  </si>
  <si>
    <t>Operating Income</t>
  </si>
  <si>
    <t>Interest expense</t>
  </si>
  <si>
    <t>Capital Contributions</t>
  </si>
  <si>
    <t>Other Non-Operating Revenue</t>
  </si>
  <si>
    <t>Total Non-Operating Revenue</t>
  </si>
  <si>
    <t>Roadways - Rail - Transit</t>
  </si>
  <si>
    <t>Other Capital Expenditures</t>
  </si>
  <si>
    <t>Long Term Bonds</t>
  </si>
  <si>
    <t>Restricted debt reserves</t>
  </si>
  <si>
    <t>Restrictions for renewals and replacements</t>
  </si>
  <si>
    <t>Restricted other</t>
  </si>
  <si>
    <t>Unrestricted Cash and Investments</t>
  </si>
  <si>
    <t>Debt service (excluding coverage)</t>
  </si>
  <si>
    <t>Debt service (net of PFCs and offsets)</t>
  </si>
  <si>
    <t>Signatory landing fee rate per 1000 lbs</t>
  </si>
  <si>
    <t>Passenger airline cost per enplanement</t>
  </si>
  <si>
    <t>Full time equivalent employees at end of year</t>
  </si>
  <si>
    <t>Repairs and maintenance</t>
  </si>
  <si>
    <t>Marketing - Advertising - Promotions</t>
  </si>
  <si>
    <t xml:space="preserve">	CO</t>
  </si>
  <si>
    <t>N</t>
  </si>
  <si>
    <t>CORTEZ MUNICIPAL</t>
  </si>
  <si>
    <t>CEZ</t>
  </si>
  <si>
    <t xml:space="preserve">	</t>
  </si>
  <si>
    <t xml:space="preserve">				  WY</t>
  </si>
  <si>
    <t>S</t>
  </si>
  <si>
    <t>JACKSON HOLE</t>
  </si>
  <si>
    <t>JAC</t>
  </si>
  <si>
    <t xml:space="preserve">				  WV</t>
  </si>
  <si>
    <t>WOOD COUNTY</t>
  </si>
  <si>
    <t>PKB</t>
  </si>
  <si>
    <t xml:space="preserve">				  FL</t>
  </si>
  <si>
    <t>DESTIN-FORT WALTON BEACH AIRPORT</t>
  </si>
  <si>
    <t>VPS</t>
  </si>
  <si>
    <t xml:space="preserve">				  VA</t>
  </si>
  <si>
    <t>NORFOLK INTERNATIONAL</t>
  </si>
  <si>
    <t xml:space="preserve">				  KY</t>
  </si>
  <si>
    <t>BARKLEY REGIONAL</t>
  </si>
  <si>
    <t xml:space="preserve">				  PR</t>
  </si>
  <si>
    <t>BENJAMIN RIVERA NORIEGA</t>
  </si>
  <si>
    <t xml:space="preserve">				  MN</t>
  </si>
  <si>
    <t>FALLS INTL</t>
  </si>
  <si>
    <t>INL</t>
  </si>
  <si>
    <t xml:space="preserve">				  AK</t>
  </si>
  <si>
    <t>MERRILL FIELD</t>
  </si>
  <si>
    <t>MRI</t>
  </si>
  <si>
    <t xml:space="preserve">				  CA</t>
  </si>
  <si>
    <t>OXNARD</t>
  </si>
  <si>
    <t>L</t>
  </si>
  <si>
    <t>ORLANDO INTL</t>
  </si>
  <si>
    <t>NEWPORT NEWS/ WILLIAMSBURG</t>
  </si>
  <si>
    <t>PHF</t>
  </si>
  <si>
    <t xml:space="preserve">				  WA</t>
  </si>
  <si>
    <t>LOPEZ ISLAND</t>
  </si>
  <si>
    <t>S31</t>
  </si>
  <si>
    <t xml:space="preserve">				  AZ</t>
  </si>
  <si>
    <t>TUCSON INTL</t>
  </si>
  <si>
    <t xml:space="preserve">				  VT</t>
  </si>
  <si>
    <t>BURLINGTON INTL</t>
  </si>
  <si>
    <t xml:space="preserve">				  HI</t>
  </si>
  <si>
    <t>LANAI</t>
  </si>
  <si>
    <t>LNY</t>
  </si>
  <si>
    <t xml:space="preserve">				  NC</t>
  </si>
  <si>
    <t>ASHEVILLE REGIONAL</t>
  </si>
  <si>
    <t xml:space="preserve">				  AL</t>
  </si>
  <si>
    <t>HUNTSVILLE INTL-CARL T JONE</t>
  </si>
  <si>
    <t xml:space="preserve">				  SC</t>
  </si>
  <si>
    <t>MYRTLE BEACH INTL</t>
  </si>
  <si>
    <t xml:space="preserve">				  NH</t>
  </si>
  <si>
    <t>MANCHESTER</t>
  </si>
  <si>
    <t>Grand Canyon West</t>
  </si>
  <si>
    <t>1G4</t>
  </si>
  <si>
    <t xml:space="preserve">				  IN</t>
  </si>
  <si>
    <t>GARY/CHICAGO</t>
  </si>
  <si>
    <t xml:space="preserve">				  NM</t>
  </si>
  <si>
    <t>LEA COUNTY/HOBBS</t>
  </si>
  <si>
    <t>HOB</t>
  </si>
  <si>
    <t>BURBANK-GLENDALE-PASADENA</t>
  </si>
  <si>
    <t xml:space="preserve">				  PA</t>
  </si>
  <si>
    <t>WESTMORELAND COUNTY</t>
  </si>
  <si>
    <t>LBE</t>
  </si>
  <si>
    <t xml:space="preserve">				  IL</t>
  </si>
  <si>
    <t>CENTRAL ILLINOIS REGIONAL</t>
  </si>
  <si>
    <t xml:space="preserve">				  MD</t>
  </si>
  <si>
    <t>SALISBURY-OCEAN CITY</t>
  </si>
  <si>
    <t>SBY</t>
  </si>
  <si>
    <t>TALLAHASSEE INTERNATIONAL</t>
  </si>
  <si>
    <t>JOSE APONTE DE LA TORRE</t>
  </si>
  <si>
    <t xml:space="preserve">				  AR</t>
  </si>
  <si>
    <t>NORTHWEST ARKANSAS REGIONAL</t>
  </si>
  <si>
    <t>XNA</t>
  </si>
  <si>
    <t xml:space="preserve">				  CO</t>
  </si>
  <si>
    <t>PUEBLO MEMORIAL</t>
  </si>
  <si>
    <t>PUB</t>
  </si>
  <si>
    <t>DURANGO-LA PLATA COUNTY</t>
  </si>
  <si>
    <t>DRO</t>
  </si>
  <si>
    <t>FLAGSTAFF PULLIAM</t>
  </si>
  <si>
    <t>FLG</t>
  </si>
  <si>
    <t xml:space="preserve">				  WI</t>
  </si>
  <si>
    <t>GENERAL MITCHELL INTL</t>
  </si>
  <si>
    <t>SOUTH BEND REGIONAL AIRPORT</t>
  </si>
  <si>
    <t>JONESBORO MUNICIPAL</t>
  </si>
  <si>
    <t>JBR</t>
  </si>
  <si>
    <t xml:space="preserve">				  NY</t>
  </si>
  <si>
    <t>PLATTSBURGH INTL</t>
  </si>
  <si>
    <t>PBG</t>
  </si>
  <si>
    <t>YAMPA VALLEY</t>
  </si>
  <si>
    <t>HDN</t>
  </si>
  <si>
    <t>QUINHAGAK</t>
  </si>
  <si>
    <t>AQH</t>
  </si>
  <si>
    <t xml:space="preserve">				  OH</t>
  </si>
  <si>
    <t>RICKENBACKER INTERNATIONAL</t>
  </si>
  <si>
    <t>TOLEDO EXPRESS</t>
  </si>
  <si>
    <t>TOL</t>
  </si>
  <si>
    <t xml:space="preserve">				  ME</t>
  </si>
  <si>
    <t>BANGOR INTL</t>
  </si>
  <si>
    <t>NULATO</t>
  </si>
  <si>
    <t>NUL</t>
  </si>
  <si>
    <t>BARTER ISLAND LRRS</t>
  </si>
  <si>
    <t>BTI</t>
  </si>
  <si>
    <t>CAVERN CITY AIR TRML</t>
  </si>
  <si>
    <t>CNM</t>
  </si>
  <si>
    <t>CHAUTAUQUA COUNTY/JAMESTOWN</t>
  </si>
  <si>
    <t>JHW</t>
  </si>
  <si>
    <t xml:space="preserve">				  GA</t>
  </si>
  <si>
    <t>Hartsfield-Jackson Atlanta International</t>
  </si>
  <si>
    <t xml:space="preserve">				  MI</t>
  </si>
  <si>
    <t>GOGEBIC-IRON COUNTY</t>
  </si>
  <si>
    <t>IWD</t>
  </si>
  <si>
    <t>ARCATA</t>
  </si>
  <si>
    <t>ACV</t>
  </si>
  <si>
    <t>RIVERTON REGIONAL</t>
  </si>
  <si>
    <t>RIW</t>
  </si>
  <si>
    <t>GREATER BUFFALO INTL</t>
  </si>
  <si>
    <t xml:space="preserve">				  IA</t>
  </si>
  <si>
    <t>SIOUX GATEWAY</t>
  </si>
  <si>
    <t>SUX</t>
  </si>
  <si>
    <t xml:space="preserve">				  MT</t>
  </si>
  <si>
    <t>SIDNEY-RICHLAND MUNICIPAL AIRPORT</t>
  </si>
  <si>
    <t>SDY</t>
  </si>
  <si>
    <t>SHENANDOAH VALLEY REGIONAL</t>
  </si>
  <si>
    <t>SHD</t>
  </si>
  <si>
    <t>FRIDAY HARBOR</t>
  </si>
  <si>
    <t>FHR</t>
  </si>
  <si>
    <t>CHIPPEWA COUNTY INTL</t>
  </si>
  <si>
    <t>CIU</t>
  </si>
  <si>
    <t xml:space="preserve">				  AS</t>
  </si>
  <si>
    <t>PAGO PAGO INTL</t>
  </si>
  <si>
    <t>PPG</t>
  </si>
  <si>
    <t>SOUTHWEST FLORIDA INTL</t>
  </si>
  <si>
    <t>AUGUSTA STATE</t>
  </si>
  <si>
    <t>AUG</t>
  </si>
  <si>
    <t xml:space="preserve">				  ND</t>
  </si>
  <si>
    <t>MINOT INTL</t>
  </si>
  <si>
    <t>MOT</t>
  </si>
  <si>
    <t>GRAND CANYON NATIONAL PARK</t>
  </si>
  <si>
    <t>GCN</t>
  </si>
  <si>
    <t>DULUTH INTL</t>
  </si>
  <si>
    <t>DLH</t>
  </si>
  <si>
    <t xml:space="preserve">				  LA</t>
  </si>
  <si>
    <t>BATON ROUGE METRO</t>
  </si>
  <si>
    <t xml:space="preserve">				  OR</t>
  </si>
  <si>
    <t>KLAMATH FALLS</t>
  </si>
  <si>
    <t>LMT</t>
  </si>
  <si>
    <t xml:space="preserve">				  MA</t>
  </si>
  <si>
    <t>NANTUCKET MEMORIAL</t>
  </si>
  <si>
    <t>ACK</t>
  </si>
  <si>
    <t xml:space="preserve">				  OK</t>
  </si>
  <si>
    <t>LAWTON FT SILL REGIONAL</t>
  </si>
  <si>
    <t>LAW</t>
  </si>
  <si>
    <t>HELENA REGIONAL</t>
  </si>
  <si>
    <t>HLN</t>
  </si>
  <si>
    <t>ROANOKE REGIONAL</t>
  </si>
  <si>
    <t>ALEXANDRIA INTERNATIONAL</t>
  </si>
  <si>
    <t>MUSKEGON COUNTY</t>
  </si>
  <si>
    <t>MKG</t>
  </si>
  <si>
    <t xml:space="preserve">				  NV</t>
  </si>
  <si>
    <t>ELKO MUNI-J.C. HARRIS FIELD</t>
  </si>
  <si>
    <t>EKO</t>
  </si>
  <si>
    <t>UNIVERSITY PARK</t>
  </si>
  <si>
    <t>UNV</t>
  </si>
  <si>
    <t>WILMINGTON INTL</t>
  </si>
  <si>
    <t>ILM</t>
  </si>
  <si>
    <t>ONTARIO INTL</t>
  </si>
  <si>
    <t>TELLURIDE REGIONAL</t>
  </si>
  <si>
    <t>TEX</t>
  </si>
  <si>
    <t>BISHOP INTL</t>
  </si>
  <si>
    <t>FNT</t>
  </si>
  <si>
    <t>WATERTOWN INTL</t>
  </si>
  <si>
    <t>ART</t>
  </si>
  <si>
    <t xml:space="preserve">				  TX</t>
  </si>
  <si>
    <t>LUBBOCK INTL</t>
  </si>
  <si>
    <t>LBB</t>
  </si>
  <si>
    <t>EASTERWOOD</t>
  </si>
  <si>
    <t>CLL</t>
  </si>
  <si>
    <t xml:space="preserve">				  NE</t>
  </si>
  <si>
    <t>NORTH PLATTE REGIONAL</t>
  </si>
  <si>
    <t>LBF</t>
  </si>
  <si>
    <t>AKRON-CANTON REGIONAL</t>
  </si>
  <si>
    <t>Glacier Park International</t>
  </si>
  <si>
    <t xml:space="preserve">				  ID</t>
  </si>
  <si>
    <t>FANNING FIELD</t>
  </si>
  <si>
    <t>IDA</t>
  </si>
  <si>
    <t>ST CLOUD REGIONAL</t>
  </si>
  <si>
    <t>STC</t>
  </si>
  <si>
    <t xml:space="preserve">				  MO</t>
  </si>
  <si>
    <t>JOPLIN MUNI</t>
  </si>
  <si>
    <t>JLN</t>
  </si>
  <si>
    <t>TULSA INTL</t>
  </si>
  <si>
    <t>GREGG COUNTY</t>
  </si>
  <si>
    <t>GGG</t>
  </si>
  <si>
    <t>JOHN F KENNEDY INTL</t>
  </si>
  <si>
    <t xml:space="preserve">				  NJ</t>
  </si>
  <si>
    <t>NEWARK INTL</t>
  </si>
  <si>
    <t>MINNEAPOLIS-ST PAUL INTL</t>
  </si>
  <si>
    <t>ST PETERSBURG/ CLEARWATER INTL</t>
  </si>
  <si>
    <t>SHERIDAN COUNTY</t>
  </si>
  <si>
    <t>SHR</t>
  </si>
  <si>
    <t>FORT DODGE REGIONAL</t>
  </si>
  <si>
    <t>FOD</t>
  </si>
  <si>
    <t>BIRMINGHAM INTL</t>
  </si>
  <si>
    <t>UNIVERSITY OF ILLINOIS-WILLARD</t>
  </si>
  <si>
    <t>CMI</t>
  </si>
  <si>
    <t>LAGUARDIA</t>
  </si>
  <si>
    <t>CHARLOTTESVILLE-ALBEMARLE</t>
  </si>
  <si>
    <t>CHO</t>
  </si>
  <si>
    <t>ERNEST A. LOVE FIELD</t>
  </si>
  <si>
    <t>PRC</t>
  </si>
  <si>
    <t>WILLIAM B. HEILIG FIELD</t>
  </si>
  <si>
    <t>BFF</t>
  </si>
  <si>
    <t>WILLIAMSPORT REGIONAL</t>
  </si>
  <si>
    <t>IPT</t>
  </si>
  <si>
    <t>ALBERT J ELLIS</t>
  </si>
  <si>
    <t>OAJ</t>
  </si>
  <si>
    <t xml:space="preserve">				  KS</t>
  </si>
  <si>
    <t>HAYS MUNI</t>
  </si>
  <si>
    <t>HYS</t>
  </si>
  <si>
    <t>RALEIGH-DURHAM INTL</t>
  </si>
  <si>
    <t>CHICO MUNI</t>
  </si>
  <si>
    <t>CIC</t>
  </si>
  <si>
    <t>LEBANON MUNI</t>
  </si>
  <si>
    <t>LEB</t>
  </si>
  <si>
    <t>TAMPA INTL</t>
  </si>
  <si>
    <t>POCATELLO REGIONAL</t>
  </si>
  <si>
    <t>PIH</t>
  </si>
  <si>
    <t>WICHITA DWIGHT D EISENHOWER NATIONAL AIRPORT</t>
  </si>
  <si>
    <t>PENSACOLA GULF COAST REGIONAL</t>
  </si>
  <si>
    <t xml:space="preserve">				  DE</t>
  </si>
  <si>
    <t>NEW CASTLE COUNTY</t>
  </si>
  <si>
    <t>ILG</t>
  </si>
  <si>
    <t>VISALIA MUNI</t>
  </si>
  <si>
    <t>VIS</t>
  </si>
  <si>
    <t>HANCOCK COUNTY - BAR HARBOR</t>
  </si>
  <si>
    <t>BHB</t>
  </si>
  <si>
    <t>NEW ORLEANS INTL</t>
  </si>
  <si>
    <t>DUBOIS REGIONAL AIRPORT</t>
  </si>
  <si>
    <t>DUJ</t>
  </si>
  <si>
    <t>NORTHERN MAINE REGIONAL</t>
  </si>
  <si>
    <t>PQI</t>
  </si>
  <si>
    <t>COLUMBIA METRO</t>
  </si>
  <si>
    <t>BELLINGHAM INTL</t>
  </si>
  <si>
    <t>BLI</t>
  </si>
  <si>
    <t xml:space="preserve">				  SD</t>
  </si>
  <si>
    <t>ABERDEEN REGIONAL</t>
  </si>
  <si>
    <t>ABR</t>
  </si>
  <si>
    <t>FORT SMITH REGIONAL</t>
  </si>
  <si>
    <t>SOUTHWEST GEORGIA REGIONAL</t>
  </si>
  <si>
    <t>ABY</t>
  </si>
  <si>
    <t>HECTOR INTL</t>
  </si>
  <si>
    <t>FAR</t>
  </si>
  <si>
    <t>KALAMAZOO/BATTLE CREEK INTL</t>
  </si>
  <si>
    <t>AZO</t>
  </si>
  <si>
    <t>DES MOINES INTL</t>
  </si>
  <si>
    <t>CHARLOTTE COUNTY</t>
  </si>
  <si>
    <t xml:space="preserve">				  MS</t>
  </si>
  <si>
    <t>TUPELO REGIONAL</t>
  </si>
  <si>
    <t>TUP</t>
  </si>
  <si>
    <t>DOTHAN</t>
  </si>
  <si>
    <t>DHN</t>
  </si>
  <si>
    <t>KEY FIELD</t>
  </si>
  <si>
    <t>MEI</t>
  </si>
  <si>
    <t>SALINA MUNI</t>
  </si>
  <si>
    <t>SLN</t>
  </si>
  <si>
    <t>SARASOTA/BRADENTON INTL</t>
  </si>
  <si>
    <t>MBS INTERNATIONAL</t>
  </si>
  <si>
    <t>MBS</t>
  </si>
  <si>
    <t>MID DELTA REGIONAL</t>
  </si>
  <si>
    <t>GLH</t>
  </si>
  <si>
    <t>RHINELANDER-ONEIDA COUNTY</t>
  </si>
  <si>
    <t>RHI</t>
  </si>
  <si>
    <t>LANCASTER</t>
  </si>
  <si>
    <t>LNS</t>
  </si>
  <si>
    <t>MEADOWS FIELD</t>
  </si>
  <si>
    <t>GEORGE BUSH  INTERCONTINENTAL</t>
  </si>
  <si>
    <t>ELLINGTON FIELD</t>
  </si>
  <si>
    <t>WILLIAM P HOBBY</t>
  </si>
  <si>
    <t>CAPITAL</t>
  </si>
  <si>
    <t>SPI</t>
  </si>
  <si>
    <t>HENDERSON EXECUTIVE AIRPORT</t>
  </si>
  <si>
    <t>L15</t>
  </si>
  <si>
    <t>NORTH LAS VEGAS</t>
  </si>
  <si>
    <t>KALAUPAPA</t>
  </si>
  <si>
    <t>LUP</t>
  </si>
  <si>
    <t>OWENSBORO-DAVIESS COUNTY</t>
  </si>
  <si>
    <t>OWB</t>
  </si>
  <si>
    <t>EAGLE COUNTY REGIONAL</t>
  </si>
  <si>
    <t>EGE</t>
  </si>
  <si>
    <t>RENO/TAHOE INTL</t>
  </si>
  <si>
    <t>PIERRE REGIONAL</t>
  </si>
  <si>
    <t>PIR</t>
  </si>
  <si>
    <t>RUTLAND STATE</t>
  </si>
  <si>
    <t>RUT</t>
  </si>
  <si>
    <t>CHICAGO OHARE INTL</t>
  </si>
  <si>
    <t xml:space="preserve">				  UT</t>
  </si>
  <si>
    <t>CANYONLANDS FIELD</t>
  </si>
  <si>
    <t>INDIANAPOLIS INTL</t>
  </si>
  <si>
    <t>ELMIRA/CORNING REGIONAL</t>
  </si>
  <si>
    <t>ELM</t>
  </si>
  <si>
    <t>LAFAYETTE REGIONAL</t>
  </si>
  <si>
    <t>CINCINNATI/NORTHERN KENTUCKY</t>
  </si>
  <si>
    <t>BISMARCK MUNI</t>
  </si>
  <si>
    <t>WILLIAM R FAIRCHILD INTL</t>
  </si>
  <si>
    <t>CLM</t>
  </si>
  <si>
    <t>TETERBORO</t>
  </si>
  <si>
    <t>LEHIGH VALLEY INTL</t>
  </si>
  <si>
    <t>STEWART INTL</t>
  </si>
  <si>
    <t>WATERLOO MUNI</t>
  </si>
  <si>
    <t>ALO</t>
  </si>
  <si>
    <t>GARDEN CITY REGIONAL</t>
  </si>
  <si>
    <t>GCK</t>
  </si>
  <si>
    <t>SONOMA COUNTY</t>
  </si>
  <si>
    <t>STS</t>
  </si>
  <si>
    <t>HANA</t>
  </si>
  <si>
    <t>HNM</t>
  </si>
  <si>
    <t>PANAMA CITY-BAY CO INTL</t>
  </si>
  <si>
    <t>ECP</t>
  </si>
  <si>
    <t>HOUGHTON COUNTY MEMORIAL AIRPORT</t>
  </si>
  <si>
    <t>CMX</t>
  </si>
  <si>
    <t>GRANT COUNTY</t>
  </si>
  <si>
    <t>MOBILE REGIONAL</t>
  </si>
  <si>
    <t>MOB</t>
  </si>
  <si>
    <t>CLEVELAND-HOPKINS INTL</t>
  </si>
  <si>
    <t>ROBERTS FIELD</t>
  </si>
  <si>
    <t>RDM</t>
  </si>
  <si>
    <t>BRUNSWICK GOLDEN ISLES AIRPORT</t>
  </si>
  <si>
    <t>BQK</t>
  </si>
  <si>
    <t>YUMA MCAS/YUMA INTL</t>
  </si>
  <si>
    <t>NYL</t>
  </si>
  <si>
    <t xml:space="preserve">				  TN</t>
  </si>
  <si>
    <t>LOVELL FIELD</t>
  </si>
  <si>
    <t>BERT MOONEY</t>
  </si>
  <si>
    <t>BTM</t>
  </si>
  <si>
    <t>NORTHWEST ALABAMA REGIONAL</t>
  </si>
  <si>
    <t>MSL</t>
  </si>
  <si>
    <t>JOHNSTOWN-CAMBRIA COUNTY</t>
  </si>
  <si>
    <t>JST</t>
  </si>
  <si>
    <t>BURLINGTON REGIONAL</t>
  </si>
  <si>
    <t>SYRACUSE HANCOCK INTL</t>
  </si>
  <si>
    <t>SANTA MARIA PUB/CAPT G ALLA</t>
  </si>
  <si>
    <t>SMX</t>
  </si>
  <si>
    <t>DEVILS LAKE REGIONAL</t>
  </si>
  <si>
    <t>DVL</t>
  </si>
  <si>
    <t>WILL ROGERS WORLD</t>
  </si>
  <si>
    <t>LYNCHBURG REGIONAL</t>
  </si>
  <si>
    <t>LYH</t>
  </si>
  <si>
    <t>JACKSON INTERNATIONAL</t>
  </si>
  <si>
    <t>SAVANNAH INTERNATIONAL</t>
  </si>
  <si>
    <t>COLUMBIA REGIONAL</t>
  </si>
  <si>
    <t>COU</t>
  </si>
  <si>
    <t>JACKSONVILLE INTL</t>
  </si>
  <si>
    <t>HATTIESBURG-LAUREL REGIONAL</t>
  </si>
  <si>
    <t>PIB</t>
  </si>
  <si>
    <t>DELTA COUNTY</t>
  </si>
  <si>
    <t>ESC</t>
  </si>
  <si>
    <t>MC GHEE TYSON</t>
  </si>
  <si>
    <t>SAN DIEGO INTL</t>
  </si>
  <si>
    <t>FRIEDMAN MEMORIAL</t>
  </si>
  <si>
    <t>SUN</t>
  </si>
  <si>
    <t>WORLAND MUNI</t>
  </si>
  <si>
    <t>WRL</t>
  </si>
  <si>
    <t>QUAD-CITY</t>
  </si>
  <si>
    <t>ROCK SPRINGS - SWEETWATER COUNTY</t>
  </si>
  <si>
    <t>RKS</t>
  </si>
  <si>
    <t>JOE FOSS FIELD</t>
  </si>
  <si>
    <t>KNOX COUNTY REGIONAL</t>
  </si>
  <si>
    <t>RKD</t>
  </si>
  <si>
    <t>CHEYENNE</t>
  </si>
  <si>
    <t>CYS</t>
  </si>
  <si>
    <t>WILLIAMSON COUNTY REGIONAL</t>
  </si>
  <si>
    <t>MWA</t>
  </si>
  <si>
    <t>ERIE INTL</t>
  </si>
  <si>
    <t>ERI</t>
  </si>
  <si>
    <t>CENTRAL WISCONSIN</t>
  </si>
  <si>
    <t>ROCHESTER INTL</t>
  </si>
  <si>
    <t>RST</t>
  </si>
  <si>
    <t>TEXARKANA  REGIONAL</t>
  </si>
  <si>
    <t>TXK</t>
  </si>
  <si>
    <t>PELLSTON REGIONAL</t>
  </si>
  <si>
    <t>WENDOVER</t>
  </si>
  <si>
    <t>ENV</t>
  </si>
  <si>
    <t>LAKE HOOD</t>
  </si>
  <si>
    <t>LHD</t>
  </si>
  <si>
    <t>ANCHORAGE INTL</t>
  </si>
  <si>
    <t>ADIRONDACK REGIONAL</t>
  </si>
  <si>
    <t>SLK</t>
  </si>
  <si>
    <t>ALBANY COUNTY</t>
  </si>
  <si>
    <t>OUTAGAMIC</t>
  </si>
  <si>
    <t>ATW</t>
  </si>
  <si>
    <t>MERCED MUNICIPAL/MACREADY</t>
  </si>
  <si>
    <t>MCE</t>
  </si>
  <si>
    <t xml:space="preserve">				  CT</t>
  </si>
  <si>
    <t>BRADLEY INTL</t>
  </si>
  <si>
    <t>GROTON-NEW LONDON</t>
  </si>
  <si>
    <t>GON</t>
  </si>
  <si>
    <t>KILLEEN REGIONAL AIRPORT</t>
  </si>
  <si>
    <t>GRK</t>
  </si>
  <si>
    <t>HONOLULU INTL</t>
  </si>
  <si>
    <t>NEW BEDFORD REGIONAL</t>
  </si>
  <si>
    <t>EWB</t>
  </si>
  <si>
    <t>JACK MC NAMARA FIELD</t>
  </si>
  <si>
    <t>CEC</t>
  </si>
  <si>
    <t>GREATER ROCKFORD</t>
  </si>
  <si>
    <t>PHOENIX-MESA GATEWAY</t>
  </si>
  <si>
    <t>IWA</t>
  </si>
  <si>
    <t>NATRONA COUNTY INTL</t>
  </si>
  <si>
    <t>MASON CITY MUNI</t>
  </si>
  <si>
    <t>MCW</t>
  </si>
  <si>
    <t>KAHULUI</t>
  </si>
  <si>
    <t>KEAHOLE-KONA INTL</t>
  </si>
  <si>
    <t>HILO INTERNATIONAL</t>
  </si>
  <si>
    <t>LIHUE</t>
  </si>
  <si>
    <t>PITT GREENVILLE</t>
  </si>
  <si>
    <t>PGV</t>
  </si>
  <si>
    <t>INYOKERN</t>
  </si>
  <si>
    <t>IYK</t>
  </si>
  <si>
    <t xml:space="preserve">				  RI</t>
  </si>
  <si>
    <t>BLOCK ISLAND STATE</t>
  </si>
  <si>
    <t>BID</t>
  </si>
  <si>
    <t>THEODORE FRANCIS GREEN</t>
  </si>
  <si>
    <t>WESTERLY STATE</t>
  </si>
  <si>
    <t>LITTLE ROCK NATIONAL - ADAMS FIELD</t>
  </si>
  <si>
    <t>LIT</t>
  </si>
  <si>
    <t>MOLOKAI</t>
  </si>
  <si>
    <t>MKK</t>
  </si>
  <si>
    <t>MCCLELLAN-PALOMAR</t>
  </si>
  <si>
    <t>CRQ</t>
  </si>
  <si>
    <t>VALDOSTA REGIONAL</t>
  </si>
  <si>
    <t>VLD</t>
  </si>
  <si>
    <t>RAPID CITY REGIONAL</t>
  </si>
  <si>
    <t>RAP</t>
  </si>
  <si>
    <t>KINGMAN</t>
  </si>
  <si>
    <t>IGM</t>
  </si>
  <si>
    <t>FORBES FIELD</t>
  </si>
  <si>
    <t>MANHATTAN REGIONAL</t>
  </si>
  <si>
    <t>MHK</t>
  </si>
  <si>
    <t>LAUGHLIN/BULLHEAD INTERNATI</t>
  </si>
  <si>
    <t>IFP</t>
  </si>
  <si>
    <t>GUNNISON COUNTY</t>
  </si>
  <si>
    <t>GUC</t>
  </si>
  <si>
    <t>DUBUQUE REGIONAL</t>
  </si>
  <si>
    <t>DBQ</t>
  </si>
  <si>
    <t>HARRY REID INTL</t>
  </si>
  <si>
    <t>Brainerd Lakes Regional</t>
  </si>
  <si>
    <t>BRD</t>
  </si>
  <si>
    <t>DECATUR</t>
  </si>
  <si>
    <t>DEC</t>
  </si>
  <si>
    <t>GAINESVILLE REGIONAL</t>
  </si>
  <si>
    <t>ROGUE VALLEY INTL</t>
  </si>
  <si>
    <t>YAKIMA AIR TERMINAL</t>
  </si>
  <si>
    <t>YKM</t>
  </si>
  <si>
    <t>SAN JOSE INTERNATION</t>
  </si>
  <si>
    <t>ATHENS/BEN EPPS</t>
  </si>
  <si>
    <t>AHN</t>
  </si>
  <si>
    <t>PHILADELPHIA INTL</t>
  </si>
  <si>
    <t>BOEING FIELD/KING COUNTY INTERNATIONAL</t>
  </si>
  <si>
    <t>BFI</t>
  </si>
  <si>
    <t>EASTERN OREGON REGIONAL</t>
  </si>
  <si>
    <t>PDT</t>
  </si>
  <si>
    <t>CHISHOLM-HIBBING</t>
  </si>
  <si>
    <t>HIB</t>
  </si>
  <si>
    <t>PIEDMONT TRIAD INTL</t>
  </si>
  <si>
    <t>FORD</t>
  </si>
  <si>
    <t>IMT</t>
  </si>
  <si>
    <t>BENEDUM</t>
  </si>
  <si>
    <t>CKB</t>
  </si>
  <si>
    <t>MARTHAS VINEYARD</t>
  </si>
  <si>
    <t>MVY</t>
  </si>
  <si>
    <t>PEASE INTL TRADEPORT</t>
  </si>
  <si>
    <t>PSM</t>
  </si>
  <si>
    <t>WESTCHESTER COUNTY</t>
  </si>
  <si>
    <t>EL PASO INTL</t>
  </si>
  <si>
    <t>RICHMOND INTL</t>
  </si>
  <si>
    <t>MC ALLEN MILLER INTL</t>
  </si>
  <si>
    <t>MFE</t>
  </si>
  <si>
    <t>BEMIDJI REGIONAL AIRPORT</t>
  </si>
  <si>
    <t>BJI</t>
  </si>
  <si>
    <t>LUIS MUNOZ MARIN INTL</t>
  </si>
  <si>
    <t>YOUNGSTOWN-WARREN REGIONAL</t>
  </si>
  <si>
    <t>YNG</t>
  </si>
  <si>
    <t>PHOENIX SKY HARBOR INTL</t>
  </si>
  <si>
    <t>ALASKAN CONSOLIDATED AIRPORTS</t>
  </si>
  <si>
    <t>AKAP</t>
  </si>
  <si>
    <t>SHREVEPORT REGIONAL</t>
  </si>
  <si>
    <t>AMARILLO INTL</t>
  </si>
  <si>
    <t>AMA</t>
  </si>
  <si>
    <t>GREAT FALLS INTL</t>
  </si>
  <si>
    <t>GTF</t>
  </si>
  <si>
    <t>LAREDO INTL</t>
  </si>
  <si>
    <t>GREATER ROCHESTER INTl</t>
  </si>
  <si>
    <t>ALPENA COUNTY REGIONAL</t>
  </si>
  <si>
    <t>APN</t>
  </si>
  <si>
    <t>GERALD R FORD INTERNATIONAL</t>
  </si>
  <si>
    <t>CAPE COD GATEWAY AIRPORT</t>
  </si>
  <si>
    <t>HYA</t>
  </si>
  <si>
    <t>KINSTON REGIONAL JETPORT</t>
  </si>
  <si>
    <t>ISO</t>
  </si>
  <si>
    <t>CHICAGO MIDWAY INTERNATIONAL</t>
  </si>
  <si>
    <t>YELLOWSTONE</t>
  </si>
  <si>
    <t>WYS</t>
  </si>
  <si>
    <t>FARMINGTON MUNI</t>
  </si>
  <si>
    <t>FMN</t>
  </si>
  <si>
    <t>DODGE CITY REGIONAL</t>
  </si>
  <si>
    <t>DDC</t>
  </si>
  <si>
    <t>TRI-CITIES REGIONAL TN/VA</t>
  </si>
  <si>
    <t>CHARLOTTE/DOUGLAS INTL</t>
  </si>
  <si>
    <t>BRADFORD REGIONAL</t>
  </si>
  <si>
    <t>BFD</t>
  </si>
  <si>
    <t>GALLATIN FIELD</t>
  </si>
  <si>
    <t>BZN</t>
  </si>
  <si>
    <t>PORTLAND INTL JETPORT</t>
  </si>
  <si>
    <t>PWM</t>
  </si>
  <si>
    <t>RALEIGH COUNTY MEMORIAL</t>
  </si>
  <si>
    <t>BKW</t>
  </si>
  <si>
    <t>LAKE CHARLES REGIONAL</t>
  </si>
  <si>
    <t>LCH</t>
  </si>
  <si>
    <t>FRESNO YOSEMITE INTL</t>
  </si>
  <si>
    <t>THIEF RIVER FALLS REGIONAL</t>
  </si>
  <si>
    <t>TVF</t>
  </si>
  <si>
    <t>FAIRBANKS INTL</t>
  </si>
  <si>
    <t>JEFFERSON COUNTY</t>
  </si>
  <si>
    <t>BPT</t>
  </si>
  <si>
    <t>WALLA WALLA REGIONAL</t>
  </si>
  <si>
    <t>ALW</t>
  </si>
  <si>
    <t>SAWYER</t>
  </si>
  <si>
    <t>NIAGARA FALLS INTERNATIONAL</t>
  </si>
  <si>
    <t>REDDING MUNI</t>
  </si>
  <si>
    <t>RDD</t>
  </si>
  <si>
    <t>PORTLAND INTL</t>
  </si>
  <si>
    <t>MC KELLAR-SIPES REGIONAL</t>
  </si>
  <si>
    <t>MKL</t>
  </si>
  <si>
    <t>LINCOLN MUNICIPAL AIRPORT</t>
  </si>
  <si>
    <t xml:space="preserve">				  DC</t>
  </si>
  <si>
    <t>RONALD REAGAN WASHINGTON NATIONAL</t>
  </si>
  <si>
    <t>WASHINGTON DULLES INTERNATI</t>
  </si>
  <si>
    <t>GREENBRIER VALLEY</t>
  </si>
  <si>
    <t>LWB</t>
  </si>
  <si>
    <t>EVANSVILLE REGIONAL</t>
  </si>
  <si>
    <t>EVV</t>
  </si>
  <si>
    <t>RAFAEL HERNANDEZ</t>
  </si>
  <si>
    <t>EUGENIO MARIA DE HOSTOS</t>
  </si>
  <si>
    <t>MERCEDITA</t>
  </si>
  <si>
    <t>ANTONIO RIVERA RODRIQUEZ</t>
  </si>
  <si>
    <t>MONTROSE COUNTY</t>
  </si>
  <si>
    <t>MTJ</t>
  </si>
  <si>
    <t>MWH</t>
  </si>
  <si>
    <t>TRENTON MERCER COUNTY</t>
  </si>
  <si>
    <t>TTN</t>
  </si>
  <si>
    <t>WILKES-BARRE /SCRANTON INTL</t>
  </si>
  <si>
    <t>AVP</t>
  </si>
  <si>
    <t>KEY WEST INTL</t>
  </si>
  <si>
    <t>EYW</t>
  </si>
  <si>
    <t>YELLOWSTONE REGIONAL</t>
  </si>
  <si>
    <t>COD</t>
  </si>
  <si>
    <t>JAMESTOWN REGIONAL AIRPORT</t>
  </si>
  <si>
    <t>JMS</t>
  </si>
  <si>
    <t>PANGBORN MEMORIAL</t>
  </si>
  <si>
    <t>EAT</t>
  </si>
  <si>
    <t>DICKINSON THEODORE ROOSEVELT REGIONAL</t>
  </si>
  <si>
    <t>DIK</t>
  </si>
  <si>
    <t>COLORADO SPRINGS</t>
  </si>
  <si>
    <t>LONG BEACH /DAUGHERTY FIELD</t>
  </si>
  <si>
    <t>Grand Junction Regional</t>
  </si>
  <si>
    <t>GJT</t>
  </si>
  <si>
    <t>CAMARILLO</t>
  </si>
  <si>
    <t>CMA</t>
  </si>
  <si>
    <t>BOULDER CITY MUNI</t>
  </si>
  <si>
    <t>BVU</t>
  </si>
  <si>
    <t>CAPITAL CITY</t>
  </si>
  <si>
    <t>BISHOP</t>
  </si>
  <si>
    <t>BIH</t>
  </si>
  <si>
    <t>WAIMEA-KOHALA</t>
  </si>
  <si>
    <t>MUE</t>
  </si>
  <si>
    <t>MONTEREY PENINSULA</t>
  </si>
  <si>
    <t>HAGERSTOWN REGIONAL AIRPORT/RICHARD A HENSON FIELD</t>
  </si>
  <si>
    <t>HGR</t>
  </si>
  <si>
    <t>GULFPORT-BILOXI REGIONAL</t>
  </si>
  <si>
    <t>DAYTONA BEACH INTL</t>
  </si>
  <si>
    <t>PALM BEACH INTL</t>
  </si>
  <si>
    <t>WORCESTER REGIONAL</t>
  </si>
  <si>
    <t>ORH</t>
  </si>
  <si>
    <t>GENERAL EDWARD LAWRENCE LOGAN</t>
  </si>
  <si>
    <t>LIBERAL MUNI</t>
  </si>
  <si>
    <t>LBL</t>
  </si>
  <si>
    <t>VALLEY INTL</t>
  </si>
  <si>
    <t>HRL</t>
  </si>
  <si>
    <t>MASSENA INTL/RICHARDS FIELD</t>
  </si>
  <si>
    <t>MSS</t>
  </si>
  <si>
    <t>LAURENCE G HANSCOM FIELD</t>
  </si>
  <si>
    <t>BED</t>
  </si>
  <si>
    <t>ALTOONA-BLAIR COUNTY</t>
  </si>
  <si>
    <t>AOO</t>
  </si>
  <si>
    <t>FERNANDO LUIS RIBAS DOMINICCI</t>
  </si>
  <si>
    <t>LAKE HAVASU CITY</t>
  </si>
  <si>
    <t>HII</t>
  </si>
  <si>
    <t>ANAKTUVUK PASS</t>
  </si>
  <si>
    <t>AKP</t>
  </si>
  <si>
    <t>FORT WAYNE INTL</t>
  </si>
  <si>
    <t>LAKE TAHOE</t>
  </si>
  <si>
    <t>TVL</t>
  </si>
  <si>
    <t>DANE COUNTY REGIONAL-TRUAX</t>
  </si>
  <si>
    <t>ST GEORGE MUNI</t>
  </si>
  <si>
    <t>SGU</t>
  </si>
  <si>
    <t>TWIN FALLS-SUN VALLEY REGIONAL</t>
  </si>
  <si>
    <t>TWF</t>
  </si>
  <si>
    <t>PROVINCETOWN MUNI</t>
  </si>
  <si>
    <t>PVC</t>
  </si>
  <si>
    <t>STOCKTON METROPOLITAN</t>
  </si>
  <si>
    <t>SCK</t>
  </si>
  <si>
    <t>WAINWRIGHT</t>
  </si>
  <si>
    <t>AWI</t>
  </si>
  <si>
    <t>SANTA FE MUNI</t>
  </si>
  <si>
    <t>SAF</t>
  </si>
  <si>
    <t>DETROIT METRO  WAYNE</t>
  </si>
  <si>
    <t>WATERTOWN MUNI</t>
  </si>
  <si>
    <t>ATY</t>
  </si>
  <si>
    <t>CORPUS CHRISTI INTL</t>
  </si>
  <si>
    <t>CRP</t>
  </si>
  <si>
    <t>BOONE COUNTY</t>
  </si>
  <si>
    <t>HRO</t>
  </si>
  <si>
    <t>JUNEAU INTL</t>
  </si>
  <si>
    <t>JNU</t>
  </si>
  <si>
    <t>TRI-CITIES</t>
  </si>
  <si>
    <t>CRAVEN COUNTY REGIONAL</t>
  </si>
  <si>
    <t>EWN</t>
  </si>
  <si>
    <t>LONG ISLAND MAC ARTHUR</t>
  </si>
  <si>
    <t>ISP</t>
  </si>
  <si>
    <t>SOUTHERN CALIFORNIA INTERNATIONAL</t>
  </si>
  <si>
    <t>VCV</t>
  </si>
  <si>
    <t>BOISE AIR TERMINAL/GOWEN FIELD</t>
  </si>
  <si>
    <t>BUSH FIELD</t>
  </si>
  <si>
    <t>AGS</t>
  </si>
  <si>
    <t>CHARLEVOIX MUNICIPAL</t>
  </si>
  <si>
    <t>CVX</t>
  </si>
  <si>
    <t>DALLAS LOVE FIELD</t>
  </si>
  <si>
    <t>SNOHOMISH COUNTY (PAINE FIELD)</t>
  </si>
  <si>
    <t>PAE</t>
  </si>
  <si>
    <t>NAPLES MUNI</t>
  </si>
  <si>
    <t>SAN LUIS OBISPO COUNTY</t>
  </si>
  <si>
    <t>SALT LAKE CITY INTL</t>
  </si>
  <si>
    <t>MATHIS FIELD</t>
  </si>
  <si>
    <t>SJT</t>
  </si>
  <si>
    <t>TYLER POUNDS FIELD</t>
  </si>
  <si>
    <t>TYR</t>
  </si>
  <si>
    <t>CLOVIS MUNI</t>
  </si>
  <si>
    <t>CVN</t>
  </si>
  <si>
    <t>CHADRON MUNICIPAL</t>
  </si>
  <si>
    <t>CDR</t>
  </si>
  <si>
    <t>SAN LUIS VALLEY REGIONAL/BERGMAN FIELD</t>
  </si>
  <si>
    <t>ALS</t>
  </si>
  <si>
    <t>DANNELLY FIELD</t>
  </si>
  <si>
    <t>MGM</t>
  </si>
  <si>
    <t>LOS ANGELES INTL</t>
  </si>
  <si>
    <t>PALM SPRINGS INTERNATIONAL</t>
  </si>
  <si>
    <t>SEATTLE-TACOMA INTL</t>
  </si>
  <si>
    <t>GILLETTE-CAMPBELL COUNTY</t>
  </si>
  <si>
    <t>GCC</t>
  </si>
  <si>
    <t>KEARNEY MUNI</t>
  </si>
  <si>
    <t>EAR</t>
  </si>
  <si>
    <t>GREENVILLE-SPARTANBURG</t>
  </si>
  <si>
    <t>EUGENE - MAHLON SWEET FIELD</t>
  </si>
  <si>
    <t>KANSAS CITY INTL</t>
  </si>
  <si>
    <t>STILLWATER MUNICIPAL</t>
  </si>
  <si>
    <t>SWO</t>
  </si>
  <si>
    <t>MONROE REGIONAL</t>
  </si>
  <si>
    <t>MLU</t>
  </si>
  <si>
    <t>KENAI MUNI</t>
  </si>
  <si>
    <t>ENA</t>
  </si>
  <si>
    <t>PITTSBURGH INTERNATIONAL</t>
  </si>
  <si>
    <t>LA CROSSE MUNI</t>
  </si>
  <si>
    <t>LSE</t>
  </si>
  <si>
    <t>FORT COLLINS-LOVELAND MUNI</t>
  </si>
  <si>
    <t>FNL</t>
  </si>
  <si>
    <t>HOT SPRINGS MEMORIAL FIELD</t>
  </si>
  <si>
    <t>HOT</t>
  </si>
  <si>
    <t>TUNICA MUNICIPAL</t>
  </si>
  <si>
    <t>UTA</t>
  </si>
  <si>
    <t>IMPERIAL COUNTY</t>
  </si>
  <si>
    <t>IPL</t>
  </si>
  <si>
    <t>THE EASTERN IOWA AIRPORT CEDAR RAPIDS</t>
  </si>
  <si>
    <t>CEDAR CITY MUNI</t>
  </si>
  <si>
    <t>CDC</t>
  </si>
  <si>
    <t>ORLANDO SANFORD</t>
  </si>
  <si>
    <t>HILTON HEAD</t>
  </si>
  <si>
    <t>HXD</t>
  </si>
  <si>
    <t>YEAGER</t>
  </si>
  <si>
    <t>SAN ANTONIO INTL</t>
  </si>
  <si>
    <t>CHIPPEWA VALLEY REGIONAL</t>
  </si>
  <si>
    <t>EAU</t>
  </si>
  <si>
    <t>PORT COLUMBUS INTL</t>
  </si>
  <si>
    <t>MORGANTOWN MUNI-WALTER L. B</t>
  </si>
  <si>
    <t>MGW</t>
  </si>
  <si>
    <t>VICTORIA REGIONAL</t>
  </si>
  <si>
    <t>VCT</t>
  </si>
  <si>
    <t>OGDENSBURG INTL</t>
  </si>
  <si>
    <t>OGS</t>
  </si>
  <si>
    <t>JOHN WAYNE AIRPORT-ORANGE C</t>
  </si>
  <si>
    <t>SPRINGFIELD-BRANSON NATIONAL</t>
  </si>
  <si>
    <t>NORTH BEND MUNI</t>
  </si>
  <si>
    <t>OTH</t>
  </si>
  <si>
    <t>CENTRAL NEBRASKA REGIONAL</t>
  </si>
  <si>
    <t>GRI</t>
  </si>
  <si>
    <t>EPPLEY AIRFIELD</t>
  </si>
  <si>
    <t>CHERRY CAPITAL</t>
  </si>
  <si>
    <t>TVC</t>
  </si>
  <si>
    <t>TOMPKINS COUNTY</t>
  </si>
  <si>
    <t>ITH</t>
  </si>
  <si>
    <t>LAMBERT-ST LOUIS INTL</t>
  </si>
  <si>
    <t>PAGE MUNI</t>
  </si>
  <si>
    <t>PGA</t>
  </si>
  <si>
    <t>MODESTO CITY-COUNTY?HARRY</t>
  </si>
  <si>
    <t>MOD</t>
  </si>
  <si>
    <t>BILLINGS LOGAN INTL</t>
  </si>
  <si>
    <t>BIL</t>
  </si>
  <si>
    <t>FAYETTEVILLE REGIONAL</t>
  </si>
  <si>
    <t>FAY</t>
  </si>
  <si>
    <t>READING REGIONAL/CARL A SPA</t>
  </si>
  <si>
    <t>RDG</t>
  </si>
  <si>
    <t>FORT LAUDERDALE/ HOLLYWOOD INTL</t>
  </si>
  <si>
    <t>OAKLAND INTERNATIONAL AIRPORT</t>
  </si>
  <si>
    <t>DALLAS/FORT WORTH INTL</t>
  </si>
  <si>
    <t>QUINCY REGIONAL AIRPORT - BALDWIN FIELD</t>
  </si>
  <si>
    <t>UIN</t>
  </si>
  <si>
    <t>TRI-STATE</t>
  </si>
  <si>
    <t>HTS</t>
  </si>
  <si>
    <t>AUSTIN-BERGSTROM INTL</t>
  </si>
  <si>
    <t>ABILENE REGIONAL</t>
  </si>
  <si>
    <t>LOUISVILLE INTL</t>
  </si>
  <si>
    <t xml:space="preserve">				  GU</t>
  </si>
  <si>
    <t>GUAM INTERNATIONAL</t>
  </si>
  <si>
    <t>MIAMI INTL</t>
  </si>
  <si>
    <t>WILLISTON BASIN INTERNATIONAL</t>
  </si>
  <si>
    <t>XWA</t>
  </si>
  <si>
    <t>SANTA BARBARA MUNI</t>
  </si>
  <si>
    <t xml:space="preserve">				  MP</t>
  </si>
  <si>
    <t>SAIPAN INTL</t>
  </si>
  <si>
    <t>GSN</t>
  </si>
  <si>
    <t>WACO REGIONAL</t>
  </si>
  <si>
    <t>ACT</t>
  </si>
  <si>
    <t>ALBUQUERQUE INTL</t>
  </si>
  <si>
    <t>CHARLESTON INTL</t>
  </si>
  <si>
    <t>HARRISBURG INTL</t>
  </si>
  <si>
    <t>ATLANTIC CITY INTL</t>
  </si>
  <si>
    <t>MIDAMERICA/SCOTT AFB</t>
  </si>
  <si>
    <t>BLV</t>
  </si>
  <si>
    <t>OGDEN-HINCKLEY</t>
  </si>
  <si>
    <t>OGD</t>
  </si>
  <si>
    <t>GREATER PEORIA REGIONAL</t>
  </si>
  <si>
    <t>MELBOURNE INTL</t>
  </si>
  <si>
    <t>COLUMBUS METRO</t>
  </si>
  <si>
    <t>CSG</t>
  </si>
  <si>
    <t>STEAMBOAT SPRINGS</t>
  </si>
  <si>
    <t>SBS</t>
  </si>
  <si>
    <t>VERNAL RGNL</t>
  </si>
  <si>
    <t>VEL</t>
  </si>
  <si>
    <t>BALTIMORE-WASHINGTON INTL</t>
  </si>
  <si>
    <t>SAN FRANCISCO INTL</t>
  </si>
  <si>
    <t>ROSWELL MUNI</t>
  </si>
  <si>
    <t>ROW</t>
  </si>
  <si>
    <t>MISSOULA INTL</t>
  </si>
  <si>
    <t>MSO</t>
  </si>
  <si>
    <t>NASHVILLE INTL</t>
  </si>
  <si>
    <t>TWEED-NEW HAVEN</t>
  </si>
  <si>
    <t>HVN</t>
  </si>
  <si>
    <t>MANISTEE COUNTY-BLACKER</t>
  </si>
  <si>
    <t>MBL</t>
  </si>
  <si>
    <t>PULLMAN/MOSCOW REGIONAL</t>
  </si>
  <si>
    <t>PUW</t>
  </si>
  <si>
    <t>DENVER INTL</t>
  </si>
  <si>
    <t>SPOKANE INTL</t>
  </si>
  <si>
    <t>LARAMIE REGIONAL</t>
  </si>
  <si>
    <t>LAR</t>
  </si>
  <si>
    <t>ORCAS ISLAND</t>
  </si>
  <si>
    <t>ORS</t>
  </si>
  <si>
    <t>GRAND FORKS INTL</t>
  </si>
  <si>
    <t>GFK</t>
  </si>
  <si>
    <t>MEMPHIS INTL</t>
  </si>
  <si>
    <t>BROWNSVILLE/SOUTH PADRE ISLAND INTL</t>
  </si>
  <si>
    <t>SACRAMENTO METRO</t>
  </si>
  <si>
    <t>ASPEN-PITKIN CO</t>
  </si>
  <si>
    <t>ASE</t>
  </si>
  <si>
    <t>CAPE GIRARDEAU REGIONAL</t>
  </si>
  <si>
    <t>CGI</t>
  </si>
  <si>
    <t>BLUE GRASS</t>
  </si>
  <si>
    <t>MIDLAND INTL</t>
  </si>
  <si>
    <t>MAF</t>
  </si>
  <si>
    <t>GREEN BAY AUSTIN STRAUBEL INTERNATIONAL AIRPORT</t>
  </si>
  <si>
    <t>GREATER BINGHAMTON</t>
  </si>
  <si>
    <t>BGM</t>
  </si>
  <si>
    <t>DAYTON INTL</t>
  </si>
  <si>
    <t xml:space="preserve">				  VI</t>
  </si>
  <si>
    <t>CYRIL E KING</t>
  </si>
  <si>
    <t>STT</t>
  </si>
  <si>
    <t>SHOW LOW REGIONAL</t>
  </si>
  <si>
    <t>SOW</t>
  </si>
  <si>
    <t>HENRY E. ROHLSEN</t>
  </si>
  <si>
    <t>STX</t>
  </si>
  <si>
    <t>SAN BERNARDINO INTERNATIONAL</t>
  </si>
  <si>
    <t>MOBILE DOWNTOWN</t>
  </si>
  <si>
    <t>BFM</t>
  </si>
  <si>
    <t>MIDDLE GEORGIA REGIONAL</t>
  </si>
  <si>
    <t>MCN</t>
  </si>
  <si>
    <t>Concord Regional Airport</t>
  </si>
  <si>
    <t>JQF</t>
  </si>
  <si>
    <t xml:space="preserve">				  </t>
  </si>
  <si>
    <r>
      <t xml:space="preserve">Ground Transportation Fees </t>
    </r>
    <r>
      <rPr>
        <sz val="10"/>
        <color indexed="10"/>
        <rFont val="Arial"/>
        <family val="2"/>
      </rPr>
      <t>(Transportation Network Companies e.g. Uber/Lyft/Waymo)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</si>
</sst>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 #,##0.00_-;_-* &quot;-&quot;??_-;_-@_-"/>
    <numFmt numFmtId="164" formatCode="&quot;$&quot;#,##0_);[Red]\(&quot;$&quot;#,##0\)"/>
    <numFmt numFmtId="165" formatCode="&quot;$&quot;#,##0.00_);\(&quot;$&quot;#,##0.00\)"/>
    <numFmt numFmtId="166" formatCode="&quot;$&quot;#,##0.00_);[Red]\(&quot;$&quot;#,##0.00\)"/>
    <numFmt numFmtId="167" formatCode="_(&quot;$&quot;* #,##0.00_);_(&quot;$&quot;* \(#,##0.00\);_(&quot;$&quot;* &quot;-&quot;??_);_(@_)"/>
    <numFmt numFmtId="168" formatCode="_(* #,##0.00_);_(* \(#,##0.00\);_(* &quot;-&quot;??_);_(@_)"/>
    <numFmt numFmtId="169" formatCode="_(* #,##0_);_(* \(#,##0\);_(* &quot;-&quot;??_);_(@_)"/>
    <numFmt numFmtId="170" formatCode="_(&quot;$&quot;* #,##0_);_(&quot;$&quot;* \(#,##0\);_(&quot;$&quot;* &quot;-&quot;??_);_(@_)"/>
    <numFmt numFmtId="171" formatCode="_(* #,##0.0_);_(* \(#,##0.0\);_(* &quot;-&quot;??_);_(@_)"/>
    <numFmt numFmtId="172" formatCode="mm/dd/yy;@"/>
    <numFmt numFmtId="173" formatCode="[$-409]d\-mmm;@"/>
    <numFmt numFmtId="174" formatCode="[$-409]mmmm\ d\,\ yyyy;@"/>
    <numFmt numFmtId="175" formatCode="_(* #,##0.000_);_(* \(#,##0.000\);_(* &quot;-&quot;??_);_(@_)"/>
    <numFmt numFmtId="176" formatCode="0.0%"/>
    <numFmt numFmtId="177" formatCode="_([$$-409]* #,##0.00_);_([$$-409]* \(#,##0.00\);_([$$-409]* &quot;-&quot;??_);_(@_)"/>
    <numFmt numFmtId="178" formatCode="&quot;$&quot;#,##0.00"/>
    <numFmt numFmtId="179" formatCode="#,##0.0"/>
    <numFmt numFmtId="180" formatCode="0_)"/>
    <numFmt numFmtId="181" formatCode="&quot;$&quot;#,##0"/>
  </numFmts>
  <fonts count="10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b/>
      <sz val="10"/>
      <name val="Arial"/>
      <family val="2"/>
    </font>
    <font>
      <sz val="10"/>
      <name val="Arial"/>
      <family val="2"/>
    </font>
    <font>
      <b/>
      <u/>
      <sz val="10"/>
      <name val="Arial"/>
      <family val="2"/>
    </font>
    <font>
      <u/>
      <sz val="10"/>
      <name val="Arial"/>
      <family val="2"/>
    </font>
    <font>
      <sz val="10"/>
      <color indexed="10"/>
      <name val="Arial"/>
      <family val="2"/>
    </font>
    <font>
      <b/>
      <sz val="10"/>
      <color indexed="10"/>
      <name val="Arial"/>
      <family val="2"/>
    </font>
    <font>
      <b/>
      <sz val="14"/>
      <name val="Arial"/>
      <family val="2"/>
    </font>
    <font>
      <sz val="10"/>
      <color indexed="10"/>
      <name val="Arial"/>
      <family val="2"/>
    </font>
    <font>
      <b/>
      <sz val="10"/>
      <name val="Arial"/>
      <family val="2"/>
    </font>
    <font>
      <sz val="10"/>
      <name val="Arial"/>
      <family val="2"/>
    </font>
    <font>
      <b/>
      <sz val="12"/>
      <color indexed="10"/>
      <name val="Arial"/>
      <family val="2"/>
    </font>
    <font>
      <b/>
      <sz val="10"/>
      <color indexed="12"/>
      <name val="Arial"/>
      <family val="2"/>
    </font>
    <font>
      <sz val="10"/>
      <color indexed="12"/>
      <name val="Arial"/>
      <family val="2"/>
    </font>
    <font>
      <b/>
      <u/>
      <sz val="10"/>
      <color indexed="12"/>
      <name val="Arial"/>
      <family val="2"/>
    </font>
    <font>
      <sz val="10"/>
      <color indexed="12"/>
      <name val="Arial"/>
      <family val="2"/>
    </font>
    <font>
      <b/>
      <sz val="12"/>
      <color indexed="12"/>
      <name val="Arial"/>
      <family val="2"/>
    </font>
    <font>
      <b/>
      <u/>
      <sz val="10"/>
      <color indexed="10"/>
      <name val="Arial"/>
      <family val="2"/>
    </font>
    <font>
      <sz val="11"/>
      <name val="Arial"/>
      <family val="2"/>
    </font>
    <font>
      <b/>
      <sz val="10"/>
      <color indexed="12"/>
      <name val="Arial"/>
      <family val="2"/>
    </font>
    <font>
      <sz val="12"/>
      <name val="Arial"/>
      <family val="2"/>
    </font>
    <font>
      <b/>
      <sz val="12"/>
      <name val="Arial"/>
      <family val="2"/>
    </font>
    <font>
      <b/>
      <sz val="16"/>
      <color indexed="12"/>
      <name val="Arial"/>
      <family val="2"/>
    </font>
    <font>
      <sz val="6"/>
      <name val="Times New Roman"/>
      <family val="1"/>
    </font>
    <font>
      <sz val="8"/>
      <name val="Times New Roman"/>
      <family val="1"/>
    </font>
    <font>
      <b/>
      <sz val="8"/>
      <name val="Times New Roman"/>
      <family val="1"/>
    </font>
    <font>
      <b/>
      <sz val="6"/>
      <name val="Times New Roman"/>
      <family val="1"/>
    </font>
    <font>
      <sz val="9"/>
      <name val="Arial"/>
      <family val="2"/>
    </font>
    <font>
      <b/>
      <sz val="15"/>
      <name val="Arial"/>
      <family val="2"/>
    </font>
    <font>
      <sz val="12"/>
      <name val="Times New Roman"/>
      <family val="1"/>
    </font>
    <font>
      <b/>
      <sz val="12"/>
      <name val="Times New Roman"/>
      <family val="1"/>
    </font>
    <font>
      <b/>
      <u/>
      <sz val="12"/>
      <name val="Times New Roman"/>
      <family val="1"/>
    </font>
    <font>
      <sz val="12"/>
      <color indexed="42"/>
      <name val="Times New Roman"/>
      <family val="1"/>
    </font>
    <font>
      <sz val="12"/>
      <color indexed="41"/>
      <name val="Times New Roman"/>
      <family val="1"/>
    </font>
    <font>
      <sz val="11"/>
      <name val="Arial"/>
      <family val="2"/>
    </font>
    <font>
      <sz val="10"/>
      <color indexed="10"/>
      <name val="Arial"/>
      <family val="2"/>
    </font>
    <font>
      <sz val="10"/>
      <name val="Verdana"/>
      <family val="2"/>
    </font>
    <font>
      <sz val="8"/>
      <name val="Arial"/>
      <family val="2"/>
    </font>
    <font>
      <u/>
      <sz val="11"/>
      <color indexed="12"/>
      <name val="Arial"/>
      <family val="2"/>
    </font>
    <font>
      <sz val="8"/>
      <name val="Arial"/>
      <family val="2"/>
    </font>
    <font>
      <i/>
      <sz val="9"/>
      <name val="Arial"/>
      <family val="2"/>
    </font>
    <font>
      <b/>
      <sz val="8"/>
      <name val="Arial"/>
      <family val="2"/>
    </font>
    <font>
      <b/>
      <i/>
      <sz val="10"/>
      <name val="Arial"/>
      <family val="2"/>
    </font>
    <font>
      <b/>
      <sz val="9"/>
      <color indexed="81"/>
      <name val="Tahoma"/>
      <family val="2"/>
    </font>
    <font>
      <b/>
      <i/>
      <sz val="12"/>
      <name val="Arial"/>
      <family val="2"/>
    </font>
    <font>
      <u/>
      <sz val="11"/>
      <color theme="10"/>
      <name val="Calibri"/>
      <family val="2"/>
      <scheme val="minor"/>
    </font>
    <font>
      <sz val="11"/>
      <color theme="1"/>
      <name val="Calibri"/>
      <family val="2"/>
      <scheme val="minor"/>
    </font>
    <font>
      <sz val="10"/>
      <color theme="1"/>
      <name val="Arial"/>
      <family val="2"/>
    </font>
    <font>
      <sz val="10"/>
      <color rgb="FFFF0000"/>
      <name val="Arial"/>
      <family val="2"/>
    </font>
    <font>
      <b/>
      <sz val="11"/>
      <color theme="1"/>
      <name val="Calibri"/>
      <family val="2"/>
      <scheme val="minor"/>
    </font>
    <font>
      <sz val="8"/>
      <color theme="1"/>
      <name val="Arial"/>
      <family val="2"/>
    </font>
    <font>
      <b/>
      <sz val="11"/>
      <name val="Arial"/>
      <family val="2"/>
    </font>
    <font>
      <sz val="11"/>
      <color theme="1"/>
      <name val="Arial"/>
      <family val="2"/>
    </font>
    <font>
      <b/>
      <sz val="11"/>
      <color theme="1"/>
      <name val="Arial"/>
      <family val="2"/>
    </font>
    <font>
      <b/>
      <sz val="12"/>
      <color rgb="FF7030A0"/>
      <name val="Arial"/>
      <family val="2"/>
    </font>
    <font>
      <b/>
      <sz val="10"/>
      <color theme="1"/>
      <name val="Arial"/>
      <family val="2"/>
    </font>
    <font>
      <sz val="11"/>
      <color theme="0"/>
      <name val="Arial"/>
      <family val="2"/>
    </font>
    <font>
      <b/>
      <sz val="11"/>
      <color rgb="FFFF0000"/>
      <name val="Arial"/>
      <family val="2"/>
    </font>
    <font>
      <sz val="11"/>
      <color rgb="FFFF0000"/>
      <name val="Arial"/>
      <family val="2"/>
    </font>
    <font>
      <b/>
      <sz val="8"/>
      <color theme="1"/>
      <name val="Arial"/>
      <family val="2"/>
    </font>
    <font>
      <b/>
      <sz val="8"/>
      <color rgb="FFFF0000"/>
      <name val="Arial"/>
      <family val="2"/>
    </font>
    <font>
      <sz val="10"/>
      <color rgb="FF111111"/>
      <name val="Arial"/>
      <family val="2"/>
    </font>
    <font>
      <sz val="16"/>
      <color rgb="FF362F2D"/>
      <name val="Georgia"/>
      <family val="1"/>
    </font>
    <font>
      <sz val="8.1"/>
      <color rgb="FF000000"/>
      <name val="Arial"/>
      <family val="2"/>
    </font>
    <font>
      <b/>
      <sz val="8.1"/>
      <color rgb="FF000000"/>
      <name val="Arial"/>
      <family val="2"/>
    </font>
    <font>
      <sz val="10"/>
      <color indexed="8"/>
      <name val="Arial"/>
      <family val="2"/>
    </font>
    <font>
      <sz val="8"/>
      <color indexed="8"/>
      <name val="Arial"/>
      <family val="2"/>
    </font>
    <font>
      <strike/>
      <sz val="8"/>
      <color theme="1"/>
      <name val="Arial"/>
      <family val="2"/>
    </font>
    <font>
      <b/>
      <sz val="10"/>
      <color rgb="FFFF0000"/>
      <name val="Arial"/>
      <family val="2"/>
    </font>
    <font>
      <b/>
      <sz val="9"/>
      <color rgb="FF002060"/>
      <name val="Arial"/>
      <family val="2"/>
    </font>
    <font>
      <sz val="6"/>
      <name val="Arial"/>
      <family val="2"/>
    </font>
    <font>
      <sz val="11"/>
      <color theme="1"/>
      <name val="times new roman"/>
      <family val="2"/>
    </font>
    <font>
      <b/>
      <u/>
      <sz val="12"/>
      <color indexed="12"/>
      <name val="Arial"/>
      <family val="2"/>
    </font>
    <font>
      <sz val="10"/>
      <color theme="0"/>
      <name val="Arial"/>
      <family val="2"/>
    </font>
    <font>
      <i/>
      <sz val="10"/>
      <color rgb="FFFF0000"/>
      <name val="Arial"/>
      <family val="2"/>
    </font>
    <font>
      <i/>
      <sz val="10"/>
      <color indexed="10"/>
      <name val="Arial"/>
      <family val="2"/>
    </font>
    <font>
      <i/>
      <sz val="11"/>
      <color rgb="FFFF0000"/>
      <name val="Arial"/>
      <family val="2"/>
    </font>
    <font>
      <b/>
      <i/>
      <sz val="10"/>
      <color indexed="12"/>
      <name val="Arial"/>
      <family val="2"/>
    </font>
    <font>
      <b/>
      <sz val="16"/>
      <color theme="1"/>
      <name val="Arial"/>
      <family val="2"/>
    </font>
    <font>
      <b/>
      <sz val="12"/>
      <color rgb="FFFF0000"/>
      <name val="Arial"/>
      <family val="2"/>
    </font>
    <font>
      <sz val="12"/>
      <color rgb="FFFF0000"/>
      <name val="Arial"/>
      <family val="2"/>
    </font>
    <font>
      <b/>
      <sz val="12"/>
      <color theme="7"/>
      <name val="Arial"/>
      <family val="2"/>
    </font>
    <font>
      <b/>
      <sz val="10"/>
      <color rgb="FF00B050"/>
      <name val="Arial"/>
      <family val="2"/>
    </font>
    <font>
      <sz val="8"/>
      <color rgb="FFFF0000"/>
      <name val="Arial"/>
      <family val="2"/>
    </font>
    <font>
      <b/>
      <sz val="16"/>
      <color rgb="FFFF0000"/>
      <name val="Arial"/>
      <family val="2"/>
    </font>
    <font>
      <sz val="11"/>
      <color rgb="FF002060"/>
      <name val="Arial"/>
      <family val="2"/>
    </font>
    <font>
      <sz val="10"/>
      <color rgb="FF002060"/>
      <name val="Arial"/>
      <family val="2"/>
    </font>
    <font>
      <b/>
      <sz val="12"/>
      <color rgb="FF002060"/>
      <name val="Arial"/>
      <family val="2"/>
    </font>
    <font>
      <i/>
      <sz val="10"/>
      <color rgb="FF002060"/>
      <name val="Arial"/>
      <family val="2"/>
    </font>
    <font>
      <b/>
      <sz val="10"/>
      <color rgb="FF002060"/>
      <name val="Arial"/>
      <family val="2"/>
    </font>
    <font>
      <sz val="9"/>
      <color rgb="FF002060"/>
      <name val="Arial"/>
      <family val="2"/>
    </font>
    <font>
      <b/>
      <sz val="11"/>
      <color rgb="FF002060"/>
      <name val="Arial"/>
      <family val="2"/>
    </font>
    <font>
      <u/>
      <sz val="10"/>
      <color rgb="FF002060"/>
      <name val="Arial"/>
      <family val="2"/>
    </font>
    <font>
      <b/>
      <i/>
      <sz val="10"/>
      <color rgb="FF002060"/>
      <name val="Arial"/>
      <family val="2"/>
    </font>
    <font>
      <sz val="36"/>
      <color rgb="FF002060"/>
      <name val="Arial"/>
      <family val="2"/>
    </font>
    <font>
      <b/>
      <sz val="14"/>
      <color rgb="FF002060"/>
      <name val="Arial"/>
      <family val="2"/>
    </font>
    <font>
      <b/>
      <i/>
      <sz val="12"/>
      <color rgb="FF7030A0"/>
      <name val="Arial"/>
      <family val="2"/>
    </font>
  </fonts>
  <fills count="34">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indexed="45"/>
        <bgColor indexed="64"/>
      </patternFill>
    </fill>
    <fill>
      <patternFill patternType="solid">
        <fgColor indexed="40"/>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10"/>
        <bgColor indexed="64"/>
      </patternFill>
    </fill>
    <fill>
      <patternFill patternType="solid">
        <fgColor indexed="22"/>
        <bgColor indexed="64"/>
      </patternFill>
    </fill>
    <fill>
      <patternFill patternType="solid">
        <fgColor indexed="9"/>
        <bgColor indexed="64"/>
      </patternFill>
    </fill>
    <fill>
      <patternFill patternType="solid">
        <fgColor indexed="27"/>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gray0625">
        <fgColor theme="0"/>
        <bgColor theme="0"/>
      </patternFill>
    </fill>
    <fill>
      <patternFill patternType="solid">
        <fgColor theme="0"/>
        <bgColor theme="0"/>
      </patternFill>
    </fill>
    <fill>
      <patternFill patternType="solid">
        <fgColor indexed="65"/>
        <bgColor indexed="64"/>
      </patternFill>
    </fill>
    <fill>
      <patternFill patternType="solid">
        <fgColor rgb="FFE8ECFE"/>
        <bgColor indexed="64"/>
      </patternFill>
    </fill>
    <fill>
      <patternFill patternType="solid">
        <fgColor rgb="FF99CCFF"/>
        <bgColor indexed="64"/>
      </patternFill>
    </fill>
    <fill>
      <patternFill patternType="solid">
        <fgColor rgb="FF00B050"/>
        <bgColor indexed="64"/>
      </patternFill>
    </fill>
    <fill>
      <patternFill patternType="solid">
        <fgColor rgb="FF7030A0"/>
        <bgColor indexed="64"/>
      </patternFill>
    </fill>
    <fill>
      <patternFill patternType="solid">
        <fgColor rgb="FF3366FF"/>
        <bgColor indexed="64"/>
      </patternFill>
    </fill>
    <fill>
      <patternFill patternType="solid">
        <fgColor rgb="FFCC6600"/>
        <bgColor indexed="64"/>
      </patternFill>
    </fill>
    <fill>
      <patternFill patternType="solid">
        <fgColor rgb="FFCCFFCC"/>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7BAE8"/>
        <bgColor indexed="64"/>
      </patternFill>
    </fill>
    <fill>
      <patternFill patternType="solid">
        <fgColor rgb="FFFFA7CB"/>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right style="double">
        <color indexed="64"/>
      </right>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medium">
        <color indexed="64"/>
      </bottom>
      <diagonal/>
    </border>
    <border>
      <left/>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right/>
      <top style="thin">
        <color auto="1"/>
      </top>
      <bottom style="thick">
        <color rgb="FF002060"/>
      </bottom>
      <diagonal/>
    </border>
    <border>
      <left style="thin">
        <color indexed="64"/>
      </left>
      <right style="thin">
        <color indexed="64"/>
      </right>
      <top style="double">
        <color indexed="64"/>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s>
  <cellStyleXfs count="71">
    <xf numFmtId="0" fontId="0" fillId="0" borderId="0"/>
    <xf numFmtId="168" fontId="10" fillId="0" borderId="0" applyFont="0" applyFill="0" applyBorder="0" applyAlignment="0" applyProtection="0"/>
    <xf numFmtId="43" fontId="14" fillId="0" borderId="0" applyFont="0" applyFill="0" applyBorder="0" applyAlignment="0" applyProtection="0"/>
    <xf numFmtId="167" fontId="10" fillId="0" borderId="0" applyFont="0" applyFill="0" applyBorder="0" applyAlignment="0" applyProtection="0"/>
    <xf numFmtId="0" fontId="12" fillId="0" borderId="0" applyNumberFormat="0" applyFill="0" applyBorder="0" applyAlignment="0" applyProtection="0">
      <alignment vertical="top"/>
      <protection locked="0"/>
    </xf>
    <xf numFmtId="0" fontId="57" fillId="0" borderId="0" applyNumberFormat="0" applyFill="0" applyBorder="0" applyAlignment="0" applyProtection="0"/>
    <xf numFmtId="0" fontId="39" fillId="0" borderId="0"/>
    <xf numFmtId="0" fontId="14" fillId="0" borderId="0"/>
    <xf numFmtId="0" fontId="58" fillId="0" borderId="0"/>
    <xf numFmtId="0" fontId="58" fillId="0" borderId="0"/>
    <xf numFmtId="0" fontId="58" fillId="0" borderId="0"/>
    <xf numFmtId="0" fontId="58" fillId="0" borderId="0"/>
    <xf numFmtId="0" fontId="58" fillId="0" borderId="0"/>
    <xf numFmtId="0" fontId="48" fillId="0" borderId="0"/>
    <xf numFmtId="0" fontId="48" fillId="0" borderId="0"/>
    <xf numFmtId="0" fontId="48" fillId="0" borderId="0"/>
    <xf numFmtId="0" fontId="48" fillId="0" borderId="0"/>
    <xf numFmtId="0" fontId="48" fillId="0" borderId="0"/>
    <xf numFmtId="9" fontId="10" fillId="0" borderId="0" applyFont="0" applyFill="0" applyBorder="0" applyAlignment="0" applyProtection="0"/>
    <xf numFmtId="0" fontId="9" fillId="0" borderId="0"/>
    <xf numFmtId="43" fontId="9"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8" fillId="0" borderId="0"/>
    <xf numFmtId="167" fontId="8" fillId="0" borderId="0" applyFont="0" applyFill="0" applyBorder="0" applyAlignment="0" applyProtection="0"/>
    <xf numFmtId="9" fontId="8" fillId="0" borderId="0" applyFont="0" applyFill="0" applyBorder="0" applyAlignment="0" applyProtection="0"/>
    <xf numFmtId="0" fontId="77" fillId="0" borderId="0"/>
    <xf numFmtId="168" fontId="10" fillId="0" borderId="0" applyFont="0" applyFill="0" applyBorder="0" applyAlignment="0" applyProtection="0"/>
    <xf numFmtId="167" fontId="10" fillId="0" borderId="0" applyFon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9" fontId="10" fillId="0" borderId="0" applyFont="0" applyFill="0" applyBorder="0" applyAlignment="0" applyProtection="0"/>
    <xf numFmtId="0" fontId="7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180" fontId="82" fillId="19" borderId="0"/>
    <xf numFmtId="0" fontId="39" fillId="0" borderId="0"/>
    <xf numFmtId="0" fontId="83"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9" fillId="0" borderId="0"/>
    <xf numFmtId="0" fontId="10" fillId="0" borderId="0"/>
    <xf numFmtId="0" fontId="5" fillId="0" borderId="0"/>
    <xf numFmtId="0" fontId="4" fillId="0" borderId="0"/>
    <xf numFmtId="0" fontId="1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230">
    <xf numFmtId="0" fontId="0" fillId="0" borderId="0" xfId="0"/>
    <xf numFmtId="0" fontId="13" fillId="0" borderId="0" xfId="0" applyFont="1"/>
    <xf numFmtId="0" fontId="13" fillId="0" borderId="1" xfId="0" applyFont="1" applyBorder="1" applyAlignment="1">
      <alignment horizontal="center"/>
    </xf>
    <xf numFmtId="0" fontId="0" fillId="0" borderId="0" xfId="0" applyAlignment="1">
      <alignment horizontal="left" indent="1"/>
    </xf>
    <xf numFmtId="0" fontId="13" fillId="0" borderId="0" xfId="0" applyFont="1" applyAlignment="1">
      <alignment horizontal="left"/>
    </xf>
    <xf numFmtId="0" fontId="14" fillId="0" borderId="0" xfId="0" applyFont="1"/>
    <xf numFmtId="0" fontId="14" fillId="0" borderId="0" xfId="0" applyFont="1" applyAlignment="1">
      <alignment horizontal="center"/>
    </xf>
    <xf numFmtId="0" fontId="14" fillId="0" borderId="0" xfId="0" applyFont="1" applyAlignment="1">
      <alignment horizontal="left" indent="1"/>
    </xf>
    <xf numFmtId="0" fontId="13" fillId="0" borderId="0" xfId="0" applyFont="1" applyAlignment="1">
      <alignment horizontal="left" indent="2"/>
    </xf>
    <xf numFmtId="0" fontId="13" fillId="0" borderId="0" xfId="0" applyFont="1" applyAlignment="1">
      <alignment horizontal="center"/>
    </xf>
    <xf numFmtId="170" fontId="14" fillId="0" borderId="0" xfId="3" applyNumberFormat="1" applyFont="1" applyFill="1" applyBorder="1"/>
    <xf numFmtId="0" fontId="0" fillId="0" borderId="0" xfId="0" applyAlignment="1">
      <alignment horizontal="center"/>
    </xf>
    <xf numFmtId="0" fontId="13" fillId="0" borderId="0" xfId="0" applyFont="1" applyAlignment="1">
      <alignment horizontal="center" wrapText="1"/>
    </xf>
    <xf numFmtId="0" fontId="19" fillId="0" borderId="0" xfId="0" applyFont="1"/>
    <xf numFmtId="0" fontId="20" fillId="0" borderId="0" xfId="0" applyFont="1"/>
    <xf numFmtId="0" fontId="13" fillId="0" borderId="1" xfId="0" applyFont="1" applyBorder="1" applyAlignment="1">
      <alignment horizontal="center" wrapText="1"/>
    </xf>
    <xf numFmtId="0" fontId="10" fillId="0" borderId="0" xfId="0" applyFont="1" applyAlignment="1">
      <alignment horizontal="center"/>
    </xf>
    <xf numFmtId="170" fontId="0" fillId="0" borderId="0" xfId="3" applyNumberFormat="1" applyFont="1" applyFill="1" applyBorder="1"/>
    <xf numFmtId="9" fontId="0" fillId="2" borderId="2" xfId="18" applyFont="1" applyFill="1" applyBorder="1"/>
    <xf numFmtId="9" fontId="0" fillId="0" borderId="0" xfId="18" applyFont="1" applyFill="1" applyBorder="1"/>
    <xf numFmtId="0" fontId="10" fillId="0" borderId="0" xfId="0" applyFont="1"/>
    <xf numFmtId="170" fontId="0" fillId="3" borderId="2" xfId="3" applyNumberFormat="1" applyFont="1" applyFill="1" applyBorder="1"/>
    <xf numFmtId="0" fontId="0" fillId="3" borderId="2" xfId="0" applyFill="1" applyBorder="1" applyAlignment="1">
      <alignment horizontal="center"/>
    </xf>
    <xf numFmtId="169" fontId="0" fillId="3" borderId="2" xfId="1" applyNumberFormat="1" applyFont="1" applyFill="1" applyBorder="1"/>
    <xf numFmtId="0" fontId="0" fillId="0" borderId="0" xfId="0" applyAlignment="1">
      <alignment horizontal="center" vertical="center"/>
    </xf>
    <xf numFmtId="0" fontId="13" fillId="0" borderId="0" xfId="0" applyFont="1" applyAlignment="1">
      <alignment horizontal="right"/>
    </xf>
    <xf numFmtId="9" fontId="0" fillId="0" borderId="0" xfId="18" applyFont="1" applyBorder="1"/>
    <xf numFmtId="0" fontId="0" fillId="3" borderId="5" xfId="0" applyFill="1" applyBorder="1" applyAlignment="1">
      <alignment horizontal="center"/>
    </xf>
    <xf numFmtId="172" fontId="14" fillId="0" borderId="2" xfId="3" applyNumberFormat="1" applyFont="1" applyBorder="1" applyAlignment="1" applyProtection="1">
      <alignment horizontal="center"/>
      <protection locked="0"/>
    </xf>
    <xf numFmtId="0" fontId="15" fillId="0" borderId="0" xfId="0" applyFont="1" applyAlignment="1">
      <alignment horizontal="left"/>
    </xf>
    <xf numFmtId="0" fontId="15" fillId="0" borderId="0" xfId="0" applyFont="1" applyAlignment="1">
      <alignment horizontal="center"/>
    </xf>
    <xf numFmtId="0" fontId="13" fillId="0" borderId="0" xfId="0" applyFont="1" applyAlignment="1">
      <alignment horizontal="left" indent="1"/>
    </xf>
    <xf numFmtId="0" fontId="14" fillId="0" borderId="0" xfId="0" applyFont="1" applyAlignment="1">
      <alignment horizontal="left" indent="2"/>
    </xf>
    <xf numFmtId="0" fontId="13" fillId="0" borderId="0" xfId="0" applyFont="1" applyAlignment="1">
      <alignment horizontal="left" indent="3"/>
    </xf>
    <xf numFmtId="0" fontId="24" fillId="0" borderId="0" xfId="0" applyFont="1" applyAlignment="1">
      <alignment horizontal="center"/>
    </xf>
    <xf numFmtId="0" fontId="13" fillId="0" borderId="0" xfId="0" applyFont="1" applyAlignment="1">
      <alignment horizontal="left" indent="4"/>
    </xf>
    <xf numFmtId="0" fontId="14" fillId="0" borderId="0" xfId="0" applyFont="1" applyAlignment="1">
      <alignment horizontal="center" vertical="center"/>
    </xf>
    <xf numFmtId="0" fontId="13" fillId="0" borderId="0" xfId="0" applyFont="1" applyAlignment="1">
      <alignment vertical="center"/>
    </xf>
    <xf numFmtId="0" fontId="13" fillId="2" borderId="2" xfId="0" applyFont="1" applyFill="1" applyBorder="1" applyAlignment="1">
      <alignment horizontal="center"/>
    </xf>
    <xf numFmtId="170" fontId="13" fillId="0" borderId="1" xfId="3" applyNumberFormat="1" applyFont="1" applyBorder="1" applyAlignment="1" applyProtection="1">
      <alignment horizontal="center"/>
    </xf>
    <xf numFmtId="0" fontId="0" fillId="0" borderId="0" xfId="0" applyAlignment="1">
      <alignment vertical="center"/>
    </xf>
    <xf numFmtId="166" fontId="0" fillId="2" borderId="2" xfId="3" applyNumberFormat="1" applyFont="1" applyFill="1" applyBorder="1"/>
    <xf numFmtId="166" fontId="0" fillId="0" borderId="0" xfId="0" applyNumberFormat="1"/>
    <xf numFmtId="166" fontId="0" fillId="0" borderId="0" xfId="0" applyNumberFormat="1" applyAlignment="1">
      <alignment horizontal="left" indent="1"/>
    </xf>
    <xf numFmtId="166" fontId="19" fillId="0" borderId="0" xfId="0" applyNumberFormat="1" applyFont="1"/>
    <xf numFmtId="166" fontId="0" fillId="0" borderId="0" xfId="3" applyNumberFormat="1" applyFont="1" applyFill="1" applyBorder="1"/>
    <xf numFmtId="166" fontId="14" fillId="2" borderId="2" xfId="3" applyNumberFormat="1" applyFont="1" applyFill="1" applyBorder="1"/>
    <xf numFmtId="0" fontId="29" fillId="0" borderId="0" xfId="0" applyFont="1" applyAlignment="1">
      <alignment vertical="center"/>
    </xf>
    <xf numFmtId="164" fontId="0" fillId="0" borderId="0" xfId="3" applyNumberFormat="1" applyFont="1" applyFill="1" applyBorder="1"/>
    <xf numFmtId="172" fontId="14" fillId="0" borderId="4" xfId="3" applyNumberFormat="1" applyFont="1" applyBorder="1" applyAlignment="1" applyProtection="1">
      <alignment horizontal="center"/>
      <protection locked="0"/>
    </xf>
    <xf numFmtId="0" fontId="13" fillId="0" borderId="0" xfId="0" applyFont="1" applyAlignment="1">
      <alignment horizontal="center" vertical="center"/>
    </xf>
    <xf numFmtId="174" fontId="0" fillId="3" borderId="2" xfId="0" applyNumberFormat="1" applyFill="1" applyBorder="1" applyAlignment="1">
      <alignment horizontal="center"/>
    </xf>
    <xf numFmtId="0" fontId="14" fillId="0" borderId="0" xfId="0" applyFont="1" applyProtection="1">
      <protection locked="0"/>
    </xf>
    <xf numFmtId="170" fontId="14" fillId="2" borderId="2" xfId="3" applyNumberFormat="1" applyFont="1" applyFill="1" applyBorder="1" applyProtection="1"/>
    <xf numFmtId="170" fontId="0" fillId="3" borderId="2" xfId="3" applyNumberFormat="1" applyFont="1" applyFill="1" applyBorder="1" applyAlignment="1" applyProtection="1">
      <alignment horizontal="right"/>
    </xf>
    <xf numFmtId="9" fontId="0" fillId="2" borderId="2" xfId="18" applyFont="1" applyFill="1" applyBorder="1" applyAlignment="1" applyProtection="1">
      <alignment horizontal="right"/>
    </xf>
    <xf numFmtId="169" fontId="0" fillId="3" borderId="2" xfId="1" applyNumberFormat="1" applyFont="1" applyFill="1" applyBorder="1" applyAlignment="1" applyProtection="1">
      <alignment horizontal="right"/>
    </xf>
    <xf numFmtId="167" fontId="0" fillId="2" borderId="2" xfId="3" applyFont="1" applyFill="1" applyBorder="1" applyAlignment="1" applyProtection="1">
      <alignment horizontal="right"/>
    </xf>
    <xf numFmtId="170" fontId="13" fillId="3" borderId="2" xfId="3" applyNumberFormat="1" applyFont="1" applyFill="1" applyBorder="1" applyAlignment="1">
      <alignment horizontal="center"/>
    </xf>
    <xf numFmtId="169" fontId="0" fillId="0" borderId="0" xfId="1" applyNumberFormat="1" applyFont="1" applyBorder="1"/>
    <xf numFmtId="0" fontId="19" fillId="0" borderId="19" xfId="0" applyFont="1" applyBorder="1" applyAlignment="1">
      <alignment horizontal="center"/>
    </xf>
    <xf numFmtId="169" fontId="19" fillId="0" borderId="20" xfId="1" applyNumberFormat="1" applyFont="1" applyFill="1" applyBorder="1" applyAlignment="1">
      <alignment horizontal="center"/>
    </xf>
    <xf numFmtId="9" fontId="19" fillId="0" borderId="8" xfId="18" applyFont="1" applyFill="1" applyBorder="1" applyAlignment="1">
      <alignment horizontal="center"/>
    </xf>
    <xf numFmtId="0" fontId="19" fillId="0" borderId="0" xfId="0" applyFont="1" applyAlignment="1">
      <alignment horizontal="center"/>
    </xf>
    <xf numFmtId="0" fontId="0" fillId="0" borderId="5" xfId="0" applyBorder="1"/>
    <xf numFmtId="169" fontId="13" fillId="0" borderId="21" xfId="1" applyNumberFormat="1" applyFont="1" applyBorder="1" applyAlignment="1">
      <alignment horizontal="center"/>
    </xf>
    <xf numFmtId="9" fontId="13" fillId="0" borderId="22" xfId="18" applyFont="1" applyBorder="1" applyAlignment="1">
      <alignment horizontal="center"/>
    </xf>
    <xf numFmtId="0" fontId="13" fillId="5" borderId="7" xfId="0" applyFont="1" applyFill="1" applyBorder="1" applyAlignment="1">
      <alignment horizontal="center" wrapText="1"/>
    </xf>
    <xf numFmtId="0" fontId="13" fillId="8" borderId="7" xfId="0" applyFont="1" applyFill="1" applyBorder="1" applyAlignment="1">
      <alignment horizontal="center" wrapText="1"/>
    </xf>
    <xf numFmtId="0" fontId="13" fillId="8" borderId="6" xfId="0" applyFont="1" applyFill="1" applyBorder="1" applyAlignment="1">
      <alignment horizontal="center" wrapText="1"/>
    </xf>
    <xf numFmtId="0" fontId="13" fillId="2" borderId="7" xfId="0" applyFont="1" applyFill="1" applyBorder="1" applyAlignment="1">
      <alignment horizontal="center" wrapText="1"/>
    </xf>
    <xf numFmtId="0" fontId="13" fillId="2" borderId="6" xfId="0" applyFont="1" applyFill="1" applyBorder="1" applyAlignment="1">
      <alignment horizontal="center" wrapText="1"/>
    </xf>
    <xf numFmtId="0" fontId="13" fillId="9" borderId="7" xfId="0" applyFont="1" applyFill="1" applyBorder="1" applyAlignment="1">
      <alignment horizontal="center" wrapText="1"/>
    </xf>
    <xf numFmtId="0" fontId="13" fillId="9" borderId="6" xfId="0" applyFont="1" applyFill="1" applyBorder="1" applyAlignment="1">
      <alignment horizontal="center" wrapText="1"/>
    </xf>
    <xf numFmtId="169" fontId="0" fillId="0" borderId="0" xfId="1" applyNumberFormat="1" applyFont="1" applyFill="1" applyBorder="1"/>
    <xf numFmtId="0" fontId="0" fillId="0" borderId="1" xfId="0" applyBorder="1"/>
    <xf numFmtId="0" fontId="13" fillId="0" borderId="23" xfId="0" applyFont="1" applyBorder="1"/>
    <xf numFmtId="169" fontId="0" fillId="0" borderId="23" xfId="1" applyNumberFormat="1" applyFont="1" applyBorder="1"/>
    <xf numFmtId="9" fontId="0" fillId="0" borderId="24" xfId="18" applyFont="1" applyBorder="1"/>
    <xf numFmtId="0" fontId="0" fillId="5" borderId="23" xfId="0" applyFill="1" applyBorder="1"/>
    <xf numFmtId="0" fontId="0" fillId="7" borderId="20" xfId="0" applyFill="1" applyBorder="1"/>
    <xf numFmtId="0" fontId="13" fillId="0" borderId="20" xfId="0" applyFont="1" applyBorder="1"/>
    <xf numFmtId="169" fontId="0" fillId="0" borderId="20" xfId="1" applyNumberFormat="1" applyFont="1" applyBorder="1"/>
    <xf numFmtId="9" fontId="0" fillId="0" borderId="8" xfId="18" applyFont="1" applyBorder="1"/>
    <xf numFmtId="0" fontId="0" fillId="5" borderId="20" xfId="0" applyFill="1" applyBorder="1"/>
    <xf numFmtId="0" fontId="0" fillId="0" borderId="20" xfId="0" applyBorder="1"/>
    <xf numFmtId="169" fontId="0" fillId="0" borderId="20" xfId="1" applyNumberFormat="1" applyFont="1" applyFill="1" applyBorder="1"/>
    <xf numFmtId="171" fontId="0" fillId="7" borderId="0" xfId="1" applyNumberFormat="1" applyFont="1" applyFill="1" applyBorder="1"/>
    <xf numFmtId="169" fontId="0" fillId="2" borderId="8" xfId="1" applyNumberFormat="1" applyFont="1" applyFill="1" applyBorder="1"/>
    <xf numFmtId="168" fontId="0" fillId="9" borderId="0" xfId="1" applyFont="1" applyFill="1" applyBorder="1"/>
    <xf numFmtId="9" fontId="0" fillId="0" borderId="8" xfId="18" applyFont="1" applyFill="1" applyBorder="1"/>
    <xf numFmtId="169" fontId="0" fillId="5" borderId="20" xfId="1" applyNumberFormat="1" applyFont="1" applyFill="1" applyBorder="1"/>
    <xf numFmtId="169" fontId="0" fillId="7" borderId="0" xfId="1" applyNumberFormat="1" applyFont="1" applyFill="1" applyBorder="1"/>
    <xf numFmtId="0" fontId="0" fillId="7" borderId="0" xfId="0" applyFill="1"/>
    <xf numFmtId="169" fontId="0" fillId="9" borderId="0" xfId="1" applyNumberFormat="1" applyFont="1" applyFill="1" applyBorder="1"/>
    <xf numFmtId="0" fontId="0" fillId="8" borderId="20" xfId="0" applyFill="1" applyBorder="1"/>
    <xf numFmtId="0" fontId="0" fillId="8" borderId="8" xfId="0" applyFill="1" applyBorder="1"/>
    <xf numFmtId="0" fontId="0" fillId="2" borderId="20" xfId="0" applyFill="1" applyBorder="1"/>
    <xf numFmtId="0" fontId="0" fillId="2" borderId="8" xfId="0" applyFill="1" applyBorder="1"/>
    <xf numFmtId="0" fontId="0" fillId="9" borderId="0" xfId="0" applyFill="1"/>
    <xf numFmtId="0" fontId="0" fillId="9" borderId="8" xfId="0" applyFill="1" applyBorder="1"/>
    <xf numFmtId="175" fontId="0" fillId="5" borderId="20" xfId="1" applyNumberFormat="1" applyFont="1" applyFill="1" applyBorder="1"/>
    <xf numFmtId="168" fontId="0" fillId="7" borderId="0" xfId="1" applyFont="1" applyFill="1" applyBorder="1"/>
    <xf numFmtId="168" fontId="0" fillId="2" borderId="20" xfId="1" applyFont="1" applyFill="1" applyBorder="1"/>
    <xf numFmtId="169" fontId="0" fillId="0" borderId="21" xfId="1" applyNumberFormat="1" applyFont="1" applyBorder="1"/>
    <xf numFmtId="9" fontId="0" fillId="0" borderId="22" xfId="18" applyFont="1" applyBorder="1"/>
    <xf numFmtId="168" fontId="0" fillId="0" borderId="20" xfId="1" applyFont="1" applyBorder="1"/>
    <xf numFmtId="169" fontId="0" fillId="10" borderId="20" xfId="1" applyNumberFormat="1" applyFont="1" applyFill="1" applyBorder="1"/>
    <xf numFmtId="0" fontId="0" fillId="11" borderId="8" xfId="0" applyFill="1" applyBorder="1"/>
    <xf numFmtId="0" fontId="0" fillId="0" borderId="21" xfId="0" applyBorder="1"/>
    <xf numFmtId="168" fontId="0" fillId="5" borderId="21" xfId="1" applyFont="1" applyFill="1" applyBorder="1"/>
    <xf numFmtId="168" fontId="0" fillId="7" borderId="21" xfId="1" applyFont="1" applyFill="1" applyBorder="1"/>
    <xf numFmtId="0" fontId="0" fillId="7" borderId="1" xfId="0" applyFill="1" applyBorder="1"/>
    <xf numFmtId="168" fontId="0" fillId="9" borderId="21" xfId="1" applyFont="1" applyFill="1" applyBorder="1"/>
    <xf numFmtId="169" fontId="0" fillId="0" borderId="1" xfId="1" applyNumberFormat="1" applyFont="1" applyFill="1" applyBorder="1"/>
    <xf numFmtId="9" fontId="0" fillId="0" borderId="1" xfId="18" applyFont="1" applyFill="1" applyBorder="1"/>
    <xf numFmtId="168" fontId="0" fillId="5" borderId="20" xfId="1" applyFont="1" applyFill="1" applyBorder="1"/>
    <xf numFmtId="168" fontId="0" fillId="7" borderId="20" xfId="1" applyFont="1" applyFill="1" applyBorder="1"/>
    <xf numFmtId="168" fontId="0" fillId="5" borderId="25" xfId="1" applyFont="1" applyFill="1" applyBorder="1"/>
    <xf numFmtId="0" fontId="14" fillId="0" borderId="20" xfId="0" applyFont="1" applyBorder="1"/>
    <xf numFmtId="0" fontId="0" fillId="5" borderId="21" xfId="0" applyFill="1" applyBorder="1"/>
    <xf numFmtId="0" fontId="0" fillId="7" borderId="21" xfId="0" applyFill="1" applyBorder="1"/>
    <xf numFmtId="0" fontId="0" fillId="8" borderId="21" xfId="0" applyFill="1" applyBorder="1"/>
    <xf numFmtId="0" fontId="0" fillId="8" borderId="22" xfId="0" applyFill="1" applyBorder="1"/>
    <xf numFmtId="0" fontId="0" fillId="2" borderId="21" xfId="0" applyFill="1" applyBorder="1"/>
    <xf numFmtId="0" fontId="0" fillId="2" borderId="22" xfId="0" applyFill="1" applyBorder="1"/>
    <xf numFmtId="0" fontId="0" fillId="9" borderId="1" xfId="0" applyFill="1" applyBorder="1"/>
    <xf numFmtId="0" fontId="0" fillId="9" borderId="22" xfId="0" applyFill="1" applyBorder="1"/>
    <xf numFmtId="169" fontId="14" fillId="0" borderId="7" xfId="1" applyNumberFormat="1" applyFont="1" applyBorder="1"/>
    <xf numFmtId="9" fontId="0" fillId="0" borderId="6" xfId="18" applyFont="1" applyBorder="1"/>
    <xf numFmtId="0" fontId="0" fillId="0" borderId="13" xfId="0" applyBorder="1"/>
    <xf numFmtId="168" fontId="0" fillId="7" borderId="1" xfId="1" applyFont="1" applyFill="1" applyBorder="1"/>
    <xf numFmtId="0" fontId="0" fillId="9" borderId="13" xfId="0" applyFill="1" applyBorder="1"/>
    <xf numFmtId="0" fontId="0" fillId="9" borderId="6" xfId="0" applyFill="1" applyBorder="1"/>
    <xf numFmtId="0" fontId="0" fillId="0" borderId="23" xfId="0" applyBorder="1"/>
    <xf numFmtId="169" fontId="0" fillId="0" borderId="3" xfId="1" applyNumberFormat="1" applyFont="1" applyFill="1" applyBorder="1"/>
    <xf numFmtId="9" fontId="0" fillId="0" borderId="3" xfId="18" applyFont="1" applyFill="1" applyBorder="1"/>
    <xf numFmtId="0" fontId="0" fillId="0" borderId="3" xfId="0" applyBorder="1"/>
    <xf numFmtId="0" fontId="0" fillId="7" borderId="3" xfId="0" applyFill="1" applyBorder="1"/>
    <xf numFmtId="0" fontId="0" fillId="7" borderId="23" xfId="0" applyFill="1" applyBorder="1"/>
    <xf numFmtId="0" fontId="0" fillId="8" borderId="23" xfId="0" applyFill="1" applyBorder="1"/>
    <xf numFmtId="0" fontId="0" fillId="8" borderId="24" xfId="0" applyFill="1" applyBorder="1"/>
    <xf numFmtId="0" fontId="0" fillId="2" borderId="23" xfId="0" applyFill="1" applyBorder="1"/>
    <xf numFmtId="0" fontId="0" fillId="2" borderId="24" xfId="0" applyFill="1" applyBorder="1"/>
    <xf numFmtId="0" fontId="0" fillId="9" borderId="3" xfId="0" applyFill="1" applyBorder="1"/>
    <xf numFmtId="0" fontId="0" fillId="9" borderId="24" xfId="0" applyFill="1" applyBorder="1"/>
    <xf numFmtId="0" fontId="0" fillId="9" borderId="20" xfId="0" applyFill="1" applyBorder="1"/>
    <xf numFmtId="0" fontId="13" fillId="0" borderId="21" xfId="0" applyFont="1" applyBorder="1"/>
    <xf numFmtId="0" fontId="0" fillId="9" borderId="21" xfId="0" applyFill="1" applyBorder="1"/>
    <xf numFmtId="0" fontId="13" fillId="0" borderId="23" xfId="0" applyFont="1" applyBorder="1" applyAlignment="1">
      <alignment horizontal="left"/>
    </xf>
    <xf numFmtId="0" fontId="13" fillId="0" borderId="20" xfId="0" applyFont="1" applyBorder="1" applyAlignment="1">
      <alignment horizontal="left"/>
    </xf>
    <xf numFmtId="0" fontId="13" fillId="0" borderId="19" xfId="0" applyFont="1" applyBorder="1"/>
    <xf numFmtId="168" fontId="0" fillId="0" borderId="8" xfId="1" applyFont="1" applyBorder="1"/>
    <xf numFmtId="0" fontId="0" fillId="0" borderId="19" xfId="0" applyBorder="1"/>
    <xf numFmtId="0" fontId="0" fillId="8" borderId="20" xfId="1" applyNumberFormat="1" applyFont="1" applyFill="1" applyBorder="1"/>
    <xf numFmtId="0" fontId="0" fillId="8" borderId="8" xfId="1" applyNumberFormat="1" applyFont="1" applyFill="1" applyBorder="1"/>
    <xf numFmtId="0" fontId="0" fillId="2" borderId="20" xfId="1" applyNumberFormat="1" applyFont="1" applyFill="1" applyBorder="1"/>
    <xf numFmtId="0" fontId="0" fillId="2" borderId="8" xfId="1" applyNumberFormat="1" applyFont="1" applyFill="1" applyBorder="1"/>
    <xf numFmtId="0" fontId="0" fillId="2" borderId="22" xfId="1" applyNumberFormat="1" applyFont="1" applyFill="1" applyBorder="1"/>
    <xf numFmtId="0" fontId="40" fillId="0" borderId="0" xfId="0" applyFont="1" applyAlignment="1">
      <alignment horizontal="center" vertical="center"/>
    </xf>
    <xf numFmtId="0" fontId="19" fillId="0" borderId="4"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0" fontId="13" fillId="0" borderId="21" xfId="0" applyFont="1" applyBorder="1" applyAlignment="1">
      <alignment horizontal="center"/>
    </xf>
    <xf numFmtId="176" fontId="13" fillId="0" borderId="22" xfId="18" applyNumberFormat="1" applyFont="1" applyBorder="1" applyAlignment="1">
      <alignment horizontal="center"/>
    </xf>
    <xf numFmtId="176" fontId="0" fillId="0" borderId="0" xfId="18" applyNumberFormat="1" applyFont="1" applyFill="1" applyBorder="1"/>
    <xf numFmtId="176" fontId="0" fillId="0" borderId="24" xfId="18" applyNumberFormat="1" applyFont="1" applyBorder="1"/>
    <xf numFmtId="176" fontId="0" fillId="0" borderId="8" xfId="18" applyNumberFormat="1" applyFont="1" applyBorder="1"/>
    <xf numFmtId="0" fontId="0" fillId="0" borderId="8" xfId="18" applyNumberFormat="1" applyFont="1" applyBorder="1"/>
    <xf numFmtId="0" fontId="0" fillId="0" borderId="22" xfId="18" applyNumberFormat="1" applyFont="1" applyBorder="1"/>
    <xf numFmtId="176" fontId="0" fillId="0" borderId="22" xfId="18" applyNumberFormat="1" applyFont="1" applyBorder="1"/>
    <xf numFmtId="0" fontId="0" fillId="8" borderId="0" xfId="0" applyFill="1"/>
    <xf numFmtId="0" fontId="0" fillId="5" borderId="19" xfId="0" applyFill="1" applyBorder="1"/>
    <xf numFmtId="0" fontId="19" fillId="0" borderId="20" xfId="0" applyFont="1" applyBorder="1" applyAlignment="1">
      <alignment horizontal="center"/>
    </xf>
    <xf numFmtId="0" fontId="41" fillId="0" borderId="0" xfId="0" applyFont="1"/>
    <xf numFmtId="0" fontId="40" fillId="0" borderId="0" xfId="0" applyFont="1" applyAlignment="1">
      <alignment vertical="center"/>
    </xf>
    <xf numFmtId="0" fontId="42" fillId="0" borderId="0" xfId="0" applyFont="1"/>
    <xf numFmtId="0" fontId="43" fillId="0" borderId="0" xfId="0" applyFont="1"/>
    <xf numFmtId="0" fontId="41" fillId="0" borderId="0" xfId="0" applyFont="1" applyAlignment="1">
      <alignment horizontal="justify"/>
    </xf>
    <xf numFmtId="0" fontId="21" fillId="0" borderId="20" xfId="0" applyFont="1" applyBorder="1"/>
    <xf numFmtId="0" fontId="21" fillId="0" borderId="0" xfId="0" applyFont="1"/>
    <xf numFmtId="0" fontId="43" fillId="0" borderId="0" xfId="0" applyFont="1" applyAlignment="1">
      <alignment horizontal="left"/>
    </xf>
    <xf numFmtId="0" fontId="14" fillId="0" borderId="8" xfId="0" applyFont="1" applyBorder="1"/>
    <xf numFmtId="0" fontId="13" fillId="0" borderId="1" xfId="0" applyFont="1" applyBorder="1"/>
    <xf numFmtId="0" fontId="45" fillId="0" borderId="0" xfId="0" applyFont="1"/>
    <xf numFmtId="169" fontId="13" fillId="0" borderId="20" xfId="1" applyNumberFormat="1" applyFont="1" applyBorder="1"/>
    <xf numFmtId="169" fontId="21" fillId="0" borderId="20" xfId="1" applyNumberFormat="1" applyFont="1" applyBorder="1"/>
    <xf numFmtId="169" fontId="13" fillId="0" borderId="20" xfId="1" applyNumberFormat="1" applyFont="1" applyFill="1" applyBorder="1"/>
    <xf numFmtId="169" fontId="21" fillId="0" borderId="1" xfId="1" applyNumberFormat="1" applyFont="1" applyBorder="1"/>
    <xf numFmtId="169" fontId="41" fillId="0" borderId="21" xfId="1" applyNumberFormat="1" applyFont="1" applyBorder="1"/>
    <xf numFmtId="0" fontId="21" fillId="0" borderId="5" xfId="0" applyFont="1" applyBorder="1"/>
    <xf numFmtId="0" fontId="21" fillId="0" borderId="19" xfId="0" applyFont="1" applyBorder="1"/>
    <xf numFmtId="0" fontId="10" fillId="0" borderId="0" xfId="0" applyFont="1" applyAlignment="1">
      <alignment horizontal="left" indent="1"/>
    </xf>
    <xf numFmtId="0" fontId="22" fillId="0" borderId="0" xfId="0" applyFont="1" applyAlignment="1">
      <alignment horizontal="left" indent="1"/>
    </xf>
    <xf numFmtId="166" fontId="13" fillId="0" borderId="0" xfId="0" applyNumberFormat="1" applyFont="1" applyAlignment="1">
      <alignment horizontal="center" wrapText="1"/>
    </xf>
    <xf numFmtId="38" fontId="13" fillId="0" borderId="0" xfId="1" applyNumberFormat="1" applyFont="1" applyFill="1" applyBorder="1" applyAlignment="1">
      <alignment horizontal="center"/>
    </xf>
    <xf numFmtId="170" fontId="14" fillId="0" borderId="0" xfId="3" applyNumberFormat="1" applyFont="1" applyFill="1" applyAlignment="1">
      <alignment horizontal="center"/>
    </xf>
    <xf numFmtId="170" fontId="0" fillId="0" borderId="0" xfId="3" applyNumberFormat="1" applyFont="1"/>
    <xf numFmtId="170" fontId="14" fillId="2" borderId="2" xfId="3" applyNumberFormat="1" applyFont="1" applyFill="1" applyBorder="1"/>
    <xf numFmtId="170" fontId="0" fillId="2" borderId="2" xfId="3" applyNumberFormat="1" applyFont="1" applyFill="1" applyBorder="1"/>
    <xf numFmtId="176" fontId="0" fillId="0" borderId="8" xfId="18" applyNumberFormat="1" applyFont="1" applyFill="1" applyBorder="1"/>
    <xf numFmtId="0" fontId="0" fillId="6" borderId="0" xfId="0" applyFill="1"/>
    <xf numFmtId="0" fontId="48" fillId="6" borderId="0" xfId="17" applyFill="1"/>
    <xf numFmtId="0" fontId="48" fillId="6" borderId="0" xfId="13" applyFill="1"/>
    <xf numFmtId="9" fontId="0" fillId="0" borderId="0" xfId="0" applyNumberFormat="1"/>
    <xf numFmtId="167" fontId="0" fillId="0" borderId="0" xfId="0" applyNumberFormat="1"/>
    <xf numFmtId="0" fontId="11" fillId="0" borderId="0" xfId="0" applyFont="1" applyAlignment="1" applyProtection="1">
      <alignment horizontal="center"/>
      <protection locked="0"/>
    </xf>
    <xf numFmtId="167" fontId="13" fillId="0" borderId="2" xfId="0" applyNumberFormat="1" applyFont="1" applyBorder="1" applyAlignment="1">
      <alignment horizontal="right"/>
    </xf>
    <xf numFmtId="0" fontId="13" fillId="5" borderId="2" xfId="0" applyFont="1" applyFill="1" applyBorder="1" applyAlignment="1">
      <alignment horizontal="center" wrapText="1"/>
    </xf>
    <xf numFmtId="0" fontId="13" fillId="7" borderId="7" xfId="0" applyFont="1" applyFill="1" applyBorder="1" applyAlignment="1">
      <alignment horizontal="center" wrapText="1"/>
    </xf>
    <xf numFmtId="0" fontId="13" fillId="7" borderId="13" xfId="0" applyFont="1" applyFill="1" applyBorder="1" applyAlignment="1">
      <alignment horizontal="center" wrapText="1"/>
    </xf>
    <xf numFmtId="0" fontId="13" fillId="8" borderId="13" xfId="0" applyFont="1" applyFill="1" applyBorder="1" applyAlignment="1">
      <alignment horizontal="center" wrapText="1"/>
    </xf>
    <xf numFmtId="0" fontId="0" fillId="7" borderId="20" xfId="1" applyNumberFormat="1" applyFont="1" applyFill="1" applyBorder="1"/>
    <xf numFmtId="0" fontId="0" fillId="7" borderId="0" xfId="1" applyNumberFormat="1" applyFont="1" applyFill="1" applyBorder="1"/>
    <xf numFmtId="0" fontId="0" fillId="9" borderId="0" xfId="1" applyNumberFormat="1" applyFont="1" applyFill="1" applyBorder="1"/>
    <xf numFmtId="0" fontId="0" fillId="9" borderId="23" xfId="0" applyFill="1" applyBorder="1"/>
    <xf numFmtId="166" fontId="13" fillId="5" borderId="27" xfId="0" applyNumberFormat="1" applyFont="1" applyFill="1" applyBorder="1" applyAlignment="1">
      <alignment horizontal="center"/>
    </xf>
    <xf numFmtId="170" fontId="0" fillId="0" borderId="20" xfId="3" applyNumberFormat="1" applyFont="1" applyBorder="1"/>
    <xf numFmtId="168" fontId="0" fillId="5" borderId="19" xfId="1" applyFont="1" applyFill="1" applyBorder="1"/>
    <xf numFmtId="167" fontId="0" fillId="0" borderId="20" xfId="3" applyFont="1" applyBorder="1"/>
    <xf numFmtId="0" fontId="0" fillId="5" borderId="5" xfId="0" applyFill="1" applyBorder="1"/>
    <xf numFmtId="168" fontId="0" fillId="5" borderId="2" xfId="1" applyFont="1" applyFill="1" applyBorder="1"/>
    <xf numFmtId="0" fontId="13" fillId="0" borderId="13" xfId="0" applyFont="1" applyBorder="1"/>
    <xf numFmtId="176" fontId="0" fillId="0" borderId="13" xfId="18" applyNumberFormat="1" applyFont="1" applyFill="1" applyBorder="1"/>
    <xf numFmtId="0" fontId="0" fillId="8" borderId="0" xfId="1" applyNumberFormat="1" applyFont="1" applyFill="1" applyBorder="1"/>
    <xf numFmtId="0" fontId="0" fillId="0" borderId="8" xfId="0" applyBorder="1"/>
    <xf numFmtId="0" fontId="0" fillId="5" borderId="4" xfId="0" applyFill="1" applyBorder="1"/>
    <xf numFmtId="0" fontId="0" fillId="2" borderId="3" xfId="0" applyFill="1" applyBorder="1"/>
    <xf numFmtId="0" fontId="0" fillId="2" borderId="0" xfId="0" applyFill="1"/>
    <xf numFmtId="0" fontId="0" fillId="2" borderId="1" xfId="0" applyFill="1" applyBorder="1"/>
    <xf numFmtId="169" fontId="0" fillId="8" borderId="20" xfId="1" applyNumberFormat="1" applyFont="1" applyFill="1" applyBorder="1"/>
    <xf numFmtId="169" fontId="0" fillId="8" borderId="8" xfId="1" applyNumberFormat="1" applyFont="1" applyFill="1" applyBorder="1"/>
    <xf numFmtId="169" fontId="0" fillId="2" borderId="20" xfId="1" applyNumberFormat="1" applyFont="1" applyFill="1" applyBorder="1"/>
    <xf numFmtId="169" fontId="0" fillId="9" borderId="8" xfId="0" applyNumberFormat="1" applyFill="1" applyBorder="1"/>
    <xf numFmtId="169" fontId="0" fillId="8" borderId="21" xfId="1" applyNumberFormat="1" applyFont="1" applyFill="1" applyBorder="1"/>
    <xf numFmtId="169" fontId="0" fillId="8" borderId="22" xfId="1" applyNumberFormat="1" applyFont="1" applyFill="1" applyBorder="1"/>
    <xf numFmtId="169" fontId="0" fillId="2" borderId="21" xfId="1" applyNumberFormat="1" applyFont="1" applyFill="1" applyBorder="1"/>
    <xf numFmtId="169" fontId="0" fillId="2" borderId="22" xfId="1" applyNumberFormat="1" applyFont="1" applyFill="1" applyBorder="1"/>
    <xf numFmtId="169" fontId="0" fillId="9" borderId="22" xfId="0" applyNumberFormat="1" applyFill="1" applyBorder="1"/>
    <xf numFmtId="170" fontId="0" fillId="8" borderId="20" xfId="1" applyNumberFormat="1" applyFont="1" applyFill="1" applyBorder="1"/>
    <xf numFmtId="170" fontId="0" fillId="8" borderId="8" xfId="1" applyNumberFormat="1" applyFont="1" applyFill="1" applyBorder="1"/>
    <xf numFmtId="170" fontId="0" fillId="2" borderId="20" xfId="1" applyNumberFormat="1" applyFont="1" applyFill="1" applyBorder="1"/>
    <xf numFmtId="170" fontId="0" fillId="2" borderId="8" xfId="1" applyNumberFormat="1" applyFont="1" applyFill="1" applyBorder="1"/>
    <xf numFmtId="167" fontId="0" fillId="8" borderId="20" xfId="1" applyNumberFormat="1" applyFont="1" applyFill="1" applyBorder="1"/>
    <xf numFmtId="167" fontId="0" fillId="8" borderId="8" xfId="1" applyNumberFormat="1" applyFont="1" applyFill="1" applyBorder="1"/>
    <xf numFmtId="167" fontId="0" fillId="2" borderId="8" xfId="1" applyNumberFormat="1" applyFont="1" applyFill="1" applyBorder="1"/>
    <xf numFmtId="169" fontId="0" fillId="8" borderId="6" xfId="1" applyNumberFormat="1" applyFont="1" applyFill="1" applyBorder="1"/>
    <xf numFmtId="169" fontId="0" fillId="2" borderId="6" xfId="1" applyNumberFormat="1" applyFont="1" applyFill="1" applyBorder="1"/>
    <xf numFmtId="169" fontId="0" fillId="0" borderId="23" xfId="0" applyNumberFormat="1" applyBorder="1"/>
    <xf numFmtId="167" fontId="0" fillId="0" borderId="21" xfId="0" applyNumberFormat="1" applyBorder="1"/>
    <xf numFmtId="0" fontId="0" fillId="0" borderId="6" xfId="0" applyBorder="1"/>
    <xf numFmtId="0" fontId="41" fillId="0" borderId="0" xfId="0" applyFont="1" applyAlignment="1">
      <alignment horizontal="left" indent="1"/>
    </xf>
    <xf numFmtId="170" fontId="0" fillId="9" borderId="8" xfId="0" applyNumberFormat="1" applyFill="1" applyBorder="1"/>
    <xf numFmtId="167" fontId="0" fillId="2" borderId="20" xfId="1" applyNumberFormat="1" applyFont="1" applyFill="1" applyBorder="1"/>
    <xf numFmtId="167" fontId="0" fillId="8" borderId="21" xfId="1" applyNumberFormat="1" applyFont="1" applyFill="1" applyBorder="1"/>
    <xf numFmtId="167" fontId="0" fillId="8" borderId="22" xfId="1" applyNumberFormat="1" applyFont="1" applyFill="1" applyBorder="1"/>
    <xf numFmtId="167" fontId="0" fillId="2" borderId="21" xfId="1" applyNumberFormat="1" applyFont="1" applyFill="1" applyBorder="1"/>
    <xf numFmtId="167" fontId="0" fillId="5" borderId="20" xfId="0" applyNumberFormat="1" applyFill="1" applyBorder="1"/>
    <xf numFmtId="167" fontId="0" fillId="5" borderId="21" xfId="0" applyNumberFormat="1" applyFill="1" applyBorder="1"/>
    <xf numFmtId="2" fontId="0" fillId="0" borderId="0" xfId="0" applyNumberFormat="1"/>
    <xf numFmtId="2" fontId="13" fillId="7" borderId="21" xfId="0" applyNumberFormat="1" applyFont="1" applyFill="1" applyBorder="1" applyAlignment="1">
      <alignment horizontal="center" wrapText="1"/>
    </xf>
    <xf numFmtId="2" fontId="13" fillId="7" borderId="1" xfId="0" applyNumberFormat="1" applyFont="1" applyFill="1" applyBorder="1" applyAlignment="1">
      <alignment horizontal="center" wrapText="1"/>
    </xf>
    <xf numFmtId="2" fontId="13" fillId="7" borderId="6" xfId="0" applyNumberFormat="1" applyFont="1" applyFill="1" applyBorder="1" applyAlignment="1">
      <alignment horizontal="center" wrapText="1"/>
    </xf>
    <xf numFmtId="2" fontId="0" fillId="0" borderId="1" xfId="0" applyNumberFormat="1" applyBorder="1"/>
    <xf numFmtId="2" fontId="0" fillId="7" borderId="20" xfId="0" applyNumberFormat="1" applyFill="1" applyBorder="1"/>
    <xf numFmtId="2" fontId="0" fillId="7" borderId="0" xfId="0" applyNumberFormat="1" applyFill="1"/>
    <xf numFmtId="2" fontId="0" fillId="7" borderId="20" xfId="1" applyNumberFormat="1" applyFont="1" applyFill="1" applyBorder="1"/>
    <xf numFmtId="2" fontId="0" fillId="7" borderId="0" xfId="1" applyNumberFormat="1" applyFont="1" applyFill="1" applyBorder="1"/>
    <xf numFmtId="2" fontId="0" fillId="7" borderId="21" xfId="1" applyNumberFormat="1" applyFont="1" applyFill="1" applyBorder="1"/>
    <xf numFmtId="2" fontId="0" fillId="7" borderId="1" xfId="0" applyNumberFormat="1" applyFill="1" applyBorder="1"/>
    <xf numFmtId="2" fontId="0" fillId="7" borderId="1" xfId="1" applyNumberFormat="1" applyFont="1" applyFill="1" applyBorder="1"/>
    <xf numFmtId="2" fontId="0" fillId="7" borderId="21" xfId="0" applyNumberFormat="1" applyFill="1" applyBorder="1"/>
    <xf numFmtId="2" fontId="0" fillId="7" borderId="22" xfId="0" applyNumberFormat="1" applyFill="1" applyBorder="1"/>
    <xf numFmtId="2" fontId="0" fillId="7" borderId="22" xfId="1" applyNumberFormat="1" applyFont="1" applyFill="1" applyBorder="1"/>
    <xf numFmtId="2" fontId="0" fillId="0" borderId="3" xfId="0" applyNumberFormat="1" applyBorder="1"/>
    <xf numFmtId="2" fontId="0" fillId="7" borderId="23" xfId="0" applyNumberFormat="1" applyFill="1" applyBorder="1"/>
    <xf numFmtId="2" fontId="0" fillId="7" borderId="3" xfId="0" applyNumberFormat="1" applyFill="1" applyBorder="1"/>
    <xf numFmtId="2" fontId="0" fillId="0" borderId="13" xfId="0" applyNumberFormat="1" applyBorder="1"/>
    <xf numFmtId="0" fontId="0" fillId="12" borderId="0" xfId="0" applyFill="1"/>
    <xf numFmtId="167" fontId="0" fillId="0" borderId="20" xfId="0" applyNumberFormat="1" applyBorder="1"/>
    <xf numFmtId="2" fontId="13" fillId="2" borderId="7" xfId="0" applyNumberFormat="1" applyFont="1" applyFill="1" applyBorder="1" applyAlignment="1">
      <alignment horizontal="center" wrapText="1"/>
    </xf>
    <xf numFmtId="2" fontId="0" fillId="2" borderId="20" xfId="0" applyNumberFormat="1" applyFill="1" applyBorder="1"/>
    <xf numFmtId="2" fontId="0" fillId="2" borderId="20" xfId="1" applyNumberFormat="1" applyFont="1" applyFill="1" applyBorder="1"/>
    <xf numFmtId="2" fontId="0" fillId="11" borderId="20" xfId="0" applyNumberFormat="1" applyFill="1" applyBorder="1"/>
    <xf numFmtId="2" fontId="0" fillId="2" borderId="21" xfId="1" applyNumberFormat="1" applyFont="1" applyFill="1" applyBorder="1"/>
    <xf numFmtId="2" fontId="0" fillId="2" borderId="21" xfId="0" applyNumberFormat="1" applyFill="1" applyBorder="1"/>
    <xf numFmtId="2" fontId="0" fillId="2" borderId="23" xfId="0" applyNumberFormat="1" applyFill="1" applyBorder="1"/>
    <xf numFmtId="2" fontId="13" fillId="9" borderId="6" xfId="0" applyNumberFormat="1" applyFont="1" applyFill="1" applyBorder="1" applyAlignment="1">
      <alignment horizontal="center" wrapText="1"/>
    </xf>
    <xf numFmtId="2" fontId="0" fillId="9" borderId="8" xfId="0" applyNumberFormat="1" applyFill="1" applyBorder="1"/>
    <xf numFmtId="2" fontId="0" fillId="9" borderId="22" xfId="0" applyNumberFormat="1" applyFill="1" applyBorder="1"/>
    <xf numFmtId="2" fontId="0" fillId="9" borderId="6" xfId="0" applyNumberFormat="1" applyFill="1" applyBorder="1"/>
    <xf numFmtId="2" fontId="0" fillId="9" borderId="24" xfId="0" applyNumberFormat="1" applyFill="1" applyBorder="1"/>
    <xf numFmtId="2" fontId="0" fillId="7" borderId="24" xfId="0" applyNumberFormat="1" applyFill="1" applyBorder="1"/>
    <xf numFmtId="2" fontId="0" fillId="7" borderId="8" xfId="0" applyNumberFormat="1" applyFill="1" applyBorder="1"/>
    <xf numFmtId="2" fontId="13" fillId="5" borderId="13" xfId="0" applyNumberFormat="1" applyFont="1" applyFill="1" applyBorder="1" applyAlignment="1">
      <alignment horizontal="center" wrapText="1"/>
    </xf>
    <xf numFmtId="2" fontId="0" fillId="5" borderId="3" xfId="0" applyNumberFormat="1" applyFill="1" applyBorder="1"/>
    <xf numFmtId="2" fontId="0" fillId="5" borderId="0" xfId="0" applyNumberFormat="1" applyFill="1"/>
    <xf numFmtId="2" fontId="0" fillId="5" borderId="22" xfId="0" applyNumberFormat="1" applyFill="1" applyBorder="1"/>
    <xf numFmtId="2" fontId="0" fillId="5" borderId="1" xfId="0" applyNumberFormat="1" applyFill="1" applyBorder="1"/>
    <xf numFmtId="2" fontId="13" fillId="7" borderId="13" xfId="0" applyNumberFormat="1" applyFont="1" applyFill="1" applyBorder="1" applyAlignment="1">
      <alignment horizontal="center" wrapText="1"/>
    </xf>
    <xf numFmtId="2" fontId="41" fillId="0" borderId="0" xfId="0" applyNumberFormat="1" applyFont="1"/>
    <xf numFmtId="2" fontId="40" fillId="0" borderId="0" xfId="0" applyNumberFormat="1" applyFont="1" applyAlignment="1">
      <alignment horizontal="center" vertical="center"/>
    </xf>
    <xf numFmtId="2" fontId="19" fillId="0" borderId="24" xfId="0" applyNumberFormat="1" applyFont="1" applyBorder="1" applyAlignment="1">
      <alignment horizontal="center"/>
    </xf>
    <xf numFmtId="2" fontId="19" fillId="0" borderId="8" xfId="0" applyNumberFormat="1" applyFont="1" applyBorder="1" applyAlignment="1">
      <alignment horizontal="center"/>
    </xf>
    <xf numFmtId="2" fontId="13" fillId="0" borderId="22" xfId="18" applyNumberFormat="1" applyFont="1" applyBorder="1" applyAlignment="1">
      <alignment horizontal="center"/>
    </xf>
    <xf numFmtId="2" fontId="0" fillId="0" borderId="0" xfId="18" applyNumberFormat="1" applyFont="1" applyFill="1" applyBorder="1"/>
    <xf numFmtId="2" fontId="0" fillId="0" borderId="24" xfId="18" applyNumberFormat="1" applyFont="1" applyBorder="1"/>
    <xf numFmtId="2" fontId="0" fillId="0" borderId="8" xfId="18" applyNumberFormat="1" applyFont="1" applyBorder="1"/>
    <xf numFmtId="2" fontId="0" fillId="0" borderId="22" xfId="18" applyNumberFormat="1" applyFont="1" applyBorder="1"/>
    <xf numFmtId="2" fontId="0" fillId="0" borderId="1" xfId="18" applyNumberFormat="1" applyFont="1" applyFill="1" applyBorder="1"/>
    <xf numFmtId="2" fontId="21" fillId="0" borderId="8" xfId="18" applyNumberFormat="1" applyFont="1" applyBorder="1"/>
    <xf numFmtId="2" fontId="14" fillId="0" borderId="8" xfId="18" applyNumberFormat="1" applyFont="1" applyBorder="1"/>
    <xf numFmtId="2" fontId="13" fillId="0" borderId="8" xfId="18" applyNumberFormat="1" applyFont="1" applyBorder="1"/>
    <xf numFmtId="2" fontId="13" fillId="0" borderId="1" xfId="18" applyNumberFormat="1" applyFont="1" applyBorder="1"/>
    <xf numFmtId="2" fontId="0" fillId="0" borderId="0" xfId="18" applyNumberFormat="1" applyFont="1" applyBorder="1"/>
    <xf numFmtId="2" fontId="0" fillId="0" borderId="22" xfId="0" applyNumberFormat="1" applyBorder="1"/>
    <xf numFmtId="2" fontId="41" fillId="0" borderId="22" xfId="0" applyNumberFormat="1" applyFont="1" applyBorder="1"/>
    <xf numFmtId="2" fontId="40" fillId="0" borderId="28" xfId="0" applyNumberFormat="1" applyFont="1" applyBorder="1" applyAlignment="1">
      <alignment horizontal="center" vertical="center"/>
    </xf>
    <xf numFmtId="2" fontId="13" fillId="2" borderId="4" xfId="0" applyNumberFormat="1" applyFont="1" applyFill="1" applyBorder="1" applyAlignment="1">
      <alignment horizontal="center"/>
    </xf>
    <xf numFmtId="2" fontId="13" fillId="2" borderId="5" xfId="0" applyNumberFormat="1" applyFont="1" applyFill="1" applyBorder="1" applyAlignment="1">
      <alignment horizontal="center"/>
    </xf>
    <xf numFmtId="2" fontId="13" fillId="2" borderId="5" xfId="0" applyNumberFormat="1" applyFont="1" applyFill="1" applyBorder="1" applyAlignment="1">
      <alignment horizontal="center" wrapText="1"/>
    </xf>
    <xf numFmtId="2" fontId="0" fillId="2" borderId="4" xfId="0" applyNumberFormat="1" applyFill="1" applyBorder="1"/>
    <xf numFmtId="2" fontId="0" fillId="2" borderId="19" xfId="0" applyNumberFormat="1" applyFill="1" applyBorder="1"/>
    <xf numFmtId="2" fontId="0" fillId="2" borderId="5" xfId="0" applyNumberFormat="1" applyFill="1" applyBorder="1"/>
    <xf numFmtId="2" fontId="10" fillId="2" borderId="19" xfId="0" applyNumberFormat="1" applyFont="1" applyFill="1" applyBorder="1"/>
    <xf numFmtId="2" fontId="21" fillId="2" borderId="19" xfId="0" applyNumberFormat="1" applyFont="1" applyFill="1" applyBorder="1"/>
    <xf numFmtId="2" fontId="44" fillId="2" borderId="5" xfId="0" applyNumberFormat="1" applyFont="1" applyFill="1" applyBorder="1"/>
    <xf numFmtId="2" fontId="13" fillId="7" borderId="22" xfId="0" applyNumberFormat="1" applyFont="1" applyFill="1" applyBorder="1" applyAlignment="1">
      <alignment horizontal="center" wrapText="1"/>
    </xf>
    <xf numFmtId="2" fontId="10" fillId="7" borderId="8" xfId="0" applyNumberFormat="1" applyFont="1" applyFill="1" applyBorder="1"/>
    <xf numFmtId="2" fontId="21" fillId="7" borderId="8" xfId="0" applyNumberFormat="1" applyFont="1" applyFill="1" applyBorder="1"/>
    <xf numFmtId="2" fontId="41" fillId="7" borderId="1" xfId="0" applyNumberFormat="1" applyFont="1" applyFill="1" applyBorder="1"/>
    <xf numFmtId="2" fontId="13" fillId="5" borderId="23" xfId="0" applyNumberFormat="1" applyFont="1" applyFill="1" applyBorder="1" applyAlignment="1">
      <alignment horizontal="center"/>
    </xf>
    <xf numFmtId="2" fontId="13" fillId="5" borderId="21" xfId="0" applyNumberFormat="1" applyFont="1" applyFill="1" applyBorder="1" applyAlignment="1">
      <alignment horizontal="center"/>
    </xf>
    <xf numFmtId="2" fontId="13" fillId="5" borderId="7" xfId="0" applyNumberFormat="1" applyFont="1" applyFill="1" applyBorder="1" applyAlignment="1">
      <alignment horizontal="center" wrapText="1"/>
    </xf>
    <xf numFmtId="2" fontId="13" fillId="8" borderId="21" xfId="0" applyNumberFormat="1" applyFont="1" applyFill="1" applyBorder="1" applyAlignment="1">
      <alignment horizontal="center" wrapText="1"/>
    </xf>
    <xf numFmtId="2" fontId="13" fillId="8" borderId="22" xfId="0" applyNumberFormat="1" applyFont="1" applyFill="1" applyBorder="1" applyAlignment="1">
      <alignment horizontal="center" wrapText="1"/>
    </xf>
    <xf numFmtId="2" fontId="0" fillId="5" borderId="20" xfId="0" applyNumberFormat="1" applyFill="1" applyBorder="1"/>
    <xf numFmtId="2" fontId="0" fillId="8" borderId="20" xfId="0" applyNumberFormat="1" applyFill="1" applyBorder="1"/>
    <xf numFmtId="2" fontId="0" fillId="8" borderId="8" xfId="0" applyNumberFormat="1" applyFill="1" applyBorder="1"/>
    <xf numFmtId="2" fontId="0" fillId="5" borderId="21" xfId="0" applyNumberFormat="1" applyFill="1" applyBorder="1"/>
    <xf numFmtId="2" fontId="0" fillId="8" borderId="21" xfId="0" applyNumberFormat="1" applyFill="1" applyBorder="1"/>
    <xf numFmtId="2" fontId="0" fillId="8" borderId="22" xfId="0" applyNumberFormat="1" applyFill="1" applyBorder="1"/>
    <xf numFmtId="2" fontId="14" fillId="7" borderId="20" xfId="0" applyNumberFormat="1" applyFont="1" applyFill="1" applyBorder="1" applyAlignment="1">
      <alignment horizontal="center"/>
    </xf>
    <xf numFmtId="2" fontId="13" fillId="5" borderId="19" xfId="0" applyNumberFormat="1" applyFont="1" applyFill="1" applyBorder="1" applyAlignment="1">
      <alignment horizontal="center"/>
    </xf>
    <xf numFmtId="2" fontId="13" fillId="7" borderId="0" xfId="0" applyNumberFormat="1" applyFont="1" applyFill="1" applyAlignment="1">
      <alignment horizontal="center"/>
    </xf>
    <xf numFmtId="2" fontId="0" fillId="5" borderId="19" xfId="0" applyNumberFormat="1" applyFill="1" applyBorder="1"/>
    <xf numFmtId="2" fontId="21" fillId="8" borderId="8" xfId="0" applyNumberFormat="1" applyFont="1" applyFill="1" applyBorder="1"/>
    <xf numFmtId="2" fontId="21" fillId="5" borderId="20" xfId="0" applyNumberFormat="1" applyFont="1" applyFill="1" applyBorder="1"/>
    <xf numFmtId="2" fontId="21" fillId="7" borderId="20" xfId="0" applyNumberFormat="1" applyFont="1" applyFill="1" applyBorder="1"/>
    <xf numFmtId="2" fontId="21" fillId="8" borderId="20" xfId="0" applyNumberFormat="1" applyFont="1" applyFill="1" applyBorder="1"/>
    <xf numFmtId="2" fontId="13" fillId="8" borderId="8" xfId="0" applyNumberFormat="1" applyFont="1" applyFill="1" applyBorder="1"/>
    <xf numFmtId="2" fontId="0" fillId="8" borderId="0" xfId="0" applyNumberFormat="1" applyFill="1"/>
    <xf numFmtId="2" fontId="41" fillId="5" borderId="5" xfId="0" applyNumberFormat="1" applyFont="1" applyFill="1" applyBorder="1"/>
    <xf numFmtId="2" fontId="41" fillId="8" borderId="21" xfId="0" applyNumberFormat="1" applyFont="1" applyFill="1" applyBorder="1"/>
    <xf numFmtId="2" fontId="41" fillId="8" borderId="22" xfId="0" applyNumberFormat="1" applyFont="1" applyFill="1" applyBorder="1"/>
    <xf numFmtId="2" fontId="19" fillId="0" borderId="0" xfId="0" applyNumberFormat="1" applyFont="1" applyAlignment="1">
      <alignment horizontal="center"/>
    </xf>
    <xf numFmtId="2" fontId="0" fillId="0" borderId="8" xfId="18" applyNumberFormat="1" applyFont="1" applyFill="1" applyBorder="1"/>
    <xf numFmtId="2" fontId="0" fillId="0" borderId="8" xfId="1" applyNumberFormat="1" applyFont="1" applyBorder="1"/>
    <xf numFmtId="2" fontId="0" fillId="5" borderId="23" xfId="0" applyNumberFormat="1" applyFill="1" applyBorder="1"/>
    <xf numFmtId="177" fontId="0" fillId="5" borderId="20" xfId="1" applyNumberFormat="1" applyFont="1" applyFill="1" applyBorder="1"/>
    <xf numFmtId="177" fontId="0" fillId="7" borderId="20" xfId="1" applyNumberFormat="1" applyFont="1" applyFill="1" applyBorder="1"/>
    <xf numFmtId="177" fontId="0" fillId="7" borderId="0" xfId="1" applyNumberFormat="1" applyFont="1" applyFill="1" applyBorder="1"/>
    <xf numFmtId="167" fontId="0" fillId="5" borderId="20" xfId="3" applyFont="1" applyFill="1" applyBorder="1"/>
    <xf numFmtId="167" fontId="0" fillId="7" borderId="20" xfId="3" applyFont="1" applyFill="1" applyBorder="1"/>
    <xf numFmtId="167" fontId="0" fillId="7" borderId="0" xfId="3" applyFont="1" applyFill="1" applyBorder="1"/>
    <xf numFmtId="167" fontId="0" fillId="7" borderId="8" xfId="3" applyFont="1" applyFill="1" applyBorder="1"/>
    <xf numFmtId="2" fontId="13" fillId="8" borderId="7" xfId="0" applyNumberFormat="1" applyFont="1" applyFill="1" applyBorder="1" applyAlignment="1">
      <alignment horizontal="center" wrapText="1"/>
    </xf>
    <xf numFmtId="2" fontId="13" fillId="8" borderId="6" xfId="0" applyNumberFormat="1" applyFont="1" applyFill="1" applyBorder="1" applyAlignment="1">
      <alignment horizontal="center" wrapText="1"/>
    </xf>
    <xf numFmtId="2" fontId="0" fillId="5" borderId="24" xfId="0" applyNumberFormat="1" applyFill="1" applyBorder="1"/>
    <xf numFmtId="2" fontId="0" fillId="5" borderId="8" xfId="0" applyNumberFormat="1" applyFill="1" applyBorder="1"/>
    <xf numFmtId="2" fontId="0" fillId="8" borderId="20" xfId="1" applyNumberFormat="1" applyFont="1" applyFill="1" applyBorder="1"/>
    <xf numFmtId="2" fontId="0" fillId="8" borderId="8" xfId="1" applyNumberFormat="1" applyFont="1" applyFill="1" applyBorder="1"/>
    <xf numFmtId="2" fontId="0" fillId="5" borderId="20" xfId="1" applyNumberFormat="1" applyFont="1" applyFill="1" applyBorder="1"/>
    <xf numFmtId="2" fontId="0" fillId="5" borderId="8" xfId="1" applyNumberFormat="1" applyFont="1" applyFill="1" applyBorder="1"/>
    <xf numFmtId="2" fontId="0" fillId="11" borderId="8" xfId="0" applyNumberFormat="1" applyFill="1" applyBorder="1"/>
    <xf numFmtId="2" fontId="0" fillId="5" borderId="21" xfId="1" applyNumberFormat="1" applyFont="1" applyFill="1" applyBorder="1"/>
    <xf numFmtId="2" fontId="0" fillId="5" borderId="22" xfId="1" applyNumberFormat="1" applyFont="1" applyFill="1" applyBorder="1"/>
    <xf numFmtId="2" fontId="0" fillId="8" borderId="21" xfId="1" applyNumberFormat="1" applyFont="1" applyFill="1" applyBorder="1"/>
    <xf numFmtId="2" fontId="0" fillId="8" borderId="22" xfId="1" applyNumberFormat="1" applyFont="1" applyFill="1" applyBorder="1"/>
    <xf numFmtId="2" fontId="0" fillId="5" borderId="25" xfId="1" applyNumberFormat="1" applyFont="1" applyFill="1" applyBorder="1"/>
    <xf numFmtId="2" fontId="0" fillId="8" borderId="23" xfId="0" applyNumberFormat="1" applyFill="1" applyBorder="1"/>
    <xf numFmtId="2" fontId="0" fillId="8" borderId="24" xfId="0" applyNumberFormat="1" applyFill="1" applyBorder="1"/>
    <xf numFmtId="167" fontId="13" fillId="5" borderId="26" xfId="3" applyFont="1" applyFill="1" applyBorder="1" applyAlignment="1">
      <alignment horizontal="center"/>
    </xf>
    <xf numFmtId="167" fontId="0" fillId="0" borderId="23" xfId="3" applyFont="1" applyBorder="1"/>
    <xf numFmtId="167" fontId="0" fillId="0" borderId="0" xfId="3" applyFont="1" applyBorder="1"/>
    <xf numFmtId="167" fontId="14" fillId="0" borderId="7" xfId="3" applyFont="1" applyBorder="1"/>
    <xf numFmtId="169" fontId="0" fillId="0" borderId="21" xfId="0" applyNumberFormat="1" applyBorder="1"/>
    <xf numFmtId="0" fontId="14" fillId="12" borderId="0" xfId="0" applyFont="1" applyFill="1" applyAlignment="1">
      <alignment horizontal="left"/>
    </xf>
    <xf numFmtId="169" fontId="0" fillId="12" borderId="20" xfId="1" applyNumberFormat="1" applyFont="1" applyFill="1" applyBorder="1"/>
    <xf numFmtId="0" fontId="0" fillId="12" borderId="20" xfId="0" applyFill="1" applyBorder="1"/>
    <xf numFmtId="169" fontId="0" fillId="12" borderId="21" xfId="1" applyNumberFormat="1" applyFont="1" applyFill="1" applyBorder="1"/>
    <xf numFmtId="169" fontId="0" fillId="12" borderId="23" xfId="1" applyNumberFormat="1" applyFont="1" applyFill="1" applyBorder="1"/>
    <xf numFmtId="170" fontId="0" fillId="12" borderId="20" xfId="3" applyNumberFormat="1" applyFont="1" applyFill="1" applyBorder="1"/>
    <xf numFmtId="0" fontId="14" fillId="12" borderId="0" xfId="0" applyFont="1" applyFill="1"/>
    <xf numFmtId="2" fontId="0" fillId="0" borderId="8" xfId="3" applyNumberFormat="1" applyFont="1" applyBorder="1"/>
    <xf numFmtId="2" fontId="0" fillId="12" borderId="8" xfId="18" applyNumberFormat="1" applyFont="1" applyFill="1" applyBorder="1"/>
    <xf numFmtId="2" fontId="0" fillId="12" borderId="22" xfId="18" applyNumberFormat="1" applyFont="1" applyFill="1" applyBorder="1"/>
    <xf numFmtId="0" fontId="0" fillId="13" borderId="20" xfId="0" applyFill="1" applyBorder="1"/>
    <xf numFmtId="0" fontId="0" fillId="13" borderId="8" xfId="0" applyFill="1" applyBorder="1"/>
    <xf numFmtId="169" fontId="0" fillId="12" borderId="7" xfId="1" applyNumberFormat="1" applyFont="1" applyFill="1" applyBorder="1"/>
    <xf numFmtId="170" fontId="0" fillId="0" borderId="21" xfId="3" applyNumberFormat="1" applyFont="1" applyBorder="1"/>
    <xf numFmtId="2" fontId="0" fillId="0" borderId="5" xfId="18" applyNumberFormat="1" applyFont="1" applyBorder="1"/>
    <xf numFmtId="9" fontId="0" fillId="2" borderId="2" xfId="3" applyNumberFormat="1" applyFont="1" applyFill="1" applyBorder="1"/>
    <xf numFmtId="49" fontId="0" fillId="0" borderId="0" xfId="0" applyNumberFormat="1"/>
    <xf numFmtId="0" fontId="10" fillId="15" borderId="0" xfId="21" applyFill="1"/>
    <xf numFmtId="0" fontId="73" fillId="15" borderId="0" xfId="21" applyFont="1" applyFill="1"/>
    <xf numFmtId="0" fontId="74" fillId="15" borderId="0" xfId="21" applyFont="1" applyFill="1" applyAlignment="1">
      <alignment horizontal="left" vertical="center" indent="1"/>
    </xf>
    <xf numFmtId="0" fontId="75" fillId="15" borderId="0" xfId="21" applyFont="1" applyFill="1" applyAlignment="1">
      <alignment vertical="center"/>
    </xf>
    <xf numFmtId="0" fontId="76" fillId="15" borderId="0" xfId="21" applyFont="1" applyFill="1" applyAlignment="1">
      <alignment vertical="center"/>
    </xf>
    <xf numFmtId="0" fontId="10" fillId="15" borderId="0" xfId="21" applyFill="1" applyAlignment="1">
      <alignment vertical="center"/>
    </xf>
    <xf numFmtId="0" fontId="75" fillId="15" borderId="0" xfId="21" applyFont="1" applyFill="1"/>
    <xf numFmtId="49" fontId="11" fillId="0" borderId="0" xfId="0" applyNumberFormat="1" applyFont="1" applyAlignment="1">
      <alignment horizontal="left"/>
    </xf>
    <xf numFmtId="0" fontId="71" fillId="14" borderId="32" xfId="38" applyFont="1" applyFill="1" applyBorder="1" applyAlignment="1">
      <alignment horizontal="center"/>
    </xf>
    <xf numFmtId="0" fontId="53" fillId="14" borderId="32" xfId="0" applyFont="1" applyFill="1" applyBorder="1" applyAlignment="1">
      <alignment horizontal="center"/>
    </xf>
    <xf numFmtId="0" fontId="71" fillId="14" borderId="32" xfId="30" applyFont="1" applyFill="1" applyBorder="1" applyAlignment="1">
      <alignment horizontal="left"/>
    </xf>
    <xf numFmtId="4" fontId="53" fillId="14" borderId="32" xfId="0" applyNumberFormat="1" applyFont="1" applyFill="1" applyBorder="1" applyAlignment="1">
      <alignment horizontal="left"/>
    </xf>
    <xf numFmtId="0" fontId="49" fillId="0" borderId="0" xfId="0" applyFont="1"/>
    <xf numFmtId="0" fontId="10" fillId="0" borderId="0" xfId="0" applyFont="1" applyAlignment="1">
      <alignment horizontal="left" indent="2"/>
    </xf>
    <xf numFmtId="49" fontId="10" fillId="0" borderId="2" xfId="3" applyNumberFormat="1" applyFont="1" applyFill="1" applyBorder="1" applyAlignment="1" applyProtection="1">
      <alignment horizontal="center"/>
      <protection locked="0"/>
    </xf>
    <xf numFmtId="0" fontId="61" fillId="0" borderId="0" xfId="0" applyFont="1"/>
    <xf numFmtId="0" fontId="84" fillId="0" borderId="0" xfId="4" applyFont="1" applyFill="1" applyAlignment="1" applyProtection="1">
      <alignment vertical="center"/>
    </xf>
    <xf numFmtId="0" fontId="32" fillId="0" borderId="0" xfId="4" applyFont="1" applyAlignment="1" applyProtection="1">
      <alignment vertical="center"/>
    </xf>
    <xf numFmtId="0" fontId="33" fillId="0" borderId="0" xfId="4" quotePrefix="1" applyFont="1" applyAlignment="1" applyProtection="1">
      <alignment vertical="center"/>
    </xf>
    <xf numFmtId="0" fontId="33" fillId="0" borderId="1" xfId="4" applyFont="1" applyBorder="1" applyAlignment="1" applyProtection="1">
      <alignment vertical="center"/>
    </xf>
    <xf numFmtId="0" fontId="32" fillId="0" borderId="0" xfId="4" quotePrefix="1" applyFont="1" applyAlignment="1" applyProtection="1">
      <alignment vertical="center"/>
    </xf>
    <xf numFmtId="0" fontId="14" fillId="0" borderId="1" xfId="0" applyFont="1" applyBorder="1"/>
    <xf numFmtId="0" fontId="14" fillId="0" borderId="1" xfId="0" applyFont="1" applyBorder="1" applyProtection="1">
      <protection locked="0"/>
    </xf>
    <xf numFmtId="0" fontId="34" fillId="8" borderId="7" xfId="0" applyFont="1" applyFill="1" applyBorder="1"/>
    <xf numFmtId="0" fontId="34" fillId="8" borderId="13" xfId="0" applyFont="1" applyFill="1" applyBorder="1"/>
    <xf numFmtId="0" fontId="34" fillId="8" borderId="6" xfId="0" applyFont="1" applyFill="1" applyBorder="1" applyAlignment="1">
      <alignment horizontal="right"/>
    </xf>
    <xf numFmtId="0" fontId="13" fillId="0" borderId="0" xfId="0" applyFont="1" applyAlignment="1" applyProtection="1">
      <alignment horizontal="left"/>
      <protection locked="0"/>
    </xf>
    <xf numFmtId="2" fontId="14" fillId="0" borderId="0" xfId="0" applyNumberFormat="1" applyFont="1" applyProtection="1">
      <protection locked="0"/>
    </xf>
    <xf numFmtId="0" fontId="13" fillId="0" borderId="8" xfId="0" applyFont="1" applyBorder="1" applyProtection="1">
      <protection locked="0"/>
    </xf>
    <xf numFmtId="0" fontId="12" fillId="0" borderId="0" xfId="4" applyBorder="1" applyAlignment="1" applyProtection="1">
      <alignment horizontal="center"/>
    </xf>
    <xf numFmtId="2" fontId="10" fillId="0" borderId="5" xfId="3" applyNumberFormat="1" applyFont="1" applyFill="1" applyBorder="1" applyAlignment="1" applyProtection="1">
      <alignment horizontal="center"/>
      <protection locked="0"/>
    </xf>
    <xf numFmtId="0" fontId="15" fillId="0" borderId="0" xfId="0" applyFont="1" applyAlignment="1">
      <alignment vertical="center"/>
    </xf>
    <xf numFmtId="0" fontId="18" fillId="0" borderId="42" xfId="0" applyFont="1" applyBorder="1" applyAlignment="1">
      <alignment horizontal="center"/>
    </xf>
    <xf numFmtId="0" fontId="18" fillId="0" borderId="0" xfId="0" applyFont="1" applyAlignment="1">
      <alignment horizontal="center"/>
    </xf>
    <xf numFmtId="170" fontId="13" fillId="3" borderId="2" xfId="3" applyNumberFormat="1" applyFont="1" applyFill="1" applyBorder="1" applyAlignment="1" applyProtection="1">
      <alignment horizontal="center"/>
    </xf>
    <xf numFmtId="0" fontId="0" fillId="0" borderId="1" xfId="0" applyBorder="1" applyAlignment="1">
      <alignment horizontal="center"/>
    </xf>
    <xf numFmtId="0" fontId="0" fillId="21" borderId="2" xfId="0" applyFill="1" applyBorder="1" applyAlignment="1">
      <alignment horizontal="center"/>
    </xf>
    <xf numFmtId="169" fontId="0" fillId="21" borderId="6" xfId="1" applyNumberFormat="1" applyFont="1" applyFill="1" applyBorder="1"/>
    <xf numFmtId="38" fontId="0" fillId="21" borderId="2" xfId="0" applyNumberFormat="1" applyFill="1" applyBorder="1" applyAlignment="1">
      <alignment horizontal="center"/>
    </xf>
    <xf numFmtId="169" fontId="0" fillId="21" borderId="2" xfId="1" applyNumberFormat="1" applyFont="1" applyFill="1" applyBorder="1"/>
    <xf numFmtId="170" fontId="0" fillId="3" borderId="5" xfId="3" applyNumberFormat="1" applyFont="1" applyFill="1" applyBorder="1"/>
    <xf numFmtId="166" fontId="0" fillId="2" borderId="5" xfId="3" applyNumberFormat="1" applyFont="1" applyFill="1" applyBorder="1"/>
    <xf numFmtId="0" fontId="0" fillId="0" borderId="1" xfId="0" applyBorder="1" applyAlignment="1">
      <alignment horizontal="left" indent="1"/>
    </xf>
    <xf numFmtId="170" fontId="14" fillId="0" borderId="1" xfId="3" applyNumberFormat="1" applyFont="1" applyFill="1" applyBorder="1"/>
    <xf numFmtId="0" fontId="14" fillId="0" borderId="21" xfId="0" applyFont="1" applyBorder="1"/>
    <xf numFmtId="0" fontId="23" fillId="0" borderId="20" xfId="0" applyFont="1" applyBorder="1"/>
    <xf numFmtId="0" fontId="15" fillId="0" borderId="20" xfId="0" applyFont="1" applyBorder="1" applyAlignment="1">
      <alignment horizontal="center"/>
    </xf>
    <xf numFmtId="0" fontId="32" fillId="0" borderId="0" xfId="36" applyFont="1" applyAlignment="1">
      <alignment horizontal="left" vertical="center"/>
    </xf>
    <xf numFmtId="0" fontId="65" fillId="15" borderId="0" xfId="36" applyFont="1" applyFill="1" applyAlignment="1">
      <alignment vertical="center" wrapText="1"/>
    </xf>
    <xf numFmtId="0" fontId="32" fillId="15" borderId="19" xfId="36" applyFont="1" applyFill="1" applyBorder="1" applyAlignment="1">
      <alignment horizontal="left" vertical="center"/>
    </xf>
    <xf numFmtId="0" fontId="32" fillId="0" borderId="0" xfId="36" quotePrefix="1" applyFont="1" applyAlignment="1">
      <alignment vertical="center"/>
    </xf>
    <xf numFmtId="0" fontId="12" fillId="15" borderId="19" xfId="4" applyFill="1" applyBorder="1" applyAlignment="1" applyProtection="1">
      <alignment horizontal="left" vertical="center"/>
    </xf>
    <xf numFmtId="0" fontId="32" fillId="0" borderId="0" xfId="36" applyFont="1" applyAlignment="1">
      <alignment vertical="center" wrapText="1"/>
    </xf>
    <xf numFmtId="0" fontId="90" fillId="15" borderId="0" xfId="36" applyFont="1" applyFill="1" applyAlignment="1">
      <alignment horizontal="center" vertical="center"/>
    </xf>
    <xf numFmtId="0" fontId="90" fillId="0" borderId="0" xfId="36" applyFont="1" applyAlignment="1">
      <alignment horizontal="center" vertical="center"/>
    </xf>
    <xf numFmtId="0" fontId="11" fillId="0" borderId="0" xfId="36" applyFont="1" applyAlignment="1">
      <alignment vertical="center" wrapText="1"/>
    </xf>
    <xf numFmtId="0" fontId="30" fillId="0" borderId="0" xfId="36" applyFont="1" applyAlignment="1">
      <alignment vertical="center" wrapText="1"/>
    </xf>
    <xf numFmtId="0" fontId="65" fillId="15" borderId="0" xfId="36" applyFont="1" applyFill="1" applyAlignment="1">
      <alignment horizontal="center" vertical="center"/>
    </xf>
    <xf numFmtId="0" fontId="65" fillId="0" borderId="0" xfId="36" applyFont="1" applyAlignment="1">
      <alignment horizontal="center" vertical="center"/>
    </xf>
    <xf numFmtId="0" fontId="34" fillId="0" borderId="0" xfId="36" applyFont="1" applyAlignment="1">
      <alignment horizontal="center" vertical="center" wrapText="1"/>
    </xf>
    <xf numFmtId="0" fontId="91" fillId="15" borderId="4" xfId="36" applyFont="1" applyFill="1" applyBorder="1" applyAlignment="1">
      <alignment horizontal="left" vertical="center"/>
    </xf>
    <xf numFmtId="0" fontId="92" fillId="15" borderId="5" xfId="36" applyFont="1" applyFill="1" applyBorder="1" applyAlignment="1">
      <alignment horizontal="left" vertical="center"/>
    </xf>
    <xf numFmtId="0" fontId="33" fillId="0" borderId="0" xfId="36" applyFont="1" applyAlignment="1">
      <alignment vertical="center"/>
    </xf>
    <xf numFmtId="0" fontId="33" fillId="0" borderId="0" xfId="36" applyFont="1" applyAlignment="1">
      <alignment vertical="center" wrapText="1"/>
    </xf>
    <xf numFmtId="0" fontId="33" fillId="15" borderId="19" xfId="36" applyFont="1" applyFill="1" applyBorder="1" applyAlignment="1">
      <alignment horizontal="left" vertical="center"/>
    </xf>
    <xf numFmtId="0" fontId="32" fillId="0" borderId="1" xfId="36" applyFont="1" applyBorder="1" applyAlignment="1">
      <alignment vertical="center" wrapText="1"/>
    </xf>
    <xf numFmtId="0" fontId="32" fillId="15" borderId="5" xfId="36" applyFont="1" applyFill="1" applyBorder="1" applyAlignment="1">
      <alignment horizontal="left" vertical="center"/>
    </xf>
    <xf numFmtId="0" fontId="32" fillId="15" borderId="0" xfId="36" applyFont="1" applyFill="1" applyAlignment="1">
      <alignment vertical="center"/>
    </xf>
    <xf numFmtId="0" fontId="28" fillId="0" borderId="0" xfId="36" applyFont="1" applyAlignment="1">
      <alignment horizontal="left" vertical="center" wrapText="1" indent="2"/>
    </xf>
    <xf numFmtId="0" fontId="23" fillId="0" borderId="0" xfId="36" applyFont="1" applyAlignment="1">
      <alignment vertical="center" wrapText="1"/>
    </xf>
    <xf numFmtId="0" fontId="32" fillId="0" borderId="0" xfId="36" quotePrefix="1" applyFont="1" applyAlignment="1">
      <alignment vertical="center" wrapText="1"/>
    </xf>
    <xf numFmtId="0" fontId="32" fillId="16" borderId="0" xfId="36" applyFont="1" applyFill="1" applyAlignment="1">
      <alignment vertical="center" wrapText="1"/>
    </xf>
    <xf numFmtId="0" fontId="32" fillId="0" borderId="3" xfId="36" applyFont="1" applyBorder="1" applyAlignment="1">
      <alignment horizontal="left" vertical="center" wrapText="1"/>
    </xf>
    <xf numFmtId="0" fontId="32" fillId="14" borderId="0" xfId="36" applyFont="1" applyFill="1" applyAlignment="1">
      <alignment vertical="center" wrapText="1"/>
    </xf>
    <xf numFmtId="0" fontId="32" fillId="22" borderId="0" xfId="36" applyFont="1" applyFill="1" applyAlignment="1">
      <alignment vertical="center" wrapText="1"/>
    </xf>
    <xf numFmtId="0" fontId="32" fillId="0" borderId="0" xfId="36" applyFont="1" applyAlignment="1">
      <alignment horizontal="left" vertical="center" wrapText="1"/>
    </xf>
    <xf numFmtId="0" fontId="32" fillId="23" borderId="0" xfId="36" applyFont="1" applyFill="1" applyAlignment="1">
      <alignment vertical="center" wrapText="1"/>
    </xf>
    <xf numFmtId="0" fontId="32" fillId="0" borderId="0" xfId="36" applyFont="1" applyAlignment="1">
      <alignment vertical="center"/>
    </xf>
    <xf numFmtId="0" fontId="32" fillId="24" borderId="0" xfId="36" applyFont="1" applyFill="1" applyAlignment="1">
      <alignment vertical="center" wrapText="1"/>
    </xf>
    <xf numFmtId="0" fontId="32" fillId="25" borderId="0" xfId="36" applyFont="1" applyFill="1" applyAlignment="1">
      <alignment vertical="center" wrapText="1"/>
    </xf>
    <xf numFmtId="0" fontId="10" fillId="0" borderId="0" xfId="36" applyAlignment="1">
      <alignment vertical="center" wrapText="1"/>
    </xf>
    <xf numFmtId="0" fontId="24" fillId="0" borderId="0" xfId="0" applyFont="1" applyAlignment="1">
      <alignment horizontal="left" vertical="center"/>
    </xf>
    <xf numFmtId="0" fontId="29" fillId="0" borderId="0" xfId="0" applyFont="1" applyAlignment="1">
      <alignment horizontal="left" vertical="center" wrapText="1"/>
    </xf>
    <xf numFmtId="0" fontId="15" fillId="0" borderId="0" xfId="0" applyFont="1" applyAlignment="1">
      <alignment horizontal="left" vertical="center"/>
    </xf>
    <xf numFmtId="0" fontId="26" fillId="0" borderId="0" xfId="0" applyFont="1" applyAlignment="1">
      <alignment horizontal="left" vertical="center"/>
    </xf>
    <xf numFmtId="0" fontId="14" fillId="0" borderId="0" xfId="0" applyFont="1" applyAlignment="1">
      <alignment horizontal="left"/>
    </xf>
    <xf numFmtId="164" fontId="10" fillId="0" borderId="2" xfId="3" applyNumberFormat="1" applyFont="1" applyFill="1" applyBorder="1" applyProtection="1">
      <protection locked="0"/>
    </xf>
    <xf numFmtId="0" fontId="60" fillId="0" borderId="0" xfId="0" applyFont="1" applyAlignment="1">
      <alignment horizontal="center"/>
    </xf>
    <xf numFmtId="0" fontId="80" fillId="0" borderId="0" xfId="0" applyFont="1" applyAlignment="1">
      <alignment horizontal="left" indent="3"/>
    </xf>
    <xf numFmtId="0" fontId="17" fillId="0" borderId="0" xfId="0" applyFont="1" applyAlignment="1">
      <alignment horizontal="left" indent="2"/>
    </xf>
    <xf numFmtId="0" fontId="17" fillId="0" borderId="0" xfId="0" applyFont="1" applyAlignment="1">
      <alignment horizontal="left" indent="1"/>
    </xf>
    <xf numFmtId="164" fontId="10" fillId="0" borderId="2" xfId="0" applyNumberFormat="1" applyFont="1" applyBorder="1" applyAlignment="1" applyProtection="1">
      <alignment horizontal="right"/>
      <protection locked="0"/>
    </xf>
    <xf numFmtId="171" fontId="10" fillId="0" borderId="2" xfId="3" applyNumberFormat="1" applyFont="1" applyFill="1" applyBorder="1" applyAlignment="1" applyProtection="1">
      <alignment horizontal="center"/>
      <protection locked="0"/>
    </xf>
    <xf numFmtId="169" fontId="10" fillId="0" borderId="2" xfId="1" applyNumberFormat="1" applyFont="1" applyFill="1" applyBorder="1" applyProtection="1">
      <protection locked="0"/>
    </xf>
    <xf numFmtId="0" fontId="13" fillId="15" borderId="2" xfId="0" applyFont="1" applyFill="1" applyBorder="1" applyAlignment="1" applyProtection="1">
      <alignment horizontal="left"/>
      <protection locked="0"/>
    </xf>
    <xf numFmtId="169" fontId="0" fillId="15" borderId="2" xfId="1" applyNumberFormat="1" applyFont="1" applyFill="1" applyBorder="1" applyProtection="1">
      <protection locked="0"/>
    </xf>
    <xf numFmtId="0" fontId="10" fillId="15" borderId="2" xfId="0" applyFont="1" applyFill="1" applyBorder="1" applyAlignment="1" applyProtection="1">
      <alignment horizontal="center"/>
      <protection locked="0"/>
    </xf>
    <xf numFmtId="169" fontId="0" fillId="26" borderId="2" xfId="1" applyNumberFormat="1" applyFont="1" applyFill="1" applyBorder="1" applyProtection="1"/>
    <xf numFmtId="167" fontId="10" fillId="15" borderId="2" xfId="3" applyFont="1" applyFill="1" applyBorder="1" applyAlignment="1" applyProtection="1">
      <alignment horizontal="center"/>
      <protection locked="0"/>
    </xf>
    <xf numFmtId="0" fontId="0" fillId="26" borderId="6" xfId="0" applyFill="1" applyBorder="1"/>
    <xf numFmtId="0" fontId="0" fillId="26" borderId="2" xfId="0" applyFill="1" applyBorder="1"/>
    <xf numFmtId="170" fontId="10" fillId="15" borderId="2" xfId="3" applyNumberFormat="1" applyFont="1" applyFill="1" applyBorder="1" applyProtection="1">
      <protection locked="0"/>
    </xf>
    <xf numFmtId="170" fontId="10" fillId="15" borderId="2" xfId="3" applyNumberFormat="1" applyFont="1" applyFill="1" applyBorder="1" applyAlignment="1" applyProtection="1">
      <alignment horizontal="right"/>
      <protection locked="0"/>
    </xf>
    <xf numFmtId="9" fontId="0" fillId="2" borderId="0" xfId="18" applyFont="1" applyFill="1" applyBorder="1" applyAlignment="1" applyProtection="1">
      <alignment horizontal="right"/>
    </xf>
    <xf numFmtId="49" fontId="72" fillId="14" borderId="32" xfId="0" applyNumberFormat="1" applyFont="1" applyFill="1" applyBorder="1" applyAlignment="1">
      <alignment horizontal="center"/>
    </xf>
    <xf numFmtId="49" fontId="95" fillId="0" borderId="0" xfId="0" applyNumberFormat="1" applyFont="1" applyAlignment="1">
      <alignment horizontal="left"/>
    </xf>
    <xf numFmtId="164" fontId="10" fillId="0" borderId="2" xfId="3" applyNumberFormat="1" applyFont="1" applyFill="1" applyBorder="1" applyAlignment="1" applyProtection="1">
      <alignment horizontal="right"/>
      <protection locked="0"/>
    </xf>
    <xf numFmtId="170" fontId="10" fillId="0" borderId="2" xfId="3" applyNumberFormat="1" applyFont="1" applyFill="1" applyBorder="1" applyProtection="1">
      <protection locked="0"/>
    </xf>
    <xf numFmtId="38" fontId="10" fillId="0" borderId="2" xfId="3" applyNumberFormat="1" applyFont="1" applyFill="1" applyBorder="1" applyProtection="1">
      <protection locked="0"/>
    </xf>
    <xf numFmtId="167" fontId="10" fillId="0" borderId="2" xfId="3" applyFont="1" applyFill="1" applyBorder="1" applyProtection="1">
      <protection locked="0"/>
    </xf>
    <xf numFmtId="181" fontId="10" fillId="0" borderId="2" xfId="3" applyNumberFormat="1" applyFont="1" applyFill="1" applyBorder="1" applyProtection="1">
      <protection locked="0"/>
    </xf>
    <xf numFmtId="181" fontId="10" fillId="0" borderId="2" xfId="1" applyNumberFormat="1" applyFont="1" applyFill="1" applyBorder="1" applyProtection="1">
      <protection locked="0"/>
    </xf>
    <xf numFmtId="169" fontId="10" fillId="15" borderId="2" xfId="1" applyNumberFormat="1" applyFont="1" applyFill="1" applyBorder="1" applyAlignment="1" applyProtection="1">
      <alignment horizontal="right"/>
      <protection locked="0"/>
    </xf>
    <xf numFmtId="3" fontId="10" fillId="15" borderId="2" xfId="3" applyNumberFormat="1" applyFont="1" applyFill="1" applyBorder="1" applyAlignment="1" applyProtection="1">
      <alignment horizontal="right"/>
      <protection locked="0"/>
    </xf>
    <xf numFmtId="3" fontId="10" fillId="15" borderId="2" xfId="0" applyNumberFormat="1" applyFont="1" applyFill="1" applyBorder="1" applyAlignment="1" applyProtection="1">
      <alignment horizontal="right"/>
      <protection locked="0"/>
    </xf>
    <xf numFmtId="168" fontId="10" fillId="15" borderId="2" xfId="1" applyFont="1" applyFill="1" applyBorder="1" applyProtection="1">
      <protection locked="0"/>
    </xf>
    <xf numFmtId="1" fontId="10" fillId="15" borderId="2" xfId="3" applyNumberFormat="1" applyFont="1" applyFill="1" applyBorder="1" applyProtection="1">
      <protection locked="0"/>
    </xf>
    <xf numFmtId="164" fontId="10" fillId="0" borderId="2" xfId="3" applyNumberFormat="1" applyFont="1" applyFill="1" applyBorder="1" applyAlignment="1" applyProtection="1">
      <protection locked="0"/>
    </xf>
    <xf numFmtId="38" fontId="10" fillId="0" borderId="2" xfId="1" applyNumberFormat="1" applyFont="1" applyFill="1" applyBorder="1" applyAlignment="1" applyProtection="1">
      <protection locked="0"/>
    </xf>
    <xf numFmtId="170" fontId="10" fillId="0" borderId="2" xfId="3" applyNumberFormat="1" applyFont="1" applyFill="1" applyBorder="1" applyAlignment="1" applyProtection="1">
      <alignment horizontal="center"/>
      <protection locked="0"/>
    </xf>
    <xf numFmtId="169" fontId="10" fillId="15" borderId="2" xfId="1" applyNumberFormat="1" applyFont="1" applyFill="1" applyBorder="1" applyProtection="1">
      <protection locked="0"/>
    </xf>
    <xf numFmtId="14" fontId="0" fillId="0" borderId="0" xfId="0" applyNumberFormat="1"/>
    <xf numFmtId="9" fontId="10" fillId="0" borderId="2" xfId="18" applyFont="1" applyFill="1" applyBorder="1" applyProtection="1">
      <protection locked="0"/>
    </xf>
    <xf numFmtId="164" fontId="10" fillId="28" borderId="2" xfId="3" applyNumberFormat="1" applyFont="1" applyFill="1" applyBorder="1" applyProtection="1">
      <protection locked="0"/>
    </xf>
    <xf numFmtId="164" fontId="14" fillId="28" borderId="2" xfId="3" applyNumberFormat="1" applyFont="1" applyFill="1" applyBorder="1" applyProtection="1">
      <protection locked="0"/>
    </xf>
    <xf numFmtId="170" fontId="10" fillId="28" borderId="2" xfId="3" applyNumberFormat="1" applyFont="1" applyFill="1" applyBorder="1" applyProtection="1">
      <protection locked="0"/>
    </xf>
    <xf numFmtId="164" fontId="14" fillId="28" borderId="2" xfId="3" applyNumberFormat="1" applyFont="1" applyFill="1" applyBorder="1" applyAlignment="1" applyProtection="1">
      <alignment horizontal="right"/>
      <protection locked="0"/>
    </xf>
    <xf numFmtId="164" fontId="10" fillId="28" borderId="2" xfId="3" applyNumberFormat="1" applyFont="1" applyFill="1" applyBorder="1" applyAlignment="1" applyProtection="1">
      <alignment horizontal="right"/>
      <protection locked="0"/>
    </xf>
    <xf numFmtId="169" fontId="10" fillId="28" borderId="2" xfId="1" applyNumberFormat="1" applyFont="1" applyFill="1" applyBorder="1" applyAlignment="1" applyProtection="1">
      <alignment horizontal="right"/>
      <protection locked="0"/>
    </xf>
    <xf numFmtId="164" fontId="14" fillId="28" borderId="2" xfId="3" applyNumberFormat="1" applyFont="1" applyFill="1" applyBorder="1" applyAlignment="1" applyProtection="1">
      <alignment horizontal="center"/>
      <protection locked="0"/>
    </xf>
    <xf numFmtId="165" fontId="14" fillId="28" borderId="2" xfId="3" applyNumberFormat="1" applyFont="1" applyFill="1" applyBorder="1" applyProtection="1">
      <protection locked="0"/>
    </xf>
    <xf numFmtId="164" fontId="10" fillId="28" borderId="2" xfId="0" applyNumberFormat="1" applyFont="1" applyFill="1" applyBorder="1" applyAlignment="1" applyProtection="1">
      <alignment horizontal="right"/>
      <protection locked="0"/>
    </xf>
    <xf numFmtId="164" fontId="10" fillId="0" borderId="2" xfId="3" applyNumberFormat="1" applyFont="1" applyBorder="1" applyProtection="1">
      <protection locked="0"/>
    </xf>
    <xf numFmtId="164" fontId="0" fillId="0" borderId="20" xfId="3" applyNumberFormat="1" applyFont="1" applyBorder="1"/>
    <xf numFmtId="170" fontId="14" fillId="21" borderId="2" xfId="3" applyNumberFormat="1" applyFont="1" applyFill="1" applyBorder="1"/>
    <xf numFmtId="169" fontId="14" fillId="15" borderId="2" xfId="1" applyNumberFormat="1" applyFont="1" applyFill="1" applyBorder="1" applyAlignment="1" applyProtection="1">
      <alignment horizontal="right"/>
      <protection locked="0"/>
    </xf>
    <xf numFmtId="0" fontId="0" fillId="0" borderId="0" xfId="0" applyProtection="1">
      <protection locked="0"/>
    </xf>
    <xf numFmtId="0" fontId="13" fillId="15" borderId="0" xfId="0" applyFont="1" applyFill="1" applyAlignment="1" applyProtection="1">
      <alignment horizontal="left"/>
      <protection locked="0"/>
    </xf>
    <xf numFmtId="0" fontId="13" fillId="0" borderId="1" xfId="0" applyFont="1" applyBorder="1" applyAlignment="1" applyProtection="1">
      <alignment horizontal="left"/>
      <protection locked="0"/>
    </xf>
    <xf numFmtId="0" fontId="12" fillId="0" borderId="43" xfId="4" applyBorder="1" applyAlignment="1" applyProtection="1">
      <alignment horizontal="center"/>
    </xf>
    <xf numFmtId="0" fontId="25" fillId="0" borderId="0" xfId="0" applyFont="1" applyAlignment="1">
      <alignment horizontal="left" indent="1"/>
    </xf>
    <xf numFmtId="0" fontId="25" fillId="0" borderId="0" xfId="0" applyFont="1" applyAlignment="1">
      <alignment horizontal="center"/>
    </xf>
    <xf numFmtId="0" fontId="10" fillId="0" borderId="0" xfId="0" applyFont="1" applyProtection="1">
      <protection locked="0"/>
    </xf>
    <xf numFmtId="37" fontId="10" fillId="0" borderId="2" xfId="3" applyNumberFormat="1" applyFont="1" applyFill="1" applyBorder="1" applyProtection="1">
      <protection locked="0"/>
    </xf>
    <xf numFmtId="38" fontId="10" fillId="0" borderId="2" xfId="1" applyNumberFormat="1" applyFont="1" applyFill="1" applyBorder="1" applyAlignment="1" applyProtection="1">
      <alignment horizontal="right"/>
      <protection locked="0"/>
    </xf>
    <xf numFmtId="0" fontId="14" fillId="0" borderId="23" xfId="0" applyFont="1" applyBorder="1"/>
    <xf numFmtId="0" fontId="80" fillId="27" borderId="2" xfId="0" applyFont="1" applyFill="1" applyBorder="1" applyAlignment="1">
      <alignment horizontal="left"/>
    </xf>
    <xf numFmtId="0" fontId="13" fillId="3" borderId="2" xfId="0" applyFont="1" applyFill="1" applyBorder="1" applyAlignment="1">
      <alignment horizontal="center"/>
    </xf>
    <xf numFmtId="172" fontId="13" fillId="3" borderId="2" xfId="3" applyNumberFormat="1" applyFont="1" applyFill="1" applyBorder="1" applyAlignment="1" applyProtection="1">
      <alignment horizontal="center"/>
    </xf>
    <xf numFmtId="0" fontId="13" fillId="0" borderId="1" xfId="0" applyFont="1" applyBorder="1" applyAlignment="1">
      <alignment horizontal="left" wrapText="1"/>
    </xf>
    <xf numFmtId="170" fontId="13" fillId="0" borderId="0" xfId="3" applyNumberFormat="1" applyFont="1" applyBorder="1" applyAlignment="1" applyProtection="1">
      <alignment horizontal="center" vertical="center"/>
    </xf>
    <xf numFmtId="0" fontId="15" fillId="0" borderId="0" xfId="0" applyFont="1" applyAlignment="1">
      <alignment horizontal="center" vertical="center" wrapText="1"/>
    </xf>
    <xf numFmtId="49" fontId="14" fillId="0" borderId="0" xfId="0" applyNumberFormat="1" applyFont="1" applyAlignment="1">
      <alignment horizontal="center" vertical="center"/>
    </xf>
    <xf numFmtId="0" fontId="46" fillId="0" borderId="0" xfId="0" applyFont="1" applyAlignment="1">
      <alignment vertical="center"/>
    </xf>
    <xf numFmtId="49" fontId="36" fillId="0" borderId="0" xfId="0" applyNumberFormat="1"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center" vertical="center"/>
    </xf>
    <xf numFmtId="0" fontId="24" fillId="0" borderId="0" xfId="0" applyFont="1" applyAlignment="1">
      <alignment horizontal="left"/>
    </xf>
    <xf numFmtId="0" fontId="24" fillId="0" borderId="0" xfId="0" applyFont="1"/>
    <xf numFmtId="0" fontId="25"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left" vertical="center"/>
    </xf>
    <xf numFmtId="0" fontId="24" fillId="0" borderId="0" xfId="0" applyFont="1" applyAlignment="1">
      <alignment vertical="center"/>
    </xf>
    <xf numFmtId="0" fontId="10" fillId="0" borderId="0" xfId="0" applyFont="1" applyAlignment="1">
      <alignment horizontal="left"/>
    </xf>
    <xf numFmtId="167" fontId="0" fillId="0" borderId="0" xfId="3" applyFont="1" applyAlignment="1" applyProtection="1">
      <alignment horizontal="center"/>
    </xf>
    <xf numFmtId="0" fontId="15" fillId="0" borderId="0" xfId="0" applyFont="1" applyAlignment="1">
      <alignment horizontal="left" indent="2"/>
    </xf>
    <xf numFmtId="0" fontId="14" fillId="0" borderId="0" xfId="0" applyFont="1" applyAlignment="1">
      <alignment horizontal="left" vertical="center"/>
    </xf>
    <xf numFmtId="38" fontId="10" fillId="0" borderId="2" xfId="1" applyNumberFormat="1" applyFont="1" applyFill="1" applyBorder="1" applyProtection="1">
      <protection locked="0"/>
    </xf>
    <xf numFmtId="38" fontId="13" fillId="0" borderId="2" xfId="1" applyNumberFormat="1" applyFont="1" applyFill="1" applyBorder="1" applyAlignment="1" applyProtection="1">
      <alignment horizontal="center"/>
      <protection locked="0"/>
    </xf>
    <xf numFmtId="0" fontId="17" fillId="0" borderId="2" xfId="0" applyFont="1" applyBorder="1" applyAlignment="1" applyProtection="1">
      <alignment horizontal="center"/>
      <protection locked="0"/>
    </xf>
    <xf numFmtId="0" fontId="10" fillId="0" borderId="2" xfId="0" applyFont="1" applyBorder="1" applyAlignment="1" applyProtection="1">
      <alignment horizontal="center"/>
      <protection locked="0"/>
    </xf>
    <xf numFmtId="0" fontId="28" fillId="8" borderId="13" xfId="0" applyFont="1" applyFill="1" applyBorder="1"/>
    <xf numFmtId="0" fontId="13" fillId="0" borderId="6" xfId="0" applyFont="1" applyBorder="1" applyAlignment="1">
      <alignment horizontal="left"/>
    </xf>
    <xf numFmtId="0" fontId="14" fillId="0" borderId="21" xfId="0" applyFont="1" applyBorder="1" applyAlignment="1">
      <alignment horizontal="center"/>
    </xf>
    <xf numFmtId="0" fontId="14" fillId="0" borderId="1" xfId="0" applyFont="1" applyBorder="1" applyAlignment="1">
      <alignment horizontal="center"/>
    </xf>
    <xf numFmtId="170" fontId="14" fillId="0" borderId="1" xfId="3" applyNumberFormat="1" applyFont="1" applyBorder="1" applyProtection="1"/>
    <xf numFmtId="0" fontId="10" fillId="0" borderId="0" xfId="0" applyFont="1" applyAlignment="1">
      <alignment horizontal="left" indent="3"/>
    </xf>
    <xf numFmtId="0" fontId="10" fillId="0" borderId="0" xfId="0" applyFont="1" applyAlignment="1">
      <alignment horizontal="left" indent="4"/>
    </xf>
    <xf numFmtId="0" fontId="17" fillId="0" borderId="0" xfId="0" applyFont="1"/>
    <xf numFmtId="0" fontId="15" fillId="0" borderId="0" xfId="0" applyFont="1" applyAlignment="1">
      <alignment horizontal="left" indent="1"/>
    </xf>
    <xf numFmtId="0" fontId="22" fillId="0" borderId="0" xfId="0" applyFont="1"/>
    <xf numFmtId="0" fontId="30" fillId="0" borderId="0" xfId="0" applyFont="1"/>
    <xf numFmtId="0" fontId="15" fillId="0" borderId="0" xfId="0" applyFont="1"/>
    <xf numFmtId="0" fontId="24" fillId="0" borderId="0" xfId="0" applyFont="1" applyAlignment="1">
      <alignment horizontal="left" vertical="center" wrapText="1"/>
    </xf>
    <xf numFmtId="0" fontId="26" fillId="0" borderId="0" xfId="0" applyFont="1" applyAlignment="1">
      <alignment horizontal="left" vertical="center" wrapText="1"/>
    </xf>
    <xf numFmtId="0" fontId="10" fillId="0" borderId="2" xfId="0" applyFont="1" applyBorder="1" applyProtection="1">
      <protection locked="0"/>
    </xf>
    <xf numFmtId="0" fontId="10" fillId="15" borderId="2" xfId="0" applyFont="1" applyFill="1" applyBorder="1" applyProtection="1">
      <protection locked="0"/>
    </xf>
    <xf numFmtId="9" fontId="10" fillId="0" borderId="2" xfId="18" applyFont="1" applyFill="1" applyBorder="1" applyAlignment="1" applyProtection="1">
      <alignment horizontal="right"/>
      <protection locked="0"/>
    </xf>
    <xf numFmtId="0" fontId="10" fillId="0" borderId="20" xfId="0" applyFont="1" applyBorder="1" applyAlignment="1">
      <alignment horizontal="center"/>
    </xf>
    <xf numFmtId="0" fontId="10" fillId="0" borderId="21" xfId="0" applyFont="1" applyBorder="1" applyAlignment="1">
      <alignment horizontal="center"/>
    </xf>
    <xf numFmtId="0" fontId="10" fillId="15" borderId="0" xfId="0" applyFont="1" applyFill="1" applyAlignment="1">
      <alignment horizontal="center"/>
    </xf>
    <xf numFmtId="0" fontId="14" fillId="15" borderId="0" xfId="0" applyFont="1" applyFill="1" applyAlignment="1">
      <alignment horizontal="left"/>
    </xf>
    <xf numFmtId="0" fontId="0" fillId="15" borderId="0" xfId="0" applyFill="1" applyAlignment="1">
      <alignment horizontal="center"/>
    </xf>
    <xf numFmtId="0" fontId="14" fillId="15" borderId="0" xfId="0" applyFont="1" applyFill="1"/>
    <xf numFmtId="0" fontId="13" fillId="15" borderId="0" xfId="0" applyFont="1" applyFill="1" applyAlignment="1">
      <alignment horizontal="left"/>
    </xf>
    <xf numFmtId="0" fontId="0" fillId="15" borderId="0" xfId="0" applyFill="1"/>
    <xf numFmtId="0" fontId="14" fillId="15" borderId="0" xfId="0" applyFont="1" applyFill="1" applyAlignment="1">
      <alignment horizontal="right" indent="1"/>
    </xf>
    <xf numFmtId="0" fontId="0" fillId="15" borderId="0" xfId="0" applyFill="1" applyAlignment="1">
      <alignment horizontal="left"/>
    </xf>
    <xf numFmtId="0" fontId="10" fillId="15" borderId="0" xfId="0" applyFont="1" applyFill="1" applyAlignment="1">
      <alignment horizontal="left"/>
    </xf>
    <xf numFmtId="0" fontId="10" fillId="15" borderId="0" xfId="0" applyFont="1" applyFill="1" applyAlignment="1">
      <alignment horizontal="center" vertical="center"/>
    </xf>
    <xf numFmtId="0" fontId="10" fillId="15" borderId="0" xfId="0" applyFont="1" applyFill="1" applyAlignment="1">
      <alignment horizontal="left" vertical="center" wrapText="1"/>
    </xf>
    <xf numFmtId="0" fontId="14" fillId="15" borderId="0" xfId="0" applyFont="1" applyFill="1" applyAlignment="1">
      <alignment horizontal="left" indent="1"/>
    </xf>
    <xf numFmtId="0" fontId="10" fillId="15" borderId="0" xfId="0" applyFont="1" applyFill="1" applyAlignment="1">
      <alignment wrapText="1"/>
    </xf>
    <xf numFmtId="0" fontId="10" fillId="15" borderId="0" xfId="0" applyFont="1" applyFill="1"/>
    <xf numFmtId="0" fontId="80" fillId="15" borderId="0" xfId="0" applyFont="1" applyFill="1"/>
    <xf numFmtId="0" fontId="0" fillId="15" borderId="0" xfId="0" applyFill="1" applyAlignment="1">
      <alignment horizontal="center" wrapText="1"/>
    </xf>
    <xf numFmtId="0" fontId="13" fillId="0" borderId="2" xfId="0" applyFont="1" applyBorder="1" applyAlignment="1">
      <alignment horizontal="left" indent="1"/>
    </xf>
    <xf numFmtId="0" fontId="10" fillId="15" borderId="0" xfId="0" applyFont="1" applyFill="1" applyAlignment="1">
      <alignment horizontal="left" indent="1"/>
    </xf>
    <xf numFmtId="0" fontId="10" fillId="15" borderId="0" xfId="0" applyFont="1" applyFill="1" applyAlignment="1">
      <alignment horizontal="left" indent="2"/>
    </xf>
    <xf numFmtId="0" fontId="13" fillId="15" borderId="0" xfId="0" applyFont="1" applyFill="1"/>
    <xf numFmtId="0" fontId="59" fillId="15" borderId="0" xfId="0" applyFont="1" applyFill="1" applyAlignment="1">
      <alignment horizontal="center"/>
    </xf>
    <xf numFmtId="0" fontId="31" fillId="0" borderId="0" xfId="0" applyFont="1"/>
    <xf numFmtId="0" fontId="0" fillId="0" borderId="0" xfId="0" applyAlignment="1">
      <alignment horizontal="left" vertical="center"/>
    </xf>
    <xf numFmtId="0" fontId="80" fillId="27" borderId="2" xfId="0" applyFont="1" applyFill="1" applyBorder="1" applyAlignment="1">
      <alignment horizontal="center"/>
    </xf>
    <xf numFmtId="0" fontId="21" fillId="0" borderId="21" xfId="0" applyFont="1" applyBorder="1"/>
    <xf numFmtId="0" fontId="19" fillId="8" borderId="13" xfId="0" applyFont="1" applyFill="1" applyBorder="1"/>
    <xf numFmtId="0" fontId="14" fillId="0" borderId="0" xfId="0" applyFont="1" applyAlignment="1">
      <alignment horizontal="left" wrapText="1" indent="1"/>
    </xf>
    <xf numFmtId="0" fontId="0" fillId="15" borderId="0" xfId="0" applyFill="1" applyAlignment="1">
      <alignment horizontal="left" indent="1"/>
    </xf>
    <xf numFmtId="0" fontId="13" fillId="0" borderId="0" xfId="0" applyFont="1" applyAlignment="1">
      <alignment horizontal="left" wrapText="1"/>
    </xf>
    <xf numFmtId="0" fontId="13" fillId="15" borderId="0" xfId="0" applyFont="1" applyFill="1" applyAlignment="1">
      <alignment horizontal="left" indent="2"/>
    </xf>
    <xf numFmtId="0" fontId="13" fillId="15" borderId="0" xfId="0" applyFont="1" applyFill="1" applyAlignment="1">
      <alignment horizontal="left" indent="1"/>
    </xf>
    <xf numFmtId="0" fontId="14" fillId="0" borderId="0" xfId="0" applyFont="1" applyAlignment="1">
      <alignment horizontal="center" wrapText="1"/>
    </xf>
    <xf numFmtId="170" fontId="0" fillId="3" borderId="2" xfId="3" applyNumberFormat="1" applyFont="1" applyFill="1" applyBorder="1" applyProtection="1"/>
    <xf numFmtId="170" fontId="14" fillId="21" borderId="2" xfId="3" applyNumberFormat="1" applyFont="1" applyFill="1" applyBorder="1" applyAlignment="1" applyProtection="1">
      <alignment horizontal="right"/>
    </xf>
    <xf numFmtId="170" fontId="0" fillId="21" borderId="2" xfId="3" applyNumberFormat="1" applyFont="1" applyFill="1" applyBorder="1" applyProtection="1"/>
    <xf numFmtId="38" fontId="0" fillId="21" borderId="2" xfId="0" applyNumberFormat="1" applyFill="1" applyBorder="1"/>
    <xf numFmtId="169" fontId="14" fillId="21" borderId="2" xfId="1" applyNumberFormat="1" applyFont="1" applyFill="1" applyBorder="1" applyProtection="1"/>
    <xf numFmtId="37" fontId="0" fillId="21" borderId="2" xfId="3" applyNumberFormat="1" applyFont="1" applyFill="1" applyBorder="1" applyAlignment="1" applyProtection="1">
      <alignment horizontal="right"/>
    </xf>
    <xf numFmtId="170" fontId="14" fillId="3" borderId="2" xfId="0" applyNumberFormat="1" applyFont="1" applyFill="1" applyBorder="1" applyAlignment="1">
      <alignment horizontal="right"/>
    </xf>
    <xf numFmtId="3" fontId="10" fillId="21" borderId="2" xfId="0" applyNumberFormat="1" applyFont="1" applyFill="1" applyBorder="1" applyAlignment="1">
      <alignment horizontal="right"/>
    </xf>
    <xf numFmtId="169" fontId="10" fillId="21" borderId="2" xfId="1" applyNumberFormat="1" applyFont="1" applyFill="1" applyBorder="1" applyProtection="1"/>
    <xf numFmtId="173" fontId="0" fillId="3" borderId="2" xfId="0" applyNumberFormat="1" applyFill="1" applyBorder="1" applyAlignment="1">
      <alignment horizontal="center"/>
    </xf>
    <xf numFmtId="9" fontId="14" fillId="2" borderId="2" xfId="18" applyFont="1" applyFill="1" applyBorder="1" applyProtection="1"/>
    <xf numFmtId="9" fontId="14" fillId="0" borderId="0" xfId="18" applyFont="1" applyFill="1" applyBorder="1" applyProtection="1"/>
    <xf numFmtId="171" fontId="14" fillId="0" borderId="0" xfId="3" applyNumberFormat="1" applyFont="1" applyFill="1" applyBorder="1" applyProtection="1"/>
    <xf numFmtId="0" fontId="25" fillId="0" borderId="0" xfId="0" applyFont="1"/>
    <xf numFmtId="169" fontId="0" fillId="0" borderId="0" xfId="1" applyNumberFormat="1" applyFont="1" applyFill="1" applyProtection="1"/>
    <xf numFmtId="170" fontId="10" fillId="26" borderId="2" xfId="3" applyNumberFormat="1" applyFont="1" applyFill="1" applyBorder="1" applyProtection="1"/>
    <xf numFmtId="9" fontId="0" fillId="0" borderId="0" xfId="18" applyFont="1" applyBorder="1" applyProtection="1"/>
    <xf numFmtId="0" fontId="27" fillId="0" borderId="0" xfId="0" applyFont="1"/>
    <xf numFmtId="1" fontId="0" fillId="2" borderId="2" xfId="3" applyNumberFormat="1" applyFont="1" applyFill="1" applyBorder="1" applyProtection="1"/>
    <xf numFmtId="0" fontId="60" fillId="0" borderId="0" xfId="0" applyFont="1"/>
    <xf numFmtId="0" fontId="13" fillId="0" borderId="0" xfId="0" applyFont="1" applyAlignment="1">
      <alignment horizontal="center" vertical="top" wrapText="1"/>
    </xf>
    <xf numFmtId="0" fontId="0" fillId="2" borderId="2" xfId="3" applyNumberFormat="1" applyFont="1" applyFill="1" applyBorder="1" applyProtection="1"/>
    <xf numFmtId="167" fontId="0" fillId="2" borderId="2" xfId="3" applyFont="1" applyFill="1" applyBorder="1" applyProtection="1"/>
    <xf numFmtId="170" fontId="0" fillId="2" borderId="2" xfId="3" applyNumberFormat="1" applyFont="1" applyFill="1" applyBorder="1" applyProtection="1"/>
    <xf numFmtId="38" fontId="0" fillId="2" borderId="2" xfId="3" applyNumberFormat="1" applyFont="1" applyFill="1" applyBorder="1" applyProtection="1"/>
    <xf numFmtId="170" fontId="13" fillId="0" borderId="0" xfId="3" applyNumberFormat="1" applyFont="1" applyFill="1" applyAlignment="1" applyProtection="1">
      <alignment horizontal="center" wrapText="1"/>
    </xf>
    <xf numFmtId="0" fontId="17" fillId="0" borderId="0" xfId="0" applyFont="1" applyAlignment="1">
      <alignment horizontal="left"/>
    </xf>
    <xf numFmtId="170" fontId="0" fillId="0" borderId="0" xfId="3" applyNumberFormat="1" applyFont="1" applyFill="1" applyBorder="1" applyProtection="1"/>
    <xf numFmtId="0" fontId="47" fillId="0" borderId="0" xfId="0" applyFont="1" applyAlignment="1">
      <alignment horizontal="left" indent="1"/>
    </xf>
    <xf numFmtId="0" fontId="14" fillId="15" borderId="0" xfId="0" applyFont="1" applyFill="1" applyAlignment="1">
      <alignment horizontal="left" wrapText="1" indent="1"/>
    </xf>
    <xf numFmtId="0" fontId="0" fillId="15" borderId="0" xfId="0" applyFill="1" applyAlignment="1">
      <alignment horizontal="left" wrapText="1" indent="1"/>
    </xf>
    <xf numFmtId="0" fontId="0" fillId="15" borderId="0" xfId="0" applyFill="1" applyAlignment="1">
      <alignment horizontal="left" wrapText="1"/>
    </xf>
    <xf numFmtId="0" fontId="14" fillId="0" borderId="0" xfId="0" applyFont="1" applyAlignment="1">
      <alignment horizontal="left" wrapText="1" indent="2"/>
    </xf>
    <xf numFmtId="170" fontId="0" fillId="15" borderId="0" xfId="3" applyNumberFormat="1" applyFont="1" applyFill="1" applyBorder="1" applyAlignment="1" applyProtection="1">
      <alignment horizontal="right"/>
    </xf>
    <xf numFmtId="0" fontId="10" fillId="15" borderId="0" xfId="0" applyFont="1" applyFill="1" applyAlignment="1">
      <alignment horizontal="left" wrapText="1" indent="1"/>
    </xf>
    <xf numFmtId="170" fontId="0" fillId="2" borderId="2" xfId="3" applyNumberFormat="1" applyFont="1" applyFill="1" applyBorder="1" applyAlignment="1" applyProtection="1">
      <alignment horizontal="right"/>
    </xf>
    <xf numFmtId="0" fontId="13" fillId="0" borderId="0" xfId="0" applyFont="1" applyAlignment="1">
      <alignment wrapText="1"/>
    </xf>
    <xf numFmtId="168" fontId="0" fillId="2" borderId="2" xfId="3" applyNumberFormat="1" applyFont="1" applyFill="1" applyBorder="1" applyAlignment="1" applyProtection="1">
      <alignment horizontal="right"/>
    </xf>
    <xf numFmtId="0" fontId="13" fillId="0" borderId="0" xfId="0" applyFont="1" applyAlignment="1">
      <alignment horizontal="left" wrapText="1" indent="1"/>
    </xf>
    <xf numFmtId="0" fontId="14" fillId="15" borderId="0" xfId="0" applyFont="1" applyFill="1" applyAlignment="1">
      <alignment horizontal="left" wrapText="1" indent="2"/>
    </xf>
    <xf numFmtId="0" fontId="0" fillId="0" borderId="0" xfId="0" applyAlignment="1">
      <alignment horizontal="right"/>
    </xf>
    <xf numFmtId="178" fontId="0" fillId="2" borderId="2" xfId="0" applyNumberFormat="1" applyFill="1" applyBorder="1" applyAlignment="1">
      <alignment horizontal="right"/>
    </xf>
    <xf numFmtId="178" fontId="0" fillId="2" borderId="0" xfId="0" applyNumberFormat="1" applyFill="1" applyAlignment="1">
      <alignment horizontal="right"/>
    </xf>
    <xf numFmtId="0" fontId="22" fillId="0" borderId="0" xfId="0" applyFont="1" applyAlignment="1">
      <alignment horizontal="center"/>
    </xf>
    <xf numFmtId="0" fontId="14" fillId="0" borderId="0" xfId="0" applyFont="1" applyAlignment="1">
      <alignment horizontal="left" vertical="top" indent="1"/>
    </xf>
    <xf numFmtId="178" fontId="14" fillId="2" borderId="2" xfId="0" applyNumberFormat="1" applyFont="1" applyFill="1" applyBorder="1" applyAlignment="1">
      <alignment horizontal="right"/>
    </xf>
    <xf numFmtId="0" fontId="14" fillId="15" borderId="0" xfId="0" applyFont="1" applyFill="1" applyAlignment="1">
      <alignment horizontal="left" vertical="top" indent="1"/>
    </xf>
    <xf numFmtId="4" fontId="14" fillId="2" borderId="2" xfId="0" applyNumberFormat="1" applyFont="1" applyFill="1" applyBorder="1" applyAlignment="1">
      <alignment horizontal="right"/>
    </xf>
    <xf numFmtId="0" fontId="17" fillId="15" borderId="0" xfId="0" applyFont="1" applyFill="1" applyAlignment="1">
      <alignment horizontal="right"/>
    </xf>
    <xf numFmtId="170" fontId="14" fillId="0" borderId="0" xfId="3" applyNumberFormat="1" applyFont="1" applyFill="1" applyBorder="1" applyProtection="1"/>
    <xf numFmtId="0" fontId="15" fillId="0" borderId="0" xfId="0" applyFont="1" applyAlignment="1">
      <alignment horizontal="right"/>
    </xf>
    <xf numFmtId="0" fontId="14" fillId="0" borderId="0" xfId="0" applyFont="1" applyAlignment="1">
      <alignment horizontal="left" wrapText="1"/>
    </xf>
    <xf numFmtId="0" fontId="25" fillId="0" borderId="0" xfId="0" applyFont="1" applyAlignment="1">
      <alignment horizontal="left" vertical="center" wrapText="1"/>
    </xf>
    <xf numFmtId="0" fontId="14" fillId="0" borderId="0" xfId="0" applyFont="1" applyAlignment="1">
      <alignment horizontal="left" vertical="center" wrapText="1"/>
    </xf>
    <xf numFmtId="0" fontId="24" fillId="0" borderId="0" xfId="0" applyFont="1" applyAlignment="1">
      <alignment horizontal="left" wrapText="1"/>
    </xf>
    <xf numFmtId="0" fontId="24" fillId="0" borderId="0" xfId="0" applyFont="1" applyAlignment="1">
      <alignment wrapText="1"/>
    </xf>
    <xf numFmtId="0" fontId="19" fillId="8" borderId="13" xfId="0" applyFont="1" applyFill="1" applyBorder="1" applyAlignment="1">
      <alignment vertical="center"/>
    </xf>
    <xf numFmtId="0" fontId="94" fillId="0" borderId="0" xfId="0" applyFont="1"/>
    <xf numFmtId="0" fontId="13" fillId="15" borderId="0" xfId="0" applyFont="1" applyFill="1" applyAlignment="1">
      <alignment horizontal="center"/>
    </xf>
    <xf numFmtId="0" fontId="14" fillId="15" borderId="0" xfId="0" applyFont="1" applyFill="1" applyAlignment="1">
      <alignment horizontal="center"/>
    </xf>
    <xf numFmtId="0" fontId="13" fillId="15" borderId="1" xfId="0" applyFont="1" applyFill="1" applyBorder="1" applyAlignment="1">
      <alignment horizontal="center"/>
    </xf>
    <xf numFmtId="169" fontId="0" fillId="15" borderId="0" xfId="1" applyNumberFormat="1" applyFont="1" applyFill="1" applyBorder="1" applyProtection="1"/>
    <xf numFmtId="0" fontId="10" fillId="15" borderId="0" xfId="0" applyFont="1" applyFill="1" applyAlignment="1">
      <alignment horizontal="center" wrapText="1"/>
    </xf>
    <xf numFmtId="0" fontId="14" fillId="15" borderId="0" xfId="0" applyFont="1" applyFill="1" applyAlignment="1">
      <alignment horizontal="center" wrapText="1"/>
    </xf>
    <xf numFmtId="0" fontId="20" fillId="15" borderId="0" xfId="0" applyFont="1" applyFill="1"/>
    <xf numFmtId="167" fontId="0" fillId="15" borderId="0" xfId="3" applyFont="1" applyFill="1" applyBorder="1" applyAlignment="1" applyProtection="1">
      <alignment horizontal="center"/>
    </xf>
    <xf numFmtId="181" fontId="0" fillId="2" borderId="2" xfId="3" applyNumberFormat="1" applyFont="1" applyFill="1" applyBorder="1" applyProtection="1"/>
    <xf numFmtId="164" fontId="0" fillId="2" borderId="2" xfId="3" applyNumberFormat="1" applyFont="1" applyFill="1" applyBorder="1" applyProtection="1"/>
    <xf numFmtId="9" fontId="0" fillId="2" borderId="2" xfId="18" applyFont="1" applyFill="1" applyBorder="1" applyProtection="1"/>
    <xf numFmtId="181" fontId="0" fillId="2" borderId="2" xfId="1" applyNumberFormat="1" applyFont="1" applyFill="1" applyBorder="1" applyProtection="1"/>
    <xf numFmtId="164" fontId="0" fillId="26" borderId="2" xfId="3" applyNumberFormat="1" applyFont="1" applyFill="1" applyBorder="1" applyProtection="1"/>
    <xf numFmtId="9" fontId="0" fillId="2" borderId="4" xfId="18" applyFont="1" applyFill="1" applyBorder="1" applyProtection="1"/>
    <xf numFmtId="164" fontId="0" fillId="2" borderId="2" xfId="0" applyNumberFormat="1" applyFill="1" applyBorder="1"/>
    <xf numFmtId="38" fontId="18" fillId="0" borderId="0" xfId="1" applyNumberFormat="1" applyFont="1" applyFill="1" applyBorder="1" applyAlignment="1" applyProtection="1">
      <alignment horizontal="center"/>
    </xf>
    <xf numFmtId="38" fontId="13" fillId="0" borderId="0" xfId="1" applyNumberFormat="1" applyFont="1" applyFill="1" applyBorder="1" applyAlignment="1" applyProtection="1">
      <alignment horizontal="center"/>
    </xf>
    <xf numFmtId="38" fontId="21" fillId="0" borderId="0" xfId="1" applyNumberFormat="1" applyFont="1" applyFill="1" applyBorder="1" applyAlignment="1" applyProtection="1">
      <alignment horizontal="center"/>
    </xf>
    <xf numFmtId="0" fontId="0" fillId="0" borderId="0" xfId="0" applyAlignment="1">
      <alignment horizontal="left" wrapText="1"/>
    </xf>
    <xf numFmtId="0" fontId="0" fillId="0" borderId="0" xfId="0" applyAlignment="1">
      <alignment horizontal="left" vertical="top" wrapText="1"/>
    </xf>
    <xf numFmtId="0" fontId="15" fillId="0" borderId="0" xfId="0" applyFont="1" applyAlignment="1">
      <alignment horizontal="left" wrapText="1"/>
    </xf>
    <xf numFmtId="0" fontId="0" fillId="0" borderId="0" xfId="0" applyAlignment="1">
      <alignment wrapText="1"/>
    </xf>
    <xf numFmtId="38" fontId="14" fillId="26" borderId="2" xfId="3" applyNumberFormat="1" applyFont="1" applyFill="1" applyBorder="1" applyProtection="1"/>
    <xf numFmtId="164" fontId="13" fillId="0" borderId="1" xfId="3" applyNumberFormat="1" applyFont="1" applyBorder="1" applyAlignment="1" applyProtection="1">
      <alignment horizontal="center"/>
    </xf>
    <xf numFmtId="169" fontId="14" fillId="2" borderId="2" xfId="1" applyNumberFormat="1" applyFont="1" applyFill="1" applyBorder="1" applyProtection="1"/>
    <xf numFmtId="170" fontId="14" fillId="2" borderId="2" xfId="3" applyNumberFormat="1" applyFont="1" applyFill="1" applyBorder="1" applyAlignment="1" applyProtection="1">
      <alignment horizontal="right"/>
    </xf>
    <xf numFmtId="9" fontId="14" fillId="2" borderId="2" xfId="1" applyNumberFormat="1" applyFont="1" applyFill="1" applyBorder="1" applyProtection="1"/>
    <xf numFmtId="9" fontId="14" fillId="26" borderId="2" xfId="3" applyNumberFormat="1" applyFont="1" applyFill="1" applyBorder="1" applyProtection="1"/>
    <xf numFmtId="170" fontId="14" fillId="2" borderId="4" xfId="3" applyNumberFormat="1" applyFont="1" applyFill="1" applyBorder="1" applyAlignment="1" applyProtection="1">
      <alignment horizontal="right"/>
    </xf>
    <xf numFmtId="38" fontId="14" fillId="0" borderId="0" xfId="0" applyNumberFormat="1" applyFont="1"/>
    <xf numFmtId="0" fontId="14" fillId="26" borderId="2" xfId="1" applyNumberFormat="1" applyFont="1" applyFill="1" applyBorder="1" applyProtection="1"/>
    <xf numFmtId="170" fontId="14" fillId="0" borderId="0" xfId="3" applyNumberFormat="1" applyFont="1" applyBorder="1" applyProtection="1"/>
    <xf numFmtId="170" fontId="14" fillId="0" borderId="0" xfId="3" applyNumberFormat="1" applyFont="1" applyProtection="1"/>
    <xf numFmtId="38" fontId="13" fillId="0" borderId="1" xfId="0" applyNumberFormat="1" applyFont="1" applyBorder="1" applyAlignment="1">
      <alignment horizontal="center"/>
    </xf>
    <xf numFmtId="170" fontId="14" fillId="0" borderId="0" xfId="3" applyNumberFormat="1" applyFont="1" applyFill="1" applyProtection="1"/>
    <xf numFmtId="169" fontId="14" fillId="26" borderId="2" xfId="1" applyNumberFormat="1" applyFont="1" applyFill="1" applyBorder="1" applyAlignment="1" applyProtection="1">
      <alignment horizontal="right"/>
    </xf>
    <xf numFmtId="38" fontId="14" fillId="0" borderId="0" xfId="1" applyNumberFormat="1" applyFont="1" applyFill="1" applyBorder="1" applyAlignment="1" applyProtection="1">
      <alignment horizontal="right"/>
    </xf>
    <xf numFmtId="0" fontId="13" fillId="0" borderId="3" xfId="0" applyFont="1" applyBorder="1" applyAlignment="1">
      <alignment horizontal="left"/>
    </xf>
    <xf numFmtId="2" fontId="14" fillId="0" borderId="0" xfId="0" applyNumberFormat="1" applyFont="1"/>
    <xf numFmtId="0" fontId="13" fillId="0" borderId="1" xfId="0" applyFont="1" applyBorder="1" applyAlignment="1">
      <alignment horizontal="left"/>
    </xf>
    <xf numFmtId="170" fontId="13" fillId="0" borderId="0" xfId="3" applyNumberFormat="1" applyFont="1" applyBorder="1" applyAlignment="1" applyProtection="1">
      <alignment horizontal="center"/>
    </xf>
    <xf numFmtId="164" fontId="14" fillId="0" borderId="0" xfId="3" applyNumberFormat="1" applyFont="1" applyProtection="1"/>
    <xf numFmtId="170" fontId="60" fillId="26" borderId="2" xfId="3" applyNumberFormat="1" applyFont="1" applyFill="1" applyBorder="1" applyProtection="1"/>
    <xf numFmtId="164" fontId="14" fillId="0" borderId="0" xfId="3" applyNumberFormat="1" applyFont="1" applyFill="1" applyBorder="1" applyProtection="1"/>
    <xf numFmtId="164" fontId="14" fillId="0" borderId="0" xfId="0" applyNumberFormat="1" applyFont="1"/>
    <xf numFmtId="164" fontId="14" fillId="0" borderId="0" xfId="3" applyNumberFormat="1" applyFont="1" applyBorder="1" applyProtection="1"/>
    <xf numFmtId="0" fontId="14" fillId="0" borderId="0" xfId="0" applyFont="1" applyAlignment="1">
      <alignment horizontal="left" vertical="center" indent="1"/>
    </xf>
    <xf numFmtId="170" fontId="14" fillId="2" borderId="4" xfId="3" applyNumberFormat="1" applyFont="1" applyFill="1" applyBorder="1" applyProtection="1"/>
    <xf numFmtId="170" fontId="14" fillId="0" borderId="3" xfId="3" applyNumberFormat="1" applyFont="1" applyFill="1" applyBorder="1" applyProtection="1"/>
    <xf numFmtId="0" fontId="15" fillId="0" borderId="0" xfId="0" applyFont="1" applyAlignment="1">
      <alignment horizontal="center" vertical="center"/>
    </xf>
    <xf numFmtId="0" fontId="25" fillId="0" borderId="2" xfId="0" applyFont="1" applyBorder="1" applyAlignment="1" applyProtection="1">
      <alignment horizontal="center"/>
      <protection locked="0"/>
    </xf>
    <xf numFmtId="168" fontId="36" fillId="0" borderId="0" xfId="1" applyFont="1" applyBorder="1" applyAlignment="1" applyProtection="1">
      <alignment horizontal="center" vertical="center"/>
    </xf>
    <xf numFmtId="168" fontId="36" fillId="0" borderId="0" xfId="1" applyFont="1" applyBorder="1" applyAlignment="1" applyProtection="1">
      <alignment horizontal="right" vertical="center"/>
    </xf>
    <xf numFmtId="168" fontId="36" fillId="0" borderId="0" xfId="1" applyFont="1" applyBorder="1" applyAlignment="1" applyProtection="1">
      <alignment vertical="center"/>
    </xf>
    <xf numFmtId="168" fontId="36" fillId="0" borderId="0" xfId="1" applyFont="1" applyFill="1" applyBorder="1" applyAlignment="1" applyProtection="1">
      <alignment vertical="center"/>
    </xf>
    <xf numFmtId="168" fontId="36" fillId="0" borderId="0" xfId="1" applyFont="1" applyFill="1" applyAlignment="1" applyProtection="1">
      <alignment vertical="center"/>
    </xf>
    <xf numFmtId="168" fontId="36" fillId="0" borderId="0" xfId="1" applyFont="1" applyAlignment="1" applyProtection="1">
      <alignment vertical="center"/>
    </xf>
    <xf numFmtId="167" fontId="13" fillId="15" borderId="2" xfId="3" applyFont="1" applyFill="1" applyBorder="1" applyAlignment="1" applyProtection="1">
      <alignment horizontal="left"/>
      <protection locked="0"/>
    </xf>
    <xf numFmtId="1" fontId="10" fillId="26" borderId="2" xfId="3" applyNumberFormat="1" applyFont="1" applyFill="1" applyBorder="1" applyProtection="1"/>
    <xf numFmtId="170" fontId="0" fillId="0" borderId="2" xfId="3" applyNumberFormat="1" applyFont="1" applyFill="1" applyBorder="1" applyProtection="1">
      <protection locked="0"/>
    </xf>
    <xf numFmtId="167" fontId="10" fillId="15" borderId="2" xfId="3" applyFont="1" applyFill="1" applyBorder="1" applyProtection="1">
      <protection locked="0"/>
    </xf>
    <xf numFmtId="1" fontId="10" fillId="0" borderId="2" xfId="3" applyNumberFormat="1" applyFont="1" applyFill="1" applyBorder="1" applyProtection="1">
      <protection locked="0"/>
    </xf>
    <xf numFmtId="164" fontId="10" fillId="28" borderId="2" xfId="3" applyNumberFormat="1" applyFont="1" applyFill="1" applyBorder="1" applyAlignment="1" applyProtection="1">
      <alignment horizontal="center"/>
      <protection locked="0"/>
    </xf>
    <xf numFmtId="38" fontId="10" fillId="28" borderId="2" xfId="3" applyNumberFormat="1" applyFont="1" applyFill="1" applyBorder="1" applyProtection="1">
      <protection locked="0"/>
    </xf>
    <xf numFmtId="0" fontId="10" fillId="0" borderId="5" xfId="0" applyFont="1" applyBorder="1" applyAlignment="1" applyProtection="1">
      <alignment horizontal="center"/>
      <protection locked="0"/>
    </xf>
    <xf numFmtId="169" fontId="13" fillId="0" borderId="2" xfId="1" applyNumberFormat="1" applyFont="1" applyFill="1" applyBorder="1" applyAlignment="1" applyProtection="1">
      <alignment horizontal="left"/>
      <protection locked="0"/>
    </xf>
    <xf numFmtId="9" fontId="0" fillId="15" borderId="0" xfId="18" applyFont="1" applyFill="1" applyBorder="1" applyAlignment="1" applyProtection="1">
      <alignment horizontal="right"/>
    </xf>
    <xf numFmtId="37" fontId="0" fillId="15" borderId="0" xfId="3" applyNumberFormat="1" applyFont="1" applyFill="1" applyBorder="1" applyAlignment="1" applyProtection="1">
      <alignment horizontal="right"/>
    </xf>
    <xf numFmtId="168" fontId="0" fillId="15" borderId="0" xfId="3" applyNumberFormat="1" applyFont="1" applyFill="1" applyBorder="1" applyAlignment="1" applyProtection="1">
      <alignment horizontal="right"/>
    </xf>
    <xf numFmtId="167" fontId="0" fillId="15" borderId="0" xfId="3" applyFont="1" applyFill="1" applyBorder="1" applyAlignment="1" applyProtection="1">
      <alignment horizontal="right"/>
    </xf>
    <xf numFmtId="9" fontId="10" fillId="0" borderId="2" xfId="18" applyFont="1" applyBorder="1" applyProtection="1">
      <protection locked="0"/>
    </xf>
    <xf numFmtId="9" fontId="10" fillId="26" borderId="2" xfId="18" applyFont="1" applyFill="1" applyBorder="1" applyProtection="1">
      <protection locked="0"/>
    </xf>
    <xf numFmtId="164" fontId="10" fillId="0" borderId="0" xfId="0" applyNumberFormat="1" applyFont="1" applyAlignment="1" applyProtection="1">
      <alignment horizontal="right"/>
      <protection locked="0"/>
    </xf>
    <xf numFmtId="168" fontId="0" fillId="0" borderId="0" xfId="1" applyFont="1"/>
    <xf numFmtId="170" fontId="0" fillId="0" borderId="2" xfId="3" applyNumberFormat="1" applyFont="1" applyFill="1" applyBorder="1" applyAlignment="1" applyProtection="1">
      <alignment horizontal="right"/>
      <protection locked="0"/>
    </xf>
    <xf numFmtId="170" fontId="10" fillId="26" borderId="2" xfId="3" applyNumberFormat="1" applyFont="1" applyFill="1" applyBorder="1" applyAlignment="1" applyProtection="1">
      <alignment horizontal="right"/>
      <protection locked="0"/>
    </xf>
    <xf numFmtId="181" fontId="0" fillId="28" borderId="2" xfId="3" applyNumberFormat="1" applyFont="1" applyFill="1" applyBorder="1" applyProtection="1">
      <protection locked="0"/>
    </xf>
    <xf numFmtId="181" fontId="10" fillId="28" borderId="2" xfId="3" applyNumberFormat="1" applyFont="1" applyFill="1" applyBorder="1" applyProtection="1">
      <protection locked="0"/>
    </xf>
    <xf numFmtId="1" fontId="11" fillId="0" borderId="0" xfId="0" quotePrefix="1" applyNumberFormat="1" applyFont="1" applyAlignment="1">
      <alignment horizontal="center"/>
    </xf>
    <xf numFmtId="49" fontId="11" fillId="0" borderId="0" xfId="16" applyNumberFormat="1" applyFont="1" applyAlignment="1">
      <alignment horizontal="left"/>
    </xf>
    <xf numFmtId="0" fontId="78" fillId="0" borderId="0" xfId="43" applyFont="1" applyAlignment="1">
      <alignment horizontal="left" wrapText="1"/>
    </xf>
    <xf numFmtId="4" fontId="11" fillId="0" borderId="0" xfId="0" applyNumberFormat="1" applyFont="1" applyAlignment="1">
      <alignment horizontal="left" vertical="center"/>
    </xf>
    <xf numFmtId="0" fontId="62" fillId="0" borderId="0" xfId="33" applyFont="1"/>
    <xf numFmtId="0" fontId="62" fillId="0" borderId="0" xfId="33" applyFont="1" applyAlignment="1">
      <alignment wrapText="1"/>
    </xf>
    <xf numFmtId="4" fontId="11" fillId="0" borderId="0" xfId="3" applyNumberFormat="1" applyFont="1" applyFill="1" applyBorder="1" applyAlignment="1" applyProtection="1">
      <alignment horizontal="left"/>
    </xf>
    <xf numFmtId="0" fontId="62" fillId="0" borderId="0" xfId="38" applyFont="1" applyAlignment="1">
      <alignment wrapText="1"/>
    </xf>
    <xf numFmtId="4" fontId="11" fillId="0" borderId="0" xfId="0" applyNumberFormat="1" applyFont="1" applyAlignment="1">
      <alignment horizontal="left"/>
    </xf>
    <xf numFmtId="4" fontId="11" fillId="0" borderId="0" xfId="18" applyNumberFormat="1" applyFont="1" applyFill="1" applyBorder="1" applyAlignment="1" applyProtection="1">
      <alignment horizontal="left"/>
    </xf>
    <xf numFmtId="0" fontId="11" fillId="0" borderId="0" xfId="0" applyFont="1" applyAlignment="1" applyProtection="1">
      <alignment horizontal="left"/>
      <protection locked="0"/>
    </xf>
    <xf numFmtId="0" fontId="62" fillId="0" borderId="0" xfId="38" applyFont="1" applyAlignment="1">
      <alignment horizontal="left"/>
    </xf>
    <xf numFmtId="0" fontId="62" fillId="0" borderId="0" xfId="17" applyFont="1" applyAlignment="1">
      <alignment wrapText="1"/>
    </xf>
    <xf numFmtId="0" fontId="62" fillId="0" borderId="0" xfId="38" applyFont="1"/>
    <xf numFmtId="49" fontId="11" fillId="0" borderId="0" xfId="15" applyNumberFormat="1" applyFont="1" applyAlignment="1">
      <alignment horizontal="left"/>
    </xf>
    <xf numFmtId="49" fontId="95" fillId="0" borderId="0" xfId="17" applyNumberFormat="1" applyFont="1" applyAlignment="1">
      <alignment horizontal="left"/>
    </xf>
    <xf numFmtId="49" fontId="95" fillId="0" borderId="0" xfId="14" applyNumberFormat="1" applyFont="1" applyAlignment="1">
      <alignment horizontal="left"/>
    </xf>
    <xf numFmtId="0" fontId="95" fillId="0" borderId="0" xfId="0" applyFont="1"/>
    <xf numFmtId="2" fontId="11" fillId="0" borderId="0" xfId="0" applyNumberFormat="1" applyFont="1" applyAlignment="1" applyProtection="1">
      <alignment horizontal="left"/>
      <protection locked="0"/>
    </xf>
    <xf numFmtId="0" fontId="11" fillId="0" borderId="0" xfId="0" applyFont="1"/>
    <xf numFmtId="0" fontId="11" fillId="0" borderId="0" xfId="0" applyFont="1" applyAlignment="1">
      <alignment horizontal="center"/>
    </xf>
    <xf numFmtId="0" fontId="10" fillId="15" borderId="0" xfId="63" applyFill="1"/>
    <xf numFmtId="0" fontId="33" fillId="15" borderId="0" xfId="63" applyFont="1" applyFill="1"/>
    <xf numFmtId="0" fontId="56" fillId="15" borderId="0" xfId="63" applyFont="1" applyFill="1"/>
    <xf numFmtId="0" fontId="52" fillId="15" borderId="0" xfId="63" applyFont="1" applyFill="1"/>
    <xf numFmtId="0" fontId="54" fillId="15" borderId="0" xfId="63" applyFont="1" applyFill="1"/>
    <xf numFmtId="0" fontId="13" fillId="15" borderId="0" xfId="63" applyFont="1" applyFill="1"/>
    <xf numFmtId="0" fontId="13" fillId="15" borderId="0" xfId="63" applyFont="1" applyFill="1" applyAlignment="1">
      <alignment horizontal="left"/>
    </xf>
    <xf numFmtId="0" fontId="10" fillId="15" borderId="0" xfId="63" applyFill="1" applyAlignment="1">
      <alignment horizontal="left"/>
    </xf>
    <xf numFmtId="0" fontId="10" fillId="0" borderId="0" xfId="63"/>
    <xf numFmtId="0" fontId="67" fillId="15" borderId="0" xfId="0" applyFont="1" applyFill="1"/>
    <xf numFmtId="0" fontId="59" fillId="15" borderId="0" xfId="0" applyFont="1" applyFill="1"/>
    <xf numFmtId="0" fontId="59" fillId="15" borderId="0" xfId="0" applyFont="1" applyFill="1" applyAlignment="1">
      <alignment vertical="center"/>
    </xf>
    <xf numFmtId="3" fontId="98" fillId="20" borderId="0" xfId="6" applyNumberFormat="1" applyFont="1" applyFill="1" applyAlignment="1">
      <alignment vertical="center"/>
    </xf>
    <xf numFmtId="3" fontId="98" fillId="20" borderId="0" xfId="6" applyNumberFormat="1" applyFont="1" applyFill="1" applyAlignment="1">
      <alignment horizontal="left" vertical="center"/>
    </xf>
    <xf numFmtId="3" fontId="101" fillId="20" borderId="0" xfId="6" applyNumberFormat="1" applyFont="1" applyFill="1" applyAlignment="1">
      <alignment vertical="center"/>
    </xf>
    <xf numFmtId="0" fontId="19" fillId="8" borderId="7" xfId="0" applyFont="1" applyFill="1" applyBorder="1"/>
    <xf numFmtId="0" fontId="19" fillId="8" borderId="6" xfId="0" applyFont="1" applyFill="1" applyBorder="1"/>
    <xf numFmtId="0" fontId="40" fillId="0" borderId="1" xfId="0" applyFont="1" applyBorder="1" applyAlignment="1">
      <alignment horizontal="centerContinuous" vertical="center"/>
    </xf>
    <xf numFmtId="0" fontId="40" fillId="0" borderId="0" xfId="0" applyFont="1" applyAlignment="1">
      <alignment horizontal="centerContinuous" vertical="center"/>
    </xf>
    <xf numFmtId="0" fontId="40" fillId="0" borderId="29" xfId="0" applyFont="1" applyBorder="1" applyAlignment="1">
      <alignment horizontal="centerContinuous" vertical="center"/>
    </xf>
    <xf numFmtId="0" fontId="40" fillId="0" borderId="30" xfId="0" applyFont="1" applyBorder="1" applyAlignment="1">
      <alignment horizontal="centerContinuous" vertical="center"/>
    </xf>
    <xf numFmtId="0" fontId="40" fillId="0" borderId="31" xfId="0" applyFont="1" applyBorder="1" applyAlignment="1">
      <alignment horizontal="centerContinuous" vertical="center"/>
    </xf>
    <xf numFmtId="168" fontId="36" fillId="2" borderId="13" xfId="1" applyFont="1" applyFill="1" applyBorder="1" applyAlignment="1" applyProtection="1">
      <alignment vertical="center"/>
    </xf>
    <xf numFmtId="168" fontId="36" fillId="26" borderId="2" xfId="1" applyFont="1" applyFill="1" applyBorder="1" applyAlignment="1" applyProtection="1">
      <alignment vertical="center"/>
    </xf>
    <xf numFmtId="168" fontId="36" fillId="26" borderId="0" xfId="1" applyFont="1" applyFill="1" applyBorder="1" applyAlignment="1" applyProtection="1">
      <alignment vertical="center"/>
    </xf>
    <xf numFmtId="0" fontId="36" fillId="0" borderId="60" xfId="36" applyFont="1" applyBorder="1" applyAlignment="1" applyProtection="1">
      <alignment horizontal="center" vertical="center"/>
      <protection locked="0"/>
    </xf>
    <xf numFmtId="0" fontId="36" fillId="0" borderId="5" xfId="36" applyFont="1" applyBorder="1" applyAlignment="1" applyProtection="1">
      <alignment horizontal="center" vertical="center"/>
      <protection locked="0"/>
    </xf>
    <xf numFmtId="14" fontId="36" fillId="0" borderId="2" xfId="36" applyNumberFormat="1" applyFont="1" applyBorder="1" applyAlignment="1" applyProtection="1">
      <alignment vertical="center"/>
      <protection locked="0"/>
    </xf>
    <xf numFmtId="0" fontId="35" fillId="0" borderId="0" xfId="36" applyFont="1" applyAlignment="1">
      <alignment horizontal="center" vertical="center"/>
    </xf>
    <xf numFmtId="49" fontId="35" fillId="0" borderId="0" xfId="36" applyNumberFormat="1" applyFont="1" applyAlignment="1">
      <alignment horizontal="center" vertical="center"/>
    </xf>
    <xf numFmtId="0" fontId="36" fillId="0" borderId="9" xfId="36" applyFont="1" applyBorder="1" applyAlignment="1">
      <alignment vertical="center"/>
    </xf>
    <xf numFmtId="0" fontId="37" fillId="0" borderId="10" xfId="36" applyFont="1" applyBorder="1" applyAlignment="1">
      <alignment vertical="center"/>
    </xf>
    <xf numFmtId="0" fontId="36" fillId="0" borderId="10" xfId="36" applyFont="1" applyBorder="1" applyAlignment="1">
      <alignment vertical="center"/>
    </xf>
    <xf numFmtId="0" fontId="36" fillId="0" borderId="15" xfId="36" applyFont="1" applyBorder="1" applyAlignment="1">
      <alignment horizontal="center" vertical="center"/>
    </xf>
    <xf numFmtId="0" fontId="36" fillId="0" borderId="0" xfId="36" applyFont="1" applyAlignment="1">
      <alignment vertical="center"/>
    </xf>
    <xf numFmtId="0" fontId="36" fillId="0" borderId="11" xfId="36" applyFont="1" applyBorder="1" applyAlignment="1">
      <alignment vertical="center"/>
    </xf>
    <xf numFmtId="0" fontId="37" fillId="0" borderId="0" xfId="36" applyFont="1" applyAlignment="1">
      <alignment vertical="center"/>
    </xf>
    <xf numFmtId="0" fontId="36" fillId="0" borderId="0" xfId="36" applyFont="1" applyAlignment="1">
      <alignment horizontal="center" vertical="center"/>
    </xf>
    <xf numFmtId="0" fontId="36" fillId="0" borderId="14" xfId="36" applyFont="1" applyBorder="1" applyAlignment="1">
      <alignment horizontal="center" vertical="center"/>
    </xf>
    <xf numFmtId="0" fontId="36" fillId="0" borderId="12" xfId="36" applyFont="1" applyBorder="1" applyAlignment="1">
      <alignment vertical="center"/>
    </xf>
    <xf numFmtId="0" fontId="36" fillId="4" borderId="18" xfId="36" applyFont="1" applyFill="1" applyBorder="1" applyAlignment="1">
      <alignment vertical="center"/>
    </xf>
    <xf numFmtId="0" fontId="36" fillId="0" borderId="18" xfId="36" applyFont="1" applyBorder="1" applyAlignment="1">
      <alignment horizontal="center" vertical="center"/>
    </xf>
    <xf numFmtId="0" fontId="36" fillId="0" borderId="18" xfId="36" applyFont="1" applyBorder="1" applyAlignment="1">
      <alignment horizontal="left" vertical="center"/>
    </xf>
    <xf numFmtId="0" fontId="36" fillId="0" borderId="17" xfId="36" applyFont="1" applyBorder="1" applyAlignment="1">
      <alignment horizontal="center" vertical="center"/>
    </xf>
    <xf numFmtId="49" fontId="36" fillId="0" borderId="10" xfId="36" applyNumberFormat="1" applyFont="1" applyBorder="1" applyAlignment="1">
      <alignment horizontal="left" vertical="center"/>
    </xf>
    <xf numFmtId="49" fontId="36" fillId="0" borderId="0" xfId="36" applyNumberFormat="1" applyFont="1" applyAlignment="1">
      <alignment horizontal="left" vertical="center"/>
    </xf>
    <xf numFmtId="0" fontId="36" fillId="0" borderId="1" xfId="0" applyFont="1" applyBorder="1" applyAlignment="1">
      <alignment horizontal="center" vertical="center"/>
    </xf>
    <xf numFmtId="0" fontId="36" fillId="0" borderId="16" xfId="36" applyFont="1" applyBorder="1" applyAlignment="1">
      <alignment horizontal="center" vertical="center"/>
    </xf>
    <xf numFmtId="0" fontId="37" fillId="0" borderId="0" xfId="36" applyFont="1" applyAlignment="1">
      <alignment horizontal="left" vertical="center"/>
    </xf>
    <xf numFmtId="164" fontId="36" fillId="0" borderId="14" xfId="36" applyNumberFormat="1" applyFont="1" applyBorder="1" applyAlignment="1">
      <alignment horizontal="center" vertical="center"/>
    </xf>
    <xf numFmtId="49" fontId="36" fillId="0" borderId="0" xfId="36" applyNumberFormat="1" applyFont="1" applyAlignment="1">
      <alignment horizontal="justify" vertical="center"/>
    </xf>
    <xf numFmtId="0" fontId="37" fillId="0" borderId="0" xfId="36" applyFont="1" applyAlignment="1">
      <alignment horizontal="left" vertical="center" indent="1"/>
    </xf>
    <xf numFmtId="49" fontId="36" fillId="0" borderId="0" xfId="36" applyNumberFormat="1" applyFont="1" applyAlignment="1">
      <alignment vertical="center"/>
    </xf>
    <xf numFmtId="0" fontId="36" fillId="0" borderId="0" xfId="36" applyFont="1" applyAlignment="1">
      <alignment horizontal="left" vertical="center"/>
    </xf>
    <xf numFmtId="0" fontId="35" fillId="0" borderId="0" xfId="36" applyFont="1" applyAlignment="1">
      <alignment vertical="center"/>
    </xf>
    <xf numFmtId="0" fontId="35" fillId="0" borderId="0" xfId="36" applyFont="1" applyAlignment="1">
      <alignment vertical="center" wrapText="1"/>
    </xf>
    <xf numFmtId="0" fontId="35" fillId="0" borderId="18" xfId="36" applyFont="1" applyBorder="1" applyAlignment="1">
      <alignment vertical="center"/>
    </xf>
    <xf numFmtId="0" fontId="35" fillId="0" borderId="18" xfId="36" applyFont="1" applyBorder="1" applyAlignment="1">
      <alignment vertical="center" wrapText="1"/>
    </xf>
    <xf numFmtId="0" fontId="36" fillId="0" borderId="18" xfId="36" applyFont="1" applyBorder="1" applyAlignment="1">
      <alignment vertical="center"/>
    </xf>
    <xf numFmtId="168" fontId="36" fillId="21" borderId="2" xfId="1" applyFont="1" applyFill="1" applyBorder="1" applyAlignment="1" applyProtection="1">
      <alignment vertical="center"/>
      <protection locked="0"/>
    </xf>
    <xf numFmtId="168" fontId="36" fillId="0" borderId="0" xfId="1" applyFont="1" applyBorder="1" applyAlignment="1" applyProtection="1">
      <alignment vertical="center"/>
      <protection locked="0"/>
    </xf>
    <xf numFmtId="168" fontId="36" fillId="0" borderId="1" xfId="1" applyFont="1" applyBorder="1" applyAlignment="1" applyProtection="1">
      <alignment vertical="center"/>
      <protection locked="0"/>
    </xf>
    <xf numFmtId="164" fontId="36" fillId="21" borderId="2" xfId="1" applyNumberFormat="1" applyFont="1" applyFill="1" applyBorder="1" applyAlignment="1" applyProtection="1">
      <alignment vertical="center"/>
      <protection locked="0"/>
    </xf>
    <xf numFmtId="168" fontId="36" fillId="0" borderId="13" xfId="1" applyFont="1" applyBorder="1" applyAlignment="1" applyProtection="1">
      <alignment vertical="center"/>
      <protection locked="0"/>
    </xf>
    <xf numFmtId="168" fontId="36" fillId="0" borderId="3" xfId="1" applyFont="1" applyBorder="1" applyAlignment="1" applyProtection="1">
      <alignment vertical="center"/>
      <protection locked="0"/>
    </xf>
    <xf numFmtId="3" fontId="98" fillId="20" borderId="0" xfId="5" applyNumberFormat="1" applyFont="1" applyFill="1" applyBorder="1" applyAlignment="1" applyProtection="1"/>
    <xf numFmtId="3" fontId="98" fillId="20" borderId="0" xfId="6" applyNumberFormat="1" applyFont="1" applyFill="1" applyAlignment="1">
      <alignment horizontal="left" vertical="center" indent="1"/>
    </xf>
    <xf numFmtId="3" fontId="66" fillId="32" borderId="0" xfId="6" applyNumberFormat="1" applyFont="1" applyFill="1" applyAlignment="1">
      <alignment vertical="center"/>
    </xf>
    <xf numFmtId="3" fontId="100" fillId="20" borderId="0" xfId="6" applyNumberFormat="1" applyFont="1" applyFill="1" applyAlignment="1">
      <alignment horizontal="left" vertical="center" indent="3"/>
    </xf>
    <xf numFmtId="3" fontId="66" fillId="32" borderId="0" xfId="6" applyNumberFormat="1" applyFont="1" applyFill="1" applyAlignment="1">
      <alignment horizontal="left" vertical="center"/>
    </xf>
    <xf numFmtId="3" fontId="100" fillId="20" borderId="0" xfId="6" applyNumberFormat="1" applyFont="1" applyFill="1" applyAlignment="1">
      <alignment vertical="center"/>
    </xf>
    <xf numFmtId="3" fontId="98" fillId="32" borderId="0" xfId="6" applyNumberFormat="1" applyFont="1" applyFill="1" applyAlignment="1">
      <alignment vertical="center"/>
    </xf>
    <xf numFmtId="3" fontId="101" fillId="20" borderId="0" xfId="6" applyNumberFormat="1" applyFont="1" applyFill="1" applyAlignment="1">
      <alignment horizontal="left" vertical="center"/>
    </xf>
    <xf numFmtId="0" fontId="61" fillId="15" borderId="0" xfId="67" applyFont="1" applyFill="1"/>
    <xf numFmtId="0" fontId="61" fillId="0" borderId="0" xfId="67" applyFont="1"/>
    <xf numFmtId="10" fontId="10" fillId="0" borderId="2" xfId="18" applyNumberFormat="1" applyFont="1" applyFill="1" applyBorder="1" applyAlignment="1" applyProtection="1">
      <alignment horizontal="right"/>
      <protection locked="0"/>
    </xf>
    <xf numFmtId="10" fontId="35" fillId="0" borderId="0" xfId="36" applyNumberFormat="1" applyFont="1" applyAlignment="1">
      <alignment horizontal="center" vertical="center"/>
    </xf>
    <xf numFmtId="10" fontId="36" fillId="0" borderId="0" xfId="36" applyNumberFormat="1" applyFont="1" applyAlignment="1">
      <alignment vertical="center"/>
    </xf>
    <xf numFmtId="10" fontId="36" fillId="0" borderId="18" xfId="36" applyNumberFormat="1" applyFont="1" applyBorder="1" applyAlignment="1">
      <alignment horizontal="center" vertical="center"/>
    </xf>
    <xf numFmtId="10" fontId="36" fillId="0" borderId="0" xfId="36" applyNumberFormat="1" applyFont="1" applyAlignment="1">
      <alignment horizontal="center" vertical="center"/>
    </xf>
    <xf numFmtId="10" fontId="36" fillId="0" borderId="1" xfId="36" applyNumberFormat="1" applyFont="1" applyBorder="1" applyAlignment="1">
      <alignment horizontal="center" vertical="center"/>
    </xf>
    <xf numFmtId="10" fontId="36" fillId="0" borderId="3" xfId="18" applyNumberFormat="1" applyFont="1" applyBorder="1" applyAlignment="1" applyProtection="1">
      <alignment vertical="center"/>
      <protection locked="0"/>
    </xf>
    <xf numFmtId="10" fontId="36" fillId="0" borderId="0" xfId="18" applyNumberFormat="1" applyFont="1" applyBorder="1" applyAlignment="1" applyProtection="1">
      <alignment vertical="center"/>
      <protection locked="0"/>
    </xf>
    <xf numFmtId="10" fontId="36" fillId="0" borderId="13" xfId="18" applyNumberFormat="1" applyFont="1" applyBorder="1" applyAlignment="1" applyProtection="1">
      <alignment vertical="center"/>
    </xf>
    <xf numFmtId="10" fontId="36" fillId="0" borderId="1" xfId="18" applyNumberFormat="1" applyFont="1" applyBorder="1" applyAlignment="1" applyProtection="1">
      <alignment vertical="center"/>
      <protection locked="0"/>
    </xf>
    <xf numFmtId="10" fontId="36" fillId="0" borderId="13" xfId="18" applyNumberFormat="1" applyFont="1" applyBorder="1" applyAlignment="1" applyProtection="1">
      <alignment vertical="center"/>
      <protection locked="0"/>
    </xf>
    <xf numFmtId="10" fontId="35" fillId="0" borderId="0" xfId="36" applyNumberFormat="1" applyFont="1" applyAlignment="1">
      <alignment vertical="center" wrapText="1"/>
    </xf>
    <xf numFmtId="10" fontId="35" fillId="0" borderId="18" xfId="36" applyNumberFormat="1" applyFont="1" applyBorder="1" applyAlignment="1">
      <alignment vertical="center" wrapText="1"/>
    </xf>
    <xf numFmtId="10" fontId="36" fillId="0" borderId="10" xfId="36" applyNumberFormat="1" applyFont="1" applyBorder="1" applyAlignment="1">
      <alignment vertical="center"/>
    </xf>
    <xf numFmtId="10" fontId="36" fillId="0" borderId="1" xfId="36" applyNumberFormat="1" applyFont="1" applyBorder="1" applyAlignment="1">
      <alignment vertical="center"/>
    </xf>
    <xf numFmtId="10" fontId="36" fillId="0" borderId="0" xfId="18" applyNumberFormat="1" applyFont="1" applyBorder="1" applyAlignment="1" applyProtection="1">
      <alignment horizontal="center" vertical="center"/>
    </xf>
    <xf numFmtId="10" fontId="36" fillId="0" borderId="0" xfId="18" applyNumberFormat="1" applyFont="1" applyBorder="1" applyAlignment="1" applyProtection="1">
      <alignment vertical="center"/>
    </xf>
    <xf numFmtId="10" fontId="36" fillId="0" borderId="18" xfId="36" applyNumberFormat="1" applyFont="1" applyBorder="1" applyAlignment="1">
      <alignment vertical="center"/>
    </xf>
    <xf numFmtId="3" fontId="98" fillId="17" borderId="0" xfId="68" applyNumberFormat="1" applyFont="1" applyFill="1"/>
    <xf numFmtId="3" fontId="64" fillId="18" borderId="0" xfId="68" applyNumberFormat="1" applyFont="1" applyFill="1"/>
    <xf numFmtId="3" fontId="30" fillId="18" borderId="0" xfId="68" applyNumberFormat="1" applyFont="1" applyFill="1" applyAlignment="1">
      <alignment horizontal="center"/>
    </xf>
    <xf numFmtId="3" fontId="70" fillId="18" borderId="0" xfId="68" applyNumberFormat="1" applyFont="1" applyFill="1"/>
    <xf numFmtId="3" fontId="98" fillId="20" borderId="51" xfId="68" applyNumberFormat="1" applyFont="1" applyFill="1" applyBorder="1" applyAlignment="1">
      <alignment vertical="center"/>
    </xf>
    <xf numFmtId="3" fontId="98" fillId="20" borderId="52" xfId="68" applyNumberFormat="1" applyFont="1" applyFill="1" applyBorder="1" applyAlignment="1">
      <alignment vertical="center"/>
    </xf>
    <xf numFmtId="3" fontId="98" fillId="20" borderId="53" xfId="68" applyNumberFormat="1" applyFont="1" applyFill="1" applyBorder="1" applyAlignment="1">
      <alignment vertical="center"/>
    </xf>
    <xf numFmtId="3" fontId="64" fillId="15" borderId="0" xfId="68" applyNumberFormat="1" applyFont="1" applyFill="1"/>
    <xf numFmtId="3" fontId="30" fillId="15" borderId="0" xfId="68" applyNumberFormat="1" applyFont="1" applyFill="1" applyAlignment="1">
      <alignment horizontal="center"/>
    </xf>
    <xf numFmtId="3" fontId="70" fillId="15" borderId="0" xfId="68" applyNumberFormat="1" applyFont="1" applyFill="1"/>
    <xf numFmtId="3" fontId="98" fillId="20" borderId="54" xfId="68" applyNumberFormat="1" applyFont="1" applyFill="1" applyBorder="1" applyAlignment="1">
      <alignment vertical="center"/>
    </xf>
    <xf numFmtId="3" fontId="98" fillId="20" borderId="0" xfId="68" applyNumberFormat="1" applyFont="1" applyFill="1" applyAlignment="1">
      <alignment vertical="center"/>
    </xf>
    <xf numFmtId="3" fontId="98" fillId="20" borderId="55" xfId="68" applyNumberFormat="1" applyFont="1" applyFill="1" applyBorder="1" applyAlignment="1">
      <alignment vertical="center"/>
    </xf>
    <xf numFmtId="3" fontId="63" fillId="15" borderId="0" xfId="68" applyNumberFormat="1" applyFont="1" applyFill="1" applyAlignment="1">
      <alignment horizontal="center"/>
    </xf>
    <xf numFmtId="3" fontId="98" fillId="20" borderId="54" xfId="68" applyNumberFormat="1" applyFont="1" applyFill="1" applyBorder="1"/>
    <xf numFmtId="3" fontId="98" fillId="20" borderId="0" xfId="68" applyNumberFormat="1" applyFont="1" applyFill="1"/>
    <xf numFmtId="3" fontId="98" fillId="20" borderId="55" xfId="68" applyNumberFormat="1" applyFont="1" applyFill="1" applyBorder="1"/>
    <xf numFmtId="3" fontId="104" fillId="20" borderId="0" xfId="68" applyNumberFormat="1" applyFont="1" applyFill="1"/>
    <xf numFmtId="3" fontId="98" fillId="20" borderId="0" xfId="68" applyNumberFormat="1" applyFont="1" applyFill="1" applyAlignment="1">
      <alignment horizontal="right"/>
    </xf>
    <xf numFmtId="3" fontId="98" fillId="20" borderId="0" xfId="68" applyNumberFormat="1" applyFont="1" applyFill="1" applyAlignment="1">
      <alignment horizontal="left"/>
    </xf>
    <xf numFmtId="3" fontId="98" fillId="20" borderId="0" xfId="68" applyNumberFormat="1" applyFont="1" applyFill="1" applyAlignment="1">
      <alignment horizontal="center"/>
    </xf>
    <xf numFmtId="3" fontId="60" fillId="20" borderId="0" xfId="68" applyNumberFormat="1" applyFont="1" applyFill="1"/>
    <xf numFmtId="3" fontId="98" fillId="20" borderId="56" xfId="68" applyNumberFormat="1" applyFont="1" applyFill="1" applyBorder="1"/>
    <xf numFmtId="3" fontId="98" fillId="20" borderId="57" xfId="68" applyNumberFormat="1" applyFont="1" applyFill="1" applyBorder="1"/>
    <xf numFmtId="3" fontId="98" fillId="20" borderId="58" xfId="68" applyNumberFormat="1" applyFont="1" applyFill="1" applyBorder="1"/>
    <xf numFmtId="3" fontId="98" fillId="15" borderId="52" xfId="68" applyNumberFormat="1" applyFont="1" applyFill="1" applyBorder="1"/>
    <xf numFmtId="3" fontId="98" fillId="15" borderId="0" xfId="68" applyNumberFormat="1" applyFont="1" applyFill="1"/>
    <xf numFmtId="3" fontId="98" fillId="20" borderId="61" xfId="68" applyNumberFormat="1" applyFont="1" applyFill="1" applyBorder="1"/>
    <xf numFmtId="3" fontId="98" fillId="20" borderId="62" xfId="68" applyNumberFormat="1" applyFont="1" applyFill="1" applyBorder="1"/>
    <xf numFmtId="3" fontId="98" fillId="20" borderId="63" xfId="68" applyNumberFormat="1" applyFont="1" applyFill="1" applyBorder="1"/>
    <xf numFmtId="3" fontId="98" fillId="20" borderId="64" xfId="68" applyNumberFormat="1" applyFont="1" applyFill="1" applyBorder="1"/>
    <xf numFmtId="3" fontId="107" fillId="20" borderId="0" xfId="68" applyNumberFormat="1" applyFont="1" applyFill="1"/>
    <xf numFmtId="3" fontId="98" fillId="20" borderId="65" xfId="68" applyNumberFormat="1" applyFont="1" applyFill="1" applyBorder="1"/>
    <xf numFmtId="1" fontId="104" fillId="20" borderId="0" xfId="68" applyNumberFormat="1" applyFont="1" applyFill="1" applyAlignment="1">
      <alignment horizontal="center"/>
    </xf>
    <xf numFmtId="3" fontId="100" fillId="20" borderId="0" xfId="68" applyNumberFormat="1" applyFont="1" applyFill="1" applyAlignment="1">
      <alignment horizontal="left"/>
    </xf>
    <xf numFmtId="0" fontId="98" fillId="20" borderId="0" xfId="68" applyFont="1" applyFill="1"/>
    <xf numFmtId="3" fontId="98" fillId="15" borderId="2" xfId="68" applyNumberFormat="1" applyFont="1" applyFill="1" applyBorder="1" applyAlignment="1">
      <alignment horizontal="center"/>
    </xf>
    <xf numFmtId="3" fontId="98" fillId="14" borderId="2" xfId="68" applyNumberFormat="1" applyFont="1" applyFill="1" applyBorder="1" applyAlignment="1" applyProtection="1">
      <alignment horizontal="center"/>
      <protection locked="0"/>
    </xf>
    <xf numFmtId="3" fontId="98" fillId="20" borderId="0" xfId="68" applyNumberFormat="1" applyFont="1" applyFill="1" applyAlignment="1">
      <alignment horizontal="center" wrapText="1"/>
    </xf>
    <xf numFmtId="3" fontId="10" fillId="30" borderId="2" xfId="68" applyNumberFormat="1" applyFont="1" applyFill="1" applyBorder="1" applyAlignment="1">
      <alignment horizontal="center"/>
    </xf>
    <xf numFmtId="3" fontId="98" fillId="20" borderId="66" xfId="68" applyNumberFormat="1" applyFont="1" applyFill="1" applyBorder="1"/>
    <xf numFmtId="3" fontId="98" fillId="20" borderId="67" xfId="68" applyNumberFormat="1" applyFont="1" applyFill="1" applyBorder="1"/>
    <xf numFmtId="3" fontId="98" fillId="20" borderId="68" xfId="68" applyNumberFormat="1" applyFont="1" applyFill="1" applyBorder="1"/>
    <xf numFmtId="3" fontId="98" fillId="15" borderId="57" xfId="68" applyNumberFormat="1" applyFont="1" applyFill="1" applyBorder="1"/>
    <xf numFmtId="3" fontId="98" fillId="20" borderId="51" xfId="68" applyNumberFormat="1" applyFont="1" applyFill="1" applyBorder="1"/>
    <xf numFmtId="3" fontId="98" fillId="20" borderId="52" xfId="68" applyNumberFormat="1" applyFont="1" applyFill="1" applyBorder="1"/>
    <xf numFmtId="0" fontId="98" fillId="20" borderId="52" xfId="68" applyFont="1" applyFill="1" applyBorder="1"/>
    <xf numFmtId="3" fontId="98" fillId="20" borderId="53" xfId="68" applyNumberFormat="1" applyFont="1" applyFill="1" applyBorder="1"/>
    <xf numFmtId="3" fontId="98" fillId="20" borderId="0" xfId="68" applyNumberFormat="1" applyFont="1" applyFill="1" applyAlignment="1">
      <alignment horizontal="center" vertical="center"/>
    </xf>
    <xf numFmtId="179" fontId="101" fillId="20" borderId="0" xfId="68" applyNumberFormat="1" applyFont="1" applyFill="1" applyAlignment="1">
      <alignment horizontal="left" vertical="center"/>
    </xf>
    <xf numFmtId="3" fontId="101" fillId="20" borderId="0" xfId="68" applyNumberFormat="1" applyFont="1" applyFill="1"/>
    <xf numFmtId="0" fontId="98" fillId="20" borderId="55" xfId="68" applyFont="1" applyFill="1" applyBorder="1"/>
    <xf numFmtId="179" fontId="98" fillId="20" borderId="0" xfId="68" applyNumberFormat="1" applyFont="1" applyFill="1" applyAlignment="1">
      <alignment horizontal="left" vertical="center" indent="1"/>
    </xf>
    <xf numFmtId="179" fontId="98" fillId="20" borderId="0" xfId="68" applyNumberFormat="1" applyFont="1" applyFill="1" applyAlignment="1">
      <alignment horizontal="left" vertical="center" indent="2"/>
    </xf>
    <xf numFmtId="3" fontId="98" fillId="20" borderId="0" xfId="68" applyNumberFormat="1" applyFont="1" applyFill="1" applyAlignment="1">
      <alignment horizontal="left" indent="1"/>
    </xf>
    <xf numFmtId="3" fontId="98" fillId="20" borderId="0" xfId="68" applyNumberFormat="1" applyFont="1" applyFill="1" applyAlignment="1">
      <alignment horizontal="left" vertical="center" indent="1"/>
    </xf>
    <xf numFmtId="3" fontId="98" fillId="20" borderId="0" xfId="68" applyNumberFormat="1" applyFont="1" applyFill="1" applyAlignment="1">
      <alignment horizontal="right" vertical="center"/>
    </xf>
    <xf numFmtId="179" fontId="101" fillId="20" borderId="0" xfId="68" applyNumberFormat="1" applyFont="1" applyFill="1" applyAlignment="1">
      <alignment horizontal="left"/>
    </xf>
    <xf numFmtId="3" fontId="101" fillId="20" borderId="0" xfId="68" applyNumberFormat="1" applyFont="1" applyFill="1" applyAlignment="1">
      <alignment horizontal="left"/>
    </xf>
    <xf numFmtId="3" fontId="98" fillId="14" borderId="2" xfId="68" applyNumberFormat="1" applyFont="1" applyFill="1" applyBorder="1" applyProtection="1">
      <protection locked="0"/>
    </xf>
    <xf numFmtId="3" fontId="63" fillId="15" borderId="0" xfId="68" applyNumberFormat="1" applyFont="1" applyFill="1"/>
    <xf numFmtId="3" fontId="69" fillId="15" borderId="0" xfId="68" applyNumberFormat="1" applyFont="1" applyFill="1"/>
    <xf numFmtId="3" fontId="98" fillId="20" borderId="0" xfId="68" applyNumberFormat="1" applyFont="1" applyFill="1" applyAlignment="1">
      <alignment horizontal="left" indent="2"/>
    </xf>
    <xf numFmtId="3" fontId="98" fillId="20" borderId="52" xfId="68" applyNumberFormat="1" applyFont="1" applyFill="1" applyBorder="1" applyAlignment="1">
      <alignment horizontal="left" vertical="center"/>
    </xf>
    <xf numFmtId="3" fontId="98" fillId="20" borderId="52" xfId="68" applyNumberFormat="1" applyFont="1" applyFill="1" applyBorder="1" applyAlignment="1">
      <alignment horizontal="left" wrapText="1"/>
    </xf>
    <xf numFmtId="3" fontId="98" fillId="20" borderId="53" xfId="68" applyNumberFormat="1" applyFont="1" applyFill="1" applyBorder="1" applyAlignment="1">
      <alignment horizontal="left"/>
    </xf>
    <xf numFmtId="3" fontId="98" fillId="20" borderId="55" xfId="68" applyNumberFormat="1" applyFont="1" applyFill="1" applyBorder="1" applyAlignment="1">
      <alignment horizontal="left"/>
    </xf>
    <xf numFmtId="0" fontId="101" fillId="20" borderId="0" xfId="70" applyNumberFormat="1" applyFont="1" applyFill="1" applyBorder="1" applyAlignment="1" applyProtection="1">
      <alignment horizontal="left" vertical="center"/>
    </xf>
    <xf numFmtId="0" fontId="98" fillId="20" borderId="0" xfId="68" applyFont="1" applyFill="1" applyAlignment="1">
      <alignment horizontal="center"/>
    </xf>
    <xf numFmtId="3" fontId="98" fillId="20" borderId="0" xfId="68" applyNumberFormat="1" applyFont="1" applyFill="1" applyAlignment="1">
      <alignment horizontal="left" wrapText="1"/>
    </xf>
    <xf numFmtId="0" fontId="98" fillId="20" borderId="0" xfId="70" applyNumberFormat="1" applyFont="1" applyFill="1" applyBorder="1" applyAlignment="1" applyProtection="1">
      <alignment horizontal="left" vertical="center"/>
    </xf>
    <xf numFmtId="3" fontId="30" fillId="15" borderId="0" xfId="68" applyNumberFormat="1" applyFont="1" applyFill="1"/>
    <xf numFmtId="1" fontId="98" fillId="20" borderId="0" xfId="68" applyNumberFormat="1" applyFont="1" applyFill="1"/>
    <xf numFmtId="0" fontId="66" fillId="32" borderId="0" xfId="68" applyFont="1" applyFill="1" applyAlignment="1">
      <alignment horizontal="left" vertical="center"/>
    </xf>
    <xf numFmtId="3" fontId="66" fillId="32" borderId="0" xfId="68" applyNumberFormat="1" applyFont="1" applyFill="1"/>
    <xf numFmtId="3" fontId="98" fillId="32" borderId="0" xfId="68" applyNumberFormat="1" applyFont="1" applyFill="1"/>
    <xf numFmtId="3" fontId="98" fillId="32" borderId="0" xfId="68" applyNumberFormat="1" applyFont="1" applyFill="1" applyAlignment="1">
      <alignment horizontal="center"/>
    </xf>
    <xf numFmtId="3" fontId="98" fillId="32" borderId="11" xfId="68" applyNumberFormat="1" applyFont="1" applyFill="1" applyBorder="1"/>
    <xf numFmtId="43" fontId="30" fillId="15" borderId="0" xfId="70" applyFont="1" applyFill="1" applyBorder="1" applyAlignment="1" applyProtection="1">
      <alignment horizontal="center"/>
    </xf>
    <xf numFmtId="43" fontId="70" fillId="15" borderId="0" xfId="70" applyFont="1" applyFill="1" applyBorder="1" applyProtection="1"/>
    <xf numFmtId="43" fontId="70" fillId="15" borderId="0" xfId="70" applyFont="1" applyFill="1" applyProtection="1"/>
    <xf numFmtId="3" fontId="98" fillId="20" borderId="55" xfId="68" applyNumberFormat="1" applyFont="1" applyFill="1" applyBorder="1" applyAlignment="1">
      <alignment horizontal="center"/>
    </xf>
    <xf numFmtId="3" fontId="98" fillId="20" borderId="20" xfId="68" applyNumberFormat="1" applyFont="1" applyFill="1" applyBorder="1" applyAlignment="1">
      <alignment horizontal="left"/>
    </xf>
    <xf numFmtId="179" fontId="98" fillId="20" borderId="0" xfId="68" applyNumberFormat="1" applyFont="1" applyFill="1" applyAlignment="1">
      <alignment horizontal="left"/>
    </xf>
    <xf numFmtId="3" fontId="98" fillId="20" borderId="13" xfId="68" applyNumberFormat="1" applyFont="1" applyFill="1" applyBorder="1" applyAlignment="1">
      <alignment horizontal="center"/>
    </xf>
    <xf numFmtId="1" fontId="98" fillId="20" borderId="32" xfId="68" applyNumberFormat="1" applyFont="1" applyFill="1" applyBorder="1" applyAlignment="1">
      <alignment horizontal="center"/>
    </xf>
    <xf numFmtId="3" fontId="66" fillId="32" borderId="0" xfId="68" applyNumberFormat="1" applyFont="1" applyFill="1" applyAlignment="1">
      <alignment horizontal="left"/>
    </xf>
    <xf numFmtId="1" fontId="98" fillId="32" borderId="0" xfId="68" applyNumberFormat="1" applyFont="1" applyFill="1"/>
    <xf numFmtId="0" fontId="101" fillId="20" borderId="0" xfId="68" applyFont="1" applyFill="1" applyAlignment="1">
      <alignment horizontal="left" vertical="center"/>
    </xf>
    <xf numFmtId="0" fontId="101" fillId="20" borderId="0" xfId="68" applyFont="1" applyFill="1" applyAlignment="1">
      <alignment horizontal="left"/>
    </xf>
    <xf numFmtId="0" fontId="98" fillId="20" borderId="0" xfId="68" applyFont="1" applyFill="1" applyAlignment="1">
      <alignment horizontal="left"/>
    </xf>
    <xf numFmtId="0" fontId="66" fillId="32" borderId="0" xfId="68" applyFont="1" applyFill="1" applyAlignment="1">
      <alignment horizontal="left"/>
    </xf>
    <xf numFmtId="3" fontId="104" fillId="32" borderId="0" xfId="68" applyNumberFormat="1" applyFont="1" applyFill="1"/>
    <xf numFmtId="3" fontId="98" fillId="32" borderId="34" xfId="68" applyNumberFormat="1" applyFont="1" applyFill="1" applyBorder="1"/>
    <xf numFmtId="3" fontId="98" fillId="20" borderId="0" xfId="68" applyNumberFormat="1" applyFont="1" applyFill="1" applyAlignment="1" applyProtection="1">
      <alignment horizontal="center"/>
      <protection locked="0"/>
    </xf>
    <xf numFmtId="0" fontId="107" fillId="20" borderId="0" xfId="68" applyFont="1" applyFill="1"/>
    <xf numFmtId="3" fontId="65" fillId="15" borderId="0" xfId="68" applyNumberFormat="1" applyFont="1" applyFill="1"/>
    <xf numFmtId="3" fontId="98" fillId="20" borderId="0" xfId="70" applyNumberFormat="1" applyFont="1" applyFill="1" applyBorder="1" applyAlignment="1" applyProtection="1">
      <alignment vertical="center" wrapText="1"/>
    </xf>
    <xf numFmtId="1" fontId="98" fillId="20" borderId="0" xfId="70" applyNumberFormat="1" applyFont="1" applyFill="1" applyBorder="1" applyAlignment="1" applyProtection="1">
      <alignment horizontal="center" vertical="top"/>
    </xf>
    <xf numFmtId="179" fontId="101" fillId="32" borderId="0" xfId="68" applyNumberFormat="1" applyFont="1" applyFill="1" applyAlignment="1">
      <alignment horizontal="left"/>
    </xf>
    <xf numFmtId="3" fontId="101" fillId="32" borderId="0" xfId="68" applyNumberFormat="1" applyFont="1" applyFill="1"/>
    <xf numFmtId="0" fontId="98" fillId="20" borderId="0" xfId="68" applyFont="1" applyFill="1" applyAlignment="1">
      <alignment horizontal="left" indent="1"/>
    </xf>
    <xf numFmtId="0" fontId="98" fillId="20" borderId="0" xfId="68" applyFont="1" applyFill="1" applyAlignment="1">
      <alignment horizontal="left" indent="3"/>
    </xf>
    <xf numFmtId="3" fontId="98" fillId="20" borderId="0" xfId="70" applyNumberFormat="1" applyFont="1" applyFill="1" applyBorder="1" applyAlignment="1" applyProtection="1">
      <alignment horizontal="center"/>
    </xf>
    <xf numFmtId="0" fontId="101" fillId="20" borderId="0" xfId="68" applyFont="1" applyFill="1"/>
    <xf numFmtId="3" fontId="98" fillId="14" borderId="2" xfId="70" applyNumberFormat="1" applyFont="1" applyFill="1" applyBorder="1" applyAlignment="1" applyProtection="1">
      <alignment horizontal="center"/>
      <protection locked="0"/>
    </xf>
    <xf numFmtId="0" fontId="1" fillId="20" borderId="51" xfId="68" applyFill="1" applyBorder="1"/>
    <xf numFmtId="0" fontId="1" fillId="20" borderId="52" xfId="68" applyFill="1" applyBorder="1"/>
    <xf numFmtId="0" fontId="1" fillId="20" borderId="53" xfId="68" applyFill="1" applyBorder="1"/>
    <xf numFmtId="3" fontId="68" fillId="15" borderId="0" xfId="68" applyNumberFormat="1" applyFont="1" applyFill="1"/>
    <xf numFmtId="0" fontId="1" fillId="20" borderId="54" xfId="68" applyFill="1" applyBorder="1"/>
    <xf numFmtId="3" fontId="99" fillId="20" borderId="0" xfId="68" applyNumberFormat="1" applyFont="1" applyFill="1"/>
    <xf numFmtId="3" fontId="64" fillId="20" borderId="0" xfId="68" applyNumberFormat="1" applyFont="1" applyFill="1"/>
    <xf numFmtId="0" fontId="1" fillId="20" borderId="0" xfId="68" applyFill="1"/>
    <xf numFmtId="0" fontId="1" fillId="20" borderId="55" xfId="68" applyFill="1" applyBorder="1"/>
    <xf numFmtId="3" fontId="97" fillId="20" borderId="0" xfId="68" applyNumberFormat="1" applyFont="1" applyFill="1"/>
    <xf numFmtId="0" fontId="1" fillId="20" borderId="0" xfId="68" applyFill="1" applyAlignment="1">
      <alignment horizontal="center"/>
    </xf>
    <xf numFmtId="0" fontId="81" fillId="20" borderId="0" xfId="68" applyFont="1" applyFill="1"/>
    <xf numFmtId="0" fontId="103" fillId="20" borderId="0" xfId="68" applyFont="1" applyFill="1" applyAlignment="1">
      <alignment wrapText="1"/>
    </xf>
    <xf numFmtId="0" fontId="102" fillId="20" borderId="0" xfId="68" applyFont="1" applyFill="1"/>
    <xf numFmtId="0" fontId="65" fillId="20" borderId="0" xfId="68" applyFont="1" applyFill="1"/>
    <xf numFmtId="0" fontId="65" fillId="20" borderId="0" xfId="68" applyFont="1" applyFill="1" applyAlignment="1">
      <alignment wrapText="1"/>
    </xf>
    <xf numFmtId="2" fontId="101" fillId="20" borderId="0" xfId="68" applyNumberFormat="1" applyFont="1" applyFill="1" applyAlignment="1">
      <alignment horizontal="left"/>
    </xf>
    <xf numFmtId="0" fontId="1" fillId="20" borderId="56" xfId="68" applyFill="1" applyBorder="1"/>
    <xf numFmtId="0" fontId="1" fillId="20" borderId="57" xfId="68" applyFill="1" applyBorder="1"/>
    <xf numFmtId="0" fontId="1" fillId="20" borderId="58" xfId="68" applyFill="1" applyBorder="1"/>
    <xf numFmtId="0" fontId="98" fillId="15" borderId="0" xfId="68" applyFont="1" applyFill="1"/>
    <xf numFmtId="3" fontId="85" fillId="15" borderId="0" xfId="68" applyNumberFormat="1" applyFont="1" applyFill="1"/>
    <xf numFmtId="3" fontId="60" fillId="15" borderId="0" xfId="68" applyNumberFormat="1" applyFont="1" applyFill="1"/>
    <xf numFmtId="0" fontId="60" fillId="15" borderId="0" xfId="68" applyFont="1" applyFill="1"/>
    <xf numFmtId="11" fontId="0" fillId="0" borderId="0" xfId="0" applyNumberFormat="1"/>
    <xf numFmtId="0" fontId="32" fillId="0" borderId="0" xfId="36" quotePrefix="1" applyFont="1" applyAlignment="1">
      <alignment horizontal="left" vertical="center" wrapText="1"/>
    </xf>
    <xf numFmtId="0" fontId="32" fillId="0" borderId="0" xfId="36" applyFont="1" applyAlignment="1">
      <alignment horizontal="left" vertical="center" wrapText="1"/>
    </xf>
    <xf numFmtId="0" fontId="13" fillId="28" borderId="2" xfId="0" applyFont="1" applyFill="1" applyBorder="1" applyAlignment="1">
      <alignment horizontal="center" wrapText="1"/>
    </xf>
    <xf numFmtId="0" fontId="25" fillId="0" borderId="7" xfId="0" applyFont="1" applyBorder="1" applyAlignment="1" applyProtection="1">
      <alignment horizontal="center"/>
      <protection locked="0"/>
    </xf>
    <xf numFmtId="0" fontId="25" fillId="0" borderId="13" xfId="0" applyFont="1" applyBorder="1" applyAlignment="1" applyProtection="1">
      <alignment horizontal="center"/>
      <protection locked="0"/>
    </xf>
    <xf numFmtId="0" fontId="25" fillId="0" borderId="6" xfId="0" applyFont="1" applyBorder="1" applyAlignment="1" applyProtection="1">
      <alignment horizontal="center"/>
      <protection locked="0"/>
    </xf>
    <xf numFmtId="2" fontId="10" fillId="0" borderId="7" xfId="4" applyNumberFormat="1" applyFont="1" applyFill="1" applyBorder="1" applyAlignment="1" applyProtection="1">
      <alignment horizontal="center"/>
      <protection locked="0"/>
    </xf>
    <xf numFmtId="2" fontId="10" fillId="0" borderId="13" xfId="4" applyNumberFormat="1" applyFont="1" applyFill="1" applyBorder="1" applyAlignment="1" applyProtection="1">
      <alignment horizontal="center"/>
      <protection locked="0"/>
    </xf>
    <xf numFmtId="2" fontId="10" fillId="0" borderId="6" xfId="4" applyNumberFormat="1" applyFont="1" applyFill="1" applyBorder="1" applyAlignment="1" applyProtection="1">
      <alignment horizontal="center"/>
      <protection locked="0"/>
    </xf>
    <xf numFmtId="0" fontId="10" fillId="15" borderId="7" xfId="0" applyFont="1" applyFill="1" applyBorder="1" applyAlignment="1" applyProtection="1">
      <alignment horizontal="center"/>
      <protection locked="0"/>
    </xf>
    <xf numFmtId="0" fontId="14" fillId="15" borderId="6" xfId="0" applyFont="1" applyFill="1" applyBorder="1" applyAlignment="1" applyProtection="1">
      <alignment horizontal="center"/>
      <protection locked="0"/>
    </xf>
    <xf numFmtId="2" fontId="25" fillId="0" borderId="7" xfId="4" applyNumberFormat="1" applyFont="1" applyFill="1" applyBorder="1" applyAlignment="1" applyProtection="1">
      <alignment horizontal="center"/>
      <protection locked="0"/>
    </xf>
    <xf numFmtId="2" fontId="25" fillId="0" borderId="13" xfId="4" applyNumberFormat="1" applyFont="1" applyFill="1" applyBorder="1" applyAlignment="1" applyProtection="1">
      <alignment horizontal="center"/>
      <protection locked="0"/>
    </xf>
    <xf numFmtId="2" fontId="25" fillId="0" borderId="6" xfId="4" applyNumberFormat="1" applyFont="1" applyFill="1" applyBorder="1" applyAlignment="1" applyProtection="1">
      <alignment horizontal="center"/>
      <protection locked="0"/>
    </xf>
    <xf numFmtId="0" fontId="15" fillId="0" borderId="0" xfId="0" applyFont="1" applyAlignment="1">
      <alignment horizontal="center" vertical="center"/>
    </xf>
    <xf numFmtId="0" fontId="13" fillId="3" borderId="21" xfId="0" applyFont="1" applyFill="1" applyBorder="1" applyAlignment="1">
      <alignment horizontal="center"/>
    </xf>
    <xf numFmtId="0" fontId="13" fillId="3" borderId="22" xfId="0" applyFont="1" applyFill="1" applyBorder="1" applyAlignment="1">
      <alignment horizontal="center"/>
    </xf>
    <xf numFmtId="0" fontId="13" fillId="0" borderId="1" xfId="0" applyFont="1" applyBorder="1" applyAlignment="1">
      <alignment horizontal="left"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24" fillId="0" borderId="0" xfId="0" applyFont="1" applyAlignment="1">
      <alignment horizontal="left"/>
    </xf>
    <xf numFmtId="0" fontId="24" fillId="0" borderId="0" xfId="0" applyFont="1" applyAlignment="1">
      <alignment horizontal="left" vertical="center" wrapText="1"/>
    </xf>
    <xf numFmtId="0" fontId="26" fillId="0" borderId="0" xfId="0" applyFont="1" applyAlignment="1">
      <alignment horizontal="left" vertical="center" wrapText="1"/>
    </xf>
    <xf numFmtId="0" fontId="13" fillId="3" borderId="7" xfId="0" applyFont="1" applyFill="1" applyBorder="1" applyAlignment="1">
      <alignment horizontal="center"/>
    </xf>
    <xf numFmtId="0" fontId="13" fillId="3" borderId="13" xfId="0" applyFont="1" applyFill="1" applyBorder="1" applyAlignment="1">
      <alignment horizontal="center"/>
    </xf>
    <xf numFmtId="0" fontId="13" fillId="3" borderId="6" xfId="0" applyFont="1" applyFill="1" applyBorder="1" applyAlignment="1">
      <alignment horizontal="center"/>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13" fillId="28" borderId="7" xfId="0" applyFont="1" applyFill="1" applyBorder="1" applyAlignment="1">
      <alignment horizontal="center"/>
    </xf>
    <xf numFmtId="0" fontId="13" fillId="28" borderId="6" xfId="0" applyFont="1" applyFill="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2" fillId="0" borderId="47" xfId="4" applyBorder="1" applyAlignment="1" applyProtection="1">
      <alignment horizontal="center"/>
    </xf>
    <xf numFmtId="0" fontId="12" fillId="0" borderId="48" xfId="4" applyBorder="1" applyAlignment="1" applyProtection="1">
      <alignment horizontal="center"/>
    </xf>
    <xf numFmtId="0" fontId="24" fillId="0" borderId="0" xfId="0" applyFont="1" applyAlignment="1">
      <alignment horizontal="left" vertical="center"/>
    </xf>
    <xf numFmtId="0" fontId="0" fillId="0" borderId="0" xfId="0" applyAlignment="1">
      <alignment horizontal="left" vertical="center"/>
    </xf>
    <xf numFmtId="0" fontId="0" fillId="15" borderId="1" xfId="0" applyFill="1" applyBorder="1" applyAlignment="1">
      <alignment horizontal="center"/>
    </xf>
    <xf numFmtId="0" fontId="0" fillId="3" borderId="7" xfId="0" applyFill="1" applyBorder="1" applyAlignment="1">
      <alignment horizontal="center"/>
    </xf>
    <xf numFmtId="0" fontId="0" fillId="3" borderId="13" xfId="0" applyFill="1" applyBorder="1" applyAlignment="1">
      <alignment horizontal="center"/>
    </xf>
    <xf numFmtId="0" fontId="0" fillId="3" borderId="6" xfId="0" applyFill="1" applyBorder="1" applyAlignment="1">
      <alignment horizontal="center"/>
    </xf>
    <xf numFmtId="0" fontId="12" fillId="0" borderId="0" xfId="4" applyBorder="1" applyAlignment="1" applyProtection="1">
      <alignment horizontal="center"/>
    </xf>
    <xf numFmtId="0" fontId="50" fillId="0" borderId="0" xfId="4" applyFont="1" applyBorder="1" applyAlignment="1" applyProtection="1">
      <alignment horizontal="center"/>
    </xf>
    <xf numFmtId="0" fontId="13" fillId="0" borderId="0" xfId="0" applyFont="1" applyAlignment="1">
      <alignment horizontal="left" wrapText="1"/>
    </xf>
    <xf numFmtId="0" fontId="0" fillId="0" borderId="20" xfId="0" applyBorder="1" applyAlignment="1">
      <alignment horizontal="center"/>
    </xf>
    <xf numFmtId="0" fontId="0" fillId="0" borderId="0" xfId="0" applyAlignment="1">
      <alignment horizontal="center"/>
    </xf>
    <xf numFmtId="0" fontId="0" fillId="0" borderId="0" xfId="0" applyAlignment="1">
      <alignment horizontal="center" wrapText="1"/>
    </xf>
    <xf numFmtId="0" fontId="36" fillId="0" borderId="44" xfId="36" applyFont="1" applyBorder="1" applyAlignment="1" applyProtection="1">
      <alignment horizontal="left" vertical="center"/>
      <protection locked="0"/>
    </xf>
    <xf numFmtId="0" fontId="36" fillId="0" borderId="45" xfId="36" applyFont="1" applyBorder="1" applyAlignment="1" applyProtection="1">
      <alignment horizontal="left" vertical="center"/>
      <protection locked="0"/>
    </xf>
    <xf numFmtId="0" fontId="36" fillId="0" borderId="46" xfId="36" applyFont="1" applyBorder="1" applyAlignment="1" applyProtection="1">
      <alignment horizontal="left" vertical="center"/>
      <protection locked="0"/>
    </xf>
    <xf numFmtId="176" fontId="0" fillId="30" borderId="7" xfId="69" applyNumberFormat="1" applyFont="1" applyFill="1" applyBorder="1" applyAlignment="1">
      <alignment horizontal="center"/>
    </xf>
    <xf numFmtId="176" fontId="0" fillId="30" borderId="13" xfId="69" applyNumberFormat="1" applyFont="1" applyFill="1" applyBorder="1" applyAlignment="1">
      <alignment horizontal="center"/>
    </xf>
    <xf numFmtId="176" fontId="0" fillId="30" borderId="6" xfId="69" applyNumberFormat="1" applyFont="1" applyFill="1" applyBorder="1" applyAlignment="1">
      <alignment horizontal="center"/>
    </xf>
    <xf numFmtId="176" fontId="0" fillId="30" borderId="2" xfId="69" applyNumberFormat="1" applyFont="1" applyFill="1" applyBorder="1" applyAlignment="1">
      <alignment horizontal="center"/>
    </xf>
    <xf numFmtId="176" fontId="0" fillId="30" borderId="2" xfId="69" applyNumberFormat="1" applyFont="1" applyFill="1" applyBorder="1" applyAlignment="1">
      <alignment horizontal="center" wrapText="1"/>
    </xf>
    <xf numFmtId="0" fontId="1" fillId="29" borderId="2" xfId="68" applyFill="1" applyBorder="1" applyAlignment="1">
      <alignment horizontal="center"/>
    </xf>
    <xf numFmtId="2" fontId="1" fillId="30" borderId="2" xfId="68" applyNumberFormat="1" applyFill="1" applyBorder="1" applyAlignment="1">
      <alignment horizontal="center"/>
    </xf>
    <xf numFmtId="3" fontId="98" fillId="14" borderId="7" xfId="70" applyNumberFormat="1" applyFont="1" applyFill="1" applyBorder="1" applyAlignment="1" applyProtection="1">
      <alignment horizontal="center"/>
      <protection locked="0"/>
    </xf>
    <xf numFmtId="3" fontId="98" fillId="14" borderId="13" xfId="70" applyNumberFormat="1" applyFont="1" applyFill="1" applyBorder="1" applyAlignment="1" applyProtection="1">
      <alignment horizontal="center"/>
      <protection locked="0"/>
    </xf>
    <xf numFmtId="3" fontId="98" fillId="14" borderId="6" xfId="70" applyNumberFormat="1" applyFont="1" applyFill="1" applyBorder="1" applyAlignment="1" applyProtection="1">
      <alignment horizontal="center"/>
      <protection locked="0"/>
    </xf>
    <xf numFmtId="3" fontId="98" fillId="30" borderId="7" xfId="70" applyNumberFormat="1" applyFont="1" applyFill="1" applyBorder="1" applyAlignment="1" applyProtection="1">
      <alignment horizontal="center"/>
    </xf>
    <xf numFmtId="3" fontId="98" fillId="30" borderId="13" xfId="70" applyNumberFormat="1" applyFont="1" applyFill="1" applyBorder="1" applyAlignment="1" applyProtection="1">
      <alignment horizontal="center"/>
    </xf>
    <xf numFmtId="3" fontId="98" fillId="30" borderId="6" xfId="70" applyNumberFormat="1" applyFont="1" applyFill="1" applyBorder="1" applyAlignment="1" applyProtection="1">
      <alignment horizontal="center"/>
    </xf>
    <xf numFmtId="3" fontId="98" fillId="15" borderId="23" xfId="6" applyNumberFormat="1" applyFont="1" applyFill="1" applyBorder="1" applyAlignment="1" applyProtection="1">
      <alignment horizontal="center" vertical="center"/>
      <protection locked="0"/>
    </xf>
    <xf numFmtId="3" fontId="98" fillId="15" borderId="3" xfId="68" applyNumberFormat="1" applyFont="1" applyFill="1" applyBorder="1" applyAlignment="1" applyProtection="1">
      <alignment horizontal="center"/>
      <protection locked="0"/>
    </xf>
    <xf numFmtId="3" fontId="98" fillId="15" borderId="3" xfId="68" applyNumberFormat="1" applyFont="1" applyFill="1" applyBorder="1" applyProtection="1">
      <protection locked="0"/>
    </xf>
    <xf numFmtId="3" fontId="98" fillId="15" borderId="24" xfId="68" applyNumberFormat="1" applyFont="1" applyFill="1" applyBorder="1" applyProtection="1">
      <protection locked="0"/>
    </xf>
    <xf numFmtId="3" fontId="98" fillId="15" borderId="20" xfId="68" applyNumberFormat="1" applyFont="1" applyFill="1" applyBorder="1" applyAlignment="1" applyProtection="1">
      <alignment horizontal="center"/>
      <protection locked="0"/>
    </xf>
    <xf numFmtId="3" fontId="98" fillId="15" borderId="0" xfId="68" applyNumberFormat="1" applyFont="1" applyFill="1" applyAlignment="1" applyProtection="1">
      <alignment horizontal="center"/>
      <protection locked="0"/>
    </xf>
    <xf numFmtId="3" fontId="98" fillId="15" borderId="0" xfId="68" applyNumberFormat="1" applyFont="1" applyFill="1" applyProtection="1">
      <protection locked="0"/>
    </xf>
    <xf numFmtId="3" fontId="98" fillId="15" borderId="8" xfId="68" applyNumberFormat="1" applyFont="1" applyFill="1" applyBorder="1" applyProtection="1">
      <protection locked="0"/>
    </xf>
    <xf numFmtId="3" fontId="98" fillId="15" borderId="21" xfId="68" applyNumberFormat="1" applyFont="1" applyFill="1" applyBorder="1" applyAlignment="1" applyProtection="1">
      <alignment horizontal="center"/>
      <protection locked="0"/>
    </xf>
    <xf numFmtId="3" fontId="98" fillId="15" borderId="1" xfId="68" applyNumberFormat="1" applyFont="1" applyFill="1" applyBorder="1" applyAlignment="1" applyProtection="1">
      <alignment horizontal="center"/>
      <protection locked="0"/>
    </xf>
    <xf numFmtId="3" fontId="98" fillId="15" borderId="1" xfId="68" applyNumberFormat="1" applyFont="1" applyFill="1" applyBorder="1" applyProtection="1">
      <protection locked="0"/>
    </xf>
    <xf numFmtId="3" fontId="98" fillId="15" borderId="22" xfId="68" applyNumberFormat="1" applyFont="1" applyFill="1" applyBorder="1" applyProtection="1">
      <protection locked="0"/>
    </xf>
    <xf numFmtId="1" fontId="98" fillId="20" borderId="18" xfId="68" applyNumberFormat="1" applyFont="1" applyFill="1" applyBorder="1" applyAlignment="1">
      <alignment horizontal="center"/>
    </xf>
    <xf numFmtId="3" fontId="98" fillId="30" borderId="7" xfId="68" applyNumberFormat="1" applyFont="1" applyFill="1" applyBorder="1" applyAlignment="1">
      <alignment horizontal="center"/>
    </xf>
    <xf numFmtId="3" fontId="98" fillId="30" borderId="13" xfId="68" applyNumberFormat="1" applyFont="1" applyFill="1" applyBorder="1" applyAlignment="1">
      <alignment horizontal="center"/>
    </xf>
    <xf numFmtId="3" fontId="98" fillId="30" borderId="6" xfId="68" applyNumberFormat="1" applyFont="1" applyFill="1" applyBorder="1" applyAlignment="1">
      <alignment horizontal="center"/>
    </xf>
    <xf numFmtId="3" fontId="98" fillId="14" borderId="7" xfId="68" applyNumberFormat="1" applyFont="1" applyFill="1" applyBorder="1" applyAlignment="1" applyProtection="1">
      <alignment horizontal="center"/>
      <protection locked="0"/>
    </xf>
    <xf numFmtId="3" fontId="98" fillId="14" borderId="13" xfId="68" applyNumberFormat="1" applyFont="1" applyFill="1" applyBorder="1" applyAlignment="1" applyProtection="1">
      <alignment horizontal="center"/>
      <protection locked="0"/>
    </xf>
    <xf numFmtId="3" fontId="98" fillId="14" borderId="6" xfId="68" applyNumberFormat="1" applyFont="1" applyFill="1" applyBorder="1" applyAlignment="1" applyProtection="1">
      <alignment horizontal="center"/>
      <protection locked="0"/>
    </xf>
    <xf numFmtId="3" fontId="98" fillId="20" borderId="57" xfId="68" applyNumberFormat="1" applyFont="1" applyFill="1" applyBorder="1"/>
    <xf numFmtId="3" fontId="98" fillId="20" borderId="58" xfId="68" applyNumberFormat="1" applyFont="1" applyFill="1" applyBorder="1"/>
    <xf numFmtId="3" fontId="98" fillId="33" borderId="40" xfId="68" applyNumberFormat="1" applyFont="1" applyFill="1" applyBorder="1" applyAlignment="1">
      <alignment horizontal="center"/>
    </xf>
    <xf numFmtId="3" fontId="98" fillId="33" borderId="41" xfId="68" applyNumberFormat="1" applyFont="1" applyFill="1" applyBorder="1" applyAlignment="1">
      <alignment horizontal="center"/>
    </xf>
    <xf numFmtId="3" fontId="98" fillId="33" borderId="27" xfId="68" applyNumberFormat="1" applyFont="1" applyFill="1" applyBorder="1" applyAlignment="1">
      <alignment horizontal="center"/>
    </xf>
    <xf numFmtId="3" fontId="98" fillId="31" borderId="40" xfId="68" applyNumberFormat="1" applyFont="1" applyFill="1" applyBorder="1" applyAlignment="1">
      <alignment horizontal="center"/>
    </xf>
    <xf numFmtId="3" fontId="98" fillId="31" borderId="41" xfId="68" applyNumberFormat="1" applyFont="1" applyFill="1" applyBorder="1" applyAlignment="1">
      <alignment horizontal="center"/>
    </xf>
    <xf numFmtId="3" fontId="98" fillId="31" borderId="27" xfId="68" applyNumberFormat="1" applyFont="1" applyFill="1" applyBorder="1" applyAlignment="1">
      <alignment horizontal="center"/>
    </xf>
    <xf numFmtId="3" fontId="98" fillId="20" borderId="0" xfId="68" applyNumberFormat="1" applyFont="1" applyFill="1" applyAlignment="1">
      <alignment horizontal="center"/>
    </xf>
    <xf numFmtId="3" fontId="98" fillId="20" borderId="55" xfId="68" applyNumberFormat="1" applyFont="1" applyFill="1" applyBorder="1" applyAlignment="1">
      <alignment horizontal="center"/>
    </xf>
    <xf numFmtId="3" fontId="98" fillId="32" borderId="0" xfId="68" applyNumberFormat="1" applyFont="1" applyFill="1" applyAlignment="1">
      <alignment horizontal="center"/>
    </xf>
    <xf numFmtId="3" fontId="98" fillId="33" borderId="29" xfId="68" applyNumberFormat="1" applyFont="1" applyFill="1" applyBorder="1" applyAlignment="1">
      <alignment horizontal="center"/>
    </xf>
    <xf numFmtId="3" fontId="98" fillId="33" borderId="30" xfId="68" applyNumberFormat="1" applyFont="1" applyFill="1" applyBorder="1" applyAlignment="1">
      <alignment horizontal="center"/>
    </xf>
    <xf numFmtId="3" fontId="98" fillId="33" borderId="31" xfId="68" applyNumberFormat="1" applyFont="1" applyFill="1" applyBorder="1" applyAlignment="1">
      <alignment horizontal="center"/>
    </xf>
    <xf numFmtId="3" fontId="98" fillId="15" borderId="2" xfId="68" applyNumberFormat="1" applyFont="1" applyFill="1" applyBorder="1" applyAlignment="1">
      <alignment horizontal="center"/>
    </xf>
    <xf numFmtId="3" fontId="98" fillId="14" borderId="2" xfId="68" applyNumberFormat="1" applyFont="1" applyFill="1" applyBorder="1" applyAlignment="1" applyProtection="1">
      <alignment horizontal="center"/>
      <protection locked="0"/>
    </xf>
    <xf numFmtId="3" fontId="98" fillId="20" borderId="20" xfId="68" applyNumberFormat="1" applyFont="1" applyFill="1" applyBorder="1" applyAlignment="1">
      <alignment horizontal="center"/>
    </xf>
    <xf numFmtId="3" fontId="98" fillId="33" borderId="2" xfId="68" applyNumberFormat="1" applyFont="1" applyFill="1" applyBorder="1" applyAlignment="1">
      <alignment horizontal="center"/>
    </xf>
    <xf numFmtId="3" fontId="98" fillId="31" borderId="2" xfId="68" applyNumberFormat="1" applyFont="1" applyFill="1" applyBorder="1" applyAlignment="1">
      <alignment horizontal="center"/>
    </xf>
    <xf numFmtId="0" fontId="98" fillId="0" borderId="0" xfId="68" applyFont="1" applyAlignment="1">
      <alignment horizontal="center"/>
    </xf>
    <xf numFmtId="0" fontId="98" fillId="0" borderId="8" xfId="68" applyFont="1" applyBorder="1" applyAlignment="1">
      <alignment horizontal="center"/>
    </xf>
    <xf numFmtId="3" fontId="98" fillId="30" borderId="69" xfId="68" applyNumberFormat="1" applyFont="1" applyFill="1" applyBorder="1" applyAlignment="1">
      <alignment horizontal="center"/>
    </xf>
    <xf numFmtId="3" fontId="98" fillId="30" borderId="70" xfId="68" applyNumberFormat="1" applyFont="1" applyFill="1" applyBorder="1" applyAlignment="1">
      <alignment horizontal="center"/>
    </xf>
    <xf numFmtId="3" fontId="98" fillId="30" borderId="71" xfId="68" applyNumberFormat="1" applyFont="1" applyFill="1" applyBorder="1" applyAlignment="1">
      <alignment horizontal="center"/>
    </xf>
    <xf numFmtId="0" fontId="98" fillId="0" borderId="57" xfId="68" applyFont="1" applyBorder="1"/>
    <xf numFmtId="1" fontId="98" fillId="20" borderId="32" xfId="68" applyNumberFormat="1" applyFont="1" applyFill="1" applyBorder="1" applyAlignment="1">
      <alignment horizontal="center"/>
    </xf>
    <xf numFmtId="1" fontId="98" fillId="20" borderId="0" xfId="68" applyNumberFormat="1" applyFont="1" applyFill="1" applyAlignment="1">
      <alignment horizontal="center"/>
    </xf>
    <xf numFmtId="3" fontId="98" fillId="20" borderId="3" xfId="68" applyNumberFormat="1" applyFont="1" applyFill="1" applyBorder="1" applyAlignment="1">
      <alignment horizontal="center"/>
    </xf>
    <xf numFmtId="0" fontId="98" fillId="0" borderId="3" xfId="68" applyFont="1" applyBorder="1" applyAlignment="1">
      <alignment horizontal="center"/>
    </xf>
    <xf numFmtId="3" fontId="98" fillId="14" borderId="29" xfId="68" applyNumberFormat="1" applyFont="1" applyFill="1" applyBorder="1" applyAlignment="1" applyProtection="1">
      <alignment horizontal="center"/>
      <protection locked="0"/>
    </xf>
    <xf numFmtId="3" fontId="98" fillId="14" borderId="30" xfId="68" applyNumberFormat="1" applyFont="1" applyFill="1" applyBorder="1" applyAlignment="1" applyProtection="1">
      <alignment horizontal="center"/>
      <protection locked="0"/>
    </xf>
    <xf numFmtId="3" fontId="98" fillId="14" borderId="31" xfId="68" applyNumberFormat="1" applyFont="1" applyFill="1" applyBorder="1" applyAlignment="1" applyProtection="1">
      <alignment horizontal="center"/>
      <protection locked="0"/>
    </xf>
    <xf numFmtId="3" fontId="98" fillId="15" borderId="7" xfId="68" applyNumberFormat="1" applyFont="1" applyFill="1" applyBorder="1" applyAlignment="1">
      <alignment horizontal="center"/>
    </xf>
    <xf numFmtId="3" fontId="98" fillId="15" borderId="13" xfId="68" applyNumberFormat="1" applyFont="1" applyFill="1" applyBorder="1" applyAlignment="1">
      <alignment horizontal="center"/>
    </xf>
    <xf numFmtId="3" fontId="98" fillId="15" borderId="6" xfId="68" applyNumberFormat="1" applyFont="1" applyFill="1" applyBorder="1" applyAlignment="1">
      <alignment horizontal="center"/>
    </xf>
    <xf numFmtId="3" fontId="98" fillId="20" borderId="33" xfId="68" applyNumberFormat="1" applyFont="1" applyFill="1" applyBorder="1" applyAlignment="1">
      <alignment horizontal="center"/>
    </xf>
    <xf numFmtId="3" fontId="98" fillId="30" borderId="29" xfId="68" applyNumberFormat="1" applyFont="1" applyFill="1" applyBorder="1" applyAlignment="1">
      <alignment horizontal="center"/>
    </xf>
    <xf numFmtId="3" fontId="98" fillId="30" borderId="30" xfId="68" applyNumberFormat="1" applyFont="1" applyFill="1" applyBorder="1" applyAlignment="1">
      <alignment horizontal="center"/>
    </xf>
    <xf numFmtId="3" fontId="98" fillId="30" borderId="31" xfId="68" applyNumberFormat="1" applyFont="1" applyFill="1" applyBorder="1" applyAlignment="1">
      <alignment horizontal="center"/>
    </xf>
    <xf numFmtId="3" fontId="98" fillId="20" borderId="34" xfId="68" applyNumberFormat="1" applyFont="1" applyFill="1" applyBorder="1" applyAlignment="1">
      <alignment horizontal="center"/>
    </xf>
    <xf numFmtId="3" fontId="98" fillId="20" borderId="39" xfId="68" applyNumberFormat="1" applyFont="1" applyFill="1" applyBorder="1" applyAlignment="1">
      <alignment horizontal="center"/>
    </xf>
    <xf numFmtId="0" fontId="98" fillId="0" borderId="39" xfId="68" applyFont="1" applyBorder="1" applyAlignment="1">
      <alignment horizontal="center"/>
    </xf>
    <xf numFmtId="0" fontId="98" fillId="0" borderId="0" xfId="68" applyFont="1"/>
    <xf numFmtId="0" fontId="98" fillId="20" borderId="39" xfId="68" applyFont="1" applyFill="1" applyBorder="1" applyAlignment="1">
      <alignment horizontal="center"/>
    </xf>
    <xf numFmtId="1" fontId="98" fillId="30" borderId="29" xfId="68" applyNumberFormat="1" applyFont="1" applyFill="1" applyBorder="1" applyAlignment="1">
      <alignment horizontal="center"/>
    </xf>
    <xf numFmtId="1" fontId="98" fillId="30" borderId="30" xfId="68" applyNumberFormat="1" applyFont="1" applyFill="1" applyBorder="1" applyAlignment="1">
      <alignment horizontal="center"/>
    </xf>
    <xf numFmtId="1" fontId="98" fillId="30" borderId="31" xfId="68" applyNumberFormat="1" applyFont="1" applyFill="1" applyBorder="1" applyAlignment="1">
      <alignment horizontal="center"/>
    </xf>
    <xf numFmtId="3" fontId="98" fillId="20" borderId="13" xfId="68" applyNumberFormat="1" applyFont="1" applyFill="1" applyBorder="1" applyAlignment="1">
      <alignment horizontal="center"/>
    </xf>
    <xf numFmtId="0" fontId="98" fillId="20" borderId="8" xfId="68" applyFont="1" applyFill="1" applyBorder="1" applyAlignment="1">
      <alignment horizontal="center"/>
    </xf>
    <xf numFmtId="3" fontId="100" fillId="15" borderId="7" xfId="68" applyNumberFormat="1" applyFont="1" applyFill="1" applyBorder="1" applyAlignment="1">
      <alignment horizontal="center"/>
    </xf>
    <xf numFmtId="3" fontId="100" fillId="15" borderId="13" xfId="68" applyNumberFormat="1" applyFont="1" applyFill="1" applyBorder="1" applyAlignment="1">
      <alignment horizontal="center"/>
    </xf>
    <xf numFmtId="3" fontId="100" fillId="15" borderId="6" xfId="68" applyNumberFormat="1" applyFont="1" applyFill="1" applyBorder="1" applyAlignment="1">
      <alignment horizontal="center"/>
    </xf>
    <xf numFmtId="3" fontId="100" fillId="14" borderId="7" xfId="68" applyNumberFormat="1" applyFont="1" applyFill="1" applyBorder="1" applyAlignment="1" applyProtection="1">
      <alignment horizontal="center"/>
      <protection locked="0"/>
    </xf>
    <xf numFmtId="3" fontId="100" fillId="14" borderId="13" xfId="68" applyNumberFormat="1" applyFont="1" applyFill="1" applyBorder="1" applyAlignment="1" applyProtection="1">
      <alignment horizontal="center"/>
      <protection locked="0"/>
    </xf>
    <xf numFmtId="3" fontId="100" fillId="14" borderId="6" xfId="68" applyNumberFormat="1" applyFont="1" applyFill="1" applyBorder="1" applyAlignment="1" applyProtection="1">
      <alignment horizontal="center"/>
      <protection locked="0"/>
    </xf>
    <xf numFmtId="3" fontId="98" fillId="29" borderId="7" xfId="68" applyNumberFormat="1" applyFont="1" applyFill="1" applyBorder="1" applyAlignment="1">
      <alignment horizontal="center"/>
    </xf>
    <xf numFmtId="3" fontId="98" fillId="29" borderId="13" xfId="68" applyNumberFormat="1" applyFont="1" applyFill="1" applyBorder="1" applyAlignment="1">
      <alignment horizontal="center"/>
    </xf>
    <xf numFmtId="3" fontId="98" fillId="29" borderId="6" xfId="68" applyNumberFormat="1" applyFont="1" applyFill="1" applyBorder="1" applyAlignment="1">
      <alignment horizontal="center"/>
    </xf>
    <xf numFmtId="3" fontId="98" fillId="20" borderId="13" xfId="68" applyNumberFormat="1" applyFont="1" applyFill="1" applyBorder="1"/>
    <xf numFmtId="0" fontId="98" fillId="20" borderId="13" xfId="68" applyFont="1" applyFill="1" applyBorder="1"/>
    <xf numFmtId="3" fontId="98" fillId="20" borderId="0" xfId="68" applyNumberFormat="1" applyFont="1" applyFill="1"/>
    <xf numFmtId="0" fontId="98" fillId="0" borderId="8" xfId="68" applyFont="1" applyBorder="1"/>
    <xf numFmtId="3" fontId="98" fillId="20" borderId="20" xfId="68" applyNumberFormat="1" applyFont="1" applyFill="1" applyBorder="1" applyAlignment="1">
      <alignment horizontal="left"/>
    </xf>
    <xf numFmtId="3" fontId="98" fillId="20" borderId="55" xfId="68" applyNumberFormat="1" applyFont="1" applyFill="1" applyBorder="1" applyAlignment="1">
      <alignment horizontal="left"/>
    </xf>
    <xf numFmtId="3" fontId="98" fillId="20" borderId="38" xfId="68" applyNumberFormat="1" applyFont="1" applyFill="1" applyBorder="1"/>
    <xf numFmtId="3" fontId="98" fillId="30" borderId="35" xfId="68" applyNumberFormat="1" applyFont="1" applyFill="1" applyBorder="1" applyAlignment="1">
      <alignment horizontal="center"/>
    </xf>
    <xf numFmtId="3" fontId="98" fillId="30" borderId="36" xfId="68" applyNumberFormat="1" applyFont="1" applyFill="1" applyBorder="1" applyAlignment="1">
      <alignment horizontal="center"/>
    </xf>
    <xf numFmtId="3" fontId="98" fillId="30" borderId="37" xfId="68" applyNumberFormat="1" applyFont="1" applyFill="1" applyBorder="1" applyAlignment="1">
      <alignment horizontal="center"/>
    </xf>
    <xf numFmtId="0" fontId="98" fillId="20" borderId="57" xfId="68" applyFont="1" applyFill="1" applyBorder="1"/>
    <xf numFmtId="0" fontId="98" fillId="20" borderId="58" xfId="68" applyFont="1" applyFill="1" applyBorder="1"/>
    <xf numFmtId="3" fontId="13" fillId="15" borderId="29" xfId="68" applyNumberFormat="1" applyFont="1" applyFill="1" applyBorder="1" applyAlignment="1">
      <alignment horizontal="center"/>
    </xf>
    <xf numFmtId="3" fontId="13" fillId="15" borderId="30" xfId="68" applyNumberFormat="1" applyFont="1" applyFill="1" applyBorder="1" applyAlignment="1">
      <alignment horizontal="center"/>
    </xf>
    <xf numFmtId="3" fontId="13" fillId="15" borderId="31" xfId="68" applyNumberFormat="1" applyFont="1" applyFill="1" applyBorder="1" applyAlignment="1">
      <alignment horizontal="center"/>
    </xf>
    <xf numFmtId="0" fontId="98" fillId="20" borderId="0" xfId="68" applyFont="1" applyFill="1" applyAlignment="1">
      <alignment horizontal="center"/>
    </xf>
    <xf numFmtId="3" fontId="10" fillId="14" borderId="29" xfId="68" applyNumberFormat="1" applyFont="1" applyFill="1" applyBorder="1" applyAlignment="1" applyProtection="1">
      <alignment horizontal="center"/>
      <protection locked="0"/>
    </xf>
    <xf numFmtId="3" fontId="10" fillId="14" borderId="30" xfId="68" applyNumberFormat="1" applyFont="1" applyFill="1" applyBorder="1" applyAlignment="1" applyProtection="1">
      <alignment horizontal="center"/>
      <protection locked="0"/>
    </xf>
    <xf numFmtId="3" fontId="10" fillId="14" borderId="31" xfId="68" applyNumberFormat="1" applyFont="1" applyFill="1" applyBorder="1" applyAlignment="1" applyProtection="1">
      <alignment horizontal="center"/>
      <protection locked="0"/>
    </xf>
    <xf numFmtId="0" fontId="10" fillId="14" borderId="30" xfId="68" applyFont="1" applyFill="1" applyBorder="1" applyProtection="1">
      <protection locked="0"/>
    </xf>
    <xf numFmtId="0" fontId="10" fillId="14" borderId="31" xfId="68" applyFont="1" applyFill="1" applyBorder="1" applyProtection="1">
      <protection locked="0"/>
    </xf>
    <xf numFmtId="3" fontId="98" fillId="20" borderId="0" xfId="68" applyNumberFormat="1" applyFont="1" applyFill="1" applyAlignment="1">
      <alignment horizontal="left" indent="2"/>
    </xf>
    <xf numFmtId="3" fontId="98" fillId="20" borderId="8" xfId="68" applyNumberFormat="1" applyFont="1" applyFill="1" applyBorder="1" applyAlignment="1">
      <alignment horizontal="left" indent="2"/>
    </xf>
    <xf numFmtId="3" fontId="98" fillId="20" borderId="0" xfId="68" applyNumberFormat="1" applyFont="1" applyFill="1" applyAlignment="1">
      <alignment horizontal="left" vertical="center"/>
    </xf>
    <xf numFmtId="3" fontId="98" fillId="20" borderId="8" xfId="68" applyNumberFormat="1" applyFont="1" applyFill="1" applyBorder="1"/>
    <xf numFmtId="3" fontId="98" fillId="20" borderId="59" xfId="68" applyNumberFormat="1" applyFont="1" applyFill="1" applyBorder="1"/>
    <xf numFmtId="0" fontId="98" fillId="20" borderId="0" xfId="68" applyFont="1" applyFill="1"/>
    <xf numFmtId="0" fontId="98" fillId="20" borderId="8" xfId="68" applyFont="1" applyFill="1" applyBorder="1"/>
    <xf numFmtId="3" fontId="98" fillId="14" borderId="2" xfId="68" applyNumberFormat="1" applyFont="1" applyFill="1" applyBorder="1" applyProtection="1">
      <protection locked="0"/>
    </xf>
    <xf numFmtId="3" fontId="98" fillId="20" borderId="0" xfId="68" applyNumberFormat="1" applyFont="1" applyFill="1" applyAlignment="1">
      <alignment horizontal="left"/>
    </xf>
    <xf numFmtId="3" fontId="101" fillId="15" borderId="7" xfId="68" applyNumberFormat="1" applyFont="1" applyFill="1" applyBorder="1" applyAlignment="1">
      <alignment horizontal="center"/>
    </xf>
    <xf numFmtId="3" fontId="101" fillId="15" borderId="6" xfId="68" applyNumberFormat="1" applyFont="1" applyFill="1" applyBorder="1" applyAlignment="1">
      <alignment horizontal="center"/>
    </xf>
    <xf numFmtId="3" fontId="101" fillId="20" borderId="0" xfId="68" applyNumberFormat="1" applyFont="1" applyFill="1" applyAlignment="1">
      <alignment horizontal="left"/>
    </xf>
    <xf numFmtId="3" fontId="98" fillId="20" borderId="1" xfId="68" applyNumberFormat="1" applyFont="1" applyFill="1" applyBorder="1" applyAlignment="1">
      <alignment horizontal="center" vertical="center"/>
    </xf>
    <xf numFmtId="3" fontId="98" fillId="15" borderId="2" xfId="68" applyNumberFormat="1" applyFont="1" applyFill="1" applyBorder="1"/>
    <xf numFmtId="3" fontId="101" fillId="15" borderId="2" xfId="68" applyNumberFormat="1" applyFont="1" applyFill="1" applyBorder="1" applyAlignment="1">
      <alignment horizontal="center"/>
    </xf>
    <xf numFmtId="3" fontId="101" fillId="15" borderId="2" xfId="68" applyNumberFormat="1" applyFont="1" applyFill="1" applyBorder="1"/>
    <xf numFmtId="0" fontId="98" fillId="14" borderId="2" xfId="68" applyFont="1" applyFill="1" applyBorder="1" applyAlignment="1" applyProtection="1">
      <alignment horizontal="center"/>
      <protection locked="0"/>
    </xf>
    <xf numFmtId="3" fontId="98" fillId="31" borderId="2" xfId="68" applyNumberFormat="1" applyFont="1" applyFill="1" applyBorder="1" applyAlignment="1" applyProtection="1">
      <alignment horizontal="center"/>
      <protection locked="0"/>
    </xf>
    <xf numFmtId="3" fontId="98" fillId="31" borderId="2" xfId="68" applyNumberFormat="1" applyFont="1" applyFill="1" applyBorder="1" applyProtection="1">
      <protection locked="0"/>
    </xf>
    <xf numFmtId="0" fontId="98" fillId="20" borderId="55" xfId="68" applyFont="1" applyFill="1" applyBorder="1"/>
    <xf numFmtId="3" fontId="98" fillId="30" borderId="2" xfId="68" applyNumberFormat="1" applyFont="1" applyFill="1" applyBorder="1" applyAlignment="1">
      <alignment horizontal="center"/>
    </xf>
    <xf numFmtId="0" fontId="98" fillId="30" borderId="2" xfId="68" applyFont="1" applyFill="1" applyBorder="1" applyAlignment="1">
      <alignment horizontal="center"/>
    </xf>
    <xf numFmtId="3" fontId="98" fillId="20" borderId="1" xfId="68" applyNumberFormat="1" applyFont="1" applyFill="1" applyBorder="1"/>
    <xf numFmtId="0" fontId="98" fillId="20" borderId="1" xfId="68" applyFont="1" applyFill="1" applyBorder="1"/>
    <xf numFmtId="3" fontId="98" fillId="20" borderId="52" xfId="68" applyNumberFormat="1" applyFont="1" applyFill="1" applyBorder="1"/>
    <xf numFmtId="0" fontId="98" fillId="20" borderId="52" xfId="68" applyFont="1" applyFill="1" applyBorder="1"/>
    <xf numFmtId="3" fontId="98" fillId="20" borderId="0" xfId="68" applyNumberFormat="1" applyFont="1" applyFill="1" applyAlignment="1">
      <alignment horizontal="center" vertical="center"/>
    </xf>
    <xf numFmtId="3" fontId="98" fillId="31" borderId="7" xfId="68" applyNumberFormat="1" applyFont="1" applyFill="1" applyBorder="1" applyAlignment="1" applyProtection="1">
      <alignment horizontal="center"/>
      <protection locked="0"/>
    </xf>
    <xf numFmtId="3" fontId="98" fillId="31" borderId="6" xfId="68" applyNumberFormat="1" applyFont="1" applyFill="1" applyBorder="1" applyAlignment="1" applyProtection="1">
      <alignment horizontal="center"/>
      <protection locked="0"/>
    </xf>
    <xf numFmtId="9" fontId="98" fillId="14" borderId="7" xfId="69" applyFont="1" applyFill="1" applyBorder="1" applyAlignment="1" applyProtection="1">
      <alignment horizontal="center"/>
      <protection locked="0"/>
    </xf>
    <xf numFmtId="9" fontId="98" fillId="14" borderId="6" xfId="69" applyFont="1" applyFill="1" applyBorder="1" applyAlignment="1" applyProtection="1">
      <alignment horizontal="center"/>
      <protection locked="0"/>
    </xf>
    <xf numFmtId="3" fontId="98" fillId="31" borderId="13" xfId="68" applyNumberFormat="1" applyFont="1" applyFill="1" applyBorder="1" applyAlignment="1" applyProtection="1">
      <alignment horizontal="center"/>
      <protection locked="0"/>
    </xf>
    <xf numFmtId="3" fontId="106" fillId="20" borderId="0" xfId="68" applyNumberFormat="1" applyFont="1" applyFill="1" applyAlignment="1">
      <alignment horizontal="center" vertical="center"/>
    </xf>
    <xf numFmtId="3" fontId="98" fillId="30" borderId="0" xfId="68" applyNumberFormat="1" applyFont="1" applyFill="1" applyAlignment="1">
      <alignment horizontal="center"/>
    </xf>
    <xf numFmtId="3" fontId="98" fillId="15" borderId="0" xfId="68" applyNumberFormat="1" applyFont="1" applyFill="1" applyAlignment="1">
      <alignment horizontal="center"/>
    </xf>
    <xf numFmtId="3" fontId="98" fillId="14" borderId="0" xfId="68" applyNumberFormat="1" applyFont="1" applyFill="1" applyAlignment="1">
      <alignment horizontal="center"/>
    </xf>
    <xf numFmtId="3" fontId="98" fillId="31" borderId="0" xfId="68" applyNumberFormat="1" applyFont="1" applyFill="1" applyAlignment="1">
      <alignment horizontal="center"/>
    </xf>
    <xf numFmtId="2" fontId="13" fillId="5" borderId="5" xfId="0" applyNumberFormat="1" applyFont="1" applyFill="1" applyBorder="1" applyAlignment="1">
      <alignment horizontal="center"/>
    </xf>
    <xf numFmtId="2" fontId="13" fillId="5" borderId="21" xfId="0" applyNumberFormat="1" applyFont="1" applyFill="1" applyBorder="1" applyAlignment="1">
      <alignment horizontal="center"/>
    </xf>
    <xf numFmtId="2" fontId="13" fillId="7" borderId="7" xfId="0" applyNumberFormat="1" applyFont="1" applyFill="1" applyBorder="1" applyAlignment="1">
      <alignment horizontal="center"/>
    </xf>
    <xf numFmtId="2" fontId="13" fillId="7" borderId="13" xfId="0" applyNumberFormat="1" applyFont="1" applyFill="1" applyBorder="1" applyAlignment="1">
      <alignment horizontal="center"/>
    </xf>
    <xf numFmtId="2" fontId="13" fillId="7" borderId="6" xfId="0" applyNumberFormat="1" applyFont="1" applyFill="1" applyBorder="1" applyAlignment="1">
      <alignment horizontal="center"/>
    </xf>
    <xf numFmtId="2" fontId="13" fillId="8" borderId="5" xfId="0" applyNumberFormat="1" applyFont="1" applyFill="1" applyBorder="1" applyAlignment="1">
      <alignment horizontal="center"/>
    </xf>
    <xf numFmtId="0" fontId="13" fillId="2" borderId="5" xfId="0" applyFont="1" applyFill="1" applyBorder="1" applyAlignment="1">
      <alignment horizontal="center"/>
    </xf>
    <xf numFmtId="0" fontId="13" fillId="9" borderId="5" xfId="0" applyFont="1" applyFill="1" applyBorder="1" applyAlignment="1">
      <alignment horizontal="center"/>
    </xf>
    <xf numFmtId="0" fontId="13" fillId="7" borderId="2" xfId="0" applyFont="1" applyFill="1" applyBorder="1" applyAlignment="1">
      <alignment horizontal="center"/>
    </xf>
    <xf numFmtId="0" fontId="13" fillId="7" borderId="4" xfId="0" applyFont="1" applyFill="1" applyBorder="1" applyAlignment="1">
      <alignment horizontal="center"/>
    </xf>
    <xf numFmtId="0" fontId="13" fillId="8" borderId="2" xfId="0" applyFont="1" applyFill="1" applyBorder="1" applyAlignment="1">
      <alignment horizontal="center"/>
    </xf>
    <xf numFmtId="0" fontId="13" fillId="2" borderId="2" xfId="0" applyFont="1" applyFill="1" applyBorder="1" applyAlignment="1">
      <alignment horizontal="center"/>
    </xf>
    <xf numFmtId="0" fontId="13" fillId="9" borderId="2" xfId="0" applyFont="1" applyFill="1" applyBorder="1" applyAlignment="1">
      <alignment horizontal="center"/>
    </xf>
    <xf numFmtId="0" fontId="13" fillId="5" borderId="22" xfId="0" applyFont="1" applyFill="1" applyBorder="1" applyAlignment="1">
      <alignment horizontal="center"/>
    </xf>
    <xf numFmtId="0" fontId="13" fillId="5" borderId="5" xfId="0" applyFont="1" applyFill="1" applyBorder="1" applyAlignment="1">
      <alignment horizontal="center"/>
    </xf>
    <xf numFmtId="0" fontId="13" fillId="8" borderId="5" xfId="0" applyFont="1" applyFill="1" applyBorder="1" applyAlignment="1">
      <alignment horizontal="center"/>
    </xf>
    <xf numFmtId="2" fontId="13" fillId="7" borderId="21" xfId="0" applyNumberFormat="1" applyFont="1" applyFill="1" applyBorder="1" applyAlignment="1">
      <alignment horizontal="center"/>
    </xf>
    <xf numFmtId="2" fontId="13" fillId="7" borderId="22" xfId="0" applyNumberFormat="1" applyFont="1" applyFill="1" applyBorder="1" applyAlignment="1">
      <alignment horizontal="center"/>
    </xf>
    <xf numFmtId="2" fontId="13" fillId="8" borderId="1" xfId="0" applyNumberFormat="1" applyFont="1" applyFill="1" applyBorder="1" applyAlignment="1">
      <alignment horizontal="center"/>
    </xf>
    <xf numFmtId="0" fontId="13" fillId="0" borderId="0" xfId="0" applyFont="1" applyAlignment="1">
      <alignment horizontal="center"/>
    </xf>
    <xf numFmtId="2" fontId="13" fillId="7" borderId="23" xfId="0" applyNumberFormat="1" applyFont="1" applyFill="1" applyBorder="1" applyAlignment="1">
      <alignment horizontal="center"/>
    </xf>
    <xf numFmtId="2" fontId="13" fillId="7" borderId="24" xfId="0" applyNumberFormat="1" applyFont="1" applyFill="1" applyBorder="1" applyAlignment="1">
      <alignment horizontal="center"/>
    </xf>
    <xf numFmtId="2" fontId="13" fillId="8" borderId="23" xfId="0" applyNumberFormat="1" applyFont="1" applyFill="1" applyBorder="1" applyAlignment="1">
      <alignment horizontal="center"/>
    </xf>
    <xf numFmtId="2" fontId="13" fillId="8" borderId="24" xfId="0" applyNumberFormat="1" applyFont="1" applyFill="1" applyBorder="1" applyAlignment="1">
      <alignment horizontal="center"/>
    </xf>
  </cellXfs>
  <cellStyles count="71">
    <cellStyle name="Comma" xfId="1" builtinId="3"/>
    <cellStyle name="Comma 2" xfId="2" xr:uid="{00000000-0005-0000-0000-000001000000}"/>
    <cellStyle name="Comma 2 2" xfId="22" xr:uid="{00000000-0005-0000-0000-000002000000}"/>
    <cellStyle name="Comma 3" xfId="20" xr:uid="{00000000-0005-0000-0000-000003000000}"/>
    <cellStyle name="Comma 3 2" xfId="34" xr:uid="{00000000-0005-0000-0000-000004000000}"/>
    <cellStyle name="Comma 4" xfId="45" xr:uid="{00000000-0005-0000-0000-000005000000}"/>
    <cellStyle name="Comma 5" xfId="51" xr:uid="{00000000-0005-0000-0000-000006000000}"/>
    <cellStyle name="Comma 6" xfId="66" xr:uid="{705D5087-455E-434E-AEA8-3A61080D839B}"/>
    <cellStyle name="Comma 6 2" xfId="70" xr:uid="{CB0A6D5B-A477-48FD-800E-DAE27DFDFCF2}"/>
    <cellStyle name="Currency" xfId="3" builtinId="4"/>
    <cellStyle name="Currency 2" xfId="35" xr:uid="{00000000-0005-0000-0000-000008000000}"/>
    <cellStyle name="Currency 3" xfId="31" xr:uid="{00000000-0005-0000-0000-000009000000}"/>
    <cellStyle name="Hyperlink" xfId="4" builtinId="8"/>
    <cellStyle name="Hyperlink 2" xfId="5" xr:uid="{00000000-0005-0000-0000-00000B000000}"/>
    <cellStyle name="Normal" xfId="0" builtinId="0"/>
    <cellStyle name="Normal 10" xfId="62" xr:uid="{00000000-0005-0000-0000-00000D000000}"/>
    <cellStyle name="Normal 11" xfId="64" xr:uid="{EEB4BD2B-960C-453C-8333-B107A3F37569}"/>
    <cellStyle name="Normal 11 2" xfId="68" xr:uid="{B60522BC-5C51-4B7B-9387-B3994A9B957F}"/>
    <cellStyle name="Normal 12" xfId="67" xr:uid="{4E6917A2-B732-4AA7-A351-3EA729FA0B63}"/>
    <cellStyle name="Normal 2" xfId="6" xr:uid="{00000000-0005-0000-0000-00000E000000}"/>
    <cellStyle name="Normal 2 2" xfId="47" xr:uid="{00000000-0005-0000-0000-00000F000000}"/>
    <cellStyle name="Normal 2 2 2" xfId="48" xr:uid="{00000000-0005-0000-0000-000010000000}"/>
    <cellStyle name="Normal 2 3" xfId="49" xr:uid="{00000000-0005-0000-0000-000011000000}"/>
    <cellStyle name="Normal 3" xfId="7" xr:uid="{00000000-0005-0000-0000-000012000000}"/>
    <cellStyle name="Normal 3 2" xfId="8" xr:uid="{00000000-0005-0000-0000-000013000000}"/>
    <cellStyle name="Normal 3 2 2" xfId="9" xr:uid="{00000000-0005-0000-0000-000014000000}"/>
    <cellStyle name="Normal 3 2 2 2" xfId="25" xr:uid="{00000000-0005-0000-0000-000015000000}"/>
    <cellStyle name="Normal 3 2 2 3" xfId="38" xr:uid="{00000000-0005-0000-0000-000016000000}"/>
    <cellStyle name="Normal 3 2 2 4" xfId="54" xr:uid="{00000000-0005-0000-0000-000017000000}"/>
    <cellStyle name="Normal 3 2 3" xfId="10" xr:uid="{00000000-0005-0000-0000-000018000000}"/>
    <cellStyle name="Normal 3 2 3 2" xfId="26" xr:uid="{00000000-0005-0000-0000-000019000000}"/>
    <cellStyle name="Normal 3 2 3 3" xfId="39" xr:uid="{00000000-0005-0000-0000-00001A000000}"/>
    <cellStyle name="Normal 3 2 3 4" xfId="55" xr:uid="{00000000-0005-0000-0000-00001B000000}"/>
    <cellStyle name="Normal 3 2 4" xfId="24" xr:uid="{00000000-0005-0000-0000-00001C000000}"/>
    <cellStyle name="Normal 3 2 5" xfId="37" xr:uid="{00000000-0005-0000-0000-00001D000000}"/>
    <cellStyle name="Normal 3 2 6" xfId="53" xr:uid="{00000000-0005-0000-0000-00001E000000}"/>
    <cellStyle name="Normal 3 3" xfId="11" xr:uid="{00000000-0005-0000-0000-00001F000000}"/>
    <cellStyle name="Normal 3 3 2" xfId="27" xr:uid="{00000000-0005-0000-0000-000020000000}"/>
    <cellStyle name="Normal 3 3 3" xfId="40" xr:uid="{00000000-0005-0000-0000-000021000000}"/>
    <cellStyle name="Normal 3 3 4" xfId="56" xr:uid="{00000000-0005-0000-0000-000022000000}"/>
    <cellStyle name="Normal 3 4" xfId="12" xr:uid="{00000000-0005-0000-0000-000023000000}"/>
    <cellStyle name="Normal 3 4 2" xfId="28" xr:uid="{00000000-0005-0000-0000-000024000000}"/>
    <cellStyle name="Normal 3 4 3" xfId="41" xr:uid="{00000000-0005-0000-0000-000025000000}"/>
    <cellStyle name="Normal 3 4 4" xfId="57" xr:uid="{00000000-0005-0000-0000-000026000000}"/>
    <cellStyle name="Normal 3 5" xfId="23" xr:uid="{00000000-0005-0000-0000-000027000000}"/>
    <cellStyle name="Normal 3 6" xfId="36" xr:uid="{00000000-0005-0000-0000-000028000000}"/>
    <cellStyle name="Normal 3 7" xfId="52" xr:uid="{00000000-0005-0000-0000-000029000000}"/>
    <cellStyle name="Normal 4" xfId="21" xr:uid="{00000000-0005-0000-0000-00002A000000}"/>
    <cellStyle name="Normal 4 2" xfId="63" xr:uid="{00000000-0005-0000-0000-00002B000000}"/>
    <cellStyle name="Normal 5" xfId="19" xr:uid="{00000000-0005-0000-0000-00002C000000}"/>
    <cellStyle name="Normal 5 2" xfId="59" xr:uid="{00000000-0005-0000-0000-00002D000000}"/>
    <cellStyle name="Normal 6" xfId="30" xr:uid="{00000000-0005-0000-0000-00002E000000}"/>
    <cellStyle name="Normal 6 2" xfId="60" xr:uid="{00000000-0005-0000-0000-00002F000000}"/>
    <cellStyle name="Normal 7" xfId="44" xr:uid="{00000000-0005-0000-0000-000030000000}"/>
    <cellStyle name="Normal 8" xfId="50" xr:uid="{00000000-0005-0000-0000-000031000000}"/>
    <cellStyle name="Normal 9" xfId="61" xr:uid="{00000000-0005-0000-0000-000032000000}"/>
    <cellStyle name="Normal_ACI Gen. Info" xfId="13" xr:uid="{00000000-0005-0000-0000-000033000000}"/>
    <cellStyle name="Normal_ACI Misc Data" xfId="14" xr:uid="{00000000-0005-0000-0000-000034000000}"/>
    <cellStyle name="Normal_Compiled Data Sheet" xfId="15" xr:uid="{00000000-0005-0000-0000-000035000000}"/>
    <cellStyle name="Normal_Form 127" xfId="16" xr:uid="{00000000-0005-0000-0000-000036000000}"/>
    <cellStyle name="Normal_Sheet1" xfId="33" xr:uid="{00000000-0005-0000-0000-000037000000}"/>
    <cellStyle name="Normal_Sheet2" xfId="17" xr:uid="{00000000-0005-0000-0000-000038000000}"/>
    <cellStyle name="Normal_Sheet3" xfId="43" xr:uid="{00000000-0005-0000-0000-000039000000}"/>
    <cellStyle name="Percent" xfId="18" builtinId="5"/>
    <cellStyle name="Percent 2" xfId="29" xr:uid="{00000000-0005-0000-0000-00003B000000}"/>
    <cellStyle name="Percent 2 2" xfId="42" xr:uid="{00000000-0005-0000-0000-00003C000000}"/>
    <cellStyle name="Percent 3" xfId="32" xr:uid="{00000000-0005-0000-0000-00003D000000}"/>
    <cellStyle name="Percent 4" xfId="46" xr:uid="{00000000-0005-0000-0000-00003E000000}"/>
    <cellStyle name="Percent 5" xfId="58" xr:uid="{00000000-0005-0000-0000-00003F000000}"/>
    <cellStyle name="Percent 6" xfId="65" xr:uid="{02AFA731-7A92-475F-BC83-938D8E51EA55}"/>
    <cellStyle name="Percent 6 2" xfId="69" xr:uid="{58BF55C5-B853-40EE-8988-D81A3FABC49A}"/>
  </cellStyles>
  <dxfs count="3">
    <dxf>
      <font>
        <color rgb="FFFF0000"/>
      </font>
      <fill>
        <patternFill>
          <bgColor theme="5" tint="0.79998168889431442"/>
        </patternFill>
      </fill>
      <border>
        <left style="thin">
          <color auto="1"/>
        </left>
        <right style="thin">
          <color auto="1"/>
        </right>
        <top style="thin">
          <color auto="1"/>
        </top>
        <bottom style="thin">
          <color auto="1"/>
        </bottom>
        <vertical/>
        <horizontal/>
      </border>
    </dxf>
    <dxf>
      <font>
        <color rgb="FFFF0000"/>
      </font>
      <fill>
        <patternFill>
          <bgColor theme="5" tint="0.79998168889431442"/>
        </patternFill>
      </fill>
      <border>
        <left style="thin">
          <color auto="1"/>
        </left>
        <right style="thin">
          <color auto="1"/>
        </right>
        <top style="thin">
          <color auto="1"/>
        </top>
        <bottom style="thin">
          <color auto="1"/>
        </bottom>
      </border>
    </dxf>
    <dxf>
      <fill>
        <patternFill>
          <bgColor indexed="10"/>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CCFF"/>
      <color rgb="FFCC6600"/>
      <color rgb="FFFFCC99"/>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956310</xdr:colOff>
      <xdr:row>5</xdr:row>
      <xdr:rowOff>163617</xdr:rowOff>
    </xdr:from>
    <xdr:to>
      <xdr:col>17</xdr:col>
      <xdr:colOff>235585</xdr:colOff>
      <xdr:row>10</xdr:row>
      <xdr:rowOff>135678</xdr:rowOff>
    </xdr:to>
    <xdr:sp macro="" textlink="">
      <xdr:nvSpPr>
        <xdr:cNvPr id="2" name="Rectangle 1">
          <a:extLst>
            <a:ext uri="{FF2B5EF4-FFF2-40B4-BE49-F238E27FC236}">
              <a16:creationId xmlns:a16="http://schemas.microsoft.com/office/drawing/2014/main" id="{1000F689-D635-4FE0-97F9-ED417A3A0EC8}"/>
            </a:ext>
          </a:extLst>
        </xdr:cNvPr>
        <xdr:cNvSpPr/>
      </xdr:nvSpPr>
      <xdr:spPr>
        <a:xfrm>
          <a:off x="14188440" y="975147"/>
          <a:ext cx="2279650" cy="928371"/>
        </a:xfrm>
        <a:prstGeom prst="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S%20&amp;%20ECONOMICS/EMAILED_STATS/_ECOSURVEY/ECOSUR-2012/Economics%20Survey%202012_World.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irportscouncilorg.sharepoint.com/sites/ACI-NAShareDrives/Shared%20Documents/Economic%20Affairs/Benchmarking/BM%202026/draft_ACI-NA-Financial-Benchmarking-Survey-FY2025-vA.xlsx" TargetMode="External"/><Relationship Id="rId1" Type="http://schemas.openxmlformats.org/officeDocument/2006/relationships/externalLinkPath" Target="file:///C:\Users\mbarbosa\AppData\Local\Microsoft\Windows\INetCache\Content.Outlook\7T7EZC3N\draft_ACI-NA-Financial-Benchmarking-Survey-FY2025-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LISH"/>
      <sheetName val="Sheet1"/>
      <sheetName val="ESPAÑOL"/>
      <sheetName val="FRANÇAIS"/>
      <sheetName val="glossary"/>
      <sheetName val="for internal use"/>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FAA Form 127"/>
      <sheetName val="Stmt of Revs Exps"/>
      <sheetName val="Cap &amp; Ops Stats"/>
      <sheetName val="Debt"/>
      <sheetName val="General"/>
      <sheetName val="Detailed Exps"/>
      <sheetName val="Misc"/>
      <sheetName val="ACI World Survey"/>
      <sheetName val="ACI World - Glossary"/>
      <sheetName val="Data"/>
      <sheetName val="Normalization"/>
      <sheetName val="CORE AP MEASURES"/>
      <sheetName val="KEY LG-MED AP MEASURES"/>
      <sheetName val="KEY SMALL-GA AP MEASURES"/>
      <sheetName val="KEY CARGO AP MEASURES"/>
      <sheetName val="KEY AL MEASURES"/>
      <sheetName val="Access File Upload"/>
      <sheetName val="Contactinfo"/>
      <sheetName val="GenQues"/>
      <sheetName val="Currencies"/>
      <sheetName val="List of airports"/>
    </sheetNames>
    <sheetDataSet>
      <sheetData sheetId="0">
        <row r="1">
          <cell r="B1" t="str">
            <v>FY2025 ACI-NA Airport Financial Benchmarking Survey</v>
          </cell>
        </row>
      </sheetData>
      <sheetData sheetId="1">
        <row r="30">
          <cell r="L30"/>
        </row>
        <row r="31">
          <cell r="L31"/>
        </row>
        <row r="32">
          <cell r="L32"/>
        </row>
      </sheetData>
      <sheetData sheetId="2">
        <row r="3">
          <cell r="D3">
            <v>0</v>
          </cell>
        </row>
        <row r="18">
          <cell r="K18">
            <v>0</v>
          </cell>
        </row>
        <row r="19">
          <cell r="D19">
            <v>0</v>
          </cell>
        </row>
        <row r="21">
          <cell r="K21">
            <v>0</v>
          </cell>
        </row>
        <row r="22">
          <cell r="D22">
            <v>0</v>
          </cell>
          <cell r="K22">
            <v>0</v>
          </cell>
        </row>
        <row r="23">
          <cell r="D23">
            <v>0</v>
          </cell>
          <cell r="K23"/>
        </row>
        <row r="24">
          <cell r="D24">
            <v>0</v>
          </cell>
          <cell r="K24"/>
        </row>
        <row r="25">
          <cell r="D25"/>
          <cell r="K25"/>
        </row>
        <row r="26">
          <cell r="D26"/>
        </row>
        <row r="27">
          <cell r="D27"/>
        </row>
        <row r="28">
          <cell r="D28"/>
        </row>
        <row r="34">
          <cell r="D34">
            <v>0</v>
          </cell>
          <cell r="K34">
            <v>0</v>
          </cell>
        </row>
        <row r="35">
          <cell r="D35">
            <v>0</v>
          </cell>
          <cell r="K35">
            <v>0</v>
          </cell>
        </row>
        <row r="36">
          <cell r="D36">
            <v>0</v>
          </cell>
          <cell r="K36">
            <v>0</v>
          </cell>
        </row>
        <row r="37">
          <cell r="D37">
            <v>0</v>
          </cell>
          <cell r="K37">
            <v>0</v>
          </cell>
        </row>
        <row r="38">
          <cell r="D38">
            <v>0</v>
          </cell>
          <cell r="K38">
            <v>0</v>
          </cell>
        </row>
        <row r="39">
          <cell r="D39"/>
          <cell r="K39"/>
        </row>
        <row r="40">
          <cell r="D40"/>
          <cell r="K40"/>
        </row>
        <row r="41">
          <cell r="K41"/>
        </row>
        <row r="45">
          <cell r="K45">
            <v>0</v>
          </cell>
        </row>
        <row r="48">
          <cell r="D48">
            <v>0</v>
          </cell>
        </row>
        <row r="49">
          <cell r="D49"/>
          <cell r="K49">
            <v>0</v>
          </cell>
        </row>
        <row r="50">
          <cell r="D50"/>
          <cell r="K50">
            <v>0</v>
          </cell>
        </row>
        <row r="51">
          <cell r="D51">
            <v>0</v>
          </cell>
          <cell r="K51">
            <v>0</v>
          </cell>
        </row>
        <row r="52">
          <cell r="K52"/>
        </row>
        <row r="53">
          <cell r="K53">
            <v>0</v>
          </cell>
        </row>
        <row r="54">
          <cell r="K54">
            <v>0</v>
          </cell>
        </row>
        <row r="55">
          <cell r="K55">
            <v>0</v>
          </cell>
        </row>
        <row r="57">
          <cell r="D57">
            <v>0</v>
          </cell>
          <cell r="K57"/>
        </row>
      </sheetData>
      <sheetData sheetId="3">
        <row r="15">
          <cell r="D15">
            <v>0</v>
          </cell>
        </row>
        <row r="16">
          <cell r="D16">
            <v>0</v>
          </cell>
          <cell r="I16"/>
        </row>
        <row r="17">
          <cell r="D17">
            <v>0</v>
          </cell>
        </row>
        <row r="18">
          <cell r="D18">
            <v>0</v>
          </cell>
          <cell r="I18">
            <v>0</v>
          </cell>
        </row>
        <row r="19">
          <cell r="D19">
            <v>0</v>
          </cell>
        </row>
        <row r="38">
          <cell r="D38">
            <v>0</v>
          </cell>
        </row>
        <row r="45">
          <cell r="I45">
            <v>0</v>
          </cell>
        </row>
        <row r="46">
          <cell r="D46"/>
        </row>
      </sheetData>
      <sheetData sheetId="4"/>
      <sheetData sheetId="5">
        <row r="22">
          <cell r="C22"/>
        </row>
        <row r="25">
          <cell r="E25"/>
        </row>
        <row r="49">
          <cell r="E49">
            <v>0</v>
          </cell>
        </row>
        <row r="58">
          <cell r="C58"/>
        </row>
        <row r="67">
          <cell r="E67">
            <v>0</v>
          </cell>
        </row>
        <row r="84">
          <cell r="E84"/>
        </row>
      </sheetData>
      <sheetData sheetId="6"/>
      <sheetData sheetId="7">
        <row r="13">
          <cell r="E13"/>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ng@airportscouncil.org"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sng@airportscouncil.org"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sng@airportscouncil.or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sng@airportscouncil.or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asng@airportscouncil.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asng@airportscouncil.or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pageSetUpPr fitToPage="1"/>
  </sheetPr>
  <dimension ref="A1:E44"/>
  <sheetViews>
    <sheetView showFormulas="1" showGridLines="0" zoomScale="70" zoomScaleNormal="70" workbookViewId="0">
      <selection activeCell="D2" sqref="D2"/>
    </sheetView>
  </sheetViews>
  <sheetFormatPr defaultColWidth="9.109375" defaultRowHeight="15" x14ac:dyDescent="0.25"/>
  <cols>
    <col min="1" max="1" width="1.6640625" style="456" customWidth="1"/>
    <col min="2" max="2" width="109.109375" style="456" customWidth="1"/>
    <col min="3" max="3" width="1.6640625" style="456" customWidth="1"/>
    <col min="4" max="4" width="27.44140625" style="456" bestFit="1" customWidth="1"/>
    <col min="5" max="5" width="8.6640625" style="456" bestFit="1" customWidth="1"/>
    <col min="6" max="16384" width="9.109375" style="456"/>
  </cols>
  <sheetData>
    <row r="1" spans="1:5" ht="27.6" x14ac:dyDescent="0.25">
      <c r="B1" s="457" t="s">
        <v>7821</v>
      </c>
      <c r="C1" s="458"/>
      <c r="D1" s="452" t="s">
        <v>7834</v>
      </c>
      <c r="E1" s="459"/>
    </row>
    <row r="2" spans="1:5" s="460" customFormat="1" ht="13.8" x14ac:dyDescent="0.25">
      <c r="B2" s="461"/>
      <c r="C2" s="462"/>
    </row>
    <row r="3" spans="1:5" ht="21" x14ac:dyDescent="0.25">
      <c r="B3" s="463" t="s">
        <v>6856</v>
      </c>
      <c r="C3" s="463"/>
      <c r="D3" s="464" t="s">
        <v>6710</v>
      </c>
      <c r="E3" s="459"/>
    </row>
    <row r="4" spans="1:5" s="460" customFormat="1" x14ac:dyDescent="0.25">
      <c r="D4" s="465" t="s">
        <v>6711</v>
      </c>
    </row>
    <row r="5" spans="1:5" ht="15.6" x14ac:dyDescent="0.25">
      <c r="B5" s="466" t="s">
        <v>7822</v>
      </c>
      <c r="C5" s="467"/>
      <c r="D5" s="468"/>
    </row>
    <row r="6" spans="1:5" ht="15.6" x14ac:dyDescent="0.25">
      <c r="B6" s="466"/>
      <c r="C6" s="467"/>
      <c r="D6" s="453" t="s">
        <v>7455</v>
      </c>
    </row>
    <row r="7" spans="1:5" ht="15.6" x14ac:dyDescent="0.25">
      <c r="A7" s="469"/>
      <c r="B7" s="423" t="s">
        <v>6857</v>
      </c>
      <c r="C7" s="467"/>
      <c r="D7" s="455" t="s">
        <v>7456</v>
      </c>
    </row>
    <row r="8" spans="1:5" ht="15.6" x14ac:dyDescent="0.25">
      <c r="B8" s="454" t="s">
        <v>6858</v>
      </c>
      <c r="C8" s="467"/>
      <c r="D8" s="470" t="s">
        <v>6708</v>
      </c>
    </row>
    <row r="9" spans="1:5" ht="15.6" x14ac:dyDescent="0.25">
      <c r="B9" s="1007" t="s">
        <v>7192</v>
      </c>
      <c r="C9" s="467"/>
      <c r="D9" s="471"/>
    </row>
    <row r="10" spans="1:5" ht="15.6" x14ac:dyDescent="0.25">
      <c r="B10" s="1007"/>
      <c r="C10" s="467"/>
      <c r="D10" s="471"/>
    </row>
    <row r="11" spans="1:5" ht="15.6" x14ac:dyDescent="0.25">
      <c r="B11" s="454" t="s">
        <v>6859</v>
      </c>
      <c r="C11" s="467"/>
      <c r="D11" s="471"/>
    </row>
    <row r="12" spans="1:5" ht="15.6" x14ac:dyDescent="0.25">
      <c r="B12" s="466"/>
      <c r="C12" s="467"/>
      <c r="D12" s="471"/>
    </row>
    <row r="13" spans="1:5" ht="15.6" x14ac:dyDescent="0.25">
      <c r="B13" s="466"/>
      <c r="C13" s="467"/>
      <c r="D13" s="472"/>
    </row>
    <row r="14" spans="1:5" ht="15.6" x14ac:dyDescent="0.25">
      <c r="A14" s="469"/>
      <c r="B14" s="423" t="s">
        <v>6717</v>
      </c>
      <c r="C14" s="473"/>
      <c r="D14" s="472"/>
    </row>
    <row r="15" spans="1:5" ht="15.6" x14ac:dyDescent="0.25">
      <c r="B15" s="454" t="s">
        <v>6713</v>
      </c>
      <c r="C15" s="467"/>
      <c r="D15" s="472"/>
    </row>
    <row r="16" spans="1:5" ht="15.6" x14ac:dyDescent="0.25">
      <c r="B16" s="474" t="s">
        <v>7479</v>
      </c>
      <c r="C16" s="467"/>
      <c r="D16" s="472"/>
    </row>
    <row r="17" spans="1:4" ht="15.6" x14ac:dyDescent="0.25">
      <c r="B17" s="474" t="s">
        <v>6714</v>
      </c>
      <c r="C17" s="467"/>
      <c r="D17" s="472"/>
    </row>
    <row r="18" spans="1:4" ht="15.75" customHeight="1" x14ac:dyDescent="0.25">
      <c r="B18" s="474" t="s">
        <v>7230</v>
      </c>
      <c r="C18" s="467"/>
      <c r="D18" s="472"/>
    </row>
    <row r="19" spans="1:4" ht="15.6" x14ac:dyDescent="0.25">
      <c r="B19" s="454" t="s">
        <v>6715</v>
      </c>
      <c r="C19" s="467"/>
      <c r="D19" s="472"/>
    </row>
    <row r="20" spans="1:4" ht="15.6" x14ac:dyDescent="0.25">
      <c r="B20" s="454" t="s">
        <v>6716</v>
      </c>
      <c r="C20" s="467"/>
      <c r="D20" s="472"/>
    </row>
    <row r="21" spans="1:4" ht="15.6" x14ac:dyDescent="0.25">
      <c r="B21" s="454" t="s">
        <v>7234</v>
      </c>
      <c r="C21" s="467"/>
    </row>
    <row r="22" spans="1:4" ht="15.75" customHeight="1" x14ac:dyDescent="0.25">
      <c r="B22" s="1007" t="s">
        <v>7481</v>
      </c>
      <c r="C22" s="467"/>
    </row>
    <row r="23" spans="1:4" ht="15.6" x14ac:dyDescent="0.25">
      <c r="B23" s="1007"/>
      <c r="C23" s="467"/>
    </row>
    <row r="24" spans="1:4" ht="15.6" x14ac:dyDescent="0.25">
      <c r="C24" s="467"/>
    </row>
    <row r="25" spans="1:4" ht="15.6" x14ac:dyDescent="0.25">
      <c r="C25" s="467"/>
    </row>
    <row r="26" spans="1:4" s="472" customFormat="1" ht="15.6" x14ac:dyDescent="0.25">
      <c r="A26" s="469"/>
      <c r="B26" s="423" t="s">
        <v>6709</v>
      </c>
      <c r="C26" s="420"/>
      <c r="D26" s="456"/>
    </row>
    <row r="27" spans="1:4" s="472" customFormat="1" ht="15.6" x14ac:dyDescent="0.25">
      <c r="A27" s="456"/>
      <c r="B27" s="421" t="s">
        <v>7457</v>
      </c>
      <c r="C27" s="420"/>
      <c r="D27" s="456"/>
    </row>
    <row r="28" spans="1:4" ht="15.6" x14ac:dyDescent="0.25">
      <c r="B28" s="422" t="s">
        <v>7824</v>
      </c>
      <c r="C28" s="467"/>
    </row>
    <row r="29" spans="1:4" ht="15.6" x14ac:dyDescent="0.25">
      <c r="B29" s="424" t="s">
        <v>6720</v>
      </c>
      <c r="C29" s="467"/>
    </row>
    <row r="30" spans="1:4" ht="15.6" x14ac:dyDescent="0.25">
      <c r="B30" s="422" t="s">
        <v>7823</v>
      </c>
      <c r="C30" s="467"/>
    </row>
    <row r="32" spans="1:4" ht="15.6" x14ac:dyDescent="0.25">
      <c r="A32" s="469"/>
      <c r="B32" s="423" t="s">
        <v>6718</v>
      </c>
      <c r="C32" s="467"/>
    </row>
    <row r="33" spans="1:3" ht="15.6" x14ac:dyDescent="0.25">
      <c r="A33" s="475"/>
      <c r="B33" s="476" t="s">
        <v>6785</v>
      </c>
      <c r="C33" s="467"/>
    </row>
    <row r="34" spans="1:3" ht="15.6" x14ac:dyDescent="0.25">
      <c r="A34" s="477"/>
      <c r="B34" s="451" t="s">
        <v>6846</v>
      </c>
    </row>
    <row r="35" spans="1:3" ht="15.75" customHeight="1" x14ac:dyDescent="0.25">
      <c r="A35" s="478"/>
      <c r="B35" s="456" t="s">
        <v>6847</v>
      </c>
      <c r="C35" s="479"/>
    </row>
    <row r="36" spans="1:3" ht="15.6" x14ac:dyDescent="0.25">
      <c r="A36" s="480"/>
      <c r="B36" s="481" t="s">
        <v>6860</v>
      </c>
      <c r="C36" s="479"/>
    </row>
    <row r="37" spans="1:3" ht="15.75" customHeight="1" x14ac:dyDescent="0.25">
      <c r="A37" s="482"/>
      <c r="B37" s="1008" t="s">
        <v>7480</v>
      </c>
    </row>
    <row r="38" spans="1:3" x14ac:dyDescent="0.25">
      <c r="A38" s="482"/>
      <c r="B38" s="1008"/>
      <c r="C38" s="479"/>
    </row>
    <row r="39" spans="1:3" ht="15.6" x14ac:dyDescent="0.25">
      <c r="A39" s="483"/>
      <c r="B39" s="481" t="s">
        <v>6719</v>
      </c>
    </row>
    <row r="40" spans="1:3" x14ac:dyDescent="0.25">
      <c r="B40" s="481"/>
    </row>
    <row r="41" spans="1:3" x14ac:dyDescent="0.25">
      <c r="B41" s="481"/>
    </row>
    <row r="42" spans="1:3" ht="15.6" x14ac:dyDescent="0.25">
      <c r="A42" s="469"/>
      <c r="B42" s="423" t="s">
        <v>6712</v>
      </c>
    </row>
    <row r="43" spans="1:3" ht="15.6" x14ac:dyDescent="0.25">
      <c r="B43" s="422" t="s">
        <v>7825</v>
      </c>
      <c r="C43" s="467"/>
    </row>
    <row r="44" spans="1:3" ht="15.6" x14ac:dyDescent="0.25">
      <c r="B44" s="422" t="s">
        <v>7826</v>
      </c>
      <c r="C44" s="484"/>
    </row>
  </sheetData>
  <sheetProtection algorithmName="SHA-512" hashValue="NtNRAQ3eHw+10EFmw+32IreohLDCsPv/7hWGdwDu+7hGRtOogwO1Ufj9PYJa+J9jYpOKdXq8wStAzE8G0ejcgg==" saltValue="CDM9S0V5wBcVEyQDE8VC+Q==" spinCount="100000" sheet="1" objects="1" scenarios="1"/>
  <mergeCells count="3">
    <mergeCell ref="B9:B10"/>
    <mergeCell ref="B22:B23"/>
    <mergeCell ref="B37:B38"/>
  </mergeCells>
  <pageMargins left="0.75" right="0.75" top="0.3" bottom="0.16" header="0.27" footer="0.27"/>
  <pageSetup scale="4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650F5-C8B9-4471-8FBB-BAA56726A680}">
  <sheetPr codeName="Sheet17">
    <tabColor rgb="FFC00000"/>
  </sheetPr>
  <dimension ref="A1:HE2"/>
  <sheetViews>
    <sheetView workbookViewId="0"/>
  </sheetViews>
  <sheetFormatPr defaultRowHeight="13.2" x14ac:dyDescent="0.25"/>
  <cols>
    <col min="1" max="1" width="17.88671875" customWidth="1"/>
    <col min="2" max="2" width="14.33203125" bestFit="1" customWidth="1"/>
    <col min="3" max="3" width="9.88671875" bestFit="1" customWidth="1"/>
    <col min="4" max="4" width="22.88671875" bestFit="1" customWidth="1"/>
    <col min="5" max="5" width="26.109375" bestFit="1" customWidth="1"/>
    <col min="6" max="6" width="26.88671875" bestFit="1" customWidth="1"/>
    <col min="7" max="7" width="31" bestFit="1" customWidth="1"/>
    <col min="8" max="8" width="14.5546875" bestFit="1" customWidth="1"/>
    <col min="9" max="9" width="24.33203125" bestFit="1" customWidth="1"/>
    <col min="10" max="10" width="28.33203125" bestFit="1" customWidth="1"/>
    <col min="11" max="11" width="16.6640625" bestFit="1" customWidth="1"/>
    <col min="12" max="12" width="11.6640625" bestFit="1" customWidth="1"/>
    <col min="13" max="13" width="17.6640625" bestFit="1" customWidth="1"/>
    <col min="14" max="14" width="11.109375" bestFit="1" customWidth="1"/>
    <col min="15" max="15" width="40.6640625" bestFit="1" customWidth="1"/>
    <col min="16" max="16" width="29.109375" bestFit="1" customWidth="1"/>
    <col min="17" max="17" width="24.109375" bestFit="1" customWidth="1"/>
    <col min="18" max="18" width="30" bestFit="1" customWidth="1"/>
    <col min="19" max="19" width="23.44140625" bestFit="1" customWidth="1"/>
    <col min="20" max="20" width="21" bestFit="1" customWidth="1"/>
    <col min="21" max="21" width="23.33203125" bestFit="1" customWidth="1"/>
    <col min="22" max="22" width="25.6640625" bestFit="1" customWidth="1"/>
    <col min="23" max="23" width="28.33203125" bestFit="1" customWidth="1"/>
    <col min="24" max="24" width="32.44140625" bestFit="1" customWidth="1"/>
    <col min="25" max="25" width="50.109375" bestFit="1" customWidth="1"/>
    <col min="26" max="26" width="54.33203125" bestFit="1" customWidth="1"/>
    <col min="27" max="27" width="46.109375" bestFit="1" customWidth="1"/>
    <col min="28" max="28" width="50.33203125" bestFit="1" customWidth="1"/>
    <col min="29" max="29" width="50.5546875" bestFit="1" customWidth="1"/>
    <col min="30" max="30" width="54.6640625" bestFit="1" customWidth="1"/>
    <col min="31" max="31" width="71.6640625" bestFit="1" customWidth="1"/>
    <col min="32" max="32" width="75.6640625" bestFit="1" customWidth="1"/>
    <col min="33" max="33" width="60.44140625" bestFit="1" customWidth="1"/>
    <col min="34" max="34" width="64.5546875" bestFit="1" customWidth="1"/>
    <col min="35" max="35" width="63.44140625" bestFit="1" customWidth="1"/>
    <col min="36" max="36" width="67.6640625" bestFit="1" customWidth="1"/>
    <col min="37" max="37" width="41.88671875" bestFit="1" customWidth="1"/>
    <col min="38" max="38" width="46" bestFit="1" customWidth="1"/>
    <col min="39" max="39" width="46.88671875" bestFit="1" customWidth="1"/>
    <col min="40" max="40" width="49.5546875" bestFit="1" customWidth="1"/>
    <col min="41" max="41" width="44.6640625" bestFit="1" customWidth="1"/>
    <col min="42" max="42" width="59.109375" bestFit="1" customWidth="1"/>
    <col min="43" max="43" width="57.109375" bestFit="1" customWidth="1"/>
    <col min="44" max="44" width="45.33203125" bestFit="1" customWidth="1"/>
    <col min="45" max="45" width="33.6640625" bestFit="1" customWidth="1"/>
    <col min="46" max="46" width="63.5546875" bestFit="1" customWidth="1"/>
    <col min="47" max="47" width="65.33203125" bestFit="1" customWidth="1"/>
    <col min="48" max="48" width="35.6640625" bestFit="1" customWidth="1"/>
    <col min="49" max="49" width="64.5546875" bestFit="1" customWidth="1"/>
    <col min="50" max="50" width="85.6640625" bestFit="1" customWidth="1"/>
    <col min="51" max="51" width="100.33203125" bestFit="1" customWidth="1"/>
    <col min="52" max="52" width="100" bestFit="1" customWidth="1"/>
    <col min="53" max="53" width="115.33203125" bestFit="1" customWidth="1"/>
    <col min="54" max="54" width="112.109375" bestFit="1" customWidth="1"/>
    <col min="55" max="55" width="88.33203125" bestFit="1" customWidth="1"/>
    <col min="56" max="56" width="104.88671875" bestFit="1" customWidth="1"/>
    <col min="57" max="57" width="103" bestFit="1" customWidth="1"/>
    <col min="58" max="58" width="111.33203125" bestFit="1" customWidth="1"/>
    <col min="59" max="59" width="116.88671875" bestFit="1" customWidth="1"/>
    <col min="60" max="60" width="77.33203125" bestFit="1" customWidth="1"/>
    <col min="61" max="61" width="79.6640625" bestFit="1" customWidth="1"/>
    <col min="62" max="62" width="98.5546875" bestFit="1" customWidth="1"/>
    <col min="63" max="63" width="59" bestFit="1" customWidth="1"/>
    <col min="64" max="64" width="92.33203125" bestFit="1" customWidth="1"/>
    <col min="65" max="65" width="81.33203125" bestFit="1" customWidth="1"/>
    <col min="66" max="66" width="87.33203125" bestFit="1" customWidth="1"/>
    <col min="67" max="67" width="68.33203125" bestFit="1" customWidth="1"/>
    <col min="68" max="68" width="92.33203125" bestFit="1" customWidth="1"/>
    <col min="69" max="69" width="98.33203125" bestFit="1" customWidth="1"/>
    <col min="70" max="70" width="117.88671875" bestFit="1" customWidth="1"/>
    <col min="71" max="71" width="109.44140625" bestFit="1" customWidth="1"/>
    <col min="72" max="72" width="102.44140625" bestFit="1" customWidth="1"/>
    <col min="73" max="73" width="101.6640625" bestFit="1" customWidth="1"/>
    <col min="74" max="74" width="103.33203125" bestFit="1" customWidth="1"/>
    <col min="75" max="75" width="116.109375" bestFit="1" customWidth="1"/>
    <col min="76" max="76" width="104.5546875" bestFit="1" customWidth="1"/>
    <col min="77" max="77" width="127.44140625" bestFit="1" customWidth="1"/>
    <col min="78" max="78" width="138.88671875" bestFit="1" customWidth="1"/>
    <col min="79" max="79" width="119.88671875" bestFit="1" customWidth="1"/>
    <col min="80" max="80" width="137.6640625" bestFit="1" customWidth="1"/>
    <col min="81" max="81" width="106.88671875" bestFit="1" customWidth="1"/>
    <col min="82" max="82" width="55.6640625" bestFit="1" customWidth="1"/>
    <col min="83" max="83" width="70" bestFit="1" customWidth="1"/>
    <col min="84" max="84" width="70.6640625" bestFit="1" customWidth="1"/>
    <col min="85" max="85" width="80.6640625" bestFit="1" customWidth="1"/>
    <col min="86" max="86" width="32.6640625" bestFit="1" customWidth="1"/>
    <col min="87" max="87" width="55" bestFit="1" customWidth="1"/>
    <col min="88" max="88" width="72.88671875" bestFit="1" customWidth="1"/>
    <col min="89" max="89" width="72.6640625" bestFit="1" customWidth="1"/>
    <col min="90" max="90" width="81.5546875" bestFit="1" customWidth="1"/>
    <col min="91" max="91" width="89.5546875" bestFit="1" customWidth="1"/>
    <col min="92" max="92" width="81" bestFit="1" customWidth="1"/>
    <col min="93" max="93" width="67.33203125" bestFit="1" customWidth="1"/>
    <col min="94" max="94" width="86.33203125" bestFit="1" customWidth="1"/>
    <col min="95" max="95" width="84.33203125" bestFit="1" customWidth="1"/>
    <col min="96" max="96" width="65.6640625" bestFit="1" customWidth="1"/>
    <col min="97" max="97" width="44.109375" bestFit="1" customWidth="1"/>
    <col min="98" max="98" width="60.109375" bestFit="1" customWidth="1"/>
    <col min="99" max="99" width="90.109375" bestFit="1" customWidth="1"/>
    <col min="100" max="100" width="60.6640625" bestFit="1" customWidth="1"/>
    <col min="101" max="101" width="35.109375" bestFit="1" customWidth="1"/>
    <col min="102" max="102" width="45" bestFit="1" customWidth="1"/>
    <col min="103" max="103" width="25.5546875" bestFit="1" customWidth="1"/>
    <col min="104" max="104" width="31.6640625" bestFit="1" customWidth="1"/>
    <col min="105" max="105" width="45" bestFit="1" customWidth="1"/>
    <col min="106" max="106" width="63.5546875" bestFit="1" customWidth="1"/>
    <col min="107" max="107" width="63.33203125" bestFit="1" customWidth="1"/>
    <col min="108" max="108" width="48.5546875" bestFit="1" customWidth="1"/>
    <col min="109" max="109" width="71.6640625" bestFit="1" customWidth="1"/>
    <col min="110" max="110" width="70.6640625" bestFit="1" customWidth="1"/>
    <col min="111" max="111" width="34.6640625" bestFit="1" customWidth="1"/>
    <col min="112" max="112" width="50.6640625" bestFit="1" customWidth="1"/>
    <col min="113" max="113" width="64.88671875" bestFit="1" customWidth="1"/>
    <col min="114" max="114" width="71.6640625" bestFit="1" customWidth="1"/>
    <col min="115" max="115" width="54.44140625" bestFit="1" customWidth="1"/>
    <col min="116" max="116" width="68" bestFit="1" customWidth="1"/>
    <col min="117" max="117" width="79.33203125" bestFit="1" customWidth="1"/>
    <col min="118" max="118" width="30.6640625" bestFit="1" customWidth="1"/>
    <col min="119" max="119" width="36.88671875" bestFit="1" customWidth="1"/>
    <col min="120" max="120" width="22.33203125" bestFit="1" customWidth="1"/>
    <col min="121" max="121" width="39.33203125" bestFit="1" customWidth="1"/>
    <col min="122" max="122" width="38.88671875" bestFit="1" customWidth="1"/>
    <col min="123" max="123" width="40.109375" bestFit="1" customWidth="1"/>
    <col min="124" max="124" width="41.109375" bestFit="1" customWidth="1"/>
    <col min="125" max="125" width="43.6640625" bestFit="1" customWidth="1"/>
    <col min="126" max="126" width="35.6640625" bestFit="1" customWidth="1"/>
    <col min="127" max="133" width="31.109375" bestFit="1" customWidth="1"/>
    <col min="134" max="134" width="19.5546875" bestFit="1" customWidth="1"/>
    <col min="135" max="135" width="48.33203125" bestFit="1" customWidth="1"/>
    <col min="136" max="136" width="76.88671875" bestFit="1" customWidth="1"/>
    <col min="137" max="137" width="98.33203125" bestFit="1" customWidth="1"/>
    <col min="138" max="138" width="112.6640625" bestFit="1" customWidth="1"/>
    <col min="139" max="139" width="112.33203125" bestFit="1" customWidth="1"/>
    <col min="140" max="140" width="127.6640625" bestFit="1" customWidth="1"/>
    <col min="141" max="141" width="124.44140625" bestFit="1" customWidth="1"/>
    <col min="142" max="142" width="100.5546875" bestFit="1" customWidth="1"/>
    <col min="143" max="143" width="117.33203125" bestFit="1" customWidth="1"/>
    <col min="144" max="144" width="115.44140625" bestFit="1" customWidth="1"/>
    <col min="145" max="145" width="123.6640625" bestFit="1" customWidth="1"/>
    <col min="146" max="146" width="129.33203125" bestFit="1" customWidth="1"/>
    <col min="147" max="147" width="89.6640625" bestFit="1" customWidth="1"/>
    <col min="148" max="148" width="92.109375" bestFit="1" customWidth="1"/>
    <col min="149" max="149" width="111" bestFit="1" customWidth="1"/>
    <col min="150" max="150" width="71.33203125" bestFit="1" customWidth="1"/>
    <col min="151" max="151" width="104.5546875" bestFit="1" customWidth="1"/>
    <col min="152" max="152" width="93.6640625" bestFit="1" customWidth="1"/>
    <col min="153" max="153" width="99.6640625" bestFit="1" customWidth="1"/>
    <col min="154" max="154" width="80.6640625" bestFit="1" customWidth="1"/>
    <col min="155" max="155" width="104.6640625" bestFit="1" customWidth="1"/>
    <col min="156" max="156" width="110.5546875" bestFit="1" customWidth="1"/>
    <col min="157" max="157" width="130.33203125" bestFit="1" customWidth="1"/>
    <col min="158" max="158" width="121.6640625" bestFit="1" customWidth="1"/>
    <col min="159" max="159" width="114.88671875" bestFit="1" customWidth="1"/>
    <col min="160" max="160" width="114" bestFit="1" customWidth="1"/>
    <col min="161" max="161" width="115.5546875" bestFit="1" customWidth="1"/>
    <col min="162" max="162" width="128.44140625" bestFit="1" customWidth="1"/>
    <col min="163" max="163" width="116.88671875" bestFit="1" customWidth="1"/>
    <col min="164" max="164" width="139.88671875" bestFit="1" customWidth="1"/>
    <col min="165" max="165" width="151.33203125" bestFit="1" customWidth="1"/>
    <col min="166" max="166" width="132.33203125" bestFit="1" customWidth="1"/>
    <col min="167" max="167" width="150" bestFit="1" customWidth="1"/>
    <col min="168" max="168" width="119.33203125" bestFit="1" customWidth="1"/>
    <col min="169" max="169" width="68" bestFit="1" customWidth="1"/>
    <col min="170" max="170" width="82.33203125" bestFit="1" customWidth="1"/>
    <col min="171" max="171" width="83" bestFit="1" customWidth="1"/>
    <col min="172" max="172" width="93" bestFit="1" customWidth="1"/>
    <col min="173" max="173" width="45.109375" bestFit="1" customWidth="1"/>
    <col min="174" max="174" width="67.33203125" bestFit="1" customWidth="1"/>
    <col min="175" max="175" width="85.44140625" bestFit="1" customWidth="1"/>
    <col min="176" max="176" width="85" bestFit="1" customWidth="1"/>
    <col min="177" max="177" width="93.88671875" bestFit="1" customWidth="1"/>
    <col min="178" max="178" width="101.88671875" bestFit="1" customWidth="1"/>
    <col min="179" max="179" width="93.44140625" bestFit="1" customWidth="1"/>
    <col min="180" max="180" width="79.6640625" bestFit="1" customWidth="1"/>
    <col min="181" max="181" width="98.6640625" bestFit="1" customWidth="1"/>
    <col min="182" max="182" width="96.6640625" bestFit="1" customWidth="1"/>
    <col min="183" max="183" width="78.33203125" bestFit="1" customWidth="1"/>
    <col min="184" max="184" width="56.5546875" bestFit="1" customWidth="1"/>
    <col min="185" max="185" width="72.44140625" bestFit="1" customWidth="1"/>
    <col min="186" max="186" width="102.44140625" bestFit="1" customWidth="1"/>
    <col min="187" max="187" width="73.33203125" bestFit="1" customWidth="1"/>
    <col min="188" max="188" width="47.44140625" bestFit="1" customWidth="1"/>
    <col min="189" max="189" width="57.33203125" bestFit="1" customWidth="1"/>
    <col min="190" max="190" width="37.88671875" bestFit="1" customWidth="1"/>
    <col min="191" max="191" width="44.109375" bestFit="1" customWidth="1"/>
    <col min="192" max="192" width="57.33203125" bestFit="1" customWidth="1"/>
    <col min="193" max="193" width="76" bestFit="1" customWidth="1"/>
    <col min="194" max="194" width="75.5546875" bestFit="1" customWidth="1"/>
    <col min="195" max="195" width="61.109375" bestFit="1" customWidth="1"/>
    <col min="196" max="196" width="84" bestFit="1" customWidth="1"/>
    <col min="197" max="197" width="83" bestFit="1" customWidth="1"/>
    <col min="198" max="198" width="47.109375" bestFit="1" customWidth="1"/>
    <col min="199" max="199" width="63" bestFit="1" customWidth="1"/>
    <col min="200" max="200" width="77.33203125" bestFit="1" customWidth="1"/>
    <col min="201" max="201" width="84.109375" bestFit="1" customWidth="1"/>
    <col min="202" max="202" width="66.6640625" bestFit="1" customWidth="1"/>
    <col min="203" max="203" width="80.44140625" bestFit="1" customWidth="1"/>
    <col min="204" max="204" width="91.6640625" bestFit="1" customWidth="1"/>
    <col min="205" max="205" width="43" bestFit="1" customWidth="1"/>
    <col min="206" max="206" width="49.33203125" bestFit="1" customWidth="1"/>
    <col min="207" max="207" width="34.5546875" bestFit="1" customWidth="1"/>
    <col min="208" max="208" width="51.6640625" bestFit="1" customWidth="1"/>
    <col min="209" max="209" width="51.33203125" bestFit="1" customWidth="1"/>
    <col min="210" max="210" width="52.44140625" bestFit="1" customWidth="1"/>
    <col min="211" max="211" width="53.44140625" bestFit="1" customWidth="1"/>
    <col min="212" max="212" width="56.109375" bestFit="1" customWidth="1"/>
    <col min="213" max="213" width="48.33203125" bestFit="1" customWidth="1"/>
  </cols>
  <sheetData>
    <row r="1" spans="1:213" ht="14.4" x14ac:dyDescent="0.3">
      <c r="A1" s="856" t="s">
        <v>7609</v>
      </c>
      <c r="B1" s="856" t="s">
        <v>7610</v>
      </c>
      <c r="C1" s="856" t="s">
        <v>7488</v>
      </c>
      <c r="D1" s="857" t="s">
        <v>7611</v>
      </c>
      <c r="E1" s="856" t="s">
        <v>7612</v>
      </c>
      <c r="F1" s="856" t="s">
        <v>7613</v>
      </c>
      <c r="G1" s="856" t="s">
        <v>7614</v>
      </c>
      <c r="H1" s="856" t="s">
        <v>7615</v>
      </c>
      <c r="I1" s="856" t="s">
        <v>7616</v>
      </c>
      <c r="J1" s="856" t="s">
        <v>7617</v>
      </c>
      <c r="K1" s="856" t="s">
        <v>7618</v>
      </c>
      <c r="L1" s="856" t="s">
        <v>7619</v>
      </c>
      <c r="M1" s="856" t="s">
        <v>7620</v>
      </c>
      <c r="N1" s="856" t="s">
        <v>7621</v>
      </c>
      <c r="O1" s="856" t="s">
        <v>7622</v>
      </c>
      <c r="P1" s="856" t="s">
        <v>7623</v>
      </c>
      <c r="Q1" s="856" t="s">
        <v>7624</v>
      </c>
      <c r="R1" s="856" t="s">
        <v>7625</v>
      </c>
      <c r="S1" s="856" t="s">
        <v>7626</v>
      </c>
      <c r="T1" s="856" t="s">
        <v>7627</v>
      </c>
      <c r="U1" s="856" t="s">
        <v>7628</v>
      </c>
      <c r="V1" s="856" t="s">
        <v>7629</v>
      </c>
      <c r="W1" s="856" t="s">
        <v>7630</v>
      </c>
      <c r="X1" s="856" t="s">
        <v>7631</v>
      </c>
      <c r="Y1" s="856" t="s">
        <v>7632</v>
      </c>
      <c r="Z1" s="856" t="s">
        <v>7633</v>
      </c>
      <c r="AA1" s="856" t="s">
        <v>7634</v>
      </c>
      <c r="AB1" s="856" t="s">
        <v>7635</v>
      </c>
      <c r="AC1" s="856" t="s">
        <v>7636</v>
      </c>
      <c r="AD1" s="856" t="s">
        <v>7637</v>
      </c>
      <c r="AE1" s="856" t="s">
        <v>7638</v>
      </c>
      <c r="AF1" s="856" t="s">
        <v>7639</v>
      </c>
      <c r="AG1" s="856" t="s">
        <v>7640</v>
      </c>
      <c r="AH1" s="856" t="s">
        <v>7641</v>
      </c>
      <c r="AI1" s="856" t="s">
        <v>7642</v>
      </c>
      <c r="AJ1" s="856" t="s">
        <v>7643</v>
      </c>
      <c r="AK1" s="856" t="s">
        <v>7644</v>
      </c>
      <c r="AL1" s="856" t="s">
        <v>7645</v>
      </c>
      <c r="AM1" s="856" t="s">
        <v>7646</v>
      </c>
      <c r="AN1" s="856" t="s">
        <v>7647</v>
      </c>
      <c r="AO1" s="856" t="s">
        <v>7648</v>
      </c>
      <c r="AP1" s="856" t="s">
        <v>7649</v>
      </c>
      <c r="AQ1" s="856" t="s">
        <v>7650</v>
      </c>
      <c r="AR1" s="856" t="s">
        <v>7651</v>
      </c>
      <c r="AS1" s="856" t="s">
        <v>7652</v>
      </c>
      <c r="AT1" s="856" t="s">
        <v>7653</v>
      </c>
      <c r="AU1" s="856" t="s">
        <v>7654</v>
      </c>
      <c r="AV1" s="856" t="s">
        <v>7655</v>
      </c>
      <c r="AW1" s="856" t="s">
        <v>7656</v>
      </c>
      <c r="AX1" s="856" t="s">
        <v>7657</v>
      </c>
      <c r="AY1" s="856" t="s">
        <v>7658</v>
      </c>
      <c r="AZ1" s="856" t="s">
        <v>7659</v>
      </c>
      <c r="BA1" s="856" t="s">
        <v>7660</v>
      </c>
      <c r="BB1" s="856" t="s">
        <v>7661</v>
      </c>
      <c r="BC1" s="856" t="s">
        <v>7662</v>
      </c>
      <c r="BD1" s="856" t="s">
        <v>7663</v>
      </c>
      <c r="BE1" s="856" t="s">
        <v>7664</v>
      </c>
      <c r="BF1" s="856" t="s">
        <v>7665</v>
      </c>
      <c r="BG1" s="856" t="s">
        <v>7666</v>
      </c>
      <c r="BH1" s="856" t="s">
        <v>7667</v>
      </c>
      <c r="BI1" s="856" t="s">
        <v>7668</v>
      </c>
      <c r="BJ1" s="856" t="s">
        <v>7669</v>
      </c>
      <c r="BK1" s="856" t="s">
        <v>7670</v>
      </c>
      <c r="BL1" s="856" t="s">
        <v>7671</v>
      </c>
      <c r="BM1" s="856" t="s">
        <v>7672</v>
      </c>
      <c r="BN1" s="856" t="s">
        <v>7673</v>
      </c>
      <c r="BO1" s="856" t="s">
        <v>7674</v>
      </c>
      <c r="BP1" s="856" t="s">
        <v>7675</v>
      </c>
      <c r="BQ1" s="856" t="s">
        <v>7676</v>
      </c>
      <c r="BR1" s="856" t="s">
        <v>7677</v>
      </c>
      <c r="BS1" s="856" t="s">
        <v>7678</v>
      </c>
      <c r="BT1" s="856" t="s">
        <v>7679</v>
      </c>
      <c r="BU1" s="856" t="s">
        <v>7680</v>
      </c>
      <c r="BV1" s="856" t="s">
        <v>7681</v>
      </c>
      <c r="BW1" s="856" t="s">
        <v>7682</v>
      </c>
      <c r="BX1" s="856" t="s">
        <v>7683</v>
      </c>
      <c r="BY1" s="856" t="s">
        <v>7684</v>
      </c>
      <c r="BZ1" s="856" t="s">
        <v>7685</v>
      </c>
      <c r="CA1" s="856" t="s">
        <v>7686</v>
      </c>
      <c r="CB1" s="856" t="s">
        <v>7687</v>
      </c>
      <c r="CC1" s="856" t="s">
        <v>7688</v>
      </c>
      <c r="CD1" s="856" t="s">
        <v>7689</v>
      </c>
      <c r="CE1" s="856" t="s">
        <v>7690</v>
      </c>
      <c r="CF1" s="856" t="s">
        <v>7691</v>
      </c>
      <c r="CG1" s="856" t="s">
        <v>7692</v>
      </c>
      <c r="CH1" s="856" t="s">
        <v>7693</v>
      </c>
      <c r="CI1" s="856" t="s">
        <v>7694</v>
      </c>
      <c r="CJ1" s="856" t="s">
        <v>7695</v>
      </c>
      <c r="CK1" s="856" t="s">
        <v>7696</v>
      </c>
      <c r="CL1" s="856" t="s">
        <v>7697</v>
      </c>
      <c r="CM1" s="856" t="s">
        <v>7698</v>
      </c>
      <c r="CN1" s="856" t="s">
        <v>7699</v>
      </c>
      <c r="CO1" s="856" t="s">
        <v>7700</v>
      </c>
      <c r="CP1" s="856" t="s">
        <v>7701</v>
      </c>
      <c r="CQ1" s="856" t="s">
        <v>7702</v>
      </c>
      <c r="CR1" s="856" t="s">
        <v>7703</v>
      </c>
      <c r="CS1" s="856" t="s">
        <v>7704</v>
      </c>
      <c r="CT1" s="856" t="s">
        <v>7705</v>
      </c>
      <c r="CU1" s="856" t="s">
        <v>7706</v>
      </c>
      <c r="CV1" s="856" t="s">
        <v>7707</v>
      </c>
      <c r="CW1" s="856" t="s">
        <v>7708</v>
      </c>
      <c r="CX1" s="856" t="s">
        <v>7709</v>
      </c>
      <c r="CY1" s="856" t="s">
        <v>7710</v>
      </c>
      <c r="CZ1" s="856" t="s">
        <v>7711</v>
      </c>
      <c r="DA1" s="856" t="s">
        <v>7712</v>
      </c>
      <c r="DB1" s="856" t="s">
        <v>7713</v>
      </c>
      <c r="DC1" s="856" t="s">
        <v>7714</v>
      </c>
      <c r="DD1" s="856" t="s">
        <v>7715</v>
      </c>
      <c r="DE1" s="856" t="s">
        <v>7716</v>
      </c>
      <c r="DF1" s="856" t="s">
        <v>7717</v>
      </c>
      <c r="DG1" s="856" t="s">
        <v>7718</v>
      </c>
      <c r="DH1" s="856" t="s">
        <v>7719</v>
      </c>
      <c r="DI1" s="856" t="s">
        <v>7720</v>
      </c>
      <c r="DJ1" s="856" t="s">
        <v>7721</v>
      </c>
      <c r="DK1" s="856" t="s">
        <v>7722</v>
      </c>
      <c r="DL1" s="856" t="s">
        <v>7723</v>
      </c>
      <c r="DM1" s="856" t="s">
        <v>7724</v>
      </c>
      <c r="DN1" s="856" t="s">
        <v>7725</v>
      </c>
      <c r="DO1" s="856" t="s">
        <v>7726</v>
      </c>
      <c r="DP1" s="856" t="s">
        <v>7727</v>
      </c>
      <c r="DQ1" s="856" t="s">
        <v>7728</v>
      </c>
      <c r="DR1" s="856" t="s">
        <v>7729</v>
      </c>
      <c r="DS1" s="856" t="s">
        <v>7730</v>
      </c>
      <c r="DT1" s="856" t="s">
        <v>7731</v>
      </c>
      <c r="DU1" s="856" t="s">
        <v>7732</v>
      </c>
      <c r="DV1" s="856" t="s">
        <v>7733</v>
      </c>
      <c r="DW1" s="856" t="s">
        <v>7734</v>
      </c>
      <c r="DX1" s="856" t="s">
        <v>7735</v>
      </c>
      <c r="DY1" s="856" t="s">
        <v>7736</v>
      </c>
      <c r="DZ1" s="856" t="s">
        <v>7737</v>
      </c>
      <c r="EA1" s="856" t="s">
        <v>7738</v>
      </c>
      <c r="EB1" s="856" t="s">
        <v>7739</v>
      </c>
      <c r="EC1" s="856" t="s">
        <v>7740</v>
      </c>
      <c r="ED1" s="856" t="s">
        <v>7741</v>
      </c>
      <c r="EE1" s="856" t="s">
        <v>7742</v>
      </c>
      <c r="EF1" s="856" t="s">
        <v>7743</v>
      </c>
      <c r="EG1" s="856" t="s">
        <v>7744</v>
      </c>
      <c r="EH1" s="856" t="s">
        <v>7745</v>
      </c>
      <c r="EI1" s="856" t="s">
        <v>7746</v>
      </c>
      <c r="EJ1" s="856" t="s">
        <v>7747</v>
      </c>
      <c r="EK1" s="856" t="s">
        <v>7748</v>
      </c>
      <c r="EL1" s="856" t="s">
        <v>7749</v>
      </c>
      <c r="EM1" s="856" t="s">
        <v>7750</v>
      </c>
      <c r="EN1" s="856" t="s">
        <v>7751</v>
      </c>
      <c r="EO1" s="856" t="s">
        <v>7752</v>
      </c>
      <c r="EP1" s="856" t="s">
        <v>7753</v>
      </c>
      <c r="EQ1" s="856" t="s">
        <v>7754</v>
      </c>
      <c r="ER1" s="856" t="s">
        <v>7755</v>
      </c>
      <c r="ES1" s="856" t="s">
        <v>7756</v>
      </c>
      <c r="ET1" s="856" t="s">
        <v>7757</v>
      </c>
      <c r="EU1" s="856" t="s">
        <v>7758</v>
      </c>
      <c r="EV1" s="856" t="s">
        <v>7759</v>
      </c>
      <c r="EW1" s="856" t="s">
        <v>7760</v>
      </c>
      <c r="EX1" s="856" t="s">
        <v>7761</v>
      </c>
      <c r="EY1" s="856" t="s">
        <v>7762</v>
      </c>
      <c r="EZ1" s="856" t="s">
        <v>7763</v>
      </c>
      <c r="FA1" s="856" t="s">
        <v>7764</v>
      </c>
      <c r="FB1" s="856" t="s">
        <v>7765</v>
      </c>
      <c r="FC1" s="856" t="s">
        <v>7766</v>
      </c>
      <c r="FD1" s="856" t="s">
        <v>7767</v>
      </c>
      <c r="FE1" s="856" t="s">
        <v>7768</v>
      </c>
      <c r="FF1" s="856" t="s">
        <v>7769</v>
      </c>
      <c r="FG1" s="856" t="s">
        <v>7770</v>
      </c>
      <c r="FH1" s="856" t="s">
        <v>7771</v>
      </c>
      <c r="FI1" s="856" t="s">
        <v>7772</v>
      </c>
      <c r="FJ1" s="856" t="s">
        <v>7773</v>
      </c>
      <c r="FK1" s="856" t="s">
        <v>7774</v>
      </c>
      <c r="FL1" s="856" t="s">
        <v>7775</v>
      </c>
      <c r="FM1" s="856" t="s">
        <v>7776</v>
      </c>
      <c r="FN1" s="856" t="s">
        <v>7777</v>
      </c>
      <c r="FO1" s="856" t="s">
        <v>7778</v>
      </c>
      <c r="FP1" s="856" t="s">
        <v>7779</v>
      </c>
      <c r="FQ1" s="856" t="s">
        <v>7780</v>
      </c>
      <c r="FR1" s="856" t="s">
        <v>7781</v>
      </c>
      <c r="FS1" s="856" t="s">
        <v>7782</v>
      </c>
      <c r="FT1" s="856" t="s">
        <v>7783</v>
      </c>
      <c r="FU1" s="856" t="s">
        <v>7784</v>
      </c>
      <c r="FV1" s="856" t="s">
        <v>7785</v>
      </c>
      <c r="FW1" s="856" t="s">
        <v>7786</v>
      </c>
      <c r="FX1" s="856" t="s">
        <v>7787</v>
      </c>
      <c r="FY1" s="856" t="s">
        <v>7788</v>
      </c>
      <c r="FZ1" s="856" t="s">
        <v>7789</v>
      </c>
      <c r="GA1" s="856" t="s">
        <v>7790</v>
      </c>
      <c r="GB1" s="856" t="s">
        <v>7791</v>
      </c>
      <c r="GC1" s="856" t="s">
        <v>7792</v>
      </c>
      <c r="GD1" s="856" t="s">
        <v>7793</v>
      </c>
      <c r="GE1" s="856" t="s">
        <v>7794</v>
      </c>
      <c r="GF1" s="856" t="s">
        <v>7795</v>
      </c>
      <c r="GG1" s="856" t="s">
        <v>7796</v>
      </c>
      <c r="GH1" s="856" t="s">
        <v>7797</v>
      </c>
      <c r="GI1" s="856" t="s">
        <v>7798</v>
      </c>
      <c r="GJ1" s="856" t="s">
        <v>7799</v>
      </c>
      <c r="GK1" s="856" t="s">
        <v>7800</v>
      </c>
      <c r="GL1" s="856" t="s">
        <v>7801</v>
      </c>
      <c r="GM1" s="856" t="s">
        <v>7802</v>
      </c>
      <c r="GN1" s="856" t="s">
        <v>7803</v>
      </c>
      <c r="GO1" s="856" t="s">
        <v>7804</v>
      </c>
      <c r="GP1" s="856" t="s">
        <v>7805</v>
      </c>
      <c r="GQ1" s="856" t="s">
        <v>7806</v>
      </c>
      <c r="GR1" s="856" t="s">
        <v>7807</v>
      </c>
      <c r="GS1" s="856" t="s">
        <v>7808</v>
      </c>
      <c r="GT1" s="856" t="s">
        <v>7809</v>
      </c>
      <c r="GU1" s="856" t="s">
        <v>7810</v>
      </c>
      <c r="GV1" s="856" t="s">
        <v>7811</v>
      </c>
      <c r="GW1" s="856" t="s">
        <v>7812</v>
      </c>
      <c r="GX1" s="856" t="s">
        <v>7813</v>
      </c>
      <c r="GY1" s="856" t="s">
        <v>7814</v>
      </c>
      <c r="GZ1" s="856" t="s">
        <v>7815</v>
      </c>
      <c r="HA1" s="856" t="s">
        <v>7816</v>
      </c>
      <c r="HB1" s="856" t="s">
        <v>7817</v>
      </c>
      <c r="HC1" s="856" t="s">
        <v>7818</v>
      </c>
      <c r="HD1" s="856" t="s">
        <v>7819</v>
      </c>
      <c r="HE1" s="856" t="s">
        <v>7820</v>
      </c>
    </row>
    <row r="2" spans="1:213" x14ac:dyDescent="0.25">
      <c r="A2" t="e">
        <f>IF(ISBLANK(#REF!),"",#REF!)</f>
        <v>#REF!</v>
      </c>
      <c r="B2" t="e">
        <f>IF(ISBLANK(#REF!),"",#REF!)</f>
        <v>#REF!</v>
      </c>
      <c r="C2" t="e">
        <f>IF(ISBLANK(#REF!),"",#REF!)</f>
        <v>#REF!</v>
      </c>
      <c r="D2" t="e">
        <f>IF(ISBLANK(#REF!),"",#REF!)</f>
        <v>#REF!</v>
      </c>
      <c r="E2" t="e">
        <f>IF(ISBLANK(#REF!),"",#REF!)</f>
        <v>#REF!</v>
      </c>
      <c r="F2" t="e">
        <f>IF(ISBLANK(#REF!),"",#REF!)</f>
        <v>#REF!</v>
      </c>
      <c r="G2" t="e">
        <f>IF(ISBLANK(#REF!),"",#REF!)</f>
        <v>#REF!</v>
      </c>
      <c r="H2" t="e">
        <f>IF(ISBLANK(#REF!),"",#REF!)</f>
        <v>#REF!</v>
      </c>
      <c r="I2" t="e">
        <f>IF(ISBLANK(#REF!),"",#REF!)</f>
        <v>#REF!</v>
      </c>
      <c r="J2" t="e">
        <f>IF(ISBLANK(#REF!),"",#REF!)</f>
        <v>#REF!</v>
      </c>
      <c r="K2" t="e">
        <f>IF(ISBLANK(#REF!),"",#REF!)</f>
        <v>#REF!</v>
      </c>
      <c r="L2" t="e">
        <f>IF(ISBLANK(#REF!),"",#REF!)</f>
        <v>#REF!</v>
      </c>
      <c r="M2" t="e">
        <f>IF(ISBLANK(#REF!),"",#REF!)</f>
        <v>#REF!</v>
      </c>
      <c r="N2" t="e">
        <f>IF(ISBLANK(#REF!),"",#REF!)</f>
        <v>#REF!</v>
      </c>
      <c r="O2" t="e">
        <f>IF(ISBLANK(#REF!),"",#REF!)</f>
        <v>#REF!</v>
      </c>
      <c r="P2" t="e">
        <f>IF(ISBLANK(#REF!),"",#REF!)</f>
        <v>#REF!</v>
      </c>
      <c r="Q2" t="e">
        <f>IF(ISBLANK(#REF!),"",#REF!)</f>
        <v>#REF!</v>
      </c>
      <c r="R2" t="e">
        <f>IF(ISBLANK(#REF!),"",#REF!)</f>
        <v>#REF!</v>
      </c>
      <c r="S2" t="e">
        <f>IF(ISBLANK(#REF!),"",#REF!)</f>
        <v>#REF!</v>
      </c>
      <c r="T2" t="e">
        <f>IF(ISBLANK(#REF!),"",#REF!)</f>
        <v>#REF!</v>
      </c>
      <c r="U2" t="e">
        <f>IF(ISBLANK(#REF!),"",#REF!)</f>
        <v>#REF!</v>
      </c>
      <c r="V2" t="e">
        <f>IF(ISBLANK(#REF!),"",#REF!)</f>
        <v>#REF!</v>
      </c>
      <c r="W2" t="e">
        <f>IF(ISBLANK(#REF!),"",#REF!)</f>
        <v>#REF!</v>
      </c>
      <c r="X2" t="e">
        <f>IF(ISBLANK(#REF!),"",#REF!)</f>
        <v>#REF!</v>
      </c>
      <c r="Y2" t="e">
        <f>IF(ISBLANK(#REF!),"",#REF!)</f>
        <v>#REF!</v>
      </c>
      <c r="Z2" t="e">
        <f>IF(ISBLANK(#REF!),"",#REF!)</f>
        <v>#REF!</v>
      </c>
      <c r="AA2" t="e">
        <f>IF(ISBLANK(#REF!),"",#REF!)</f>
        <v>#REF!</v>
      </c>
      <c r="AB2" t="e">
        <f>IF(ISBLANK(#REF!),"",#REF!)</f>
        <v>#REF!</v>
      </c>
      <c r="AC2" t="e">
        <f>IF(ISBLANK(#REF!),"",#REF!)</f>
        <v>#REF!</v>
      </c>
      <c r="AD2" t="e">
        <f>IF(ISBLANK(#REF!),"",#REF!)</f>
        <v>#REF!</v>
      </c>
      <c r="AE2" t="e">
        <f>IF(ISBLANK(#REF!),"",#REF!)</f>
        <v>#REF!</v>
      </c>
      <c r="AF2" t="e">
        <f>IF(ISBLANK(#REF!),"",#REF!)</f>
        <v>#REF!</v>
      </c>
      <c r="AG2" t="e">
        <f>IF(ISBLANK(#REF!),"",#REF!)</f>
        <v>#REF!</v>
      </c>
      <c r="AH2" t="e">
        <f>IF(ISBLANK(#REF!),"",#REF!)</f>
        <v>#REF!</v>
      </c>
      <c r="AI2" t="e">
        <f>IF(ISBLANK(#REF!),"",#REF!)</f>
        <v>#REF!</v>
      </c>
      <c r="AJ2" t="e">
        <f>IF(ISBLANK(#REF!),"",#REF!)</f>
        <v>#REF!</v>
      </c>
      <c r="AK2" t="e">
        <f>IF(ISBLANK(#REF!),"",#REF!)</f>
        <v>#REF!</v>
      </c>
      <c r="AL2" t="e">
        <f>IF(ISBLANK(#REF!),"",#REF!)</f>
        <v>#REF!</v>
      </c>
      <c r="AM2" t="e">
        <f>IF(ISBLANK(#REF!),"",#REF!)</f>
        <v>#REF!</v>
      </c>
      <c r="AN2" t="e">
        <f>IF(ISBLANK(#REF!),"",#REF!)</f>
        <v>#REF!</v>
      </c>
      <c r="AO2" t="e">
        <f>IF(ISBLANK(#REF!),"",#REF!)</f>
        <v>#REF!</v>
      </c>
      <c r="AP2" t="e">
        <f>IF(ISBLANK(#REF!),"",#REF!)</f>
        <v>#REF!</v>
      </c>
      <c r="AQ2" t="e">
        <f>IF(ISBLANK(#REF!),"",#REF!)</f>
        <v>#REF!</v>
      </c>
      <c r="AR2" t="e">
        <f>IF(ISBLANK(#REF!),"",#REF!)</f>
        <v>#REF!</v>
      </c>
      <c r="AS2" t="e">
        <f>IF(ISBLANK(#REF!),"",#REF!)</f>
        <v>#REF!</v>
      </c>
      <c r="AT2" t="e">
        <f>IF(ISBLANK(#REF!),"",#REF!)</f>
        <v>#REF!</v>
      </c>
      <c r="AU2" t="e">
        <f>IF(ISBLANK(#REF!),"",#REF!)</f>
        <v>#REF!</v>
      </c>
      <c r="AV2" t="e">
        <f>IF(ISBLANK(#REF!),"",#REF!)</f>
        <v>#REF!</v>
      </c>
      <c r="AW2" t="e">
        <f>IF(ISBLANK(#REF!),"",#REF!)</f>
        <v>#REF!</v>
      </c>
      <c r="AX2" t="e">
        <f>IF(ISBLANK(#REF!),"",#REF!)</f>
        <v>#REF!</v>
      </c>
      <c r="AY2" t="e">
        <f>IF(ISBLANK(#REF!),"",#REF!)</f>
        <v>#REF!</v>
      </c>
      <c r="AZ2" t="e">
        <f>IF(ISBLANK(#REF!),"",#REF!)</f>
        <v>#REF!</v>
      </c>
      <c r="BA2" t="e">
        <f>IF(ISBLANK(#REF!),"",#REF!)</f>
        <v>#REF!</v>
      </c>
      <c r="BB2" t="e">
        <f>IF(ISBLANK(#REF!),"",#REF!)</f>
        <v>#REF!</v>
      </c>
      <c r="BC2" t="e">
        <f>IF(ISBLANK(#REF!),"",#REF!)</f>
        <v>#REF!</v>
      </c>
      <c r="BD2" t="e">
        <f>IF(ISBLANK(#REF!),"",#REF!)</f>
        <v>#REF!</v>
      </c>
      <c r="BE2" t="e">
        <f>IF(ISBLANK(#REF!),"",#REF!)</f>
        <v>#REF!</v>
      </c>
      <c r="BF2" t="e">
        <f>IF(ISBLANK(#REF!),"",#REF!)</f>
        <v>#REF!</v>
      </c>
      <c r="BG2" t="e">
        <f>IF(ISBLANK(#REF!),"",#REF!)</f>
        <v>#REF!</v>
      </c>
      <c r="BH2" t="e">
        <f>IF(ISBLANK(#REF!),"",#REF!)</f>
        <v>#REF!</v>
      </c>
      <c r="BI2" t="e">
        <f>IF(ISBLANK(#REF!),"",#REF!)</f>
        <v>#REF!</v>
      </c>
      <c r="BJ2" t="e">
        <f>IF(ISBLANK(#REF!),"",#REF!)</f>
        <v>#REF!</v>
      </c>
      <c r="BK2" t="e">
        <f>IF(ISBLANK(#REF!),"",#REF!)</f>
        <v>#REF!</v>
      </c>
      <c r="BL2" t="e">
        <f>IF(ISBLANK(#REF!),"",#REF!)</f>
        <v>#REF!</v>
      </c>
      <c r="BM2" t="e">
        <f>IF(ISBLANK(#REF!),"",#REF!)</f>
        <v>#REF!</v>
      </c>
      <c r="BN2" t="e">
        <f>IF(ISBLANK(#REF!),"",#REF!)</f>
        <v>#REF!</v>
      </c>
      <c r="BO2" t="e">
        <f>IF(ISBLANK(#REF!),"",#REF!)</f>
        <v>#REF!</v>
      </c>
      <c r="BP2" t="e">
        <f>IF(ISBLANK(#REF!),"",#REF!)</f>
        <v>#REF!</v>
      </c>
      <c r="BQ2" t="e">
        <f>IF(ISBLANK(#REF!),"",#REF!)</f>
        <v>#REF!</v>
      </c>
      <c r="BR2" t="e">
        <f>IF(ISBLANK(#REF!),"",#REF!)</f>
        <v>#REF!</v>
      </c>
      <c r="BS2" t="e">
        <f>IF(ISBLANK(#REF!),"",#REF!)</f>
        <v>#REF!</v>
      </c>
      <c r="BT2" t="e">
        <f>IF(ISBLANK(#REF!),"",#REF!)</f>
        <v>#REF!</v>
      </c>
      <c r="BU2" t="e">
        <f>IF(ISBLANK(#REF!),"",#REF!)</f>
        <v>#REF!</v>
      </c>
      <c r="BV2" t="e">
        <f>IF(ISBLANK(#REF!),"",#REF!)</f>
        <v>#REF!</v>
      </c>
      <c r="BW2" t="e">
        <f>IF(ISBLANK(#REF!),"",#REF!)</f>
        <v>#REF!</v>
      </c>
      <c r="BX2" t="e">
        <f>IF(ISBLANK(#REF!),"",#REF!)</f>
        <v>#REF!</v>
      </c>
      <c r="BY2" t="e">
        <f>IF(ISBLANK(#REF!),"",#REF!)</f>
        <v>#REF!</v>
      </c>
      <c r="BZ2" t="e">
        <f>IF(ISBLANK(#REF!),"",#REF!)</f>
        <v>#REF!</v>
      </c>
      <c r="CA2" t="e">
        <f>IF(ISBLANK(#REF!),"",#REF!)</f>
        <v>#REF!</v>
      </c>
      <c r="CB2" t="e">
        <f>IF(ISBLANK(#REF!),"",#REF!)</f>
        <v>#REF!</v>
      </c>
      <c r="CC2" t="e">
        <f>IF(ISBLANK(#REF!),"",#REF!)</f>
        <v>#REF!</v>
      </c>
      <c r="CD2" t="e">
        <f>IF(ISBLANK(#REF!),"",#REF!)</f>
        <v>#REF!</v>
      </c>
      <c r="CE2" t="e">
        <f>IF(ISBLANK(#REF!),"",#REF!)</f>
        <v>#REF!</v>
      </c>
      <c r="CF2" t="e">
        <f>IF(ISBLANK(#REF!),"",#REF!)</f>
        <v>#REF!</v>
      </c>
      <c r="CG2" t="e">
        <f>IF(ISBLANK(#REF!),"",#REF!)</f>
        <v>#REF!</v>
      </c>
      <c r="CH2" t="e">
        <f>IF(ISBLANK(#REF!),"",#REF!)</f>
        <v>#REF!</v>
      </c>
      <c r="CI2" t="e">
        <f>IF(ISBLANK(#REF!),"",#REF!)</f>
        <v>#REF!</v>
      </c>
      <c r="CJ2" t="e">
        <f>IF(ISBLANK(#REF!),"",#REF!)</f>
        <v>#REF!</v>
      </c>
      <c r="CK2" t="e">
        <f>IF(ISBLANK(#REF!),"",#REF!)</f>
        <v>#REF!</v>
      </c>
      <c r="CL2" t="e">
        <f>IF(ISBLANK(#REF!),"",#REF!)</f>
        <v>#REF!</v>
      </c>
      <c r="CM2" t="e">
        <f>IF(ISBLANK(#REF!),"",#REF!)</f>
        <v>#REF!</v>
      </c>
      <c r="CN2" t="e">
        <f>IF(ISBLANK(#REF!),"",#REF!)</f>
        <v>#REF!</v>
      </c>
      <c r="CO2" t="e">
        <f>IF(ISBLANK(#REF!),"",#REF!)</f>
        <v>#REF!</v>
      </c>
      <c r="CP2" t="e">
        <f>IF(ISBLANK(#REF!),"",#REF!)</f>
        <v>#REF!</v>
      </c>
      <c r="CQ2" t="e">
        <f>IF(ISBLANK(#REF!),"",#REF!)</f>
        <v>#REF!</v>
      </c>
      <c r="CR2" t="e">
        <f>IF(ISBLANK(#REF!),"",#REF!)</f>
        <v>#REF!</v>
      </c>
      <c r="CS2" t="e">
        <f>IF(ISBLANK(#REF!),"",#REF!)</f>
        <v>#REF!</v>
      </c>
      <c r="CT2" t="e">
        <f>IF(ISBLANK(#REF!),"",#REF!)</f>
        <v>#REF!</v>
      </c>
      <c r="CU2" t="e">
        <f>IF(ISBLANK(#REF!),"",#REF!)</f>
        <v>#REF!</v>
      </c>
      <c r="CV2" t="e">
        <f>IF(ISBLANK(#REF!),"",#REF!)</f>
        <v>#REF!</v>
      </c>
      <c r="CW2" t="e">
        <f>IF(ISBLANK(#REF!),"",#REF!)</f>
        <v>#REF!</v>
      </c>
      <c r="CX2" t="e">
        <f>IF(ISBLANK(#REF!),"",#REF!)</f>
        <v>#REF!</v>
      </c>
      <c r="CY2" t="e">
        <f>IF(ISBLANK(#REF!),"",#REF!)</f>
        <v>#REF!</v>
      </c>
      <c r="CZ2" t="e">
        <f>IF(ISBLANK(#REF!),"",#REF!)</f>
        <v>#REF!</v>
      </c>
      <c r="DA2" t="e">
        <f>IF(ISBLANK(#REF!),"",#REF!)</f>
        <v>#REF!</v>
      </c>
      <c r="DB2" t="e">
        <f>IF(ISBLANK(#REF!),"",#REF!)</f>
        <v>#REF!</v>
      </c>
      <c r="DC2" t="e">
        <f>IF(ISBLANK(#REF!),"",#REF!)</f>
        <v>#REF!</v>
      </c>
      <c r="DD2" t="e">
        <f>IF(ISBLANK(#REF!),"",#REF!)</f>
        <v>#REF!</v>
      </c>
      <c r="DE2" t="e">
        <f>IF(ISBLANK(#REF!),"",#REF!)</f>
        <v>#REF!</v>
      </c>
      <c r="DF2" t="e">
        <f>IF(ISBLANK(#REF!),"",#REF!)</f>
        <v>#REF!</v>
      </c>
      <c r="DG2" t="e">
        <f>IF(ISBLANK(#REF!),"",#REF!)</f>
        <v>#REF!</v>
      </c>
      <c r="DH2" t="e">
        <f>IF(ISBLANK(#REF!),"",#REF!)</f>
        <v>#REF!</v>
      </c>
      <c r="DI2" t="e">
        <f>IF(ISBLANK(#REF!),"",#REF!)</f>
        <v>#REF!</v>
      </c>
      <c r="DJ2" t="e">
        <f>IF(ISBLANK(#REF!),"",#REF!)</f>
        <v>#REF!</v>
      </c>
      <c r="DK2" t="e">
        <f>IF(ISBLANK(#REF!),"",#REF!)</f>
        <v>#REF!</v>
      </c>
      <c r="DL2" t="e">
        <f>IF(ISBLANK(#REF!),"",#REF!)</f>
        <v>#REF!</v>
      </c>
      <c r="DM2" t="e">
        <f>IF(ISBLANK(#REF!),"",#REF!)</f>
        <v>#REF!</v>
      </c>
      <c r="DN2" t="e">
        <f>IF(ISBLANK(#REF!),"",#REF!)</f>
        <v>#REF!</v>
      </c>
      <c r="DO2" t="e">
        <f>IF(ISBLANK(#REF!),"",#REF!)</f>
        <v>#REF!</v>
      </c>
      <c r="DP2" t="e">
        <f>IF(ISBLANK(#REF!),"",#REF!)</f>
        <v>#REF!</v>
      </c>
      <c r="DQ2" t="e">
        <f>IF(ISBLANK(#REF!),"",#REF!)</f>
        <v>#REF!</v>
      </c>
      <c r="DR2" t="e">
        <f>IF(ISBLANK(#REF!),"",#REF!)</f>
        <v>#REF!</v>
      </c>
      <c r="DS2" t="e">
        <f>IF(ISBLANK(#REF!),"",#REF!)</f>
        <v>#REF!</v>
      </c>
      <c r="DT2" t="e">
        <f>IF(ISBLANK(#REF!),"",#REF!)</f>
        <v>#REF!</v>
      </c>
      <c r="DU2" t="e">
        <f>IF(ISBLANK(#REF!),"",#REF!)</f>
        <v>#REF!</v>
      </c>
      <c r="DV2" t="e">
        <f>IF(ISBLANK(#REF!),"",#REF!)</f>
        <v>#REF!</v>
      </c>
      <c r="DW2" t="e">
        <f>IF(ISBLANK(#REF!),"",#REF!)</f>
        <v>#REF!</v>
      </c>
      <c r="DX2" t="e">
        <f>IF(ISBLANK(#REF!),"",#REF!)</f>
        <v>#REF!</v>
      </c>
      <c r="DY2" t="e">
        <f>IF(ISBLANK(#REF!),"",#REF!)</f>
        <v>#REF!</v>
      </c>
      <c r="DZ2" t="e">
        <f>IF(ISBLANK(#REF!),"",#REF!)</f>
        <v>#REF!</v>
      </c>
      <c r="EA2" t="e">
        <f>IF(ISBLANK(#REF!),"",#REF!)</f>
        <v>#REF!</v>
      </c>
      <c r="EB2" t="e">
        <f>IF(ISBLANK(#REF!),"",#REF!)</f>
        <v>#REF!</v>
      </c>
      <c r="EC2" t="e">
        <f>IF(ISBLANK(#REF!),"",#REF!)</f>
        <v>#REF!</v>
      </c>
      <c r="ED2" t="e">
        <f>IF(ISBLANK(#REF!),"",#REF!)</f>
        <v>#REF!</v>
      </c>
      <c r="EE2" t="e">
        <f>IF(ISBLANK(#REF!),"",#REF!)</f>
        <v>#REF!</v>
      </c>
      <c r="EF2" t="e">
        <f>IF(ISBLANK(#REF!),"",#REF!)</f>
        <v>#REF!</v>
      </c>
      <c r="EG2" t="e">
        <f>IF(ISBLANK(#REF!),"",#REF!)</f>
        <v>#REF!</v>
      </c>
      <c r="EH2" t="e">
        <f>IF(ISBLANK(#REF!),"",#REF!)</f>
        <v>#REF!</v>
      </c>
      <c r="EI2" t="e">
        <f>IF(ISBLANK(#REF!),"",#REF!)</f>
        <v>#REF!</v>
      </c>
      <c r="EJ2" t="e">
        <f>IF(ISBLANK(#REF!),"",#REF!)</f>
        <v>#REF!</v>
      </c>
      <c r="EK2" t="e">
        <f>IF(ISBLANK(#REF!),"",#REF!)</f>
        <v>#REF!</v>
      </c>
      <c r="EL2" t="e">
        <f>IF(ISBLANK(#REF!),"",#REF!)</f>
        <v>#REF!</v>
      </c>
      <c r="EM2" t="e">
        <f>IF(ISBLANK(#REF!),"",#REF!)</f>
        <v>#REF!</v>
      </c>
      <c r="EN2" t="e">
        <f>IF(ISBLANK(#REF!),"",#REF!)</f>
        <v>#REF!</v>
      </c>
      <c r="EO2" t="e">
        <f>IF(ISBLANK(#REF!),"",#REF!)</f>
        <v>#REF!</v>
      </c>
      <c r="EP2" t="e">
        <f>IF(ISBLANK(#REF!),"",#REF!)</f>
        <v>#REF!</v>
      </c>
      <c r="EQ2" t="e">
        <f>IF(ISBLANK(#REF!),"",#REF!)</f>
        <v>#REF!</v>
      </c>
      <c r="ER2" t="e">
        <f>IF(ISBLANK(#REF!),"",#REF!)</f>
        <v>#REF!</v>
      </c>
      <c r="ES2" t="e">
        <f>IF(ISBLANK(#REF!),"",#REF!)</f>
        <v>#REF!</v>
      </c>
      <c r="ET2" t="e">
        <f>IF(ISBLANK(#REF!),"",#REF!)</f>
        <v>#REF!</v>
      </c>
      <c r="EU2" t="e">
        <f>IF(ISBLANK(#REF!),"",#REF!)</f>
        <v>#REF!</v>
      </c>
      <c r="EV2" t="e">
        <f>IF(ISBLANK(#REF!),"",#REF!)</f>
        <v>#REF!</v>
      </c>
      <c r="EW2" t="e">
        <f>IF(ISBLANK(#REF!),"",#REF!)</f>
        <v>#REF!</v>
      </c>
      <c r="EX2" t="e">
        <f>IF(ISBLANK(#REF!),"",#REF!)</f>
        <v>#REF!</v>
      </c>
      <c r="EY2" t="e">
        <f>IF(ISBLANK(#REF!),"",#REF!)</f>
        <v>#REF!</v>
      </c>
      <c r="EZ2" t="e">
        <f>IF(ISBLANK(#REF!),"",#REF!)</f>
        <v>#REF!</v>
      </c>
      <c r="FA2" t="e">
        <f>IF(ISBLANK(#REF!),"",#REF!)</f>
        <v>#REF!</v>
      </c>
      <c r="FB2" t="e">
        <f>IF(ISBLANK(#REF!),"",#REF!)</f>
        <v>#REF!</v>
      </c>
      <c r="FC2" t="e">
        <f>IF(ISBLANK(#REF!),"",#REF!)</f>
        <v>#REF!</v>
      </c>
      <c r="FD2" t="e">
        <f>IF(ISBLANK(#REF!),"",#REF!)</f>
        <v>#REF!</v>
      </c>
      <c r="FE2" t="e">
        <f>IF(ISBLANK(#REF!),"",#REF!)</f>
        <v>#REF!</v>
      </c>
      <c r="FF2" t="e">
        <f>IF(ISBLANK(#REF!),"",#REF!)</f>
        <v>#REF!</v>
      </c>
      <c r="FG2" t="e">
        <f>IF(ISBLANK(#REF!),"",#REF!)</f>
        <v>#REF!</v>
      </c>
      <c r="FH2" t="e">
        <f>IF(ISBLANK(#REF!),"",#REF!)</f>
        <v>#REF!</v>
      </c>
      <c r="FI2" t="e">
        <f>IF(ISBLANK(#REF!),"",#REF!)</f>
        <v>#REF!</v>
      </c>
      <c r="FJ2" t="e">
        <f>IF(ISBLANK(#REF!),"",#REF!)</f>
        <v>#REF!</v>
      </c>
      <c r="FK2" t="e">
        <f>IF(ISBLANK(#REF!),"",#REF!)</f>
        <v>#REF!</v>
      </c>
      <c r="FL2" t="e">
        <f>IF(ISBLANK(#REF!),"",#REF!)</f>
        <v>#REF!</v>
      </c>
      <c r="FM2" t="e">
        <f>IF(ISBLANK(#REF!),"",#REF!)</f>
        <v>#REF!</v>
      </c>
      <c r="FN2" t="e">
        <f>IF(ISBLANK(#REF!),"",#REF!)</f>
        <v>#REF!</v>
      </c>
      <c r="FO2" t="e">
        <f>IF(ISBLANK(#REF!),"",#REF!)</f>
        <v>#REF!</v>
      </c>
      <c r="FP2" t="e">
        <f>IF(ISBLANK(#REF!),"",#REF!)</f>
        <v>#REF!</v>
      </c>
      <c r="FQ2" t="e">
        <f>IF(ISBLANK(#REF!),"",#REF!)</f>
        <v>#REF!</v>
      </c>
      <c r="FR2" t="e">
        <f>IF(ISBLANK(#REF!),"",#REF!)</f>
        <v>#REF!</v>
      </c>
      <c r="FS2" t="e">
        <f>IF(ISBLANK(#REF!),"",#REF!)</f>
        <v>#REF!</v>
      </c>
      <c r="FT2" t="e">
        <f>IF(ISBLANK(#REF!),"",#REF!)</f>
        <v>#REF!</v>
      </c>
      <c r="FU2" t="e">
        <f>IF(ISBLANK(#REF!),"",#REF!)</f>
        <v>#REF!</v>
      </c>
      <c r="FV2" t="e">
        <f>IF(ISBLANK(#REF!),"",#REF!)</f>
        <v>#REF!</v>
      </c>
      <c r="FW2" t="e">
        <f>IF(ISBLANK(#REF!),"",#REF!)</f>
        <v>#REF!</v>
      </c>
      <c r="FX2" t="e">
        <f>IF(ISBLANK(#REF!),"",#REF!)</f>
        <v>#REF!</v>
      </c>
      <c r="FY2" t="e">
        <f>IF(ISBLANK(#REF!),"",#REF!)</f>
        <v>#REF!</v>
      </c>
      <c r="FZ2" t="e">
        <f>IF(ISBLANK(#REF!),"",#REF!)</f>
        <v>#REF!</v>
      </c>
      <c r="GA2" t="e">
        <f>IF(ISBLANK(#REF!),"",#REF!)</f>
        <v>#REF!</v>
      </c>
      <c r="GB2" t="e">
        <f>IF(ISBLANK(#REF!),"",#REF!)</f>
        <v>#REF!</v>
      </c>
      <c r="GC2" t="e">
        <f>IF(ISBLANK(#REF!),"",#REF!)</f>
        <v>#REF!</v>
      </c>
      <c r="GD2" t="e">
        <f>IF(ISBLANK(#REF!),"",#REF!)</f>
        <v>#REF!</v>
      </c>
      <c r="GE2" t="e">
        <f>IF(ISBLANK(#REF!),"",#REF!)</f>
        <v>#REF!</v>
      </c>
      <c r="GF2" t="e">
        <f>IF(ISBLANK(#REF!),"",#REF!)</f>
        <v>#REF!</v>
      </c>
      <c r="GG2" t="e">
        <f>IF(ISBLANK(#REF!),"",#REF!)</f>
        <v>#REF!</v>
      </c>
      <c r="GH2" t="e">
        <f>IF(ISBLANK(#REF!),"",#REF!)</f>
        <v>#REF!</v>
      </c>
      <c r="GI2" t="e">
        <f>IF(ISBLANK(#REF!),"",#REF!)</f>
        <v>#REF!</v>
      </c>
      <c r="GJ2" t="e">
        <f>IF(ISBLANK(#REF!),"",#REF!)</f>
        <v>#REF!</v>
      </c>
      <c r="GK2" t="e">
        <f>IF(ISBLANK(#REF!),"",#REF!)</f>
        <v>#REF!</v>
      </c>
      <c r="GL2" t="e">
        <f>IF(ISBLANK(#REF!),"",#REF!)</f>
        <v>#REF!</v>
      </c>
      <c r="GM2" t="e">
        <f>IF(ISBLANK(#REF!),"",#REF!)</f>
        <v>#REF!</v>
      </c>
      <c r="GN2" t="e">
        <f>IF(ISBLANK(#REF!),"",#REF!)</f>
        <v>#REF!</v>
      </c>
      <c r="GO2" t="e">
        <f>IF(ISBLANK(#REF!),"",#REF!)</f>
        <v>#REF!</v>
      </c>
      <c r="GP2" t="e">
        <f>IF(ISBLANK(#REF!),"",#REF!)</f>
        <v>#REF!</v>
      </c>
      <c r="GQ2" t="e">
        <f>IF(ISBLANK(#REF!),"",#REF!)</f>
        <v>#REF!</v>
      </c>
      <c r="GR2" t="e">
        <f>IF(ISBLANK(#REF!),"",#REF!)</f>
        <v>#REF!</v>
      </c>
      <c r="GS2" t="e">
        <f>IF(ISBLANK(#REF!),"",#REF!)</f>
        <v>#REF!</v>
      </c>
      <c r="GT2" t="e">
        <f>IF(ISBLANK(#REF!),"",#REF!)</f>
        <v>#REF!</v>
      </c>
      <c r="GU2" t="e">
        <f>IF(ISBLANK(#REF!),"",#REF!)</f>
        <v>#REF!</v>
      </c>
      <c r="GV2" t="e">
        <f>IF(ISBLANK(#REF!),"",#REF!)</f>
        <v>#REF!</v>
      </c>
      <c r="GW2" t="e">
        <f>IF(ISBLANK(#REF!),"",#REF!)</f>
        <v>#REF!</v>
      </c>
      <c r="GX2" t="e">
        <f>IF(ISBLANK(#REF!),"",#REF!)</f>
        <v>#REF!</v>
      </c>
      <c r="GY2" t="e">
        <f>IF(ISBLANK(#REF!),"",#REF!)</f>
        <v>#REF!</v>
      </c>
      <c r="GZ2" t="e">
        <f>IF(ISBLANK(#REF!),"",#REF!)</f>
        <v>#REF!</v>
      </c>
      <c r="HA2" t="e">
        <f>IF(ISBLANK(#REF!),"",#REF!)</f>
        <v>#REF!</v>
      </c>
      <c r="HB2" t="e">
        <f>IF(ISBLANK(#REF!),"",#REF!)</f>
        <v>#REF!</v>
      </c>
      <c r="HC2" t="e">
        <f>IF(ISBLANK(#REF!),"",#REF!)</f>
        <v>#REF!</v>
      </c>
      <c r="HD2" t="e">
        <f>IF(ISBLANK(#REF!),"",#REF!)</f>
        <v>#REF!</v>
      </c>
      <c r="HE2" t="e">
        <f>IF(ISBLANK(#REF!),"",#REF!)</f>
        <v>#REF!</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3862-7E09-43FB-B12F-5069F3778B8A}">
  <sheetPr>
    <tabColor rgb="FF00B050"/>
  </sheetPr>
  <dimension ref="B1:AB394"/>
  <sheetViews>
    <sheetView topLeftCell="A144" zoomScale="70" zoomScaleNormal="70" workbookViewId="0">
      <selection activeCell="O186" sqref="O186:Q186"/>
    </sheetView>
  </sheetViews>
  <sheetFormatPr defaultColWidth="8.88671875" defaultRowHeight="13.8" x14ac:dyDescent="0.25"/>
  <cols>
    <col min="1" max="1" width="2" style="947" customWidth="1"/>
    <col min="2" max="2" width="24.33203125" style="902" customWidth="1"/>
    <col min="3" max="14" width="13.88671875" style="902" customWidth="1"/>
    <col min="15" max="15" width="16" style="902" customWidth="1"/>
    <col min="16" max="19" width="13.88671875" style="902" customWidth="1"/>
    <col min="20" max="20" width="8.88671875" style="947"/>
    <col min="21" max="21" width="23.6640625" style="884" customWidth="1"/>
    <col min="22" max="22" width="34.5546875" style="884" customWidth="1"/>
    <col min="23" max="23" width="23.6640625" style="884" customWidth="1"/>
    <col min="24" max="24" width="14" style="885" customWidth="1"/>
    <col min="25" max="28" width="8.88671875" style="885"/>
    <col min="29" max="16384" width="8.88671875" style="947"/>
  </cols>
  <sheetData>
    <row r="1" spans="2:28" s="877" customFormat="1" ht="9.75" customHeight="1" thickBot="1" x14ac:dyDescent="0.3">
      <c r="B1" s="876"/>
      <c r="C1" s="876"/>
      <c r="D1" s="876"/>
      <c r="E1" s="876"/>
      <c r="F1" s="876"/>
      <c r="G1" s="876"/>
      <c r="H1" s="876"/>
      <c r="I1" s="876"/>
      <c r="J1" s="876"/>
      <c r="K1" s="876"/>
      <c r="L1" s="876"/>
      <c r="M1" s="876"/>
      <c r="N1" s="876"/>
      <c r="O1" s="876"/>
      <c r="P1" s="876"/>
      <c r="Q1" s="876"/>
      <c r="R1" s="876"/>
      <c r="S1" s="876"/>
      <c r="U1" s="878"/>
      <c r="V1" s="878"/>
      <c r="W1" s="878"/>
      <c r="X1" s="879"/>
      <c r="Y1" s="879"/>
      <c r="Z1" s="879"/>
      <c r="AA1" s="879"/>
      <c r="AB1" s="879"/>
    </row>
    <row r="2" spans="2:28" s="883" customFormat="1" ht="14.25" customHeight="1" thickTop="1" x14ac:dyDescent="0.25">
      <c r="B2" s="880"/>
      <c r="C2" s="881"/>
      <c r="D2" s="881"/>
      <c r="E2" s="881"/>
      <c r="F2" s="881"/>
      <c r="G2" s="881"/>
      <c r="H2" s="881"/>
      <c r="I2" s="881"/>
      <c r="J2" s="881"/>
      <c r="K2" s="881"/>
      <c r="L2" s="881"/>
      <c r="M2" s="881"/>
      <c r="N2" s="881"/>
      <c r="O2" s="881"/>
      <c r="P2" s="881"/>
      <c r="Q2" s="881"/>
      <c r="R2" s="881"/>
      <c r="S2" s="882"/>
      <c r="U2" s="884"/>
      <c r="V2" s="884"/>
      <c r="W2" s="884"/>
      <c r="X2" s="885"/>
      <c r="Y2" s="885"/>
      <c r="Z2" s="885"/>
      <c r="AA2" s="885"/>
      <c r="AB2" s="885"/>
    </row>
    <row r="3" spans="2:28" s="883" customFormat="1" ht="13.5" customHeight="1" x14ac:dyDescent="0.25">
      <c r="B3" s="886"/>
      <c r="C3" s="887"/>
      <c r="D3" s="887"/>
      <c r="E3" s="887"/>
      <c r="F3" s="887"/>
      <c r="G3" s="887"/>
      <c r="H3" s="887"/>
      <c r="I3" s="887"/>
      <c r="J3" s="887"/>
      <c r="K3" s="887"/>
      <c r="L3" s="887"/>
      <c r="M3" s="887"/>
      <c r="N3" s="887"/>
      <c r="O3" s="887"/>
      <c r="P3" s="887"/>
      <c r="Q3" s="887"/>
      <c r="R3" s="887"/>
      <c r="S3" s="888"/>
      <c r="U3" s="889"/>
      <c r="V3" s="889"/>
      <c r="W3" s="889"/>
      <c r="X3" s="889"/>
      <c r="Y3" s="885"/>
      <c r="Z3" s="885"/>
      <c r="AA3" s="885"/>
      <c r="AB3" s="885"/>
    </row>
    <row r="4" spans="2:28" s="883" customFormat="1" ht="14.25" customHeight="1" x14ac:dyDescent="0.25">
      <c r="B4" s="886"/>
      <c r="C4" s="887"/>
      <c r="D4" s="887"/>
      <c r="E4" s="887"/>
      <c r="F4" s="887"/>
      <c r="G4" s="887"/>
      <c r="H4" s="887"/>
      <c r="I4" s="887"/>
      <c r="J4" s="887"/>
      <c r="K4" s="887"/>
      <c r="L4" s="887"/>
      <c r="M4" s="887"/>
      <c r="N4" s="887"/>
      <c r="O4" s="887"/>
      <c r="P4" s="887"/>
      <c r="Q4" s="887"/>
      <c r="R4" s="887"/>
      <c r="S4" s="888"/>
      <c r="U4" s="889"/>
      <c r="V4" s="889"/>
      <c r="W4" s="889"/>
      <c r="X4" s="889"/>
      <c r="Y4" s="885"/>
      <c r="Z4" s="885"/>
      <c r="AA4" s="885"/>
      <c r="AB4" s="885"/>
    </row>
    <row r="5" spans="2:28" s="883" customFormat="1" ht="13.5" customHeight="1" x14ac:dyDescent="0.25">
      <c r="B5" s="886"/>
      <c r="C5" s="887"/>
      <c r="D5" s="887"/>
      <c r="E5" s="1201" t="str">
        <f>"ACI Airport Economics Survey "&amp;MID([2]Instructions!B1,1,6)</f>
        <v>ACI Airport Economics Survey FY2025</v>
      </c>
      <c r="F5" s="1201"/>
      <c r="G5" s="1201"/>
      <c r="H5" s="1201"/>
      <c r="I5" s="1201"/>
      <c r="J5" s="1201"/>
      <c r="K5" s="1201"/>
      <c r="L5" s="1201"/>
      <c r="M5" s="1201"/>
      <c r="N5" s="1201"/>
      <c r="O5" s="1201"/>
      <c r="P5" s="1201"/>
      <c r="Q5" s="887"/>
      <c r="R5" s="887"/>
      <c r="S5" s="888"/>
      <c r="U5" s="884"/>
      <c r="V5" s="884"/>
      <c r="W5" s="884"/>
      <c r="X5" s="885"/>
      <c r="Y5" s="885"/>
      <c r="Z5" s="885"/>
      <c r="AA5" s="885"/>
      <c r="AB5" s="885"/>
    </row>
    <row r="6" spans="2:28" s="883" customFormat="1" ht="21.75" customHeight="1" x14ac:dyDescent="0.25">
      <c r="B6" s="890"/>
      <c r="C6" s="891"/>
      <c r="D6" s="891"/>
      <c r="E6" s="1201"/>
      <c r="F6" s="1201"/>
      <c r="G6" s="1201"/>
      <c r="H6" s="1201"/>
      <c r="I6" s="1201"/>
      <c r="J6" s="1201"/>
      <c r="K6" s="1201"/>
      <c r="L6" s="1201"/>
      <c r="M6" s="1201"/>
      <c r="N6" s="1201"/>
      <c r="O6" s="1201"/>
      <c r="P6" s="1201"/>
      <c r="Q6" s="887"/>
      <c r="R6" s="891"/>
      <c r="S6" s="892"/>
      <c r="U6" s="884"/>
      <c r="V6" s="884"/>
      <c r="W6" s="884"/>
      <c r="X6" s="885"/>
      <c r="Y6" s="885"/>
      <c r="Z6" s="885"/>
      <c r="AA6" s="885"/>
      <c r="AB6" s="885"/>
    </row>
    <row r="7" spans="2:28" s="883" customFormat="1" x14ac:dyDescent="0.25">
      <c r="B7" s="890"/>
      <c r="C7" s="891"/>
      <c r="D7" s="891"/>
      <c r="E7" s="891"/>
      <c r="F7" s="891"/>
      <c r="G7" s="891"/>
      <c r="H7" s="891"/>
      <c r="I7" s="891"/>
      <c r="J7" s="891"/>
      <c r="K7" s="891"/>
      <c r="L7" s="891"/>
      <c r="M7" s="891"/>
      <c r="N7" s="891"/>
      <c r="O7" s="848"/>
      <c r="P7" s="1202" t="s">
        <v>6733</v>
      </c>
      <c r="Q7" s="1202"/>
      <c r="R7" s="891"/>
      <c r="S7" s="892"/>
      <c r="U7" s="884"/>
      <c r="V7" s="884"/>
      <c r="W7" s="884"/>
      <c r="X7" s="885"/>
      <c r="Y7" s="885"/>
      <c r="Z7" s="885"/>
      <c r="AA7" s="885"/>
      <c r="AB7" s="885"/>
    </row>
    <row r="8" spans="2:28" s="883" customFormat="1" x14ac:dyDescent="0.25">
      <c r="B8" s="890"/>
      <c r="C8" s="891"/>
      <c r="D8" s="891"/>
      <c r="E8" s="891"/>
      <c r="F8" s="891"/>
      <c r="G8" s="891"/>
      <c r="H8" s="891"/>
      <c r="I8" s="891"/>
      <c r="J8" s="891"/>
      <c r="K8" s="891"/>
      <c r="L8" s="891"/>
      <c r="M8" s="891"/>
      <c r="N8" s="891"/>
      <c r="O8" s="848"/>
      <c r="P8" s="1203" t="s">
        <v>7483</v>
      </c>
      <c r="Q8" s="1203"/>
      <c r="R8" s="891"/>
      <c r="S8" s="892"/>
      <c r="U8" s="884"/>
      <c r="V8" s="884"/>
      <c r="W8" s="884"/>
      <c r="X8" s="885"/>
      <c r="Y8" s="885"/>
      <c r="Z8" s="885"/>
      <c r="AA8" s="885"/>
      <c r="AB8" s="885"/>
    </row>
    <row r="9" spans="2:28" s="883" customFormat="1" x14ac:dyDescent="0.25">
      <c r="B9" s="890"/>
      <c r="C9" s="893"/>
      <c r="D9" s="893"/>
      <c r="E9" s="893"/>
      <c r="F9" s="891"/>
      <c r="G9" s="795"/>
      <c r="H9" s="891"/>
      <c r="I9" s="891"/>
      <c r="J9" s="891"/>
      <c r="K9" s="891"/>
      <c r="L9" s="891"/>
      <c r="M9" s="891"/>
      <c r="N9" s="891"/>
      <c r="O9" s="891"/>
      <c r="P9" s="1204" t="s">
        <v>7484</v>
      </c>
      <c r="Q9" s="1204"/>
      <c r="R9" s="891"/>
      <c r="S9" s="892"/>
      <c r="U9" s="884"/>
      <c r="V9" s="884"/>
      <c r="W9" s="884"/>
      <c r="X9" s="885"/>
      <c r="Y9" s="885"/>
      <c r="Z9" s="885"/>
      <c r="AA9" s="885"/>
      <c r="AB9" s="885"/>
    </row>
    <row r="10" spans="2:28" s="883" customFormat="1" x14ac:dyDescent="0.25">
      <c r="B10" s="890"/>
      <c r="C10" s="891"/>
      <c r="D10" s="891"/>
      <c r="E10" s="893" t="s">
        <v>1133</v>
      </c>
      <c r="F10" s="891"/>
      <c r="G10" s="795"/>
      <c r="H10" s="891"/>
      <c r="I10" s="891"/>
      <c r="J10" s="891"/>
      <c r="K10" s="891"/>
      <c r="L10" s="891"/>
      <c r="M10" s="891"/>
      <c r="N10" s="891"/>
      <c r="O10" s="891"/>
      <c r="P10" s="1205" t="s">
        <v>7485</v>
      </c>
      <c r="Q10" s="1205"/>
      <c r="R10" s="891"/>
      <c r="S10" s="892"/>
      <c r="U10" s="884"/>
      <c r="V10" s="884"/>
      <c r="W10" s="884"/>
      <c r="X10" s="885"/>
      <c r="Y10" s="885"/>
      <c r="Z10" s="885"/>
      <c r="AA10" s="885"/>
      <c r="AB10" s="885"/>
    </row>
    <row r="11" spans="2:28" s="883" customFormat="1" x14ac:dyDescent="0.25">
      <c r="B11" s="890"/>
      <c r="C11" s="894"/>
      <c r="D11" s="894"/>
      <c r="E11" s="891" t="s">
        <v>1132</v>
      </c>
      <c r="F11" s="891"/>
      <c r="G11" s="895"/>
      <c r="H11" s="795"/>
      <c r="I11" s="891"/>
      <c r="J11" s="891"/>
      <c r="K11" s="891"/>
      <c r="L11" s="891"/>
      <c r="M11" s="891"/>
      <c r="N11" s="891"/>
      <c r="O11" s="891"/>
      <c r="P11" s="891"/>
      <c r="Q11" s="891"/>
      <c r="R11" s="891"/>
      <c r="S11" s="892"/>
      <c r="U11" s="884"/>
      <c r="V11" s="884"/>
      <c r="W11" s="884"/>
      <c r="X11" s="885"/>
      <c r="Y11" s="885"/>
      <c r="Z11" s="885"/>
      <c r="AA11" s="885"/>
      <c r="AB11" s="885"/>
    </row>
    <row r="12" spans="2:28" s="883" customFormat="1" x14ac:dyDescent="0.25">
      <c r="B12" s="890"/>
      <c r="C12" s="894"/>
      <c r="D12" s="894"/>
      <c r="E12" s="894" t="s">
        <v>1142</v>
      </c>
      <c r="F12" s="895" t="s">
        <v>1143</v>
      </c>
      <c r="G12" s="895"/>
      <c r="H12" s="795"/>
      <c r="I12" s="891"/>
      <c r="J12" s="891"/>
      <c r="K12" s="891"/>
      <c r="L12" s="891"/>
      <c r="M12" s="891"/>
      <c r="N12" s="891"/>
      <c r="O12" s="891"/>
      <c r="P12" s="891"/>
      <c r="Q12" s="891"/>
      <c r="R12" s="891"/>
      <c r="S12" s="892"/>
      <c r="U12" s="884"/>
      <c r="V12" s="884"/>
      <c r="W12" s="884"/>
      <c r="X12" s="885"/>
      <c r="Y12" s="885"/>
      <c r="Z12" s="885"/>
      <c r="AA12" s="885"/>
      <c r="AB12" s="885"/>
    </row>
    <row r="13" spans="2:28" s="883" customFormat="1" x14ac:dyDescent="0.25">
      <c r="B13" s="890"/>
      <c r="C13" s="894"/>
      <c r="D13" s="894"/>
      <c r="E13" s="894" t="s">
        <v>1142</v>
      </c>
      <c r="F13" s="895" t="s">
        <v>1144</v>
      </c>
      <c r="G13" s="895"/>
      <c r="H13" s="795"/>
      <c r="I13" s="891"/>
      <c r="J13" s="891"/>
      <c r="K13" s="891"/>
      <c r="L13" s="891"/>
      <c r="M13" s="891"/>
      <c r="N13" s="891"/>
      <c r="O13" s="891"/>
      <c r="P13" s="891"/>
      <c r="Q13" s="891"/>
      <c r="R13" s="891"/>
      <c r="S13" s="892"/>
      <c r="U13" s="884"/>
      <c r="V13" s="884"/>
      <c r="W13" s="884"/>
      <c r="X13" s="885"/>
      <c r="Y13" s="885"/>
      <c r="Z13" s="885"/>
      <c r="AA13" s="885"/>
      <c r="AB13" s="885"/>
    </row>
    <row r="14" spans="2:28" s="883" customFormat="1" x14ac:dyDescent="0.25">
      <c r="B14" s="890"/>
      <c r="C14" s="894"/>
      <c r="D14" s="894"/>
      <c r="E14" s="894" t="s">
        <v>1142</v>
      </c>
      <c r="F14" s="895" t="s">
        <v>1145</v>
      </c>
      <c r="G14" s="895"/>
      <c r="H14" s="795"/>
      <c r="I14" s="891"/>
      <c r="J14" s="891"/>
      <c r="K14" s="891"/>
      <c r="L14" s="891"/>
      <c r="M14" s="891"/>
      <c r="N14" s="891"/>
      <c r="O14" s="891"/>
      <c r="P14" s="891"/>
      <c r="Q14" s="891"/>
      <c r="R14" s="891"/>
      <c r="S14" s="892"/>
      <c r="U14" s="884"/>
      <c r="V14" s="884"/>
      <c r="W14" s="884"/>
      <c r="X14" s="885"/>
      <c r="Y14" s="885"/>
      <c r="Z14" s="885"/>
      <c r="AA14" s="885"/>
      <c r="AB14" s="885"/>
    </row>
    <row r="15" spans="2:28" s="883" customFormat="1" x14ac:dyDescent="0.25">
      <c r="B15" s="890"/>
      <c r="C15" s="891"/>
      <c r="D15" s="891"/>
      <c r="E15" s="894" t="s">
        <v>1142</v>
      </c>
      <c r="F15" s="895" t="s">
        <v>6845</v>
      </c>
      <c r="G15" s="795"/>
      <c r="H15" s="891"/>
      <c r="I15" s="891"/>
      <c r="J15" s="891"/>
      <c r="K15" s="891"/>
      <c r="L15" s="891"/>
      <c r="M15" s="891"/>
      <c r="N15" s="891"/>
      <c r="O15" s="891"/>
      <c r="P15" s="891"/>
      <c r="Q15" s="891"/>
      <c r="R15" s="891"/>
      <c r="S15" s="892"/>
      <c r="U15" s="884"/>
      <c r="V15" s="884"/>
      <c r="W15" s="884"/>
      <c r="X15" s="885"/>
      <c r="Y15" s="885"/>
      <c r="Z15" s="885"/>
      <c r="AA15" s="885"/>
      <c r="AB15" s="885"/>
    </row>
    <row r="16" spans="2:28" s="883" customFormat="1" x14ac:dyDescent="0.25">
      <c r="B16" s="890"/>
      <c r="C16" s="891"/>
      <c r="D16" s="891"/>
      <c r="E16" s="891" t="s">
        <v>7486</v>
      </c>
      <c r="F16" s="891"/>
      <c r="G16" s="795"/>
      <c r="H16" s="891"/>
      <c r="I16" s="891"/>
      <c r="J16" s="891"/>
      <c r="K16" s="891"/>
      <c r="L16" s="891"/>
      <c r="M16" s="891"/>
      <c r="N16" s="891"/>
      <c r="O16" s="891"/>
      <c r="P16" s="891"/>
      <c r="Q16" s="891"/>
      <c r="R16" s="891"/>
      <c r="S16" s="892"/>
      <c r="U16" s="884"/>
      <c r="V16" s="884"/>
      <c r="W16" s="884"/>
      <c r="X16" s="885"/>
      <c r="Y16" s="885"/>
      <c r="Z16" s="885"/>
      <c r="AA16" s="885"/>
      <c r="AB16" s="885"/>
    </row>
    <row r="17" spans="2:28" s="883" customFormat="1" x14ac:dyDescent="0.25">
      <c r="B17" s="890"/>
      <c r="C17" s="891"/>
      <c r="D17" s="891"/>
      <c r="E17" s="891" t="s">
        <v>1146</v>
      </c>
      <c r="F17" s="891"/>
      <c r="G17" s="795"/>
      <c r="H17" s="891"/>
      <c r="I17" s="891"/>
      <c r="J17" s="891"/>
      <c r="K17" s="891"/>
      <c r="L17" s="891"/>
      <c r="M17" s="891"/>
      <c r="N17" s="891"/>
      <c r="O17" s="891"/>
      <c r="P17" s="891"/>
      <c r="Q17" s="891"/>
      <c r="R17" s="891"/>
      <c r="S17" s="892"/>
      <c r="U17" s="884"/>
      <c r="V17" s="884"/>
      <c r="W17" s="884"/>
      <c r="X17" s="885"/>
      <c r="Y17" s="885"/>
      <c r="Z17" s="885"/>
      <c r="AA17" s="885"/>
      <c r="AB17" s="885"/>
    </row>
    <row r="18" spans="2:28" s="883" customFormat="1" x14ac:dyDescent="0.25">
      <c r="B18" s="890"/>
      <c r="C18" s="891"/>
      <c r="D18" s="891"/>
      <c r="E18" s="891" t="s">
        <v>7265</v>
      </c>
      <c r="F18" s="891"/>
      <c r="G18" s="795"/>
      <c r="H18" s="891"/>
      <c r="I18" s="891"/>
      <c r="J18" s="891"/>
      <c r="K18" s="891"/>
      <c r="L18" s="891"/>
      <c r="M18" s="891"/>
      <c r="N18" s="891"/>
      <c r="O18" s="891"/>
      <c r="P18" s="891"/>
      <c r="Q18" s="891"/>
      <c r="R18" s="891"/>
      <c r="S18" s="892"/>
      <c r="U18" s="884"/>
      <c r="V18" s="884"/>
      <c r="W18" s="884"/>
      <c r="X18" s="885"/>
      <c r="Y18" s="885"/>
      <c r="Z18" s="885"/>
      <c r="AA18" s="885"/>
      <c r="AB18" s="885"/>
    </row>
    <row r="19" spans="2:28" s="883" customFormat="1" x14ac:dyDescent="0.25">
      <c r="B19" s="890"/>
      <c r="C19" s="891"/>
      <c r="D19" s="891"/>
      <c r="E19" s="891"/>
      <c r="F19" s="891"/>
      <c r="G19" s="795"/>
      <c r="H19" s="891"/>
      <c r="I19" s="891"/>
      <c r="J19" s="891"/>
      <c r="K19" s="891"/>
      <c r="L19" s="891"/>
      <c r="M19" s="891"/>
      <c r="N19" s="891"/>
      <c r="O19" s="891"/>
      <c r="P19" s="891"/>
      <c r="Q19" s="891"/>
      <c r="R19" s="891"/>
      <c r="S19" s="892"/>
      <c r="U19" s="884"/>
      <c r="V19" s="884"/>
      <c r="W19" s="884"/>
      <c r="X19" s="885"/>
      <c r="Y19" s="885"/>
      <c r="Z19" s="885"/>
      <c r="AA19" s="885"/>
      <c r="AB19" s="885"/>
    </row>
    <row r="20" spans="2:28" s="883" customFormat="1" ht="15.75" customHeight="1" x14ac:dyDescent="0.25">
      <c r="B20" s="890"/>
      <c r="C20" s="891"/>
      <c r="D20" s="896"/>
      <c r="E20" s="897" t="s">
        <v>7266</v>
      </c>
      <c r="F20" s="897"/>
      <c r="G20" s="897"/>
      <c r="H20" s="897"/>
      <c r="I20" s="897"/>
      <c r="J20" s="897"/>
      <c r="K20" s="897"/>
      <c r="L20" s="897"/>
      <c r="M20" s="891"/>
      <c r="N20" s="891"/>
      <c r="O20" s="896"/>
      <c r="P20" s="896"/>
      <c r="Q20" s="896"/>
      <c r="R20" s="891"/>
      <c r="S20" s="892"/>
      <c r="U20" s="884"/>
      <c r="V20" s="884"/>
      <c r="W20" s="884"/>
      <c r="X20" s="885"/>
      <c r="Y20" s="885"/>
      <c r="Z20" s="885"/>
      <c r="AA20" s="885"/>
      <c r="AB20" s="885"/>
    </row>
    <row r="21" spans="2:28" s="883" customFormat="1" ht="14.4" thickBot="1" x14ac:dyDescent="0.3">
      <c r="B21" s="898"/>
      <c r="C21" s="899"/>
      <c r="D21" s="899"/>
      <c r="E21" s="899"/>
      <c r="F21" s="899"/>
      <c r="G21" s="899"/>
      <c r="H21" s="899"/>
      <c r="I21" s="899"/>
      <c r="J21" s="899"/>
      <c r="K21" s="899"/>
      <c r="L21" s="899"/>
      <c r="M21" s="899"/>
      <c r="N21" s="899"/>
      <c r="O21" s="899"/>
      <c r="P21" s="899"/>
      <c r="Q21" s="899"/>
      <c r="R21" s="899"/>
      <c r="S21" s="900"/>
      <c r="U21" s="884"/>
      <c r="V21" s="884"/>
      <c r="W21" s="884"/>
      <c r="X21" s="885"/>
      <c r="Y21" s="885"/>
      <c r="Z21" s="885"/>
      <c r="AA21" s="885"/>
      <c r="AB21" s="885"/>
    </row>
    <row r="22" spans="2:28" s="883" customFormat="1" ht="15" thickTop="1" thickBot="1" x14ac:dyDescent="0.3">
      <c r="B22" s="901"/>
      <c r="C22" s="902"/>
      <c r="D22" s="902"/>
      <c r="E22" s="902"/>
      <c r="F22" s="902"/>
      <c r="G22" s="902"/>
      <c r="H22" s="902"/>
      <c r="I22" s="902"/>
      <c r="J22" s="902"/>
      <c r="K22" s="902"/>
      <c r="L22" s="902"/>
      <c r="M22" s="902"/>
      <c r="N22" s="902"/>
      <c r="O22" s="902"/>
      <c r="P22" s="902"/>
      <c r="Q22" s="902"/>
      <c r="R22" s="902"/>
      <c r="S22" s="902"/>
      <c r="U22" s="884"/>
      <c r="V22" s="884"/>
      <c r="W22" s="884"/>
      <c r="X22" s="885"/>
      <c r="Y22" s="885"/>
      <c r="Z22" s="885"/>
      <c r="AA22" s="885"/>
      <c r="AB22" s="885"/>
    </row>
    <row r="23" spans="2:28" s="883" customFormat="1" x14ac:dyDescent="0.25">
      <c r="B23" s="903"/>
      <c r="C23" s="904"/>
      <c r="D23" s="904"/>
      <c r="E23" s="904"/>
      <c r="F23" s="904"/>
      <c r="G23" s="904"/>
      <c r="H23" s="904"/>
      <c r="I23" s="904"/>
      <c r="J23" s="904"/>
      <c r="K23" s="904"/>
      <c r="L23" s="904"/>
      <c r="M23" s="904"/>
      <c r="N23" s="904"/>
      <c r="O23" s="904"/>
      <c r="P23" s="904"/>
      <c r="Q23" s="904"/>
      <c r="R23" s="904"/>
      <c r="S23" s="905"/>
      <c r="U23" s="884"/>
      <c r="V23" s="884"/>
      <c r="W23" s="884"/>
      <c r="X23" s="885"/>
      <c r="Y23" s="885"/>
      <c r="Z23" s="885"/>
      <c r="AA23" s="885"/>
      <c r="AB23" s="885"/>
    </row>
    <row r="24" spans="2:28" s="883" customFormat="1" ht="17.399999999999999" x14ac:dyDescent="0.3">
      <c r="B24" s="906"/>
      <c r="C24" s="907" t="s">
        <v>7487</v>
      </c>
      <c r="D24" s="891"/>
      <c r="E24" s="891"/>
      <c r="F24" s="891"/>
      <c r="G24" s="891"/>
      <c r="H24" s="891"/>
      <c r="I24" s="891"/>
      <c r="J24" s="891"/>
      <c r="K24" s="891"/>
      <c r="L24" s="891"/>
      <c r="M24" s="891"/>
      <c r="N24" s="891"/>
      <c r="O24" s="891"/>
      <c r="P24" s="891"/>
      <c r="Q24" s="891"/>
      <c r="R24" s="891"/>
      <c r="S24" s="908"/>
      <c r="U24" s="884"/>
      <c r="V24" s="884"/>
      <c r="W24" s="884"/>
      <c r="X24" s="885"/>
      <c r="Y24" s="885"/>
      <c r="Z24" s="885"/>
      <c r="AA24" s="885"/>
      <c r="AB24" s="885"/>
    </row>
    <row r="25" spans="2:28" s="883" customFormat="1" x14ac:dyDescent="0.25">
      <c r="B25" s="906"/>
      <c r="C25" s="891"/>
      <c r="D25" s="795"/>
      <c r="E25" s="891"/>
      <c r="F25" s="891"/>
      <c r="G25" s="891"/>
      <c r="H25" s="891"/>
      <c r="I25" s="891"/>
      <c r="J25" s="887"/>
      <c r="K25" s="887"/>
      <c r="L25" s="795"/>
      <c r="M25" s="891"/>
      <c r="N25" s="909"/>
      <c r="O25" s="891"/>
      <c r="P25" s="891"/>
      <c r="Q25" s="891"/>
      <c r="R25" s="891"/>
      <c r="S25" s="908"/>
      <c r="U25" s="884"/>
      <c r="V25" s="884"/>
      <c r="W25" s="884"/>
      <c r="X25" s="885"/>
      <c r="Y25" s="885"/>
      <c r="Z25" s="885"/>
      <c r="AA25" s="885"/>
      <c r="AB25" s="885"/>
    </row>
    <row r="26" spans="2:28" s="883" customFormat="1" x14ac:dyDescent="0.25">
      <c r="B26" s="906"/>
      <c r="C26" s="887" t="s">
        <v>7488</v>
      </c>
      <c r="D26" s="891"/>
      <c r="E26" s="891"/>
      <c r="F26" s="1122">
        <f>'[2]Stmt of Revs Exps'!D3</f>
        <v>0</v>
      </c>
      <c r="G26" s="1123"/>
      <c r="H26" s="1124"/>
      <c r="I26" s="891"/>
      <c r="J26" s="887"/>
      <c r="K26" s="887"/>
      <c r="L26" s="795"/>
      <c r="M26" s="891"/>
      <c r="N26" s="909"/>
      <c r="O26" s="891"/>
      <c r="P26" s="891"/>
      <c r="Q26" s="891"/>
      <c r="R26" s="891"/>
      <c r="S26" s="908"/>
      <c r="U26" s="884"/>
      <c r="V26" s="884"/>
      <c r="W26" s="884"/>
      <c r="X26" s="885"/>
      <c r="Y26" s="885"/>
      <c r="Z26" s="885"/>
      <c r="AA26" s="885"/>
      <c r="AB26" s="885"/>
    </row>
    <row r="27" spans="2:28" s="883" customFormat="1" x14ac:dyDescent="0.25">
      <c r="B27" s="906"/>
      <c r="C27" s="887"/>
      <c r="D27" s="891"/>
      <c r="E27" s="891"/>
      <c r="F27" s="910"/>
      <c r="G27" s="910"/>
      <c r="H27" s="910"/>
      <c r="I27" s="891"/>
      <c r="J27" s="887" t="s">
        <v>7489</v>
      </c>
      <c r="K27" s="887"/>
      <c r="L27" s="795"/>
      <c r="M27" s="891"/>
      <c r="N27" s="891"/>
      <c r="O27" s="891"/>
      <c r="P27" s="1196"/>
      <c r="Q27" s="1197"/>
      <c r="R27" s="891"/>
      <c r="S27" s="908"/>
      <c r="U27" s="884"/>
      <c r="V27" s="884"/>
      <c r="W27" s="884"/>
      <c r="X27" s="885"/>
      <c r="Y27" s="885"/>
      <c r="Z27" s="885"/>
      <c r="AA27" s="885"/>
      <c r="AB27" s="885"/>
    </row>
    <row r="28" spans="2:28" s="883" customFormat="1" x14ac:dyDescent="0.25">
      <c r="B28" s="906"/>
      <c r="C28" s="887" t="s">
        <v>2172</v>
      </c>
      <c r="D28" s="795"/>
      <c r="E28" s="891"/>
      <c r="F28" s="909">
        <v>2025</v>
      </c>
      <c r="G28" s="896" t="str">
        <f>IF(ISTEXT(#REF!),#REF!, "")</f>
        <v/>
      </c>
      <c r="H28" s="909">
        <v>2024</v>
      </c>
      <c r="I28" s="891"/>
      <c r="J28" s="891" t="s">
        <v>7490</v>
      </c>
      <c r="K28" s="887"/>
      <c r="L28" s="795"/>
      <c r="M28" s="891"/>
      <c r="N28" s="891"/>
      <c r="O28" s="891"/>
      <c r="P28" s="1196"/>
      <c r="Q28" s="1197"/>
      <c r="R28" s="891"/>
      <c r="S28" s="908"/>
      <c r="U28" s="884"/>
      <c r="V28" s="884"/>
      <c r="W28" s="884"/>
      <c r="X28" s="885"/>
      <c r="Y28" s="885"/>
      <c r="Z28" s="885"/>
      <c r="AA28" s="885"/>
      <c r="AB28" s="885"/>
    </row>
    <row r="29" spans="2:28" s="883" customFormat="1" x14ac:dyDescent="0.25">
      <c r="B29" s="906"/>
      <c r="C29" s="891" t="s">
        <v>1147</v>
      </c>
      <c r="D29" s="891"/>
      <c r="E29" s="911"/>
      <c r="F29" s="912" t="str">
        <f>IF(AND(ISNUMBER('[2]Cap &amp; Ops Stats'!I18),'[2]Cap &amp; Ops Stats'!I18&lt;&gt;0),'[2]Cap &amp; Ops Stats'!I18,"")</f>
        <v/>
      </c>
      <c r="G29" s="896"/>
      <c r="H29" s="913"/>
      <c r="I29" s="891"/>
      <c r="J29" s="895" t="s">
        <v>7491</v>
      </c>
      <c r="K29" s="891"/>
      <c r="L29" s="891"/>
      <c r="M29" s="911"/>
      <c r="N29" s="891"/>
      <c r="O29" s="891"/>
      <c r="P29" s="1196"/>
      <c r="Q29" s="1197"/>
      <c r="R29" s="891"/>
      <c r="S29" s="908"/>
      <c r="U29" s="884"/>
      <c r="V29" s="884"/>
      <c r="W29" s="884"/>
      <c r="X29" s="885"/>
      <c r="Y29" s="885"/>
      <c r="Z29" s="885"/>
      <c r="AA29" s="885"/>
      <c r="AB29" s="885"/>
    </row>
    <row r="30" spans="2:28" s="883" customFormat="1" x14ac:dyDescent="0.25">
      <c r="B30" s="906"/>
      <c r="C30" s="891" t="s">
        <v>7268</v>
      </c>
      <c r="D30" s="891"/>
      <c r="E30" s="911"/>
      <c r="F30" s="912" t="str">
        <f>IF(ISNUMBER('[2]Cap &amp; Ops Stats'!I16),'[2]Cap &amp; Ops Stats'!I16,"")</f>
        <v/>
      </c>
      <c r="G30" s="896"/>
      <c r="H30" s="913"/>
      <c r="I30" s="891"/>
      <c r="J30" s="895" t="s">
        <v>7492</v>
      </c>
      <c r="K30" s="891"/>
      <c r="L30" s="891"/>
      <c r="M30" s="891"/>
      <c r="N30" s="891"/>
      <c r="O30" s="891"/>
      <c r="P30" s="1196"/>
      <c r="Q30" s="1197"/>
      <c r="R30" s="891"/>
      <c r="S30" s="908"/>
      <c r="U30" s="884"/>
      <c r="V30" s="884"/>
      <c r="W30" s="884"/>
      <c r="X30" s="885"/>
      <c r="Y30" s="885"/>
      <c r="Z30" s="885"/>
      <c r="AA30" s="885"/>
      <c r="AB30" s="885"/>
    </row>
    <row r="31" spans="2:28" s="883" customFormat="1" x14ac:dyDescent="0.25">
      <c r="B31" s="906"/>
      <c r="C31" s="891" t="s">
        <v>1148</v>
      </c>
      <c r="D31" s="891"/>
      <c r="E31" s="911"/>
      <c r="F31" s="912" t="str">
        <f>IF(ISNUMBER([2]Misc!E13),[2]Misc!E13*0.907185,"")</f>
        <v/>
      </c>
      <c r="G31" s="896"/>
      <c r="H31" s="913"/>
      <c r="I31" s="891"/>
      <c r="J31" s="891"/>
      <c r="K31" s="910"/>
      <c r="L31" s="910"/>
      <c r="M31" s="896"/>
      <c r="N31" s="891"/>
      <c r="O31" s="891"/>
      <c r="P31" s="891"/>
      <c r="Q31" s="891"/>
      <c r="R31" s="891"/>
      <c r="S31" s="908"/>
      <c r="U31" s="884"/>
      <c r="V31" s="884"/>
      <c r="W31" s="884"/>
      <c r="X31" s="885"/>
      <c r="Y31" s="885"/>
      <c r="Z31" s="885"/>
      <c r="AA31" s="885"/>
      <c r="AB31" s="885"/>
    </row>
    <row r="32" spans="2:28" s="883" customFormat="1" x14ac:dyDescent="0.25">
      <c r="B32" s="906"/>
      <c r="C32" s="891" t="s">
        <v>2174</v>
      </c>
      <c r="D32" s="891"/>
      <c r="E32" s="911"/>
      <c r="F32" s="912" t="str">
        <f>IF(AND(ISNUMBER('[2]Cap &amp; Ops Stats'!I45),'[2]Cap &amp; Ops Stats'!I45&lt;&gt;0),'[2]Cap &amp; Ops Stats'!I45,"")</f>
        <v/>
      </c>
      <c r="G32" s="896"/>
      <c r="H32" s="913"/>
      <c r="I32" s="891"/>
      <c r="J32" s="891" t="s">
        <v>7493</v>
      </c>
      <c r="K32" s="910"/>
      <c r="L32" s="910"/>
      <c r="M32" s="896"/>
      <c r="N32" s="891"/>
      <c r="O32" s="914"/>
      <c r="P32" s="891"/>
      <c r="Q32" s="891"/>
      <c r="R32" s="891"/>
      <c r="S32" s="908"/>
      <c r="U32" s="884"/>
      <c r="V32" s="884"/>
      <c r="W32" s="884"/>
      <c r="X32" s="885"/>
      <c r="Y32" s="885"/>
      <c r="Z32" s="885"/>
      <c r="AA32" s="885"/>
      <c r="AB32" s="885"/>
    </row>
    <row r="33" spans="2:28" s="883" customFormat="1" x14ac:dyDescent="0.25">
      <c r="B33" s="906"/>
      <c r="C33" s="891" t="s">
        <v>1150</v>
      </c>
      <c r="D33" s="891"/>
      <c r="E33" s="891"/>
      <c r="F33" s="915" t="str">
        <f>IF(AND(ISNUMBER(F29),ISNUMBER(F31)),F29+10*F31,"")</f>
        <v/>
      </c>
      <c r="G33" s="896"/>
      <c r="H33" s="915" t="str">
        <f>IF(AND(ISNUMBER(H29),ISNUMBER(H31)),H29+10*H31,"")</f>
        <v/>
      </c>
      <c r="I33" s="891"/>
      <c r="J33" s="891" t="s">
        <v>1155</v>
      </c>
      <c r="K33" s="910"/>
      <c r="L33" s="910"/>
      <c r="M33" s="896"/>
      <c r="N33" s="891"/>
      <c r="O33" s="914"/>
      <c r="P33" s="1198"/>
      <c r="Q33" s="1199"/>
      <c r="R33" s="891"/>
      <c r="S33" s="908"/>
      <c r="U33" s="884"/>
      <c r="V33" s="884"/>
      <c r="W33" s="884"/>
      <c r="X33" s="885"/>
      <c r="Y33" s="885"/>
      <c r="Z33" s="885"/>
      <c r="AA33" s="885"/>
      <c r="AB33" s="885"/>
    </row>
    <row r="34" spans="2:28" s="883" customFormat="1" x14ac:dyDescent="0.25">
      <c r="B34" s="906"/>
      <c r="C34" s="891"/>
      <c r="D34" s="891"/>
      <c r="E34" s="891"/>
      <c r="F34" s="891"/>
      <c r="G34" s="891"/>
      <c r="H34" s="891"/>
      <c r="I34" s="891"/>
      <c r="J34" s="891"/>
      <c r="K34" s="910"/>
      <c r="L34" s="910"/>
      <c r="M34" s="896"/>
      <c r="N34" s="891"/>
      <c r="O34" s="914"/>
      <c r="P34" s="891"/>
      <c r="Q34" s="891"/>
      <c r="R34" s="891"/>
      <c r="S34" s="908"/>
      <c r="U34" s="884"/>
      <c r="V34" s="884"/>
      <c r="W34" s="884"/>
      <c r="X34" s="885"/>
      <c r="Y34" s="885"/>
      <c r="Z34" s="885"/>
      <c r="AA34" s="885"/>
      <c r="AB34" s="885"/>
    </row>
    <row r="35" spans="2:28" s="883" customFormat="1" x14ac:dyDescent="0.25">
      <c r="B35" s="906"/>
      <c r="C35" s="887" t="s">
        <v>2173</v>
      </c>
      <c r="D35" s="891"/>
      <c r="E35" s="891"/>
      <c r="F35" s="1196"/>
      <c r="G35" s="1200"/>
      <c r="H35" s="1197"/>
      <c r="I35" s="891"/>
      <c r="J35" s="891" t="s">
        <v>7494</v>
      </c>
      <c r="K35" s="891"/>
      <c r="L35" s="891"/>
      <c r="M35" s="891"/>
      <c r="N35" s="891"/>
      <c r="O35" s="891"/>
      <c r="P35" s="891"/>
      <c r="Q35" s="891"/>
      <c r="R35" s="891"/>
      <c r="S35" s="908"/>
      <c r="U35" s="884"/>
      <c r="V35" s="884"/>
      <c r="W35" s="884"/>
      <c r="X35" s="885"/>
      <c r="Y35" s="885"/>
      <c r="Z35" s="885"/>
      <c r="AA35" s="885"/>
      <c r="AB35" s="885"/>
    </row>
    <row r="36" spans="2:28" s="883" customFormat="1" x14ac:dyDescent="0.25">
      <c r="B36" s="906"/>
      <c r="C36" s="891" t="s">
        <v>1149</v>
      </c>
      <c r="D36" s="891"/>
      <c r="E36" s="891"/>
      <c r="F36" s="1196"/>
      <c r="G36" s="1200"/>
      <c r="H36" s="1197"/>
      <c r="I36" s="891"/>
      <c r="J36" s="891" t="s">
        <v>1156</v>
      </c>
      <c r="K36" s="891"/>
      <c r="L36" s="891"/>
      <c r="M36" s="891"/>
      <c r="N36" s="891"/>
      <c r="O36" s="891"/>
      <c r="P36" s="1084" t="str">
        <f>IF(ISNUMBER([2]General!E84),[2]General!E84,"")</f>
        <v/>
      </c>
      <c r="Q36" s="1086"/>
      <c r="R36" s="891"/>
      <c r="S36" s="908"/>
      <c r="U36" s="884"/>
      <c r="V36" s="884"/>
      <c r="W36" s="884"/>
      <c r="X36" s="885"/>
      <c r="Y36" s="885"/>
      <c r="Z36" s="885"/>
      <c r="AA36" s="885"/>
      <c r="AB36" s="885"/>
    </row>
    <row r="37" spans="2:28" s="883" customFormat="1" x14ac:dyDescent="0.25">
      <c r="B37" s="906"/>
      <c r="C37" s="891" t="s">
        <v>2175</v>
      </c>
      <c r="D37" s="891"/>
      <c r="E37" s="891"/>
      <c r="F37" s="1196"/>
      <c r="G37" s="1200"/>
      <c r="H37" s="1197"/>
      <c r="I37" s="891"/>
      <c r="J37" s="891"/>
      <c r="K37" s="891"/>
      <c r="L37" s="891"/>
      <c r="M37" s="891"/>
      <c r="N37" s="891"/>
      <c r="O37" s="891"/>
      <c r="P37" s="891"/>
      <c r="Q37" s="891"/>
      <c r="R37" s="891"/>
      <c r="S37" s="908"/>
      <c r="U37" s="884"/>
      <c r="V37" s="884"/>
      <c r="W37" s="884"/>
      <c r="X37" s="885"/>
      <c r="Y37" s="885"/>
      <c r="Z37" s="885"/>
      <c r="AA37" s="885"/>
      <c r="AB37" s="885"/>
    </row>
    <row r="38" spans="2:28" s="883" customFormat="1" ht="14.4" thickBot="1" x14ac:dyDescent="0.3">
      <c r="B38" s="916"/>
      <c r="C38" s="917"/>
      <c r="D38" s="917"/>
      <c r="E38" s="917"/>
      <c r="F38" s="917"/>
      <c r="G38" s="917"/>
      <c r="H38" s="917"/>
      <c r="I38" s="917"/>
      <c r="J38" s="917"/>
      <c r="K38" s="917"/>
      <c r="L38" s="917"/>
      <c r="M38" s="917"/>
      <c r="N38" s="917"/>
      <c r="O38" s="917"/>
      <c r="P38" s="917"/>
      <c r="Q38" s="917"/>
      <c r="R38" s="917"/>
      <c r="S38" s="918"/>
      <c r="U38" s="884"/>
      <c r="V38" s="884"/>
      <c r="W38" s="884"/>
      <c r="X38" s="885"/>
      <c r="Y38" s="885"/>
      <c r="Z38" s="885"/>
      <c r="AA38" s="885"/>
      <c r="AB38" s="885"/>
    </row>
    <row r="39" spans="2:28" s="883" customFormat="1" ht="14.4" thickBot="1" x14ac:dyDescent="0.3">
      <c r="B39" s="919"/>
      <c r="C39" s="919"/>
      <c r="D39" s="919"/>
      <c r="E39" s="919"/>
      <c r="F39" s="919"/>
      <c r="G39" s="919"/>
      <c r="H39" s="919"/>
      <c r="I39" s="919"/>
      <c r="J39" s="919"/>
      <c r="K39" s="919"/>
      <c r="L39" s="919"/>
      <c r="M39" s="919"/>
      <c r="N39" s="919"/>
      <c r="O39" s="919"/>
      <c r="P39" s="919"/>
      <c r="Q39" s="919"/>
      <c r="R39" s="919"/>
      <c r="S39" s="919"/>
      <c r="U39" s="884"/>
      <c r="V39" s="884"/>
      <c r="W39" s="884"/>
      <c r="X39" s="885"/>
      <c r="Y39" s="885"/>
      <c r="Z39" s="885"/>
      <c r="AA39" s="885"/>
      <c r="AB39" s="885"/>
    </row>
    <row r="40" spans="2:28" s="883" customFormat="1" ht="14.4" thickTop="1" x14ac:dyDescent="0.25">
      <c r="B40" s="920"/>
      <c r="C40" s="921"/>
      <c r="D40" s="921"/>
      <c r="E40" s="921"/>
      <c r="F40" s="921"/>
      <c r="G40" s="921"/>
      <c r="H40" s="921"/>
      <c r="I40" s="921"/>
      <c r="J40" s="1193"/>
      <c r="K40" s="1194"/>
      <c r="L40" s="921"/>
      <c r="M40" s="921"/>
      <c r="N40" s="921"/>
      <c r="O40" s="921"/>
      <c r="P40" s="921"/>
      <c r="Q40" s="921"/>
      <c r="R40" s="921"/>
      <c r="S40" s="923"/>
      <c r="U40" s="884"/>
      <c r="V40" s="884"/>
      <c r="W40" s="884"/>
      <c r="X40" s="885"/>
      <c r="Y40" s="885"/>
      <c r="Z40" s="885"/>
      <c r="AA40" s="885"/>
      <c r="AB40" s="885"/>
    </row>
    <row r="41" spans="2:28" s="883" customFormat="1" ht="17.399999999999999" x14ac:dyDescent="0.3">
      <c r="B41" s="890"/>
      <c r="C41" s="907" t="s">
        <v>7495</v>
      </c>
      <c r="D41" s="891"/>
      <c r="E41" s="891"/>
      <c r="F41" s="891"/>
      <c r="G41" s="891"/>
      <c r="H41" s="891"/>
      <c r="I41" s="891"/>
      <c r="J41" s="1150"/>
      <c r="K41" s="1174"/>
      <c r="L41" s="891"/>
      <c r="M41" s="1195" t="s">
        <v>1531</v>
      </c>
      <c r="N41" s="1195"/>
      <c r="O41" s="891"/>
      <c r="P41" s="891"/>
      <c r="Q41" s="891"/>
      <c r="R41" s="891"/>
      <c r="S41" s="892"/>
      <c r="U41" s="884"/>
      <c r="V41" s="884"/>
      <c r="W41" s="884"/>
      <c r="X41" s="885"/>
      <c r="Y41" s="885"/>
      <c r="Z41" s="885"/>
      <c r="AA41" s="885"/>
      <c r="AB41" s="885"/>
    </row>
    <row r="42" spans="2:28" s="883" customFormat="1" x14ac:dyDescent="0.25">
      <c r="B42" s="890"/>
      <c r="C42" s="887"/>
      <c r="D42" s="891"/>
      <c r="E42" s="891"/>
      <c r="F42" s="891"/>
      <c r="G42" s="891"/>
      <c r="H42" s="891"/>
      <c r="I42" s="891"/>
      <c r="J42" s="1191"/>
      <c r="K42" s="1192"/>
      <c r="L42" s="891"/>
      <c r="M42" s="1181" t="s">
        <v>1151</v>
      </c>
      <c r="N42" s="1181"/>
      <c r="O42" s="891"/>
      <c r="P42" s="891"/>
      <c r="Q42" s="891"/>
      <c r="R42" s="891"/>
      <c r="S42" s="892"/>
      <c r="U42" s="884"/>
      <c r="V42" s="884"/>
      <c r="W42" s="884"/>
      <c r="X42" s="885"/>
      <c r="Y42" s="885"/>
      <c r="Z42" s="885"/>
      <c r="AA42" s="885"/>
      <c r="AB42" s="885"/>
    </row>
    <row r="43" spans="2:28" s="883" customFormat="1" x14ac:dyDescent="0.25">
      <c r="B43" s="890"/>
      <c r="C43" s="925">
        <v>2.1</v>
      </c>
      <c r="D43" s="926" t="s">
        <v>2176</v>
      </c>
      <c r="E43" s="891"/>
      <c r="F43" s="891"/>
      <c r="G43" s="891"/>
      <c r="H43" s="1098"/>
      <c r="I43" s="1138"/>
      <c r="J43" s="1178" t="str">
        <f>IF(ISNUMBER([2]General!E25),[2]General!E25,"")</f>
        <v/>
      </c>
      <c r="K43" s="1179"/>
      <c r="L43" s="891"/>
      <c r="M43" s="1186" t="str">
        <f>IF(ISNUMBER(J43),E229,"")</f>
        <v/>
      </c>
      <c r="N43" s="1187"/>
      <c r="O43" s="891"/>
      <c r="P43" s="1150" t="str">
        <f>IF(AND(ISNUMBER(J43), ISBLANK(M43)), "←  indicate the unit of measurement", "")</f>
        <v/>
      </c>
      <c r="Q43" s="1174"/>
      <c r="R43" s="1174"/>
      <c r="S43" s="1188"/>
      <c r="U43" s="884"/>
      <c r="V43" s="884"/>
      <c r="W43" s="884"/>
      <c r="X43" s="885"/>
      <c r="Y43" s="885"/>
      <c r="Z43" s="885"/>
      <c r="AA43" s="885"/>
      <c r="AB43" s="885"/>
    </row>
    <row r="44" spans="2:28" s="883" customFormat="1" x14ac:dyDescent="0.25">
      <c r="B44" s="890"/>
      <c r="C44" s="928" t="s">
        <v>7267</v>
      </c>
      <c r="D44" s="891" t="s">
        <v>2177</v>
      </c>
      <c r="E44" s="891"/>
      <c r="F44" s="891"/>
      <c r="G44" s="891"/>
      <c r="H44" s="1150"/>
      <c r="I44" s="1174"/>
      <c r="J44" s="1189" t="str">
        <f>IF(ISNUMBER([2]General!C58),[2]General!C58,"")</f>
        <v/>
      </c>
      <c r="K44" s="1190"/>
      <c r="L44" s="891"/>
      <c r="M44" s="1186" t="str">
        <f>IF(ISNUMBER(J44),E226,"")</f>
        <v/>
      </c>
      <c r="N44" s="1187"/>
      <c r="O44" s="891"/>
      <c r="P44" s="1150"/>
      <c r="Q44" s="1174"/>
      <c r="R44" s="1174"/>
      <c r="S44" s="1188"/>
      <c r="U44" s="884"/>
      <c r="V44" s="884"/>
      <c r="W44" s="884"/>
      <c r="X44" s="885"/>
      <c r="Y44" s="885"/>
      <c r="Z44" s="885"/>
      <c r="AA44" s="885"/>
      <c r="AB44" s="885"/>
    </row>
    <row r="45" spans="2:28" s="883" customFormat="1" x14ac:dyDescent="0.25">
      <c r="B45" s="890"/>
      <c r="C45" s="928" t="s">
        <v>7496</v>
      </c>
      <c r="D45" s="891" t="s">
        <v>2178</v>
      </c>
      <c r="E45" s="891"/>
      <c r="F45" s="891"/>
      <c r="G45" s="891"/>
      <c r="H45" s="891"/>
      <c r="I45" s="911"/>
      <c r="J45" s="1087"/>
      <c r="K45" s="1089"/>
      <c r="L45" s="891"/>
      <c r="M45" s="1186"/>
      <c r="N45" s="1187"/>
      <c r="O45" s="891"/>
      <c r="P45" s="891"/>
      <c r="Q45" s="911"/>
      <c r="R45" s="911"/>
      <c r="S45" s="927"/>
      <c r="U45" s="884"/>
      <c r="V45" s="884"/>
      <c r="W45" s="884"/>
      <c r="X45" s="885"/>
      <c r="Y45" s="885"/>
      <c r="Z45" s="885"/>
      <c r="AA45" s="885"/>
      <c r="AB45" s="885"/>
    </row>
    <row r="46" spans="2:28" s="883" customFormat="1" x14ac:dyDescent="0.25">
      <c r="B46" s="890"/>
      <c r="C46" s="928" t="s">
        <v>7497</v>
      </c>
      <c r="D46" s="891" t="s">
        <v>2179</v>
      </c>
      <c r="E46" s="891"/>
      <c r="F46" s="891"/>
      <c r="G46" s="891"/>
      <c r="H46" s="1150"/>
      <c r="I46" s="1174"/>
      <c r="J46" s="1105"/>
      <c r="K46" s="1105"/>
      <c r="L46" s="891"/>
      <c r="M46" s="1186"/>
      <c r="N46" s="1187"/>
      <c r="O46" s="891"/>
      <c r="P46" s="1150" t="str">
        <f>IF(AND(ISNUMBER(J46), ISBLANK(M46)), "←  indicate the unit of measurement", "")</f>
        <v/>
      </c>
      <c r="Q46" s="1174"/>
      <c r="R46" s="1174"/>
      <c r="S46" s="1188"/>
      <c r="U46" s="884"/>
      <c r="V46" s="884"/>
      <c r="W46" s="884"/>
      <c r="X46" s="885"/>
      <c r="Y46" s="885"/>
      <c r="Z46" s="885"/>
      <c r="AA46" s="885"/>
      <c r="AB46" s="885"/>
    </row>
    <row r="47" spans="2:28" s="883" customFormat="1" x14ac:dyDescent="0.25">
      <c r="B47" s="890"/>
      <c r="C47" s="929" t="s">
        <v>7498</v>
      </c>
      <c r="D47" s="849" t="s">
        <v>1535</v>
      </c>
      <c r="E47" s="891"/>
      <c r="F47" s="891"/>
      <c r="G47" s="891"/>
      <c r="H47" s="1150"/>
      <c r="I47" s="1174"/>
      <c r="J47" s="1105"/>
      <c r="K47" s="1105"/>
      <c r="L47" s="891"/>
      <c r="M47" s="1186"/>
      <c r="N47" s="1187"/>
      <c r="O47" s="891"/>
      <c r="P47" s="1150" t="str">
        <f>IF(AND(ISNUMBER(J47), ISBLANK(M47)), "←  indicate the unit of measurement", "")</f>
        <v/>
      </c>
      <c r="Q47" s="1174"/>
      <c r="R47" s="1174"/>
      <c r="S47" s="1188"/>
      <c r="U47" s="884"/>
      <c r="V47" s="884"/>
      <c r="W47" s="884"/>
      <c r="X47" s="885"/>
      <c r="Y47" s="885"/>
      <c r="Z47" s="885"/>
      <c r="AA47" s="885"/>
      <c r="AB47" s="885"/>
    </row>
    <row r="48" spans="2:28" s="883" customFormat="1" x14ac:dyDescent="0.25">
      <c r="B48" s="890"/>
      <c r="C48" s="929" t="s">
        <v>7499</v>
      </c>
      <c r="D48" s="930" t="s">
        <v>2180</v>
      </c>
      <c r="E48" s="891"/>
      <c r="F48" s="891"/>
      <c r="G48" s="891"/>
      <c r="H48" s="1150"/>
      <c r="I48" s="1174"/>
      <c r="J48" s="1105"/>
      <c r="K48" s="1185"/>
      <c r="L48" s="891"/>
      <c r="M48" s="1186"/>
      <c r="N48" s="1187"/>
      <c r="O48" s="891"/>
      <c r="P48" s="1150"/>
      <c r="Q48" s="1174"/>
      <c r="R48" s="1174"/>
      <c r="S48" s="1188"/>
      <c r="U48" s="884"/>
      <c r="V48" s="884"/>
      <c r="W48" s="884"/>
      <c r="X48" s="885"/>
      <c r="Y48" s="885"/>
      <c r="Z48" s="885"/>
      <c r="AA48" s="885"/>
      <c r="AB48" s="885"/>
    </row>
    <row r="49" spans="2:28" s="883" customFormat="1" x14ac:dyDescent="0.25">
      <c r="B49" s="890"/>
      <c r="C49" s="929" t="s">
        <v>7500</v>
      </c>
      <c r="D49" s="931" t="s">
        <v>2181</v>
      </c>
      <c r="E49" s="891"/>
      <c r="F49" s="891"/>
      <c r="G49" s="891"/>
      <c r="H49" s="1150"/>
      <c r="I49" s="1174"/>
      <c r="J49" s="1105"/>
      <c r="K49" s="1185"/>
      <c r="L49" s="891"/>
      <c r="M49" s="1186"/>
      <c r="N49" s="1187"/>
      <c r="O49" s="891"/>
      <c r="P49" s="1150"/>
      <c r="Q49" s="1174"/>
      <c r="R49" s="1174"/>
      <c r="S49" s="1188"/>
      <c r="U49" s="884"/>
      <c r="V49" s="884"/>
      <c r="W49" s="884"/>
      <c r="X49" s="885"/>
      <c r="Y49" s="885"/>
      <c r="Z49" s="885"/>
      <c r="AA49" s="885"/>
      <c r="AB49" s="885"/>
    </row>
    <row r="50" spans="2:28" s="883" customFormat="1" x14ac:dyDescent="0.25">
      <c r="B50" s="890"/>
      <c r="C50" s="932"/>
      <c r="D50" s="887"/>
      <c r="E50" s="891"/>
      <c r="F50" s="891"/>
      <c r="G50" s="891"/>
      <c r="H50" s="891"/>
      <c r="I50" s="911"/>
      <c r="J50" s="911"/>
      <c r="K50" s="911"/>
      <c r="L50" s="891"/>
      <c r="M50" s="891"/>
      <c r="N50" s="891"/>
      <c r="O50" s="891"/>
      <c r="P50" s="891"/>
      <c r="Q50" s="911"/>
      <c r="R50" s="911"/>
      <c r="S50" s="927"/>
      <c r="U50" s="884"/>
      <c r="V50" s="884"/>
      <c r="W50" s="884"/>
      <c r="X50" s="885"/>
      <c r="Y50" s="885"/>
      <c r="Z50" s="885"/>
      <c r="AA50" s="885"/>
      <c r="AB50" s="885"/>
    </row>
    <row r="51" spans="2:28" s="883" customFormat="1" x14ac:dyDescent="0.25">
      <c r="B51" s="890"/>
      <c r="C51" s="933">
        <v>2.2000000000000002</v>
      </c>
      <c r="D51" s="1180" t="s">
        <v>7501</v>
      </c>
      <c r="E51" s="1180"/>
      <c r="F51" s="1180"/>
      <c r="G51" s="891"/>
      <c r="H51" s="891"/>
      <c r="I51" s="891"/>
      <c r="J51" s="1181"/>
      <c r="K51" s="1181"/>
      <c r="L51" s="891"/>
      <c r="M51" s="891"/>
      <c r="N51" s="891"/>
      <c r="O51" s="891"/>
      <c r="P51" s="891"/>
      <c r="Q51" s="911"/>
      <c r="R51" s="911"/>
      <c r="S51" s="927"/>
      <c r="U51" s="884"/>
      <c r="V51" s="884"/>
      <c r="W51" s="884"/>
      <c r="X51" s="885"/>
      <c r="Y51" s="885"/>
      <c r="Z51" s="885"/>
      <c r="AA51" s="885"/>
      <c r="AB51" s="885"/>
    </row>
    <row r="52" spans="2:28" s="883" customFormat="1" x14ac:dyDescent="0.25">
      <c r="B52" s="890"/>
      <c r="C52" s="928" t="s">
        <v>7502</v>
      </c>
      <c r="D52" s="1177" t="s">
        <v>1152</v>
      </c>
      <c r="E52" s="1150"/>
      <c r="F52" s="1150"/>
      <c r="G52" s="1150"/>
      <c r="H52" s="1150"/>
      <c r="I52" s="1172"/>
      <c r="J52" s="1104" t="str">
        <f>IF(ISNUMBER([2]General!C22),[2]General!C22,"")</f>
        <v/>
      </c>
      <c r="K52" s="1182"/>
      <c r="L52" s="891"/>
      <c r="M52" s="891"/>
      <c r="N52" s="891"/>
      <c r="O52" s="891"/>
      <c r="P52" s="891"/>
      <c r="Q52" s="911"/>
      <c r="R52" s="911"/>
      <c r="S52" s="927"/>
      <c r="U52" s="884"/>
      <c r="V52" s="884"/>
      <c r="W52" s="884"/>
      <c r="X52" s="885"/>
      <c r="Y52" s="885"/>
      <c r="Z52" s="885"/>
      <c r="AA52" s="885"/>
      <c r="AB52" s="885"/>
    </row>
    <row r="53" spans="2:28" s="883" customFormat="1" x14ac:dyDescent="0.25">
      <c r="B53" s="890"/>
      <c r="C53" s="928" t="s">
        <v>7503</v>
      </c>
      <c r="D53" s="1177" t="s">
        <v>1153</v>
      </c>
      <c r="E53" s="1150"/>
      <c r="F53" s="1150"/>
      <c r="G53" s="1150"/>
      <c r="H53" s="1150"/>
      <c r="I53" s="1172"/>
      <c r="J53" s="1183" t="str">
        <f>IF(AND(ISNUMBER([2]General!E49),[2]General!E49&lt;&gt;0),[2]General!E49,"")</f>
        <v/>
      </c>
      <c r="K53" s="1184"/>
      <c r="L53" s="891"/>
      <c r="M53" s="891"/>
      <c r="N53" s="891"/>
      <c r="O53" s="891"/>
      <c r="P53" s="891"/>
      <c r="Q53" s="911"/>
      <c r="R53" s="911"/>
      <c r="S53" s="927"/>
      <c r="U53" s="884"/>
      <c r="V53" s="884"/>
      <c r="W53" s="884"/>
      <c r="X53" s="885"/>
      <c r="Y53" s="885"/>
      <c r="Z53" s="885"/>
      <c r="AA53" s="885"/>
      <c r="AB53" s="885"/>
    </row>
    <row r="54" spans="2:28" s="936" customFormat="1" x14ac:dyDescent="0.25">
      <c r="B54" s="890"/>
      <c r="C54" s="928" t="s">
        <v>7504</v>
      </c>
      <c r="D54" s="1150" t="s">
        <v>7269</v>
      </c>
      <c r="E54" s="1174"/>
      <c r="F54" s="1174"/>
      <c r="G54" s="1174"/>
      <c r="H54" s="1174"/>
      <c r="I54" s="1175"/>
      <c r="J54" s="1105"/>
      <c r="K54" s="1176"/>
      <c r="L54" s="891"/>
      <c r="M54" s="891"/>
      <c r="N54" s="891"/>
      <c r="O54" s="891"/>
      <c r="P54" s="891"/>
      <c r="Q54" s="911"/>
      <c r="R54" s="911"/>
      <c r="S54" s="927"/>
      <c r="U54" s="889"/>
      <c r="V54" s="889"/>
      <c r="W54" s="889"/>
      <c r="X54" s="937"/>
      <c r="Y54" s="937"/>
      <c r="Z54" s="937"/>
      <c r="AA54" s="937"/>
      <c r="AB54" s="937"/>
    </row>
    <row r="55" spans="2:28" s="883" customFormat="1" x14ac:dyDescent="0.25">
      <c r="B55" s="890"/>
      <c r="C55" s="928" t="s">
        <v>7505</v>
      </c>
      <c r="D55" s="1177" t="s">
        <v>7270</v>
      </c>
      <c r="E55" s="1150"/>
      <c r="F55" s="1150"/>
      <c r="G55" s="1150"/>
      <c r="H55" s="1150"/>
      <c r="I55" s="1172"/>
      <c r="J55" s="1178" t="str">
        <f>IF(AND(ISNUMBER([2]General!E67),[2]General!E67&lt;&gt;0),[2]General!E67,"")</f>
        <v/>
      </c>
      <c r="K55" s="1179"/>
      <c r="L55" s="891"/>
      <c r="M55" s="891"/>
      <c r="N55" s="891"/>
      <c r="O55" s="891"/>
      <c r="P55" s="891"/>
      <c r="Q55" s="911"/>
      <c r="R55" s="911"/>
      <c r="S55" s="927"/>
      <c r="U55" s="884"/>
      <c r="V55" s="884"/>
      <c r="W55" s="884"/>
      <c r="X55" s="885"/>
      <c r="Y55" s="885"/>
      <c r="Z55" s="885"/>
      <c r="AA55" s="885"/>
      <c r="AB55" s="885"/>
    </row>
    <row r="56" spans="2:28" s="883" customFormat="1" x14ac:dyDescent="0.25">
      <c r="B56" s="890"/>
      <c r="C56" s="928" t="s">
        <v>7506</v>
      </c>
      <c r="D56" s="1177" t="s">
        <v>2182</v>
      </c>
      <c r="E56" s="1150"/>
      <c r="F56" s="1150"/>
      <c r="G56" s="1150"/>
      <c r="H56" s="1150"/>
      <c r="I56" s="1172"/>
      <c r="J56" s="1087"/>
      <c r="K56" s="1089"/>
      <c r="L56" s="891"/>
      <c r="M56" s="891"/>
      <c r="N56" s="891"/>
      <c r="O56" s="891"/>
      <c r="P56" s="891"/>
      <c r="Q56" s="911"/>
      <c r="R56" s="911"/>
      <c r="S56" s="927"/>
      <c r="U56" s="884"/>
      <c r="V56" s="884"/>
      <c r="W56" s="884"/>
      <c r="X56" s="885"/>
      <c r="Y56" s="885"/>
      <c r="Z56" s="885"/>
      <c r="AA56" s="885"/>
      <c r="AB56" s="885"/>
    </row>
    <row r="57" spans="2:28" s="883" customFormat="1" x14ac:dyDescent="0.25">
      <c r="B57" s="890"/>
      <c r="C57" s="929" t="s">
        <v>7507</v>
      </c>
      <c r="D57" s="1169" t="s">
        <v>7508</v>
      </c>
      <c r="E57" s="1169"/>
      <c r="F57" s="1169"/>
      <c r="G57" s="1169"/>
      <c r="H57" s="1169"/>
      <c r="I57" s="1170"/>
      <c r="J57" s="1087"/>
      <c r="K57" s="1089"/>
      <c r="L57" s="891"/>
      <c r="M57" s="891"/>
      <c r="N57" s="891"/>
      <c r="O57" s="891"/>
      <c r="P57" s="891"/>
      <c r="Q57" s="911"/>
      <c r="R57" s="911"/>
      <c r="S57" s="927"/>
      <c r="U57" s="884"/>
      <c r="V57" s="884"/>
      <c r="W57" s="884"/>
      <c r="X57" s="885"/>
      <c r="Y57" s="885"/>
      <c r="Z57" s="885"/>
      <c r="AA57" s="885"/>
      <c r="AB57" s="885"/>
    </row>
    <row r="58" spans="2:28" s="883" customFormat="1" x14ac:dyDescent="0.25">
      <c r="B58" s="890"/>
      <c r="C58" s="928" t="s">
        <v>7509</v>
      </c>
      <c r="D58" s="1171" t="s">
        <v>1154</v>
      </c>
      <c r="E58" s="1150"/>
      <c r="F58" s="1150"/>
      <c r="G58" s="1150"/>
      <c r="H58" s="1150"/>
      <c r="I58" s="1172"/>
      <c r="J58" s="1087"/>
      <c r="K58" s="1089"/>
      <c r="L58" s="891"/>
      <c r="M58" s="891"/>
      <c r="N58" s="891"/>
      <c r="O58" s="891"/>
      <c r="P58" s="891"/>
      <c r="Q58" s="911"/>
      <c r="R58" s="911"/>
      <c r="S58" s="927"/>
      <c r="U58" s="884"/>
      <c r="V58" s="884"/>
      <c r="W58" s="884"/>
      <c r="X58" s="885"/>
      <c r="Y58" s="885"/>
      <c r="Z58" s="885"/>
      <c r="AA58" s="885"/>
      <c r="AB58" s="885"/>
    </row>
    <row r="59" spans="2:28" s="936" customFormat="1" ht="14.4" thickBot="1" x14ac:dyDescent="0.3">
      <c r="B59" s="898"/>
      <c r="C59" s="899"/>
      <c r="D59" s="899"/>
      <c r="E59" s="899"/>
      <c r="F59" s="899"/>
      <c r="G59" s="899"/>
      <c r="H59" s="899"/>
      <c r="I59" s="899"/>
      <c r="J59" s="1173"/>
      <c r="K59" s="1173"/>
      <c r="L59" s="899"/>
      <c r="M59" s="1090"/>
      <c r="N59" s="1090"/>
      <c r="O59" s="899"/>
      <c r="P59" s="1158"/>
      <c r="Q59" s="1158"/>
      <c r="R59" s="1158"/>
      <c r="S59" s="1159"/>
      <c r="U59" s="889"/>
      <c r="V59" s="889"/>
      <c r="W59" s="889"/>
      <c r="X59" s="937"/>
      <c r="Y59" s="937"/>
      <c r="Z59" s="937"/>
      <c r="AA59" s="937"/>
      <c r="AB59" s="937"/>
    </row>
    <row r="60" spans="2:28" s="883" customFormat="1" ht="15" thickTop="1" thickBot="1" x14ac:dyDescent="0.3">
      <c r="B60" s="902"/>
      <c r="C60" s="902"/>
      <c r="D60" s="902"/>
      <c r="E60" s="902"/>
      <c r="F60" s="902"/>
      <c r="G60" s="902"/>
      <c r="H60" s="902"/>
      <c r="I60" s="902"/>
      <c r="J60" s="902"/>
      <c r="K60" s="902"/>
      <c r="L60" s="902"/>
      <c r="M60" s="902"/>
      <c r="N60" s="902"/>
      <c r="O60" s="902"/>
      <c r="P60" s="902"/>
      <c r="Q60" s="902"/>
      <c r="R60" s="902"/>
      <c r="S60" s="902"/>
      <c r="U60" s="884"/>
      <c r="V60" s="884"/>
      <c r="W60" s="884"/>
      <c r="X60" s="885"/>
      <c r="Y60" s="885"/>
      <c r="Z60" s="885"/>
      <c r="AA60" s="885"/>
      <c r="AB60" s="885"/>
    </row>
    <row r="61" spans="2:28" s="885" customFormat="1" ht="14.4" thickTop="1" x14ac:dyDescent="0.25">
      <c r="B61" s="920"/>
      <c r="C61" s="921"/>
      <c r="D61" s="921"/>
      <c r="E61" s="921"/>
      <c r="F61" s="921"/>
      <c r="G61" s="921"/>
      <c r="H61" s="921"/>
      <c r="I61" s="921"/>
      <c r="J61" s="921"/>
      <c r="K61" s="921"/>
      <c r="L61" s="921"/>
      <c r="M61" s="921"/>
      <c r="N61" s="921"/>
      <c r="O61" s="921"/>
      <c r="P61" s="939"/>
      <c r="Q61" s="921"/>
      <c r="R61" s="940"/>
      <c r="S61" s="941"/>
      <c r="U61" s="884"/>
      <c r="V61" s="884"/>
      <c r="W61" s="884"/>
    </row>
    <row r="62" spans="2:28" s="885" customFormat="1" ht="17.399999999999999" x14ac:dyDescent="0.3">
      <c r="B62" s="890"/>
      <c r="C62" s="907" t="s">
        <v>2183</v>
      </c>
      <c r="D62" s="891"/>
      <c r="E62" s="891"/>
      <c r="F62" s="891"/>
      <c r="G62" s="891"/>
      <c r="H62" s="891"/>
      <c r="I62" s="891"/>
      <c r="J62" s="891"/>
      <c r="K62" s="891"/>
      <c r="L62" s="891"/>
      <c r="M62" s="924"/>
      <c r="N62" s="891"/>
      <c r="O62" s="891"/>
      <c r="P62" s="891"/>
      <c r="Q62" s="891"/>
      <c r="R62" s="891"/>
      <c r="S62" s="942"/>
      <c r="U62" s="884"/>
      <c r="V62" s="884"/>
      <c r="W62" s="884"/>
    </row>
    <row r="63" spans="2:28" s="885" customFormat="1" ht="18" thickBot="1" x14ac:dyDescent="0.35">
      <c r="B63" s="890"/>
      <c r="C63" s="907"/>
      <c r="D63" s="891"/>
      <c r="E63" s="891"/>
      <c r="F63" s="891"/>
      <c r="G63" s="891"/>
      <c r="H63" s="891"/>
      <c r="I63" s="891"/>
      <c r="J63" s="891"/>
      <c r="K63" s="891"/>
      <c r="L63" s="891"/>
      <c r="M63" s="924"/>
      <c r="N63" s="891"/>
      <c r="O63" s="891"/>
      <c r="P63" s="891"/>
      <c r="Q63" s="891"/>
      <c r="R63" s="891"/>
      <c r="S63" s="942"/>
      <c r="U63" s="884"/>
      <c r="V63" s="884"/>
      <c r="W63" s="884"/>
    </row>
    <row r="64" spans="2:28" s="885" customFormat="1" ht="15.75" customHeight="1" thickBot="1" x14ac:dyDescent="0.3">
      <c r="B64" s="890"/>
      <c r="C64" s="943">
        <v>3.1</v>
      </c>
      <c r="D64" s="926" t="s">
        <v>1157</v>
      </c>
      <c r="E64" s="891"/>
      <c r="F64" s="891"/>
      <c r="G64" s="891"/>
      <c r="H64" s="891"/>
      <c r="I64" s="891"/>
      <c r="J64" s="891"/>
      <c r="K64" s="1160" t="str">
        <f>IF('[2]Cap &amp; Ops Stats'!D38 &lt;&gt;0,'[2]Cap &amp; Ops Stats'!D38, "")</f>
        <v/>
      </c>
      <c r="L64" s="1161"/>
      <c r="M64" s="1162"/>
      <c r="N64" s="891"/>
      <c r="O64" s="1098" t="str">
        <f>IF(AND(ISNUMBER(K64), ISNUMBER(K67), K64&gt;K67), "5.2 &lt; 5.1", "")</f>
        <v/>
      </c>
      <c r="P64" s="1163"/>
      <c r="Q64" s="1163"/>
      <c r="R64" s="945"/>
      <c r="S64" s="942"/>
      <c r="U64" s="884"/>
      <c r="V64" s="884"/>
      <c r="W64" s="884"/>
    </row>
    <row r="65" spans="2:28" ht="15.75" customHeight="1" thickBot="1" x14ac:dyDescent="0.3">
      <c r="B65" s="890"/>
      <c r="C65" s="946" t="s">
        <v>1131</v>
      </c>
      <c r="D65" s="895" t="s">
        <v>7510</v>
      </c>
      <c r="E65" s="891"/>
      <c r="F65" s="891"/>
      <c r="G65" s="891"/>
      <c r="H65" s="891"/>
      <c r="I65" s="891"/>
      <c r="J65" s="891"/>
      <c r="K65" s="1164"/>
      <c r="L65" s="1165"/>
      <c r="M65" s="1166"/>
      <c r="N65" s="891"/>
      <c r="O65" s="896"/>
      <c r="P65" s="944"/>
      <c r="Q65" s="944"/>
      <c r="R65" s="945"/>
      <c r="S65" s="942"/>
    </row>
    <row r="66" spans="2:28" s="883" customFormat="1" ht="15.75" customHeight="1" thickBot="1" x14ac:dyDescent="0.3">
      <c r="B66" s="890"/>
      <c r="C66" s="946" t="s">
        <v>1130</v>
      </c>
      <c r="D66" s="895" t="s">
        <v>7511</v>
      </c>
      <c r="E66" s="891"/>
      <c r="F66" s="891"/>
      <c r="G66" s="891"/>
      <c r="H66" s="891"/>
      <c r="I66" s="891"/>
      <c r="J66" s="891"/>
      <c r="K66" s="1164"/>
      <c r="L66" s="1165"/>
      <c r="M66" s="1166"/>
      <c r="N66" s="891"/>
      <c r="O66" s="896"/>
      <c r="P66" s="944"/>
      <c r="Q66" s="944"/>
      <c r="R66" s="945"/>
      <c r="S66" s="942"/>
      <c r="U66" s="884"/>
      <c r="V66" s="884"/>
      <c r="W66" s="884"/>
      <c r="X66" s="885"/>
      <c r="Y66" s="885"/>
      <c r="Z66" s="885"/>
      <c r="AA66" s="885"/>
      <c r="AB66" s="885"/>
    </row>
    <row r="67" spans="2:28" s="936" customFormat="1" ht="14.4" thickBot="1" x14ac:dyDescent="0.3">
      <c r="B67" s="890"/>
      <c r="C67" s="943">
        <v>3.2</v>
      </c>
      <c r="D67" s="926" t="s">
        <v>1532</v>
      </c>
      <c r="E67" s="891"/>
      <c r="F67" s="891"/>
      <c r="G67" s="891"/>
      <c r="H67" s="891"/>
      <c r="I67" s="891"/>
      <c r="J67" s="891"/>
      <c r="K67" s="1164"/>
      <c r="L67" s="1167"/>
      <c r="M67" s="1168"/>
      <c r="N67" s="891"/>
      <c r="O67" s="1098" t="str">
        <f>IF(AND(ISNUMBER(K64), ISNUMBER(K67), K67&lt;K64), "5.1 &gt; 5.2", "")</f>
        <v/>
      </c>
      <c r="P67" s="1163"/>
      <c r="Q67" s="1163"/>
      <c r="R67" s="945"/>
      <c r="S67" s="942"/>
      <c r="U67" s="889"/>
      <c r="V67" s="889"/>
      <c r="W67" s="889"/>
      <c r="X67" s="937"/>
      <c r="Y67" s="937"/>
      <c r="Z67" s="937"/>
      <c r="AA67" s="937"/>
      <c r="AB67" s="937"/>
    </row>
    <row r="68" spans="2:28" x14ac:dyDescent="0.25">
      <c r="B68" s="890"/>
      <c r="C68" s="946"/>
      <c r="D68" s="891" t="s">
        <v>1533</v>
      </c>
      <c r="E68" s="891"/>
      <c r="F68" s="891"/>
      <c r="G68" s="891"/>
      <c r="H68" s="891"/>
      <c r="I68" s="891"/>
      <c r="J68" s="891"/>
      <c r="K68" s="891"/>
      <c r="L68" s="891"/>
      <c r="M68" s="891"/>
      <c r="N68" s="891"/>
      <c r="O68" s="891"/>
      <c r="P68" s="891"/>
      <c r="Q68" s="891"/>
      <c r="R68" s="945"/>
      <c r="S68" s="942"/>
    </row>
    <row r="69" spans="2:28" s="883" customFormat="1" x14ac:dyDescent="0.25">
      <c r="B69" s="890"/>
      <c r="C69" s="946"/>
      <c r="D69" s="891" t="s">
        <v>1158</v>
      </c>
      <c r="E69" s="891"/>
      <c r="F69" s="891"/>
      <c r="G69" s="891"/>
      <c r="H69" s="891"/>
      <c r="I69" s="891"/>
      <c r="J69" s="891"/>
      <c r="K69" s="891"/>
      <c r="L69" s="891"/>
      <c r="M69" s="891"/>
      <c r="N69" s="891"/>
      <c r="O69" s="891"/>
      <c r="P69" s="891"/>
      <c r="Q69" s="891"/>
      <c r="R69" s="945"/>
      <c r="S69" s="942"/>
      <c r="U69" s="884"/>
      <c r="V69" s="884"/>
      <c r="W69" s="884"/>
      <c r="X69" s="885"/>
      <c r="Y69" s="885"/>
      <c r="Z69" s="885"/>
      <c r="AA69" s="885"/>
      <c r="AB69" s="885"/>
    </row>
    <row r="70" spans="2:28" s="883" customFormat="1" ht="14.4" thickBot="1" x14ac:dyDescent="0.3">
      <c r="B70" s="898"/>
      <c r="C70" s="899"/>
      <c r="D70" s="899"/>
      <c r="E70" s="899"/>
      <c r="F70" s="899"/>
      <c r="G70" s="899"/>
      <c r="H70" s="899"/>
      <c r="I70" s="899"/>
      <c r="J70" s="899"/>
      <c r="K70" s="899"/>
      <c r="L70" s="899"/>
      <c r="M70" s="1090"/>
      <c r="N70" s="1090"/>
      <c r="O70" s="899"/>
      <c r="P70" s="1090"/>
      <c r="Q70" s="1090"/>
      <c r="R70" s="899"/>
      <c r="S70" s="900"/>
      <c r="U70" s="884"/>
      <c r="V70" s="884"/>
      <c r="W70" s="884"/>
      <c r="X70" s="885"/>
      <c r="Y70" s="885"/>
      <c r="Z70" s="885"/>
      <c r="AA70" s="885"/>
      <c r="AB70" s="885"/>
    </row>
    <row r="71" spans="2:28" s="883" customFormat="1" ht="15" thickTop="1" thickBot="1" x14ac:dyDescent="0.3">
      <c r="B71" s="902"/>
      <c r="C71" s="902"/>
      <c r="D71" s="902"/>
      <c r="E71" s="902"/>
      <c r="F71" s="902"/>
      <c r="G71" s="902"/>
      <c r="H71" s="902"/>
      <c r="I71" s="902"/>
      <c r="J71" s="902"/>
      <c r="K71" s="902"/>
      <c r="L71" s="902"/>
      <c r="M71" s="902"/>
      <c r="N71" s="902"/>
      <c r="O71" s="902"/>
      <c r="P71" s="902"/>
      <c r="Q71" s="902"/>
      <c r="R71" s="902"/>
      <c r="S71" s="902"/>
      <c r="U71" s="884"/>
      <c r="V71" s="884"/>
      <c r="W71" s="884"/>
      <c r="X71" s="885"/>
      <c r="Y71" s="885"/>
      <c r="Z71" s="885"/>
      <c r="AA71" s="885"/>
      <c r="AB71" s="885"/>
    </row>
    <row r="72" spans="2:28" s="883" customFormat="1" ht="14.4" thickTop="1" x14ac:dyDescent="0.25">
      <c r="B72" s="920"/>
      <c r="C72" s="921"/>
      <c r="D72" s="921"/>
      <c r="E72" s="921"/>
      <c r="F72" s="921"/>
      <c r="G72" s="921"/>
      <c r="H72" s="921"/>
      <c r="I72" s="921"/>
      <c r="J72" s="921"/>
      <c r="K72" s="921"/>
      <c r="L72" s="921"/>
      <c r="M72" s="921"/>
      <c r="N72" s="921"/>
      <c r="O72" s="921"/>
      <c r="P72" s="921"/>
      <c r="Q72" s="921"/>
      <c r="R72" s="921"/>
      <c r="S72" s="923"/>
      <c r="U72" s="884"/>
      <c r="V72" s="884"/>
      <c r="W72" s="884"/>
      <c r="X72" s="885"/>
      <c r="Y72" s="885"/>
      <c r="Z72" s="885"/>
      <c r="AA72" s="885"/>
      <c r="AB72" s="885"/>
    </row>
    <row r="73" spans="2:28" s="883" customFormat="1" ht="17.399999999999999" x14ac:dyDescent="0.3">
      <c r="B73" s="890"/>
      <c r="C73" s="907" t="s">
        <v>7512</v>
      </c>
      <c r="D73" s="891"/>
      <c r="E73" s="891"/>
      <c r="F73" s="891"/>
      <c r="G73" s="891"/>
      <c r="H73" s="891"/>
      <c r="I73" s="891"/>
      <c r="J73" s="891"/>
      <c r="K73" s="891"/>
      <c r="L73" s="891"/>
      <c r="M73" s="891"/>
      <c r="N73" s="891"/>
      <c r="O73" s="891"/>
      <c r="P73" s="891"/>
      <c r="Q73" s="891"/>
      <c r="R73" s="891"/>
      <c r="S73" s="892"/>
      <c r="U73" s="884"/>
      <c r="V73" s="884"/>
      <c r="W73" s="884"/>
      <c r="X73" s="885"/>
      <c r="Y73" s="885"/>
      <c r="Z73" s="885"/>
      <c r="AA73" s="885"/>
      <c r="AB73" s="885"/>
    </row>
    <row r="74" spans="2:28" s="883" customFormat="1" ht="14.4" thickBot="1" x14ac:dyDescent="0.3">
      <c r="B74" s="890"/>
      <c r="C74" s="891"/>
      <c r="D74" s="795"/>
      <c r="E74" s="891"/>
      <c r="F74" s="891"/>
      <c r="G74" s="891"/>
      <c r="H74" s="891"/>
      <c r="I74" s="891"/>
      <c r="J74" s="891"/>
      <c r="K74" s="1083" t="str">
        <f>$F$28&amp;" (Financial year)"</f>
        <v>2025 (Financial year)</v>
      </c>
      <c r="L74" s="1083"/>
      <c r="M74" s="1083"/>
      <c r="N74" s="948"/>
      <c r="O74" s="1083" t="str">
        <f>$H$28&amp;" (Previous financial year)"</f>
        <v>2024 (Previous financial year)</v>
      </c>
      <c r="P74" s="1083"/>
      <c r="Q74" s="1083"/>
      <c r="R74" s="891"/>
      <c r="S74" s="892"/>
      <c r="U74" s="884"/>
      <c r="V74" s="884"/>
      <c r="W74" s="884"/>
      <c r="X74" s="885"/>
      <c r="Y74" s="885"/>
      <c r="Z74" s="885"/>
      <c r="AA74" s="885"/>
      <c r="AB74" s="885"/>
    </row>
    <row r="75" spans="2:28" s="883" customFormat="1" ht="16.8" thickTop="1" thickBot="1" x14ac:dyDescent="0.35">
      <c r="B75" s="890"/>
      <c r="C75" s="949">
        <v>4</v>
      </c>
      <c r="D75" s="950" t="s">
        <v>7513</v>
      </c>
      <c r="E75" s="850"/>
      <c r="F75" s="950"/>
      <c r="G75" s="951"/>
      <c r="H75" s="951"/>
      <c r="I75" s="1100" t="str">
        <f>IF((SUM(K77, K95, K101, K120))&lt;&gt;K75,(SUM(K77, K95, K101, K120)),"")</f>
        <v/>
      </c>
      <c r="J75" s="1100"/>
      <c r="K75" s="1155">
        <f>SUM(K77,K95,K101,K120)</f>
        <v>0</v>
      </c>
      <c r="L75" s="1156"/>
      <c r="M75" s="1157"/>
      <c r="N75" s="952"/>
      <c r="O75" s="1155">
        <f>SUM(O77,O95,O101,O120)</f>
        <v>0</v>
      </c>
      <c r="P75" s="1156"/>
      <c r="Q75" s="1157"/>
      <c r="R75" s="953" t="str">
        <f>IF((SUM(O77, O95, O101, O120))&lt;&gt;O75,(SUM(O77, O95, O101, O120)),"")</f>
        <v/>
      </c>
      <c r="S75" s="892"/>
      <c r="U75" s="954"/>
      <c r="V75" s="954"/>
      <c r="W75" s="954"/>
      <c r="X75" s="955"/>
      <c r="Y75" s="956"/>
      <c r="Z75" s="956"/>
      <c r="AA75" s="956"/>
      <c r="AB75" s="885"/>
    </row>
    <row r="76" spans="2:28" s="883" customFormat="1" ht="15" thickTop="1" thickBot="1" x14ac:dyDescent="0.3">
      <c r="B76" s="890"/>
      <c r="C76" s="891"/>
      <c r="D76" s="795"/>
      <c r="E76" s="891"/>
      <c r="F76" s="891"/>
      <c r="G76" s="891"/>
      <c r="H76" s="891"/>
      <c r="I76" s="1098"/>
      <c r="J76" s="1109"/>
      <c r="K76" s="1154"/>
      <c r="L76" s="1154"/>
      <c r="M76" s="1154"/>
      <c r="N76" s="896"/>
      <c r="O76" s="1154"/>
      <c r="P76" s="1154"/>
      <c r="Q76" s="1154"/>
      <c r="R76" s="1098"/>
      <c r="S76" s="1099"/>
      <c r="U76" s="884"/>
      <c r="V76" s="884"/>
      <c r="W76" s="884"/>
      <c r="X76" s="885"/>
      <c r="Y76" s="885"/>
      <c r="Z76" s="885"/>
      <c r="AA76" s="885"/>
      <c r="AB76" s="885"/>
    </row>
    <row r="77" spans="2:28" s="883" customFormat="1" ht="14.4" thickBot="1" x14ac:dyDescent="0.3">
      <c r="B77" s="890"/>
      <c r="C77" s="933">
        <v>4.0999999999999996</v>
      </c>
      <c r="D77" s="934" t="s">
        <v>7514</v>
      </c>
      <c r="E77" s="896"/>
      <c r="F77" s="896"/>
      <c r="G77" s="896"/>
      <c r="H77" s="896"/>
      <c r="I77" s="896"/>
      <c r="J77" s="896"/>
      <c r="K77" s="1126">
        <f>SUM(K79,K85,K91:M93)</f>
        <v>0</v>
      </c>
      <c r="L77" s="1127"/>
      <c r="M77" s="1128"/>
      <c r="N77" s="896"/>
      <c r="O77" s="1126">
        <f>SUM(O79,O85,O91:Q93)</f>
        <v>0</v>
      </c>
      <c r="P77" s="1127"/>
      <c r="Q77" s="1128"/>
      <c r="R77" s="1129" t="str">
        <f>IF(SUM(O80:O83,O86:O89,O91:O93)&lt;&gt;O77, SUM(O80:O83,O86:O89,O91:O93), "")</f>
        <v/>
      </c>
      <c r="S77" s="1099"/>
      <c r="U77" s="884"/>
      <c r="V77" s="884"/>
      <c r="W77" s="884"/>
      <c r="X77" s="885"/>
      <c r="Y77" s="885"/>
      <c r="Z77" s="885"/>
      <c r="AA77" s="885"/>
      <c r="AB77" s="885"/>
    </row>
    <row r="78" spans="2:28" s="883" customFormat="1" x14ac:dyDescent="0.25">
      <c r="B78" s="890"/>
      <c r="C78" s="891"/>
      <c r="D78" s="795"/>
      <c r="E78" s="891"/>
      <c r="F78" s="891"/>
      <c r="G78" s="891"/>
      <c r="H78" s="891"/>
      <c r="I78" s="1098"/>
      <c r="J78" s="1109"/>
      <c r="K78" s="1130"/>
      <c r="L78" s="1130"/>
      <c r="M78" s="1130"/>
      <c r="N78" s="896"/>
      <c r="O78" s="1130"/>
      <c r="P78" s="1130"/>
      <c r="Q78" s="1130"/>
      <c r="R78" s="896"/>
      <c r="S78" s="957"/>
      <c r="U78" s="884"/>
      <c r="V78" s="884"/>
      <c r="W78" s="884"/>
      <c r="X78" s="885"/>
      <c r="Y78" s="885"/>
      <c r="Z78" s="885"/>
      <c r="AA78" s="885"/>
      <c r="AB78" s="885"/>
    </row>
    <row r="79" spans="2:28" s="883" customFormat="1" x14ac:dyDescent="0.25">
      <c r="B79" s="890"/>
      <c r="C79" s="895" t="s">
        <v>7515</v>
      </c>
      <c r="D79" s="795" t="s">
        <v>2184</v>
      </c>
      <c r="E79" s="891"/>
      <c r="F79" s="891"/>
      <c r="G79" s="891"/>
      <c r="H79" s="891"/>
      <c r="I79" s="1098" t="str">
        <f>IF(SUM(K80:K83)&lt;&gt;K79, SUM(K80:K83), "")</f>
        <v/>
      </c>
      <c r="J79" s="1098"/>
      <c r="K79" s="1084">
        <f>SUM(K80:M83)</f>
        <v>0</v>
      </c>
      <c r="L79" s="1085"/>
      <c r="M79" s="1086"/>
      <c r="N79" s="896"/>
      <c r="O79" s="1084">
        <f>SUM(O80:O83)</f>
        <v>0</v>
      </c>
      <c r="P79" s="1085"/>
      <c r="Q79" s="1086"/>
      <c r="R79" s="1106" t="str">
        <f>IF(SUM(O80:O83)&lt;&gt;O79, SUM(O80:O83), "")</f>
        <v/>
      </c>
      <c r="S79" s="1099"/>
      <c r="U79" s="884"/>
      <c r="V79" s="884"/>
      <c r="W79" s="884"/>
      <c r="X79" s="885"/>
      <c r="Y79" s="885"/>
      <c r="Z79" s="885"/>
      <c r="AA79" s="885"/>
      <c r="AB79" s="885"/>
    </row>
    <row r="80" spans="2:28" s="883" customFormat="1" x14ac:dyDescent="0.25">
      <c r="B80" s="890"/>
      <c r="C80" s="930" t="s">
        <v>7516</v>
      </c>
      <c r="D80" s="849" t="s">
        <v>1128</v>
      </c>
      <c r="E80" s="891"/>
      <c r="F80" s="891"/>
      <c r="G80" s="891"/>
      <c r="H80" s="891"/>
      <c r="I80" s="1150"/>
      <c r="J80" s="1151"/>
      <c r="K80" s="1122" t="str">
        <f>IF(AND(ISNUMBER('[2]Stmt of Revs Exps'!D19),'[2]Stmt of Revs Exps'!D19&lt;&gt;0),'[2]Stmt of Revs Exps'!D19,"")</f>
        <v/>
      </c>
      <c r="L80" s="1123"/>
      <c r="M80" s="1124"/>
      <c r="N80" s="896"/>
      <c r="O80" s="1087"/>
      <c r="P80" s="1088"/>
      <c r="Q80" s="1089"/>
      <c r="R80" s="1106"/>
      <c r="S80" s="1099"/>
      <c r="U80" s="884"/>
      <c r="V80" s="884"/>
      <c r="W80" s="884"/>
      <c r="X80" s="885"/>
      <c r="Y80" s="885"/>
      <c r="Z80" s="885"/>
      <c r="AA80" s="885"/>
      <c r="AB80" s="885"/>
    </row>
    <row r="81" spans="2:28" s="883" customFormat="1" x14ac:dyDescent="0.25">
      <c r="B81" s="890"/>
      <c r="C81" s="930" t="s">
        <v>7517</v>
      </c>
      <c r="D81" s="849" t="s">
        <v>1127</v>
      </c>
      <c r="E81" s="891"/>
      <c r="F81" s="891"/>
      <c r="G81" s="891"/>
      <c r="H81" s="891"/>
      <c r="I81" s="1098"/>
      <c r="J81" s="1110"/>
      <c r="K81" s="1122" t="str">
        <f>IF(AND(ISNUMBER('[2]Stmt of Revs Exps'!D24),'[2]Stmt of Revs Exps'!D24&lt;&gt;0),'[2]Stmt of Revs Exps'!D24,"")</f>
        <v/>
      </c>
      <c r="L81" s="1123"/>
      <c r="M81" s="1124"/>
      <c r="N81" s="896"/>
      <c r="O81" s="1087"/>
      <c r="P81" s="1088"/>
      <c r="Q81" s="1089"/>
      <c r="R81" s="896"/>
      <c r="S81" s="957"/>
      <c r="U81" s="884"/>
      <c r="V81" s="884"/>
      <c r="W81" s="884"/>
      <c r="X81" s="885"/>
      <c r="Y81" s="885"/>
      <c r="Z81" s="885"/>
      <c r="AA81" s="885"/>
      <c r="AB81" s="885"/>
    </row>
    <row r="82" spans="2:28" s="883" customFormat="1" x14ac:dyDescent="0.25">
      <c r="B82" s="890"/>
      <c r="C82" s="930" t="s">
        <v>7518</v>
      </c>
      <c r="D82" s="849" t="s">
        <v>1534</v>
      </c>
      <c r="E82" s="891"/>
      <c r="F82" s="891"/>
      <c r="G82" s="891"/>
      <c r="H82" s="891"/>
      <c r="I82" s="1098"/>
      <c r="J82" s="1110"/>
      <c r="K82" s="1087"/>
      <c r="L82" s="1088"/>
      <c r="M82" s="1089"/>
      <c r="N82" s="896"/>
      <c r="O82" s="1087"/>
      <c r="P82" s="1088"/>
      <c r="Q82" s="1089"/>
      <c r="R82" s="896"/>
      <c r="S82" s="957"/>
      <c r="U82" s="884"/>
      <c r="V82" s="884"/>
      <c r="W82" s="884"/>
      <c r="X82" s="885"/>
      <c r="Y82" s="885"/>
      <c r="Z82" s="885"/>
      <c r="AA82" s="885"/>
      <c r="AB82" s="885"/>
    </row>
    <row r="83" spans="2:28" s="883" customFormat="1" ht="14.4" thickBot="1" x14ac:dyDescent="0.3">
      <c r="B83" s="890"/>
      <c r="C83" s="930" t="s">
        <v>7519</v>
      </c>
      <c r="D83" s="849" t="s">
        <v>7520</v>
      </c>
      <c r="E83" s="891"/>
      <c r="F83" s="891"/>
      <c r="G83" s="891"/>
      <c r="H83" s="891"/>
      <c r="I83" s="1098"/>
      <c r="J83" s="1110"/>
      <c r="K83" s="1122" t="str">
        <f>IF(AND(ISNUMBER('[2]Stmt of Revs Exps'!D35+'[2]Stmt of Revs Exps'!D39),('[2]Stmt of Revs Exps'!D35+'[2]Stmt of Revs Exps'!D39)&lt;&gt;0 ),'[2]Stmt of Revs Exps'!D35+'[2]Stmt of Revs Exps'!D39,"")</f>
        <v/>
      </c>
      <c r="L83" s="1123"/>
      <c r="M83" s="1124"/>
      <c r="N83" s="896"/>
      <c r="O83" s="1087"/>
      <c r="P83" s="1088"/>
      <c r="Q83" s="1089"/>
      <c r="R83" s="896"/>
      <c r="S83" s="957"/>
      <c r="U83" s="884"/>
      <c r="V83" s="884"/>
      <c r="W83" s="884"/>
      <c r="X83" s="885"/>
      <c r="Y83" s="885"/>
      <c r="Z83" s="885"/>
      <c r="AA83" s="885"/>
      <c r="AB83" s="885"/>
    </row>
    <row r="84" spans="2:28" s="883" customFormat="1" x14ac:dyDescent="0.25">
      <c r="B84" s="890"/>
      <c r="C84" s="895"/>
      <c r="D84" s="795"/>
      <c r="E84" s="891"/>
      <c r="F84" s="891"/>
      <c r="G84" s="891"/>
      <c r="H84" s="891"/>
      <c r="I84" s="1098"/>
      <c r="J84" s="1109"/>
      <c r="K84" s="1130"/>
      <c r="L84" s="1130"/>
      <c r="M84" s="1130"/>
      <c r="N84" s="896"/>
      <c r="O84" s="1130"/>
      <c r="P84" s="1130"/>
      <c r="Q84" s="1130"/>
      <c r="R84" s="896"/>
      <c r="S84" s="957"/>
      <c r="U84" s="884"/>
      <c r="V84" s="884"/>
      <c r="W84" s="884"/>
      <c r="X84" s="885"/>
      <c r="Y84" s="885"/>
      <c r="Z84" s="885"/>
      <c r="AA84" s="885"/>
      <c r="AB84" s="885"/>
    </row>
    <row r="85" spans="2:28" s="883" customFormat="1" x14ac:dyDescent="0.25">
      <c r="B85" s="890"/>
      <c r="C85" s="895" t="s">
        <v>7521</v>
      </c>
      <c r="D85" s="795" t="s">
        <v>2185</v>
      </c>
      <c r="E85" s="891"/>
      <c r="F85" s="891"/>
      <c r="G85" s="891"/>
      <c r="H85" s="891"/>
      <c r="I85" s="1098" t="str">
        <f>IF(SUM(K86:K89)&lt;&gt;K85, SUM(K86:K89), "")</f>
        <v/>
      </c>
      <c r="J85" s="1098"/>
      <c r="K85" s="1084">
        <f>SUM(K86:M89)</f>
        <v>0</v>
      </c>
      <c r="L85" s="1085"/>
      <c r="M85" s="1086"/>
      <c r="N85" s="896"/>
      <c r="O85" s="1084">
        <f>SUM(O86:Q89)</f>
        <v>0</v>
      </c>
      <c r="P85" s="1085"/>
      <c r="Q85" s="1086"/>
      <c r="R85" s="1106" t="str">
        <f>IF(SUM(O86:O89)&lt;&gt;O85, SUM(O86:O89), "")</f>
        <v/>
      </c>
      <c r="S85" s="1099"/>
      <c r="U85" s="884"/>
      <c r="V85" s="884"/>
      <c r="W85" s="884"/>
      <c r="X85" s="885"/>
      <c r="Y85" s="885"/>
      <c r="Z85" s="885"/>
      <c r="AA85" s="885"/>
      <c r="AB85" s="885"/>
    </row>
    <row r="86" spans="2:28" s="883" customFormat="1" x14ac:dyDescent="0.25">
      <c r="B86" s="890"/>
      <c r="C86" s="930" t="s">
        <v>7522</v>
      </c>
      <c r="D86" s="849" t="s">
        <v>7523</v>
      </c>
      <c r="E86" s="891"/>
      <c r="F86" s="891"/>
      <c r="G86" s="891"/>
      <c r="H86" s="891"/>
      <c r="I86" s="1150"/>
      <c r="J86" s="1151"/>
      <c r="K86" s="1122" t="str">
        <f>IF(AND(ISNUMBER('[2]Stmt of Revs Exps'!K51),'[2]Stmt of Revs Exps'!K51&lt;&gt;0),'[2]Stmt of Revs Exps'!K51,"")</f>
        <v/>
      </c>
      <c r="L86" s="1123"/>
      <c r="M86" s="1124"/>
      <c r="N86" s="896"/>
      <c r="O86" s="1087"/>
      <c r="P86" s="1088"/>
      <c r="Q86" s="1089"/>
      <c r="R86" s="1152"/>
      <c r="S86" s="1153"/>
      <c r="U86" s="884"/>
      <c r="V86" s="884"/>
      <c r="W86" s="884"/>
      <c r="X86" s="885"/>
      <c r="Y86" s="885"/>
      <c r="Z86" s="885"/>
      <c r="AA86" s="885"/>
      <c r="AB86" s="885"/>
    </row>
    <row r="87" spans="2:28" s="883" customFormat="1" x14ac:dyDescent="0.25">
      <c r="B87" s="890"/>
      <c r="C87" s="930" t="s">
        <v>7524</v>
      </c>
      <c r="D87" s="849" t="s">
        <v>1160</v>
      </c>
      <c r="E87" s="891"/>
      <c r="F87" s="891"/>
      <c r="G87" s="891"/>
      <c r="H87" s="896"/>
      <c r="I87" s="896"/>
      <c r="J87" s="896"/>
      <c r="K87" s="1122" t="str">
        <f>IF(AND(ISNUMBER('[2]Stmt of Revs Exps'!D27),'[2]Stmt of Revs Exps'!D27&lt;&gt;0),'[2]Stmt of Revs Exps'!D27,"")</f>
        <v/>
      </c>
      <c r="L87" s="1123"/>
      <c r="M87" s="1124"/>
      <c r="N87" s="896"/>
      <c r="O87" s="1087"/>
      <c r="P87" s="1088"/>
      <c r="Q87" s="1089"/>
      <c r="R87" s="896"/>
      <c r="S87" s="957"/>
      <c r="U87" s="884"/>
      <c r="V87" s="884"/>
      <c r="W87" s="884"/>
      <c r="X87" s="885"/>
      <c r="Y87" s="885"/>
      <c r="Z87" s="885"/>
      <c r="AA87" s="885"/>
      <c r="AB87" s="885"/>
    </row>
    <row r="88" spans="2:28" s="883" customFormat="1" x14ac:dyDescent="0.25">
      <c r="B88" s="890"/>
      <c r="C88" s="930" t="s">
        <v>7525</v>
      </c>
      <c r="D88" s="849" t="s">
        <v>1159</v>
      </c>
      <c r="E88" s="891"/>
      <c r="F88" s="891"/>
      <c r="G88" s="891"/>
      <c r="H88" s="891"/>
      <c r="I88" s="896"/>
      <c r="J88" s="896"/>
      <c r="K88" s="1087"/>
      <c r="L88" s="1088"/>
      <c r="M88" s="1089"/>
      <c r="N88" s="896"/>
      <c r="O88" s="1087"/>
      <c r="P88" s="1088"/>
      <c r="Q88" s="1089"/>
      <c r="R88" s="896"/>
      <c r="S88" s="957"/>
      <c r="U88" s="884"/>
      <c r="V88" s="884"/>
      <c r="W88" s="884"/>
      <c r="X88" s="885"/>
      <c r="Y88" s="885"/>
      <c r="Z88" s="885"/>
      <c r="AA88" s="885"/>
      <c r="AB88" s="885"/>
    </row>
    <row r="89" spans="2:28" s="883" customFormat="1" x14ac:dyDescent="0.25">
      <c r="B89" s="890"/>
      <c r="C89" s="930" t="s">
        <v>7526</v>
      </c>
      <c r="D89" s="849" t="s">
        <v>7527</v>
      </c>
      <c r="E89" s="891"/>
      <c r="F89" s="891"/>
      <c r="G89" s="891"/>
      <c r="H89" s="891"/>
      <c r="I89" s="896"/>
      <c r="J89" s="896"/>
      <c r="K89" s="1122" t="str">
        <f>IF(AND(ISNUMBER('[2]Stmt of Revs Exps'!D23+'[2]Stmt of Revs Exps'!D28+'[2]Stmt of Revs Exps'!D25+'[2]Stmt of Revs Exps'!D26+'[2]Stmt of Revs Exps'!D38),('[2]Stmt of Revs Exps'!D23+'[2]Stmt of Revs Exps'!D28+'[2]Stmt of Revs Exps'!D25+'[2]Stmt of Revs Exps'!D26+'[2]Stmt of Revs Exps'!D38)&lt;&gt;0),'[2]Stmt of Revs Exps'!D23+'[2]Stmt of Revs Exps'!D28+'[2]Stmt of Revs Exps'!D25+'[2]Stmt of Revs Exps'!D26+'[2]Stmt of Revs Exps'!D38,"")</f>
        <v/>
      </c>
      <c r="L89" s="1123"/>
      <c r="M89" s="1124"/>
      <c r="N89" s="896"/>
      <c r="O89" s="1087"/>
      <c r="P89" s="1088"/>
      <c r="Q89" s="1089"/>
      <c r="R89" s="896"/>
      <c r="S89" s="957"/>
      <c r="U89" s="884"/>
      <c r="V89" s="884"/>
      <c r="W89" s="884"/>
      <c r="X89" s="885"/>
      <c r="Y89" s="885"/>
      <c r="Z89" s="885"/>
      <c r="AA89" s="885"/>
      <c r="AB89" s="885"/>
    </row>
    <row r="90" spans="2:28" s="883" customFormat="1" x14ac:dyDescent="0.25">
      <c r="B90" s="890"/>
      <c r="C90" s="895"/>
      <c r="D90" s="795"/>
      <c r="E90" s="891"/>
      <c r="F90" s="891"/>
      <c r="G90" s="891"/>
      <c r="H90" s="891"/>
      <c r="I90" s="896"/>
      <c r="J90" s="896"/>
      <c r="K90" s="1148"/>
      <c r="L90" s="1149"/>
      <c r="M90" s="1149"/>
      <c r="N90" s="891"/>
      <c r="O90" s="1148"/>
      <c r="P90" s="1149"/>
      <c r="Q90" s="1149"/>
      <c r="R90" s="896"/>
      <c r="S90" s="957"/>
      <c r="U90" s="884"/>
      <c r="V90" s="884"/>
      <c r="W90" s="884"/>
      <c r="X90" s="885"/>
      <c r="Y90" s="885"/>
      <c r="Z90" s="885"/>
      <c r="AA90" s="885"/>
      <c r="AB90" s="885"/>
    </row>
    <row r="91" spans="2:28" s="883" customFormat="1" x14ac:dyDescent="0.25">
      <c r="B91" s="890"/>
      <c r="C91" s="895" t="s">
        <v>7528</v>
      </c>
      <c r="D91" s="795" t="s">
        <v>1126</v>
      </c>
      <c r="E91" s="891"/>
      <c r="F91" s="891"/>
      <c r="G91" s="891"/>
      <c r="H91" s="891"/>
      <c r="I91" s="896"/>
      <c r="J91" s="896"/>
      <c r="K91" s="1087"/>
      <c r="L91" s="1088"/>
      <c r="M91" s="1089"/>
      <c r="N91" s="896"/>
      <c r="O91" s="1087"/>
      <c r="P91" s="1088"/>
      <c r="Q91" s="1089"/>
      <c r="R91" s="896"/>
      <c r="S91" s="957"/>
      <c r="U91" s="884"/>
      <c r="V91" s="884"/>
      <c r="W91" s="884"/>
      <c r="X91" s="885"/>
      <c r="Y91" s="885"/>
      <c r="Z91" s="885"/>
      <c r="AA91" s="885"/>
      <c r="AB91" s="885"/>
    </row>
    <row r="92" spans="2:28" s="883" customFormat="1" x14ac:dyDescent="0.25">
      <c r="B92" s="890"/>
      <c r="C92" s="895" t="s">
        <v>7529</v>
      </c>
      <c r="D92" s="795" t="s">
        <v>1161</v>
      </c>
      <c r="E92" s="891"/>
      <c r="F92" s="891"/>
      <c r="G92" s="891"/>
      <c r="H92" s="891"/>
      <c r="I92" s="896"/>
      <c r="J92" s="896"/>
      <c r="K92" s="1122" t="str">
        <f>IF(AND(ISNUMBER('[2]Stmt of Revs Exps'!D22),'[2]Stmt of Revs Exps'!D22&lt;&gt;0),'[2]Stmt of Revs Exps'!D22,"")</f>
        <v/>
      </c>
      <c r="L92" s="1123"/>
      <c r="M92" s="1124"/>
      <c r="N92" s="896"/>
      <c r="O92" s="1087"/>
      <c r="P92" s="1088"/>
      <c r="Q92" s="1089"/>
      <c r="R92" s="896"/>
      <c r="S92" s="957"/>
      <c r="U92" s="884"/>
      <c r="V92" s="884"/>
      <c r="W92" s="884"/>
      <c r="X92" s="885"/>
      <c r="Y92" s="885"/>
      <c r="Z92" s="885"/>
      <c r="AA92" s="885"/>
      <c r="AB92" s="885"/>
    </row>
    <row r="93" spans="2:28" s="883" customFormat="1" ht="14.4" thickBot="1" x14ac:dyDescent="0.3">
      <c r="B93" s="890"/>
      <c r="C93" s="895" t="s">
        <v>7530</v>
      </c>
      <c r="D93" s="795" t="s">
        <v>2186</v>
      </c>
      <c r="E93" s="891"/>
      <c r="F93" s="891"/>
      <c r="G93" s="891"/>
      <c r="H93" s="891"/>
      <c r="I93" s="896"/>
      <c r="J93" s="896"/>
      <c r="K93" s="1122" t="str">
        <f>IF(AND(ISNUMBER('[2]Stmt of Revs Exps'!D34+'[2]Stmt of Revs Exps'!D36+'[2]Stmt of Revs Exps'!D37+'[2]Stmt of Revs Exps'!D40),('[2]Stmt of Revs Exps'!D34+'[2]Stmt of Revs Exps'!D36+'[2]Stmt of Revs Exps'!D37+'[2]Stmt of Revs Exps'!D40)&lt;&gt;0),'[2]Stmt of Revs Exps'!D34+'[2]Stmt of Revs Exps'!D36+'[2]Stmt of Revs Exps'!D37+'[2]Stmt of Revs Exps'!D40,"")</f>
        <v/>
      </c>
      <c r="L93" s="1123"/>
      <c r="M93" s="1124"/>
      <c r="N93" s="896"/>
      <c r="O93" s="1087"/>
      <c r="P93" s="1088"/>
      <c r="Q93" s="1089"/>
      <c r="R93" s="896"/>
      <c r="S93" s="957"/>
      <c r="U93" s="884"/>
      <c r="V93" s="884"/>
      <c r="W93" s="884"/>
      <c r="X93" s="885"/>
      <c r="Y93" s="885"/>
      <c r="Z93" s="885"/>
      <c r="AA93" s="885"/>
      <c r="AB93" s="885"/>
    </row>
    <row r="94" spans="2:28" s="883" customFormat="1" ht="14.4" thickBot="1" x14ac:dyDescent="0.3">
      <c r="B94" s="890"/>
      <c r="C94" s="896"/>
      <c r="D94" s="795"/>
      <c r="E94" s="891"/>
      <c r="F94" s="891"/>
      <c r="G94" s="891"/>
      <c r="H94" s="891"/>
      <c r="I94" s="896"/>
      <c r="J94" s="896"/>
      <c r="K94" s="1130"/>
      <c r="L94" s="1130"/>
      <c r="M94" s="1130"/>
      <c r="N94" s="896"/>
      <c r="O94" s="1130"/>
      <c r="P94" s="1130"/>
      <c r="Q94" s="1130"/>
      <c r="R94" s="896"/>
      <c r="S94" s="957"/>
      <c r="U94" s="884"/>
      <c r="V94" s="884"/>
      <c r="W94" s="884"/>
      <c r="X94" s="885"/>
      <c r="Y94" s="885"/>
      <c r="Z94" s="885"/>
      <c r="AA94" s="885"/>
      <c r="AB94" s="885"/>
    </row>
    <row r="95" spans="2:28" s="883" customFormat="1" ht="14.4" thickBot="1" x14ac:dyDescent="0.3">
      <c r="B95" s="890"/>
      <c r="C95" s="933">
        <v>4.2</v>
      </c>
      <c r="D95" s="934" t="s">
        <v>7531</v>
      </c>
      <c r="E95" s="896"/>
      <c r="F95" s="896"/>
      <c r="G95" s="896"/>
      <c r="H95" s="896"/>
      <c r="I95" s="896"/>
      <c r="J95" s="896"/>
      <c r="K95" s="1126">
        <f>SUM(K97:K99)</f>
        <v>0</v>
      </c>
      <c r="L95" s="1127"/>
      <c r="M95" s="1128"/>
      <c r="N95" s="896"/>
      <c r="O95" s="1126">
        <f>SUM(O97:O99)</f>
        <v>0</v>
      </c>
      <c r="P95" s="1127"/>
      <c r="Q95" s="1128"/>
      <c r="R95" s="1129" t="str">
        <f>IF(SUM(O97:O99)&lt;&gt;O95, SUM(O97:O99), "")</f>
        <v/>
      </c>
      <c r="S95" s="1099"/>
      <c r="U95" s="884"/>
      <c r="V95" s="884"/>
      <c r="W95" s="884"/>
      <c r="X95" s="885"/>
      <c r="Y95" s="885"/>
      <c r="Z95" s="885"/>
      <c r="AA95" s="885"/>
      <c r="AB95" s="885"/>
    </row>
    <row r="96" spans="2:28" s="883" customFormat="1" x14ac:dyDescent="0.25">
      <c r="B96" s="890"/>
      <c r="C96" s="891"/>
      <c r="D96" s="795"/>
      <c r="E96" s="891"/>
      <c r="F96" s="891"/>
      <c r="G96" s="891"/>
      <c r="H96" s="891"/>
      <c r="I96" s="896"/>
      <c r="J96" s="896"/>
      <c r="K96" s="1130"/>
      <c r="L96" s="1130"/>
      <c r="M96" s="1130"/>
      <c r="N96" s="896"/>
      <c r="O96" s="1130"/>
      <c r="P96" s="1130"/>
      <c r="Q96" s="1130"/>
      <c r="R96" s="896"/>
      <c r="S96" s="957"/>
      <c r="U96" s="884"/>
      <c r="V96" s="884"/>
      <c r="W96" s="884"/>
      <c r="X96" s="885"/>
      <c r="Y96" s="885"/>
      <c r="Z96" s="885"/>
      <c r="AA96" s="885"/>
      <c r="AB96" s="885"/>
    </row>
    <row r="97" spans="2:28" s="883" customFormat="1" x14ac:dyDescent="0.25">
      <c r="B97" s="890"/>
      <c r="C97" s="959" t="s">
        <v>7532</v>
      </c>
      <c r="D97" s="796" t="s">
        <v>7533</v>
      </c>
      <c r="E97" s="891"/>
      <c r="F97" s="891"/>
      <c r="G97" s="891"/>
      <c r="H97" s="891"/>
      <c r="I97" s="896"/>
      <c r="J97" s="896"/>
      <c r="K97" s="1145"/>
      <c r="L97" s="1146"/>
      <c r="M97" s="1147"/>
      <c r="N97" s="896"/>
      <c r="O97" s="1145"/>
      <c r="P97" s="1146"/>
      <c r="Q97" s="1147"/>
      <c r="R97" s="896"/>
      <c r="S97" s="957"/>
      <c r="U97" s="884"/>
      <c r="V97" s="884"/>
      <c r="W97" s="884"/>
      <c r="X97" s="885"/>
      <c r="Y97" s="885"/>
      <c r="Z97" s="885"/>
      <c r="AA97" s="885"/>
      <c r="AB97" s="885"/>
    </row>
    <row r="98" spans="2:28" s="883" customFormat="1" x14ac:dyDescent="0.25">
      <c r="B98" s="890"/>
      <c r="C98" s="959" t="s">
        <v>7534</v>
      </c>
      <c r="D98" s="796" t="s">
        <v>7535</v>
      </c>
      <c r="E98" s="891"/>
      <c r="F98" s="891"/>
      <c r="G98" s="891"/>
      <c r="H98" s="891"/>
      <c r="I98" s="896"/>
      <c r="J98" s="896"/>
      <c r="K98" s="1145"/>
      <c r="L98" s="1146"/>
      <c r="M98" s="1147"/>
      <c r="N98" s="896"/>
      <c r="O98" s="1145"/>
      <c r="P98" s="1146"/>
      <c r="Q98" s="1147"/>
      <c r="R98" s="896"/>
      <c r="S98" s="957"/>
      <c r="U98" s="884"/>
      <c r="V98" s="884"/>
      <c r="W98" s="884"/>
      <c r="X98" s="885"/>
      <c r="Y98" s="885"/>
      <c r="Z98" s="885"/>
      <c r="AA98" s="885"/>
      <c r="AB98" s="885"/>
    </row>
    <row r="99" spans="2:28" s="883" customFormat="1" x14ac:dyDescent="0.25">
      <c r="B99" s="890"/>
      <c r="C99" s="959" t="s">
        <v>7536</v>
      </c>
      <c r="D99" s="796" t="s">
        <v>7537</v>
      </c>
      <c r="E99" s="891"/>
      <c r="F99" s="891"/>
      <c r="G99" s="891"/>
      <c r="H99" s="891"/>
      <c r="I99" s="896"/>
      <c r="J99" s="896"/>
      <c r="K99" s="1145"/>
      <c r="L99" s="1146"/>
      <c r="M99" s="1147"/>
      <c r="N99" s="896"/>
      <c r="O99" s="1145"/>
      <c r="P99" s="1146"/>
      <c r="Q99" s="1147"/>
      <c r="R99" s="896"/>
      <c r="S99" s="957"/>
      <c r="U99" s="884"/>
      <c r="V99" s="884"/>
      <c r="W99" s="884"/>
      <c r="X99" s="885"/>
      <c r="Y99" s="885"/>
      <c r="Z99" s="885"/>
      <c r="AA99" s="885"/>
      <c r="AB99" s="885"/>
    </row>
    <row r="100" spans="2:28" s="883" customFormat="1" ht="14.4" thickBot="1" x14ac:dyDescent="0.3">
      <c r="B100" s="890"/>
      <c r="C100" s="896"/>
      <c r="D100" s="795"/>
      <c r="E100" s="891"/>
      <c r="F100" s="891"/>
      <c r="G100" s="891"/>
      <c r="H100" s="891"/>
      <c r="I100" s="896"/>
      <c r="J100" s="896"/>
      <c r="K100" s="1137"/>
      <c r="L100" s="1137"/>
      <c r="M100" s="1137"/>
      <c r="N100" s="896"/>
      <c r="O100" s="1137"/>
      <c r="P100" s="1137"/>
      <c r="Q100" s="1137"/>
      <c r="R100" s="896"/>
      <c r="S100" s="957"/>
      <c r="U100" s="884"/>
      <c r="V100" s="884"/>
      <c r="W100" s="884"/>
      <c r="X100" s="885"/>
      <c r="Y100" s="885"/>
      <c r="Z100" s="885"/>
      <c r="AA100" s="885"/>
      <c r="AB100" s="885"/>
    </row>
    <row r="101" spans="2:28" s="883" customFormat="1" ht="14.4" thickBot="1" x14ac:dyDescent="0.3">
      <c r="B101" s="890"/>
      <c r="C101" s="933">
        <v>4.3</v>
      </c>
      <c r="D101" s="934" t="s">
        <v>7538</v>
      </c>
      <c r="E101" s="896"/>
      <c r="F101" s="896"/>
      <c r="G101" s="896"/>
      <c r="H101" s="896"/>
      <c r="I101" s="896"/>
      <c r="J101" s="896"/>
      <c r="K101" s="1126">
        <f>SUM(K104,K106:M110,K113:M116,K118)</f>
        <v>0</v>
      </c>
      <c r="L101" s="1127"/>
      <c r="M101" s="1128"/>
      <c r="N101" s="896"/>
      <c r="O101" s="1126">
        <f>SUM(O104,O106:Q110,O113:Q116,O118)</f>
        <v>0</v>
      </c>
      <c r="P101" s="1127"/>
      <c r="Q101" s="1128"/>
      <c r="R101" s="1129" t="str">
        <f>IF(SUM(O104,O106:O110,O113:O116,O118)&lt;&gt;O101, SUM(O104,O106:O110,O113:O116,O118), "")</f>
        <v/>
      </c>
      <c r="S101" s="1099"/>
      <c r="U101" s="884"/>
      <c r="V101" s="884"/>
      <c r="W101" s="884"/>
      <c r="X101" s="885"/>
      <c r="Y101" s="885"/>
      <c r="Z101" s="885"/>
      <c r="AA101" s="885"/>
      <c r="AB101" s="885"/>
    </row>
    <row r="102" spans="2:28" s="883" customFormat="1" x14ac:dyDescent="0.25">
      <c r="B102" s="890"/>
      <c r="C102" s="891"/>
      <c r="D102" s="795"/>
      <c r="E102" s="891"/>
      <c r="F102" s="891"/>
      <c r="G102" s="891"/>
      <c r="H102" s="891"/>
      <c r="I102" s="896"/>
      <c r="J102" s="896"/>
      <c r="K102" s="1130"/>
      <c r="L102" s="1130"/>
      <c r="M102" s="1130"/>
      <c r="N102" s="896"/>
      <c r="O102" s="1130"/>
      <c r="P102" s="1130"/>
      <c r="Q102" s="1130"/>
      <c r="R102" s="896"/>
      <c r="S102" s="957"/>
      <c r="U102" s="884"/>
      <c r="V102" s="884"/>
      <c r="W102" s="884"/>
      <c r="X102" s="885"/>
      <c r="Y102" s="885"/>
      <c r="Z102" s="885"/>
      <c r="AA102" s="885"/>
      <c r="AB102" s="885"/>
    </row>
    <row r="103" spans="2:28" s="883" customFormat="1" x14ac:dyDescent="0.25">
      <c r="B103" s="890"/>
      <c r="C103" s="895" t="s">
        <v>7539</v>
      </c>
      <c r="D103" s="795" t="s">
        <v>7828</v>
      </c>
      <c r="E103" s="891"/>
      <c r="F103" s="891"/>
      <c r="G103" s="891"/>
      <c r="H103" s="891"/>
      <c r="I103" s="896"/>
      <c r="J103" s="896"/>
      <c r="K103" s="1084">
        <f>SUM(K104,K106:M110)</f>
        <v>0</v>
      </c>
      <c r="L103" s="1085"/>
      <c r="M103" s="1086"/>
      <c r="N103" s="896"/>
      <c r="O103" s="1084">
        <f>SUM(O104,O106:Q110)</f>
        <v>0</v>
      </c>
      <c r="P103" s="1085"/>
      <c r="Q103" s="1086"/>
      <c r="R103" s="1106" t="str">
        <f>IF(SUM(O104,O106:O110)&lt;&gt;O103, SUM(O104,O106:O110), "")</f>
        <v/>
      </c>
      <c r="S103" s="1099"/>
      <c r="U103" s="884"/>
      <c r="V103" s="884"/>
      <c r="W103" s="884"/>
      <c r="X103" s="885"/>
      <c r="Y103" s="885"/>
      <c r="Z103" s="885"/>
      <c r="AA103" s="885"/>
      <c r="AB103" s="885"/>
    </row>
    <row r="104" spans="2:28" s="883" customFormat="1" x14ac:dyDescent="0.25">
      <c r="B104" s="890"/>
      <c r="C104" s="930" t="s">
        <v>7540</v>
      </c>
      <c r="D104" s="849" t="s">
        <v>7829</v>
      </c>
      <c r="E104" s="891"/>
      <c r="F104" s="891"/>
      <c r="G104" s="891"/>
      <c r="H104" s="891"/>
      <c r="I104" s="1098" t="str">
        <f>IF(AND(ISNUMBER(K104), ISNUMBER(K105), K104&lt;K105), K105, "")</f>
        <v/>
      </c>
      <c r="J104" s="1138"/>
      <c r="K104" s="1122" t="str">
        <f>IF(AND(ISNUMBER('[2]Stmt of Revs Exps'!D49+'[2]Stmt of Revs Exps'!D50),('[2]Stmt of Revs Exps'!D49+'[2]Stmt of Revs Exps'!D50)&lt;&gt;0),'[2]Stmt of Revs Exps'!D49+'[2]Stmt of Revs Exps'!D50,"")</f>
        <v/>
      </c>
      <c r="L104" s="1123"/>
      <c r="M104" s="1124"/>
      <c r="N104" s="896"/>
      <c r="O104" s="1087"/>
      <c r="P104" s="1088"/>
      <c r="Q104" s="1089"/>
      <c r="R104" s="1106" t="str">
        <f>IF(AND(ISNUMBER(O104), ISNUMBER(O105), O104&lt;O105), O105, "")</f>
        <v/>
      </c>
      <c r="S104" s="1099"/>
      <c r="U104" s="884"/>
      <c r="V104" s="884"/>
      <c r="W104" s="884"/>
      <c r="X104" s="885"/>
      <c r="Y104" s="885"/>
      <c r="Z104" s="885"/>
      <c r="AA104" s="885"/>
      <c r="AB104" s="885"/>
    </row>
    <row r="105" spans="2:28" s="883" customFormat="1" x14ac:dyDescent="0.25">
      <c r="B105" s="890"/>
      <c r="C105" s="938" t="s">
        <v>7541</v>
      </c>
      <c r="D105" s="851" t="s">
        <v>7542</v>
      </c>
      <c r="E105" s="891"/>
      <c r="F105" s="891"/>
      <c r="G105" s="891"/>
      <c r="H105" s="891"/>
      <c r="I105" s="1098" t="str">
        <f>IF(AND(ISNUMBER(K104), ISNUMBER(K105), K105&gt;K104), "!!! Duty free &gt; Total Retail? !!!", "")</f>
        <v/>
      </c>
      <c r="J105" s="1138"/>
      <c r="K105" s="1139" t="str">
        <f>IF(AND(ISNUMBER('[2]Stmt of Revs Exps'!D50), '[2]Stmt of Revs Exps'!D50&lt;&gt;0),'[2]Stmt of Revs Exps'!D50,"")</f>
        <v/>
      </c>
      <c r="L105" s="1140"/>
      <c r="M105" s="1141"/>
      <c r="N105" s="896"/>
      <c r="O105" s="1142"/>
      <c r="P105" s="1143"/>
      <c r="Q105" s="1144"/>
      <c r="R105" s="1106" t="str">
        <f>IF(AND(ISNUMBER(O104), ISNUMBER(O105), O105&gt;O104), "!", "")</f>
        <v/>
      </c>
      <c r="S105" s="1099"/>
      <c r="U105" s="884"/>
      <c r="V105" s="884"/>
      <c r="W105" s="884"/>
      <c r="X105" s="885"/>
      <c r="Y105" s="885"/>
      <c r="Z105" s="885"/>
      <c r="AA105" s="885"/>
      <c r="AB105" s="885"/>
    </row>
    <row r="106" spans="2:28" s="883" customFormat="1" x14ac:dyDescent="0.25">
      <c r="B106" s="890"/>
      <c r="C106" s="930" t="s">
        <v>7543</v>
      </c>
      <c r="D106" s="849" t="s">
        <v>1535</v>
      </c>
      <c r="E106" s="891"/>
      <c r="F106" s="891"/>
      <c r="G106" s="891"/>
      <c r="H106" s="891"/>
      <c r="I106" s="896"/>
      <c r="J106" s="896"/>
      <c r="K106" s="1122" t="str">
        <f>IF(AND(ISNUMBER('[2]Stmt of Revs Exps'!D48),'[2]Stmt of Revs Exps'!D48&lt;&gt;0),'[2]Stmt of Revs Exps'!D48,"")</f>
        <v/>
      </c>
      <c r="L106" s="1123"/>
      <c r="M106" s="1124"/>
      <c r="N106" s="896"/>
      <c r="O106" s="1087"/>
      <c r="P106" s="1088"/>
      <c r="Q106" s="1089"/>
      <c r="R106" s="896"/>
      <c r="S106" s="957"/>
      <c r="U106" s="884"/>
      <c r="V106" s="884"/>
      <c r="W106" s="884"/>
      <c r="X106" s="885"/>
      <c r="Y106" s="885"/>
      <c r="Z106" s="885"/>
      <c r="AA106" s="885"/>
      <c r="AB106" s="885"/>
    </row>
    <row r="107" spans="2:28" s="883" customFormat="1" x14ac:dyDescent="0.25">
      <c r="B107" s="890"/>
      <c r="C107" s="930" t="s">
        <v>7544</v>
      </c>
      <c r="D107" s="849" t="s">
        <v>1626</v>
      </c>
      <c r="E107" s="891"/>
      <c r="F107" s="891"/>
      <c r="G107" s="891"/>
      <c r="H107" s="891"/>
      <c r="I107" s="896"/>
      <c r="J107" s="896"/>
      <c r="K107" s="1122" t="str">
        <f>IF(AND(ISNUMBER('[2]Stmt of Revs Exps'!K18-K113),'[2]Stmt of Revs Exps'!K18-K113&lt;&gt;0),'[2]Stmt of Revs Exps'!K18-K113,"")</f>
        <v/>
      </c>
      <c r="L107" s="1123"/>
      <c r="M107" s="1124"/>
      <c r="N107" s="896"/>
      <c r="O107" s="1087"/>
      <c r="P107" s="1088"/>
      <c r="Q107" s="1089"/>
      <c r="R107" s="896"/>
      <c r="S107" s="957"/>
      <c r="U107" s="884"/>
      <c r="V107" s="884"/>
      <c r="W107" s="884"/>
      <c r="X107" s="885"/>
      <c r="Y107" s="885"/>
      <c r="Z107" s="885"/>
      <c r="AA107" s="885"/>
      <c r="AB107" s="885"/>
    </row>
    <row r="108" spans="2:28" s="883" customFormat="1" x14ac:dyDescent="0.25">
      <c r="B108" s="890"/>
      <c r="C108" s="930" t="s">
        <v>7545</v>
      </c>
      <c r="D108" s="849" t="s">
        <v>1536</v>
      </c>
      <c r="E108" s="891"/>
      <c r="F108" s="891"/>
      <c r="G108" s="891"/>
      <c r="H108" s="891"/>
      <c r="I108" s="896"/>
      <c r="J108" s="896"/>
      <c r="K108" s="1122" t="str">
        <f>IF(AND(ISNUMBER('[2]Stmt of Revs Exps'!D57),'[2]Stmt of Revs Exps'!D57&lt;&gt;0),'[2]Stmt of Revs Exps'!D57,"")</f>
        <v/>
      </c>
      <c r="L108" s="1123"/>
      <c r="M108" s="1124"/>
      <c r="N108" s="896"/>
      <c r="O108" s="1087"/>
      <c r="P108" s="1088"/>
      <c r="Q108" s="1089"/>
      <c r="R108" s="896"/>
      <c r="S108" s="957"/>
      <c r="U108" s="884"/>
      <c r="V108" s="884"/>
      <c r="W108" s="884"/>
      <c r="X108" s="885"/>
      <c r="Y108" s="885"/>
      <c r="Z108" s="885"/>
      <c r="AA108" s="885"/>
      <c r="AB108" s="885"/>
    </row>
    <row r="109" spans="2:28" s="883" customFormat="1" x14ac:dyDescent="0.25">
      <c r="B109" s="890"/>
      <c r="C109" s="930" t="s">
        <v>7546</v>
      </c>
      <c r="D109" s="849" t="s">
        <v>1125</v>
      </c>
      <c r="E109" s="891"/>
      <c r="F109" s="891"/>
      <c r="G109" s="891"/>
      <c r="H109" s="891"/>
      <c r="I109" s="896"/>
      <c r="J109" s="896"/>
      <c r="K109" s="1087"/>
      <c r="L109" s="1088"/>
      <c r="M109" s="1089"/>
      <c r="N109" s="896"/>
      <c r="O109" s="1087"/>
      <c r="P109" s="1088"/>
      <c r="Q109" s="1089"/>
      <c r="R109" s="896"/>
      <c r="S109" s="957"/>
      <c r="U109" s="884"/>
      <c r="V109" s="884"/>
      <c r="W109" s="884"/>
      <c r="X109" s="885"/>
      <c r="Y109" s="885"/>
      <c r="Z109" s="885"/>
      <c r="AA109" s="885"/>
      <c r="AB109" s="885"/>
    </row>
    <row r="110" spans="2:28" s="883" customFormat="1" x14ac:dyDescent="0.25">
      <c r="B110" s="890"/>
      <c r="C110" s="930" t="s">
        <v>7547</v>
      </c>
      <c r="D110" s="849" t="s">
        <v>1537</v>
      </c>
      <c r="E110" s="891"/>
      <c r="F110" s="891"/>
      <c r="G110" s="891"/>
      <c r="H110" s="891"/>
      <c r="I110" s="896"/>
      <c r="J110" s="896"/>
      <c r="K110" s="1122" t="str">
        <f>IF(AND(ISNUMBER('[2]Stmt of Revs Exps'!D51), '[2]Stmt of Revs Exps'!D51&lt;&gt;0),'[2]Stmt of Revs Exps'!D51-K109,"")</f>
        <v/>
      </c>
      <c r="L110" s="1123"/>
      <c r="M110" s="1124"/>
      <c r="N110" s="896"/>
      <c r="O110" s="1087"/>
      <c r="P110" s="1088"/>
      <c r="Q110" s="1089"/>
      <c r="R110" s="896"/>
      <c r="S110" s="957"/>
      <c r="U110" s="884"/>
      <c r="V110" s="884"/>
      <c r="W110" s="884"/>
      <c r="X110" s="885"/>
      <c r="Y110" s="885"/>
      <c r="Z110" s="885"/>
      <c r="AA110" s="885"/>
      <c r="AB110" s="885"/>
    </row>
    <row r="111" spans="2:28" s="883" customFormat="1" x14ac:dyDescent="0.25">
      <c r="B111" s="890"/>
      <c r="C111" s="930"/>
      <c r="D111" s="849"/>
      <c r="E111" s="891"/>
      <c r="F111" s="891"/>
      <c r="G111" s="891"/>
      <c r="H111" s="891"/>
      <c r="I111" s="896"/>
      <c r="J111" s="896"/>
      <c r="K111" s="896"/>
      <c r="L111" s="896"/>
      <c r="M111" s="896"/>
      <c r="N111" s="896"/>
      <c r="O111" s="896"/>
      <c r="P111" s="896"/>
      <c r="Q111" s="896"/>
      <c r="R111" s="896"/>
      <c r="S111" s="957"/>
      <c r="U111" s="884"/>
      <c r="V111" s="884"/>
      <c r="W111" s="884"/>
      <c r="X111" s="885"/>
      <c r="Y111" s="885"/>
      <c r="Z111" s="885"/>
      <c r="AA111" s="885"/>
      <c r="AB111" s="885"/>
    </row>
    <row r="112" spans="2:28" s="883" customFormat="1" x14ac:dyDescent="0.25">
      <c r="B112" s="890"/>
      <c r="C112" s="895" t="s">
        <v>7548</v>
      </c>
      <c r="D112" s="795" t="s">
        <v>7549</v>
      </c>
      <c r="E112" s="891"/>
      <c r="F112" s="891"/>
      <c r="G112" s="891"/>
      <c r="H112" s="891"/>
      <c r="I112" s="1098" t="str">
        <f>IF(SUM(K113:K116)&lt;&gt;K112, SUM(K113:K116), "")</f>
        <v/>
      </c>
      <c r="J112" s="1138"/>
      <c r="K112" s="1084">
        <f>SUM(K113:K116)</f>
        <v>0</v>
      </c>
      <c r="L112" s="1085"/>
      <c r="M112" s="1086"/>
      <c r="N112" s="896"/>
      <c r="O112" s="1084">
        <f>SUM(O113:O116)</f>
        <v>0</v>
      </c>
      <c r="P112" s="1085"/>
      <c r="Q112" s="1086"/>
      <c r="R112" s="1106" t="str">
        <f>IF(SUM(O113:O116)&lt;&gt;O112, SUM(O113:O116), "")</f>
        <v/>
      </c>
      <c r="S112" s="1099"/>
      <c r="U112" s="884"/>
      <c r="V112" s="884"/>
      <c r="W112" s="884"/>
      <c r="X112" s="885"/>
      <c r="Y112" s="885"/>
      <c r="Z112" s="885"/>
      <c r="AA112" s="885"/>
      <c r="AB112" s="885"/>
    </row>
    <row r="113" spans="2:28" s="883" customFormat="1" x14ac:dyDescent="0.25">
      <c r="B113" s="890"/>
      <c r="C113" s="930" t="s">
        <v>7550</v>
      </c>
      <c r="D113" s="849" t="s">
        <v>7551</v>
      </c>
      <c r="E113" s="891"/>
      <c r="F113" s="891"/>
      <c r="G113" s="891"/>
      <c r="H113" s="891"/>
      <c r="I113" s="896"/>
      <c r="J113" s="896"/>
      <c r="K113" s="1087"/>
      <c r="L113" s="1088"/>
      <c r="M113" s="1089"/>
      <c r="N113" s="896"/>
      <c r="O113" s="1087"/>
      <c r="P113" s="1088"/>
      <c r="Q113" s="1089"/>
      <c r="R113" s="896"/>
      <c r="S113" s="957"/>
      <c r="U113" s="884"/>
      <c r="V113" s="884"/>
      <c r="W113" s="884"/>
      <c r="X113" s="885"/>
      <c r="Y113" s="885"/>
      <c r="Z113" s="885"/>
      <c r="AA113" s="885"/>
      <c r="AB113" s="885"/>
    </row>
    <row r="114" spans="2:28" s="883" customFormat="1" x14ac:dyDescent="0.25">
      <c r="B114" s="890"/>
      <c r="C114" s="930" t="s">
        <v>7552</v>
      </c>
      <c r="D114" s="849" t="s">
        <v>7553</v>
      </c>
      <c r="E114" s="891"/>
      <c r="F114" s="891"/>
      <c r="G114" s="891"/>
      <c r="H114" s="891"/>
      <c r="I114" s="896"/>
      <c r="J114" s="896"/>
      <c r="K114" s="1122" t="str">
        <f>IF(AND(ISNUMBER('[2]Stmt of Revs Exps'!K22),'[2]Stmt of Revs Exps'!K22&lt;&gt;0),'[2]Stmt of Revs Exps'!K22,"")</f>
        <v/>
      </c>
      <c r="L114" s="1123"/>
      <c r="M114" s="1124"/>
      <c r="N114" s="896"/>
      <c r="O114" s="1087"/>
      <c r="P114" s="1088"/>
      <c r="Q114" s="1089"/>
      <c r="R114" s="896"/>
      <c r="S114" s="957"/>
      <c r="U114" s="884"/>
      <c r="V114" s="884"/>
      <c r="W114" s="884"/>
      <c r="X114" s="885"/>
      <c r="Y114" s="885"/>
      <c r="Z114" s="885"/>
      <c r="AA114" s="885"/>
      <c r="AB114" s="885"/>
    </row>
    <row r="115" spans="2:28" s="883" customFormat="1" x14ac:dyDescent="0.25">
      <c r="B115" s="890"/>
      <c r="C115" s="930" t="s">
        <v>7554</v>
      </c>
      <c r="D115" s="849" t="s">
        <v>7555</v>
      </c>
      <c r="E115" s="891"/>
      <c r="F115" s="891"/>
      <c r="G115" s="891"/>
      <c r="H115" s="891"/>
      <c r="I115" s="896"/>
      <c r="J115" s="896"/>
      <c r="K115" s="1122" t="str">
        <f>IF(AND(ISNUMBER('[2]Stmt of Revs Exps'!K23),'[2]Stmt of Revs Exps'!K23&lt;&gt;0),'[2]Stmt of Revs Exps'!K23,"")</f>
        <v/>
      </c>
      <c r="L115" s="1123"/>
      <c r="M115" s="1124"/>
      <c r="N115" s="896"/>
      <c r="O115" s="1087"/>
      <c r="P115" s="1088"/>
      <c r="Q115" s="1089"/>
      <c r="R115" s="896"/>
      <c r="S115" s="957"/>
      <c r="U115" s="884"/>
      <c r="V115" s="884"/>
      <c r="W115" s="884"/>
      <c r="X115" s="885"/>
      <c r="Y115" s="885"/>
      <c r="Z115" s="885"/>
      <c r="AA115" s="885"/>
      <c r="AB115" s="885"/>
    </row>
    <row r="116" spans="2:28" s="883" customFormat="1" x14ac:dyDescent="0.25">
      <c r="B116" s="890"/>
      <c r="C116" s="930" t="s">
        <v>7556</v>
      </c>
      <c r="D116" s="849" t="s">
        <v>1627</v>
      </c>
      <c r="E116" s="891"/>
      <c r="F116" s="891"/>
      <c r="G116" s="891"/>
      <c r="H116" s="891"/>
      <c r="I116" s="896"/>
      <c r="J116" s="896"/>
      <c r="K116" s="1122" t="str">
        <f>IF(AND(ISNUMBER('[2]Stmt of Revs Exps'!K21),'[2]Stmt of Revs Exps'!K21&lt;&gt;0),'[2]Stmt of Revs Exps'!K21,"")</f>
        <v/>
      </c>
      <c r="L116" s="1123"/>
      <c r="M116" s="1124"/>
      <c r="N116" s="896"/>
      <c r="O116" s="1087"/>
      <c r="P116" s="1088"/>
      <c r="Q116" s="1089"/>
      <c r="R116" s="896"/>
      <c r="S116" s="957"/>
      <c r="U116" s="884"/>
      <c r="V116" s="884"/>
      <c r="W116" s="884"/>
      <c r="X116" s="885"/>
      <c r="Y116" s="885"/>
      <c r="Z116" s="885"/>
      <c r="AA116" s="885"/>
      <c r="AB116" s="885"/>
    </row>
    <row r="117" spans="2:28" s="883" customFormat="1" x14ac:dyDescent="0.25">
      <c r="B117" s="890"/>
      <c r="C117" s="895"/>
      <c r="D117" s="795"/>
      <c r="E117" s="891"/>
      <c r="F117" s="891"/>
      <c r="G117" s="891"/>
      <c r="H117" s="891"/>
      <c r="I117" s="896"/>
      <c r="J117" s="896"/>
      <c r="K117" s="960"/>
      <c r="L117" s="960"/>
      <c r="M117" s="960"/>
      <c r="N117" s="896"/>
      <c r="O117" s="960"/>
      <c r="P117" s="960"/>
      <c r="Q117" s="960"/>
      <c r="R117" s="896"/>
      <c r="S117" s="957"/>
      <c r="U117" s="884"/>
      <c r="V117" s="884"/>
      <c r="W117" s="884"/>
      <c r="X117" s="885"/>
      <c r="Y117" s="885"/>
      <c r="Z117" s="885"/>
      <c r="AA117" s="885"/>
      <c r="AB117" s="885"/>
    </row>
    <row r="118" spans="2:28" s="883" customFormat="1" x14ac:dyDescent="0.25">
      <c r="B118" s="890"/>
      <c r="C118" s="895" t="s">
        <v>7557</v>
      </c>
      <c r="D118" s="795" t="s">
        <v>7558</v>
      </c>
      <c r="E118" s="891"/>
      <c r="F118" s="891"/>
      <c r="G118" s="891"/>
      <c r="H118" s="891"/>
      <c r="I118" s="896"/>
      <c r="J118" s="896"/>
      <c r="K118" s="1122" t="str">
        <f>IF(AND(ISNUMBER('[2]Stmt of Revs Exps'!K24+'[2]Stmt of Revs Exps'!K25+'[2]Stmt of Revs Exps'!K52),('[2]Stmt of Revs Exps'!K24+'[2]Stmt of Revs Exps'!K25+'[2]Stmt of Revs Exps'!K52)&lt;&gt;0),'[2]Stmt of Revs Exps'!K24+'[2]Stmt of Revs Exps'!K25+'[2]Stmt of Revs Exps'!K52,"")</f>
        <v/>
      </c>
      <c r="L118" s="1123"/>
      <c r="M118" s="1124"/>
      <c r="N118" s="896"/>
      <c r="O118" s="1087"/>
      <c r="P118" s="1088"/>
      <c r="Q118" s="1089"/>
      <c r="R118" s="896"/>
      <c r="S118" s="957"/>
      <c r="U118" s="884"/>
      <c r="V118" s="884"/>
      <c r="W118" s="884"/>
      <c r="X118" s="885"/>
      <c r="Y118" s="885"/>
      <c r="Z118" s="885"/>
      <c r="AA118" s="885"/>
      <c r="AB118" s="885"/>
    </row>
    <row r="119" spans="2:28" s="883" customFormat="1" ht="14.4" thickBot="1" x14ac:dyDescent="0.3">
      <c r="B119" s="890"/>
      <c r="C119" s="895"/>
      <c r="D119" s="795"/>
      <c r="E119" s="891"/>
      <c r="F119" s="891"/>
      <c r="G119" s="891"/>
      <c r="H119" s="891"/>
      <c r="I119" s="896"/>
      <c r="J119" s="896"/>
      <c r="K119" s="1137"/>
      <c r="L119" s="1137"/>
      <c r="M119" s="1137"/>
      <c r="N119" s="896"/>
      <c r="O119" s="1137"/>
      <c r="P119" s="1137"/>
      <c r="Q119" s="1137"/>
      <c r="R119" s="896"/>
      <c r="S119" s="957"/>
      <c r="U119" s="884"/>
      <c r="V119" s="884"/>
      <c r="W119" s="884"/>
      <c r="X119" s="885"/>
      <c r="Y119" s="885"/>
      <c r="Z119" s="885"/>
      <c r="AA119" s="885"/>
      <c r="AB119" s="885"/>
    </row>
    <row r="120" spans="2:28" s="883" customFormat="1" ht="14.4" thickBot="1" x14ac:dyDescent="0.3">
      <c r="B120" s="890"/>
      <c r="C120" s="933">
        <v>4.4000000000000004</v>
      </c>
      <c r="D120" s="934" t="s">
        <v>7559</v>
      </c>
      <c r="E120" s="896"/>
      <c r="F120" s="896"/>
      <c r="G120" s="896"/>
      <c r="H120" s="896"/>
      <c r="I120" s="896"/>
      <c r="J120" s="896"/>
      <c r="K120" s="1126">
        <f>SUM(K122:K124)</f>
        <v>0</v>
      </c>
      <c r="L120" s="1127"/>
      <c r="M120" s="1128"/>
      <c r="N120" s="896"/>
      <c r="O120" s="1126">
        <f>SUM(O122:O124)</f>
        <v>0</v>
      </c>
      <c r="P120" s="1127"/>
      <c r="Q120" s="1128"/>
      <c r="R120" s="1129" t="str">
        <f>IF(SUM(O122:O124)&lt;&gt;O120, SUM(O122:O124), "")</f>
        <v/>
      </c>
      <c r="S120" s="1099"/>
      <c r="U120" s="884"/>
      <c r="V120" s="884"/>
      <c r="W120" s="884"/>
      <c r="X120" s="885"/>
      <c r="Y120" s="885"/>
      <c r="Z120" s="885"/>
      <c r="AA120" s="885"/>
      <c r="AB120" s="885"/>
    </row>
    <row r="121" spans="2:28" s="883" customFormat="1" x14ac:dyDescent="0.25">
      <c r="B121" s="890"/>
      <c r="C121" s="891"/>
      <c r="D121" s="795"/>
      <c r="E121" s="891"/>
      <c r="F121" s="891"/>
      <c r="G121" s="891"/>
      <c r="H121" s="891"/>
      <c r="I121" s="896"/>
      <c r="J121" s="896"/>
      <c r="K121" s="1130"/>
      <c r="L121" s="1130"/>
      <c r="M121" s="1130"/>
      <c r="N121" s="896"/>
      <c r="O121" s="1130"/>
      <c r="P121" s="1130"/>
      <c r="Q121" s="1130"/>
      <c r="R121" s="896"/>
      <c r="S121" s="957"/>
      <c r="U121" s="884"/>
      <c r="V121" s="884"/>
      <c r="W121" s="884"/>
      <c r="X121" s="885"/>
      <c r="Y121" s="885"/>
      <c r="Z121" s="885"/>
      <c r="AA121" s="885"/>
      <c r="AB121" s="885"/>
    </row>
    <row r="122" spans="2:28" s="883" customFormat="1" x14ac:dyDescent="0.25">
      <c r="B122" s="890"/>
      <c r="C122" s="895" t="s">
        <v>7560</v>
      </c>
      <c r="D122" s="795" t="s">
        <v>1124</v>
      </c>
      <c r="E122" s="891"/>
      <c r="F122" s="891"/>
      <c r="G122" s="891"/>
      <c r="H122" s="891"/>
      <c r="I122" s="896"/>
      <c r="J122" s="896"/>
      <c r="K122" s="1122" t="str">
        <f>IF(AND(ISNUMBER('[2]Stmt of Revs Exps'!K49),'[2]Stmt of Revs Exps'!K49&lt;&gt;0),'[2]Stmt of Revs Exps'!K49,"")</f>
        <v/>
      </c>
      <c r="L122" s="1123"/>
      <c r="M122" s="1124"/>
      <c r="N122" s="896"/>
      <c r="O122" s="1087"/>
      <c r="P122" s="1088"/>
      <c r="Q122" s="1089"/>
      <c r="R122" s="896"/>
      <c r="S122" s="957"/>
      <c r="U122" s="884"/>
      <c r="V122" s="884"/>
      <c r="W122" s="884"/>
      <c r="X122" s="885"/>
      <c r="Y122" s="885"/>
      <c r="Z122" s="885"/>
      <c r="AA122" s="885"/>
      <c r="AB122" s="885"/>
    </row>
    <row r="123" spans="2:28" s="883" customFormat="1" x14ac:dyDescent="0.25">
      <c r="B123" s="890"/>
      <c r="C123" s="895" t="s">
        <v>7561</v>
      </c>
      <c r="D123" s="795" t="s">
        <v>2187</v>
      </c>
      <c r="E123" s="891"/>
      <c r="F123" s="891"/>
      <c r="G123" s="891"/>
      <c r="H123" s="891"/>
      <c r="I123" s="896"/>
      <c r="J123" s="896"/>
      <c r="K123" s="1122" t="str">
        <f>IF(AND(ISNUMBER('[2]Stmt of Revs Exps'!K50),'[2]Stmt of Revs Exps'!K50&lt;&gt;0),'[2]Stmt of Revs Exps'!K50,"")</f>
        <v/>
      </c>
      <c r="L123" s="1123"/>
      <c r="M123" s="1124"/>
      <c r="N123" s="896"/>
      <c r="O123" s="1087"/>
      <c r="P123" s="1088"/>
      <c r="Q123" s="1089"/>
      <c r="R123" s="896"/>
      <c r="S123" s="957"/>
      <c r="U123" s="884"/>
      <c r="V123" s="884"/>
      <c r="W123" s="884"/>
      <c r="X123" s="885"/>
      <c r="Y123" s="885"/>
      <c r="Z123" s="885"/>
      <c r="AA123" s="885"/>
      <c r="AB123" s="885"/>
    </row>
    <row r="124" spans="2:28" s="883" customFormat="1" x14ac:dyDescent="0.25">
      <c r="B124" s="890"/>
      <c r="C124" s="895" t="s">
        <v>7562</v>
      </c>
      <c r="D124" s="795" t="s">
        <v>2188</v>
      </c>
      <c r="E124" s="891"/>
      <c r="F124" s="891"/>
      <c r="G124" s="891"/>
      <c r="H124" s="891"/>
      <c r="I124" s="896"/>
      <c r="J124" s="896"/>
      <c r="K124" s="1122" t="str">
        <f>IF(AND(ISNUMBER('[2]Stmt of Revs Exps'!K54+'[2]Stmt of Revs Exps'!K55+'[2]Stmt of Revs Exps'!K57),('[2]Stmt of Revs Exps'!K54+'[2]Stmt of Revs Exps'!K55+'[2]Stmt of Revs Exps'!K57)&lt;&gt;0),'[2]Stmt of Revs Exps'!K54+'[2]Stmt of Revs Exps'!K55+'[2]Stmt of Revs Exps'!K57,"")</f>
        <v/>
      </c>
      <c r="L124" s="1123"/>
      <c r="M124" s="1124"/>
      <c r="N124" s="896"/>
      <c r="O124" s="1087"/>
      <c r="P124" s="1088"/>
      <c r="Q124" s="1089"/>
      <c r="R124" s="896"/>
      <c r="S124" s="957"/>
      <c r="U124" s="884"/>
      <c r="V124" s="884"/>
      <c r="W124" s="884"/>
      <c r="X124" s="885"/>
      <c r="Y124" s="885"/>
      <c r="Z124" s="885"/>
      <c r="AA124" s="885"/>
      <c r="AB124" s="885"/>
    </row>
    <row r="125" spans="2:28" s="883" customFormat="1" ht="14.4" thickBot="1" x14ac:dyDescent="0.3">
      <c r="B125" s="890"/>
      <c r="C125" s="891"/>
      <c r="D125" s="795"/>
      <c r="E125" s="891"/>
      <c r="F125" s="891"/>
      <c r="G125" s="891"/>
      <c r="H125" s="891"/>
      <c r="I125" s="891"/>
      <c r="J125" s="891"/>
      <c r="K125" s="1115"/>
      <c r="L125" s="1115"/>
      <c r="M125" s="1115"/>
      <c r="N125" s="948"/>
      <c r="O125" s="1115"/>
      <c r="P125" s="1115"/>
      <c r="Q125" s="1115"/>
      <c r="R125" s="891"/>
      <c r="S125" s="892"/>
      <c r="U125" s="884"/>
      <c r="V125" s="884"/>
      <c r="W125" s="884"/>
      <c r="X125" s="885"/>
      <c r="Y125" s="885"/>
      <c r="Z125" s="885"/>
      <c r="AA125" s="885"/>
      <c r="AB125" s="885"/>
    </row>
    <row r="126" spans="2:28" s="883" customFormat="1" ht="15" customHeight="1" thickBot="1" x14ac:dyDescent="0.35">
      <c r="B126" s="890"/>
      <c r="C126" s="962">
        <v>5</v>
      </c>
      <c r="D126" s="852" t="s">
        <v>7563</v>
      </c>
      <c r="E126" s="951"/>
      <c r="F126" s="951"/>
      <c r="G126" s="951"/>
      <c r="H126" s="951"/>
      <c r="I126" s="951"/>
      <c r="J126" s="951"/>
      <c r="K126" s="1134">
        <f>K128+K140</f>
        <v>0</v>
      </c>
      <c r="L126" s="1135"/>
      <c r="M126" s="1136"/>
      <c r="N126" s="963"/>
      <c r="O126" s="1134">
        <f>O128+O140</f>
        <v>0</v>
      </c>
      <c r="P126" s="1135"/>
      <c r="Q126" s="1136"/>
      <c r="R126" s="951"/>
      <c r="S126" s="892"/>
      <c r="U126" s="884"/>
      <c r="V126" s="884"/>
      <c r="W126" s="884"/>
      <c r="X126" s="885"/>
      <c r="Y126" s="885"/>
      <c r="Z126" s="885"/>
      <c r="AA126" s="885"/>
      <c r="AB126" s="885"/>
    </row>
    <row r="127" spans="2:28" s="883" customFormat="1" ht="14.4" thickBot="1" x14ac:dyDescent="0.3">
      <c r="B127" s="890"/>
      <c r="C127" s="891"/>
      <c r="D127" s="795"/>
      <c r="E127" s="891"/>
      <c r="F127" s="891"/>
      <c r="G127" s="891"/>
      <c r="H127" s="891"/>
      <c r="I127" s="891"/>
      <c r="J127" s="891"/>
      <c r="K127" s="961"/>
      <c r="L127" s="961"/>
      <c r="M127" s="961"/>
      <c r="N127" s="948"/>
      <c r="O127" s="961"/>
      <c r="P127" s="961"/>
      <c r="Q127" s="961"/>
      <c r="R127" s="891"/>
      <c r="S127" s="892"/>
      <c r="U127" s="884"/>
      <c r="V127" s="884"/>
      <c r="W127" s="884"/>
      <c r="X127" s="885"/>
      <c r="Y127" s="885"/>
      <c r="Z127" s="885"/>
      <c r="AA127" s="885"/>
      <c r="AB127" s="885"/>
    </row>
    <row r="128" spans="2:28" s="883" customFormat="1" ht="14.4" thickBot="1" x14ac:dyDescent="0.3">
      <c r="B128" s="890"/>
      <c r="C128" s="964">
        <v>5.0999999999999996</v>
      </c>
      <c r="D128" s="926" t="s">
        <v>7564</v>
      </c>
      <c r="E128" s="891"/>
      <c r="F128" s="891"/>
      <c r="G128" s="891"/>
      <c r="H128" s="891"/>
      <c r="I128" s="1098" t="str">
        <f>IF(SUM(K130:K138)&lt;&gt;K128, SUM(K130:K138), "")</f>
        <v/>
      </c>
      <c r="J128" s="1125"/>
      <c r="K128" s="1126">
        <f>SUM(K130:M138)</f>
        <v>0</v>
      </c>
      <c r="L128" s="1127"/>
      <c r="M128" s="1128"/>
      <c r="N128" s="896"/>
      <c r="O128" s="1126">
        <f>SUM(O130:Q138)</f>
        <v>0</v>
      </c>
      <c r="P128" s="1127"/>
      <c r="Q128" s="1128"/>
      <c r="R128" s="1129" t="str">
        <f>IF(SUM(O130:O138)&lt;&gt;O128, SUM(O130:O138), "")</f>
        <v/>
      </c>
      <c r="S128" s="1099"/>
      <c r="U128" s="884"/>
      <c r="V128" s="884"/>
      <c r="W128" s="884"/>
      <c r="X128" s="885"/>
      <c r="Y128" s="885"/>
      <c r="Z128" s="885"/>
      <c r="AA128" s="885"/>
      <c r="AB128" s="885"/>
    </row>
    <row r="129" spans="2:28" s="883" customFormat="1" x14ac:dyDescent="0.25">
      <c r="B129" s="890"/>
      <c r="C129" s="891"/>
      <c r="D129" s="853"/>
      <c r="E129" s="891"/>
      <c r="F129" s="891"/>
      <c r="G129" s="891"/>
      <c r="H129" s="891"/>
      <c r="I129" s="1098"/>
      <c r="J129" s="1132"/>
      <c r="K129" s="1130" t="str">
        <f>IF(AND((OR(ISNUMBER(K131), ISNUMBER(K132), ISNUMBER(K133), ISNUMBER(K134), ISNUMBER(K135), ISNUMBER(K136), ISNUMBER(K137))), ISBLANK(K130)), "Personnel expenses?", "")</f>
        <v/>
      </c>
      <c r="L129" s="1133"/>
      <c r="M129" s="1133"/>
      <c r="N129" s="896"/>
      <c r="O129" s="1130" t="str">
        <f>IF(AND((OR(ISNUMBER(O131), ISNUMBER(O132), ISNUMBER(O133), ISNUMBER(O134), ISNUMBER(O135), ISNUMBER(O136), ISNUMBER(O137))), ISBLANK(O130)), "Personnel expenses?", "")</f>
        <v/>
      </c>
      <c r="P129" s="1133"/>
      <c r="Q129" s="1133"/>
      <c r="R129" s="896"/>
      <c r="S129" s="957"/>
      <c r="U129" s="884"/>
      <c r="V129" s="884"/>
      <c r="W129" s="884"/>
      <c r="X129" s="885"/>
      <c r="Y129" s="885"/>
      <c r="Z129" s="885"/>
      <c r="AA129" s="885"/>
      <c r="AB129" s="885"/>
    </row>
    <row r="130" spans="2:28" s="883" customFormat="1" x14ac:dyDescent="0.25">
      <c r="B130" s="890"/>
      <c r="C130" s="959" t="s">
        <v>7565</v>
      </c>
      <c r="D130" s="795" t="s">
        <v>7566</v>
      </c>
      <c r="E130" s="891"/>
      <c r="F130" s="891"/>
      <c r="G130" s="891"/>
      <c r="H130" s="891"/>
      <c r="I130" s="1098" t="str">
        <f t="shared" ref="I130:I138" si="0">IF(AND(ISNUMBER(K130), K130&lt;0), K130*(-1), "")</f>
        <v/>
      </c>
      <c r="J130" s="1110"/>
      <c r="K130" s="1122" t="str">
        <f>IF(AND(ISNUMBER('[2]Stmt of Revs Exps'!K34),'[2]Stmt of Revs Exps'!K34&lt;&gt;0),'[2]Stmt of Revs Exps'!K34,"")</f>
        <v/>
      </c>
      <c r="L130" s="1123"/>
      <c r="M130" s="1124"/>
      <c r="N130" s="896"/>
      <c r="O130" s="1087"/>
      <c r="P130" s="1088"/>
      <c r="Q130" s="1089"/>
      <c r="R130" s="896" t="str">
        <f>IF(AND(ISNUMBER(O130), O130&lt;0), O130*(-1), "")</f>
        <v/>
      </c>
      <c r="S130" s="957"/>
      <c r="U130" s="884"/>
      <c r="V130" s="884"/>
      <c r="W130" s="884"/>
      <c r="X130" s="885"/>
      <c r="Y130" s="885"/>
      <c r="Z130" s="885"/>
      <c r="AA130" s="885"/>
      <c r="AB130" s="885"/>
    </row>
    <row r="131" spans="2:28" s="883" customFormat="1" x14ac:dyDescent="0.25">
      <c r="B131" s="890"/>
      <c r="C131" s="959" t="s">
        <v>7567</v>
      </c>
      <c r="D131" s="795" t="s">
        <v>7568</v>
      </c>
      <c r="E131" s="891"/>
      <c r="F131" s="891"/>
      <c r="G131" s="891"/>
      <c r="H131" s="891"/>
      <c r="I131" s="1098" t="str">
        <f t="shared" si="0"/>
        <v/>
      </c>
      <c r="J131" s="1110"/>
      <c r="K131" s="1122" t="str">
        <f>IF(AND(ISNUMBER('[2]Stmt of Revs Exps'!K35),'[2]Stmt of Revs Exps'!K35&lt;&gt;0),'[2]Stmt of Revs Exps'!K35,"")</f>
        <v/>
      </c>
      <c r="L131" s="1123"/>
      <c r="M131" s="1124"/>
      <c r="N131" s="896"/>
      <c r="O131" s="1087"/>
      <c r="P131" s="1088"/>
      <c r="Q131" s="1089"/>
      <c r="R131" s="896" t="str">
        <f t="shared" ref="R131:R138" si="1">IF(AND(ISNUMBER(O131), O131&lt;0), O131*(-1), "")</f>
        <v/>
      </c>
      <c r="S131" s="957"/>
      <c r="U131" s="884"/>
      <c r="V131" s="884"/>
      <c r="W131" s="884"/>
      <c r="X131" s="885"/>
      <c r="Y131" s="885"/>
      <c r="Z131" s="885"/>
      <c r="AA131" s="885"/>
      <c r="AB131" s="885"/>
    </row>
    <row r="132" spans="2:28" s="883" customFormat="1" x14ac:dyDescent="0.25">
      <c r="B132" s="890"/>
      <c r="C132" s="959" t="s">
        <v>7569</v>
      </c>
      <c r="D132" s="795" t="s">
        <v>7570</v>
      </c>
      <c r="E132" s="891"/>
      <c r="F132" s="891"/>
      <c r="G132" s="891"/>
      <c r="H132" s="891"/>
      <c r="I132" s="1098" t="str">
        <f t="shared" si="0"/>
        <v/>
      </c>
      <c r="J132" s="1110"/>
      <c r="K132" s="1122" t="str">
        <f>IF(AND(ISNUMBER('[2]Stmt of Revs Exps'!K36),'[2]Stmt of Revs Exps'!K36&lt;&gt;0),'[2]Stmt of Revs Exps'!K36,"")</f>
        <v/>
      </c>
      <c r="L132" s="1123"/>
      <c r="M132" s="1124"/>
      <c r="N132" s="896"/>
      <c r="O132" s="1087"/>
      <c r="P132" s="1088"/>
      <c r="Q132" s="1089"/>
      <c r="R132" s="896" t="str">
        <f t="shared" si="1"/>
        <v/>
      </c>
      <c r="S132" s="957"/>
      <c r="U132" s="884"/>
      <c r="V132" s="884"/>
      <c r="W132" s="884"/>
      <c r="X132" s="885"/>
      <c r="Y132" s="885"/>
      <c r="Z132" s="885"/>
      <c r="AA132" s="885"/>
      <c r="AB132" s="885"/>
    </row>
    <row r="133" spans="2:28" s="883" customFormat="1" x14ac:dyDescent="0.25">
      <c r="B133" s="890"/>
      <c r="C133" s="959" t="s">
        <v>7571</v>
      </c>
      <c r="D133" s="795" t="s">
        <v>1123</v>
      </c>
      <c r="E133" s="891"/>
      <c r="F133" s="891"/>
      <c r="G133" s="891"/>
      <c r="H133" s="891"/>
      <c r="I133" s="1098" t="str">
        <f t="shared" si="0"/>
        <v/>
      </c>
      <c r="J133" s="1110"/>
      <c r="K133" s="1122" t="str">
        <f>IF(AND(ISNUMBER('[2]Stmt of Revs Exps'!K37),'[2]Stmt of Revs Exps'!K37&lt;&gt;0),'[2]Stmt of Revs Exps'!K37,"")</f>
        <v/>
      </c>
      <c r="L133" s="1123"/>
      <c r="M133" s="1124"/>
      <c r="N133" s="896"/>
      <c r="O133" s="1087"/>
      <c r="P133" s="1088"/>
      <c r="Q133" s="1089"/>
      <c r="R133" s="896" t="str">
        <f t="shared" si="1"/>
        <v/>
      </c>
      <c r="S133" s="957"/>
      <c r="U133" s="884"/>
      <c r="V133" s="884"/>
      <c r="W133" s="884"/>
      <c r="X133" s="885"/>
      <c r="Y133" s="885"/>
      <c r="Z133" s="885"/>
      <c r="AA133" s="885"/>
      <c r="AB133" s="885"/>
    </row>
    <row r="134" spans="2:28" s="883" customFormat="1" x14ac:dyDescent="0.25">
      <c r="B134" s="890"/>
      <c r="C134" s="959" t="s">
        <v>7572</v>
      </c>
      <c r="D134" s="795" t="s">
        <v>1122</v>
      </c>
      <c r="E134" s="891"/>
      <c r="F134" s="891"/>
      <c r="G134" s="891"/>
      <c r="H134" s="891"/>
      <c r="I134" s="1098" t="str">
        <f t="shared" si="0"/>
        <v/>
      </c>
      <c r="J134" s="1110"/>
      <c r="K134" s="1122" t="str">
        <f>IF(AND(ISNUMBER('[2]Stmt of Revs Exps'!K38),'[2]Stmt of Revs Exps'!K38&lt;&gt;0),'[2]Stmt of Revs Exps'!K38,"")</f>
        <v/>
      </c>
      <c r="L134" s="1123"/>
      <c r="M134" s="1124"/>
      <c r="N134" s="896"/>
      <c r="O134" s="1087"/>
      <c r="P134" s="1088"/>
      <c r="Q134" s="1089"/>
      <c r="R134" s="896" t="str">
        <f t="shared" si="1"/>
        <v/>
      </c>
      <c r="S134" s="957"/>
      <c r="U134" s="884"/>
      <c r="V134" s="884"/>
      <c r="W134" s="884"/>
      <c r="X134" s="885"/>
      <c r="Y134" s="885"/>
      <c r="Z134" s="885"/>
      <c r="AA134" s="885"/>
      <c r="AB134" s="885"/>
    </row>
    <row r="135" spans="2:28" s="883" customFormat="1" x14ac:dyDescent="0.25">
      <c r="B135" s="890"/>
      <c r="C135" s="959" t="s">
        <v>7573</v>
      </c>
      <c r="D135" s="795" t="s">
        <v>7574</v>
      </c>
      <c r="E135" s="891"/>
      <c r="F135" s="891"/>
      <c r="G135" s="891"/>
      <c r="H135" s="891"/>
      <c r="I135" s="1098" t="str">
        <f t="shared" si="0"/>
        <v/>
      </c>
      <c r="J135" s="1110"/>
      <c r="K135" s="1122" t="str">
        <f>IF('[2]Cap &amp; Ops Stats'!D46 &lt;&gt;0,'[2]Cap &amp; Ops Stats'!D46,"")</f>
        <v/>
      </c>
      <c r="L135" s="1123"/>
      <c r="M135" s="1124"/>
      <c r="N135" s="896"/>
      <c r="O135" s="1087"/>
      <c r="P135" s="1088"/>
      <c r="Q135" s="1089"/>
      <c r="R135" s="896" t="str">
        <f t="shared" si="1"/>
        <v/>
      </c>
      <c r="S135" s="957"/>
      <c r="U135" s="884"/>
      <c r="V135" s="884"/>
      <c r="W135" s="884"/>
      <c r="X135" s="885"/>
      <c r="Y135" s="885"/>
      <c r="Z135" s="885"/>
      <c r="AA135" s="885"/>
      <c r="AB135" s="885"/>
    </row>
    <row r="136" spans="2:28" s="883" customFormat="1" x14ac:dyDescent="0.25">
      <c r="B136" s="890"/>
      <c r="C136" s="959" t="s">
        <v>7575</v>
      </c>
      <c r="D136" s="795" t="s">
        <v>1121</v>
      </c>
      <c r="E136" s="891"/>
      <c r="F136" s="891"/>
      <c r="G136" s="891"/>
      <c r="H136" s="891"/>
      <c r="I136" s="1098" t="str">
        <f t="shared" si="0"/>
        <v/>
      </c>
      <c r="J136" s="1110"/>
      <c r="K136" s="1122" t="str">
        <f>IF(AND(ISNUMBER('[2]Stmt of Revs Exps'!K40),'[2]Stmt of Revs Exps'!K40&lt;&gt;0),'[2]Stmt of Revs Exps'!K40,"")</f>
        <v/>
      </c>
      <c r="L136" s="1123"/>
      <c r="M136" s="1124"/>
      <c r="N136" s="896"/>
      <c r="O136" s="1087"/>
      <c r="P136" s="1088"/>
      <c r="Q136" s="1089"/>
      <c r="R136" s="896" t="str">
        <f t="shared" si="1"/>
        <v/>
      </c>
      <c r="S136" s="957"/>
      <c r="U136" s="884"/>
      <c r="V136" s="884"/>
      <c r="W136" s="884"/>
      <c r="X136" s="885"/>
      <c r="Y136" s="885"/>
      <c r="Z136" s="885"/>
      <c r="AA136" s="885"/>
      <c r="AB136" s="885"/>
    </row>
    <row r="137" spans="2:28" s="883" customFormat="1" x14ac:dyDescent="0.25">
      <c r="B137" s="890"/>
      <c r="C137" s="959" t="s">
        <v>7576</v>
      </c>
      <c r="D137" s="795" t="s">
        <v>7577</v>
      </c>
      <c r="E137" s="891"/>
      <c r="F137" s="891"/>
      <c r="G137" s="891"/>
      <c r="H137" s="891"/>
      <c r="I137" s="1098" t="str">
        <f t="shared" si="0"/>
        <v/>
      </c>
      <c r="J137" s="1110"/>
      <c r="K137" s="1122" t="str">
        <f>IF(AND(ISNUMBER('[2]Stmt of Revs Exps'!K39),'[2]Stmt of Revs Exps'!K39&lt;&gt;0),'[2]Stmt of Revs Exps'!K39,"")</f>
        <v/>
      </c>
      <c r="L137" s="1123"/>
      <c r="M137" s="1124"/>
      <c r="N137" s="896"/>
      <c r="O137" s="1087"/>
      <c r="P137" s="1088"/>
      <c r="Q137" s="1089"/>
      <c r="R137" s="896" t="str">
        <f t="shared" si="1"/>
        <v/>
      </c>
      <c r="S137" s="957"/>
      <c r="U137" s="884"/>
      <c r="V137" s="884"/>
      <c r="W137" s="884"/>
      <c r="X137" s="885"/>
      <c r="Y137" s="885"/>
      <c r="Z137" s="885"/>
      <c r="AA137" s="885"/>
      <c r="AB137" s="885"/>
    </row>
    <row r="138" spans="2:28" s="883" customFormat="1" x14ac:dyDescent="0.25">
      <c r="B138" s="890"/>
      <c r="C138" s="959" t="s">
        <v>7578</v>
      </c>
      <c r="D138" s="795" t="s">
        <v>1538</v>
      </c>
      <c r="E138" s="891"/>
      <c r="F138" s="891"/>
      <c r="G138" s="891"/>
      <c r="H138" s="891"/>
      <c r="I138" s="1098" t="str">
        <f t="shared" si="0"/>
        <v/>
      </c>
      <c r="J138" s="1110"/>
      <c r="K138" s="1122" t="str">
        <f>IF(ISNUMBER('[2]Stmt of Revs Exps'!K41-K135),'[2]Stmt of Revs Exps'!K41-K135,"")</f>
        <v/>
      </c>
      <c r="L138" s="1123"/>
      <c r="M138" s="1124"/>
      <c r="N138" s="891"/>
      <c r="O138" s="1087"/>
      <c r="P138" s="1088"/>
      <c r="Q138" s="1089"/>
      <c r="R138" s="896" t="str">
        <f t="shared" si="1"/>
        <v/>
      </c>
      <c r="S138" s="957"/>
      <c r="U138" s="884"/>
      <c r="V138" s="884"/>
      <c r="W138" s="884"/>
      <c r="X138" s="885"/>
      <c r="Y138" s="885"/>
      <c r="Z138" s="885"/>
      <c r="AA138" s="885"/>
      <c r="AB138" s="885"/>
    </row>
    <row r="139" spans="2:28" s="883" customFormat="1" ht="14.4" thickBot="1" x14ac:dyDescent="0.3">
      <c r="B139" s="890"/>
      <c r="C139" s="895"/>
      <c r="D139" s="795"/>
      <c r="E139" s="891"/>
      <c r="F139" s="891"/>
      <c r="G139" s="891"/>
      <c r="H139" s="891"/>
      <c r="I139" s="896"/>
      <c r="J139" s="896"/>
      <c r="K139" s="896"/>
      <c r="L139" s="896"/>
      <c r="M139" s="896"/>
      <c r="N139" s="896"/>
      <c r="O139" s="896"/>
      <c r="P139" s="896"/>
      <c r="Q139" s="896"/>
      <c r="R139" s="896"/>
      <c r="S139" s="957"/>
      <c r="U139" s="884"/>
      <c r="V139" s="884"/>
      <c r="W139" s="884"/>
      <c r="X139" s="885"/>
      <c r="Y139" s="885"/>
      <c r="Z139" s="885"/>
      <c r="AA139" s="885"/>
      <c r="AB139" s="885"/>
    </row>
    <row r="140" spans="2:28" s="883" customFormat="1" ht="14.4" thickBot="1" x14ac:dyDescent="0.3">
      <c r="B140" s="890"/>
      <c r="C140" s="965">
        <v>5.2</v>
      </c>
      <c r="D140" s="926" t="s">
        <v>1163</v>
      </c>
      <c r="E140" s="891"/>
      <c r="F140" s="891"/>
      <c r="G140" s="891"/>
      <c r="H140" s="891"/>
      <c r="I140" s="1098" t="str">
        <f>IF(SUM(K142:K144)&lt;&gt;K140, SUM(K142:K144), "")</f>
        <v/>
      </c>
      <c r="J140" s="1125"/>
      <c r="K140" s="1126">
        <f>SUM(K142:M144)</f>
        <v>0</v>
      </c>
      <c r="L140" s="1127"/>
      <c r="M140" s="1128"/>
      <c r="N140" s="896"/>
      <c r="O140" s="1126">
        <f>SUM(O142:Q144)</f>
        <v>0</v>
      </c>
      <c r="P140" s="1127"/>
      <c r="Q140" s="1128"/>
      <c r="R140" s="1129" t="str">
        <f>IF(SUM(O142:O144)&lt;&gt;O140, SUM(O142:O144), "")</f>
        <v/>
      </c>
      <c r="S140" s="1099"/>
      <c r="U140" s="884"/>
      <c r="V140" s="884"/>
      <c r="W140" s="884"/>
      <c r="X140" s="885"/>
      <c r="Y140" s="885"/>
      <c r="Z140" s="885"/>
      <c r="AA140" s="885"/>
      <c r="AB140" s="885"/>
    </row>
    <row r="141" spans="2:28" s="883" customFormat="1" x14ac:dyDescent="0.25">
      <c r="B141" s="890"/>
      <c r="C141" s="911"/>
      <c r="D141" s="853"/>
      <c r="E141" s="891"/>
      <c r="F141" s="891"/>
      <c r="G141" s="891"/>
      <c r="H141" s="891"/>
      <c r="I141" s="891"/>
      <c r="J141" s="891"/>
      <c r="K141" s="1130" t="str">
        <f>IF(AND(ISNUMBER(K130), ISNUMBER(K128), ISBLANK(K143)), "Depreciation/amortization cost?", "")</f>
        <v/>
      </c>
      <c r="L141" s="1131"/>
      <c r="M141" s="1131"/>
      <c r="N141" s="891"/>
      <c r="O141" s="1130" t="str">
        <f>IF(AND(ISNUMBER(O130), ISNUMBER(O128), ISBLANK(O143)), "Depreciation/amortization cost?", "")</f>
        <v/>
      </c>
      <c r="P141" s="1131"/>
      <c r="Q141" s="1131"/>
      <c r="R141" s="891"/>
      <c r="S141" s="957"/>
      <c r="U141" s="884"/>
      <c r="V141" s="884"/>
      <c r="W141" s="884"/>
      <c r="X141" s="885"/>
      <c r="Y141" s="885"/>
      <c r="Z141" s="885"/>
      <c r="AA141" s="885"/>
      <c r="AB141" s="885"/>
    </row>
    <row r="142" spans="2:28" s="883" customFormat="1" x14ac:dyDescent="0.25">
      <c r="B142" s="890"/>
      <c r="C142" s="966" t="s">
        <v>7579</v>
      </c>
      <c r="D142" s="795" t="s">
        <v>1120</v>
      </c>
      <c r="E142" s="891"/>
      <c r="F142" s="891"/>
      <c r="G142" s="891"/>
      <c r="H142" s="891"/>
      <c r="I142" s="891"/>
      <c r="J142" s="896" t="str">
        <f>IF(AND(ISNUMBER(K142), K142&lt;0), K142*(-1), "")</f>
        <v/>
      </c>
      <c r="K142" s="1122" t="str">
        <f>IF(AND(ISNUMBER('[2]Stmt of Revs Exps'!K53),'[2]Stmt of Revs Exps'!K53&lt;&gt;0),-'[2]Stmt of Revs Exps'!K53,"")</f>
        <v/>
      </c>
      <c r="L142" s="1123"/>
      <c r="M142" s="1124"/>
      <c r="N142" s="891"/>
      <c r="O142" s="1087"/>
      <c r="P142" s="1088"/>
      <c r="Q142" s="1089"/>
      <c r="R142" s="896" t="str">
        <f t="shared" ref="R142:R143" si="2">IF(AND(ISNUMBER(O142), O142&lt;0), O142*(-1), "")</f>
        <v/>
      </c>
      <c r="S142" s="957"/>
      <c r="U142" s="884"/>
      <c r="V142" s="884"/>
      <c r="W142" s="884"/>
      <c r="X142" s="885"/>
      <c r="Y142" s="885"/>
      <c r="Z142" s="885"/>
      <c r="AA142" s="885"/>
      <c r="AB142" s="885"/>
    </row>
    <row r="143" spans="2:28" s="883" customFormat="1" x14ac:dyDescent="0.25">
      <c r="B143" s="890"/>
      <c r="C143" s="966" t="s">
        <v>7580</v>
      </c>
      <c r="D143" s="795" t="s">
        <v>1539</v>
      </c>
      <c r="E143" s="891"/>
      <c r="F143" s="891"/>
      <c r="G143" s="891"/>
      <c r="H143" s="891"/>
      <c r="I143" s="891"/>
      <c r="J143" s="896" t="str">
        <f>IF(AND(ISNUMBER(K143), K143&lt;0), K143*(-1), "")</f>
        <v/>
      </c>
      <c r="K143" s="1122" t="str">
        <f>IF(AND(ISNUMBER('[2]Stmt of Revs Exps'!K45),'[2]Stmt of Revs Exps'!K45&lt;&gt;0),'[2]Stmt of Revs Exps'!K45,"")</f>
        <v/>
      </c>
      <c r="L143" s="1123"/>
      <c r="M143" s="1124"/>
      <c r="N143" s="891"/>
      <c r="O143" s="1087"/>
      <c r="P143" s="1088"/>
      <c r="Q143" s="1089"/>
      <c r="R143" s="896" t="str">
        <f t="shared" si="2"/>
        <v/>
      </c>
      <c r="S143" s="957"/>
      <c r="U143" s="884"/>
      <c r="V143" s="884"/>
      <c r="W143" s="884"/>
      <c r="X143" s="885"/>
      <c r="Y143" s="885"/>
      <c r="Z143" s="885"/>
      <c r="AA143" s="885"/>
      <c r="AB143" s="885"/>
    </row>
    <row r="144" spans="2:28" s="883" customFormat="1" x14ac:dyDescent="0.25">
      <c r="B144" s="890"/>
      <c r="C144" s="966" t="s">
        <v>7581</v>
      </c>
      <c r="D144" s="795" t="s">
        <v>1540</v>
      </c>
      <c r="E144" s="891"/>
      <c r="F144" s="891"/>
      <c r="G144" s="891"/>
      <c r="H144" s="891"/>
      <c r="I144" s="891"/>
      <c r="J144" s="896"/>
      <c r="K144" s="1087"/>
      <c r="L144" s="1088"/>
      <c r="M144" s="1089"/>
      <c r="N144" s="891"/>
      <c r="O144" s="1087"/>
      <c r="P144" s="1088"/>
      <c r="Q144" s="1089"/>
      <c r="R144" s="896"/>
      <c r="S144" s="957"/>
      <c r="U144" s="884"/>
      <c r="V144" s="884"/>
      <c r="W144" s="884"/>
      <c r="X144" s="885"/>
      <c r="Y144" s="885"/>
      <c r="Z144" s="885"/>
      <c r="AA144" s="885"/>
      <c r="AB144" s="885"/>
    </row>
    <row r="145" spans="2:28" s="883" customFormat="1" ht="14.4" thickBot="1" x14ac:dyDescent="0.3">
      <c r="B145" s="890"/>
      <c r="C145" s="966"/>
      <c r="D145" s="795"/>
      <c r="E145" s="891"/>
      <c r="F145" s="891"/>
      <c r="G145" s="891"/>
      <c r="H145" s="891"/>
      <c r="I145" s="891"/>
      <c r="J145" s="896"/>
      <c r="K145" s="896"/>
      <c r="L145" s="896"/>
      <c r="M145" s="896"/>
      <c r="N145" s="896"/>
      <c r="O145" s="896"/>
      <c r="P145" s="896"/>
      <c r="Q145" s="896"/>
      <c r="R145" s="896"/>
      <c r="S145" s="957"/>
      <c r="U145" s="884"/>
      <c r="V145" s="884"/>
      <c r="W145" s="884"/>
      <c r="X145" s="885"/>
      <c r="Y145" s="885"/>
      <c r="Z145" s="885"/>
      <c r="AA145" s="885"/>
      <c r="AB145" s="885"/>
    </row>
    <row r="146" spans="2:28" s="883" customFormat="1" ht="16.2" thickBot="1" x14ac:dyDescent="0.35">
      <c r="B146" s="890"/>
      <c r="C146" s="967">
        <v>6</v>
      </c>
      <c r="D146" s="950" t="s">
        <v>7582</v>
      </c>
      <c r="E146" s="968"/>
      <c r="F146" s="968"/>
      <c r="G146" s="951"/>
      <c r="H146" s="951"/>
      <c r="I146" s="952"/>
      <c r="J146" s="952"/>
      <c r="K146" s="1111">
        <f>K75-K128</f>
        <v>0</v>
      </c>
      <c r="L146" s="1112"/>
      <c r="M146" s="1113"/>
      <c r="N146" s="951"/>
      <c r="O146" s="1111">
        <f>O75-O128</f>
        <v>0</v>
      </c>
      <c r="P146" s="1112"/>
      <c r="Q146" s="1113"/>
      <c r="R146" s="952"/>
      <c r="S146" s="957"/>
      <c r="U146" s="884"/>
      <c r="V146" s="884"/>
      <c r="W146" s="884"/>
      <c r="X146" s="885"/>
      <c r="Y146" s="885"/>
      <c r="Z146" s="885"/>
      <c r="AA146" s="885"/>
      <c r="AB146" s="885"/>
    </row>
    <row r="147" spans="2:28" s="883" customFormat="1" ht="14.4" thickBot="1" x14ac:dyDescent="0.3">
      <c r="B147" s="890"/>
      <c r="C147" s="911"/>
      <c r="D147" s="795"/>
      <c r="E147" s="891"/>
      <c r="F147" s="891"/>
      <c r="G147" s="891"/>
      <c r="H147" s="891"/>
      <c r="I147" s="891"/>
      <c r="J147" s="891"/>
      <c r="K147" s="1117"/>
      <c r="L147" s="1118"/>
      <c r="M147" s="1118"/>
      <c r="N147" s="891"/>
      <c r="O147" s="1117"/>
      <c r="P147" s="1118"/>
      <c r="Q147" s="1118"/>
      <c r="R147" s="891"/>
      <c r="S147" s="957"/>
      <c r="U147" s="884"/>
      <c r="V147" s="884"/>
      <c r="W147" s="884"/>
      <c r="X147" s="885"/>
      <c r="Y147" s="885"/>
      <c r="Z147" s="885"/>
      <c r="AA147" s="885"/>
      <c r="AB147" s="885"/>
    </row>
    <row r="148" spans="2:28" s="883" customFormat="1" ht="16.2" thickBot="1" x14ac:dyDescent="0.35">
      <c r="B148" s="890"/>
      <c r="C148" s="967">
        <v>7</v>
      </c>
      <c r="D148" s="950" t="s">
        <v>1164</v>
      </c>
      <c r="E148" s="951"/>
      <c r="F148" s="951"/>
      <c r="G148" s="951"/>
      <c r="H148" s="951"/>
      <c r="I148" s="1100" t="str">
        <f>IF(K148&lt;0, K148*(-1), "")</f>
        <v/>
      </c>
      <c r="J148" s="1100"/>
      <c r="K148" s="1119"/>
      <c r="L148" s="1120"/>
      <c r="M148" s="1121"/>
      <c r="N148" s="952"/>
      <c r="O148" s="1119"/>
      <c r="P148" s="1120"/>
      <c r="Q148" s="1121"/>
      <c r="R148" s="969" t="str">
        <f>IF(O148&lt;0, O148*(-1), "")</f>
        <v/>
      </c>
      <c r="S148" s="892"/>
      <c r="U148" s="884"/>
      <c r="V148" s="884"/>
      <c r="W148" s="884"/>
      <c r="X148" s="885"/>
      <c r="Y148" s="885"/>
      <c r="Z148" s="885"/>
      <c r="AA148" s="885"/>
      <c r="AB148" s="885"/>
    </row>
    <row r="149" spans="2:28" s="883" customFormat="1" ht="15" customHeight="1" thickBot="1" x14ac:dyDescent="0.3">
      <c r="B149" s="890"/>
      <c r="C149" s="966"/>
      <c r="D149" s="891"/>
      <c r="E149" s="891"/>
      <c r="F149" s="891"/>
      <c r="G149" s="891"/>
      <c r="H149" s="891"/>
      <c r="I149" s="896"/>
      <c r="J149" s="896"/>
      <c r="K149" s="970"/>
      <c r="L149" s="970"/>
      <c r="M149" s="970"/>
      <c r="N149" s="896"/>
      <c r="O149" s="970"/>
      <c r="P149" s="970"/>
      <c r="Q149" s="970"/>
      <c r="R149" s="896"/>
      <c r="S149" s="957"/>
      <c r="U149" s="884"/>
      <c r="V149" s="884"/>
      <c r="W149" s="884"/>
      <c r="X149" s="885"/>
      <c r="Y149" s="885"/>
      <c r="Z149" s="885"/>
      <c r="AA149" s="885"/>
      <c r="AB149" s="885"/>
    </row>
    <row r="150" spans="2:28" s="883" customFormat="1" ht="15" customHeight="1" thickBot="1" x14ac:dyDescent="0.35">
      <c r="B150" s="890"/>
      <c r="C150" s="967">
        <v>8</v>
      </c>
      <c r="D150" s="950" t="s">
        <v>7583</v>
      </c>
      <c r="E150" s="854"/>
      <c r="F150" s="951"/>
      <c r="G150" s="951"/>
      <c r="H150" s="951"/>
      <c r="I150" s="952"/>
      <c r="J150" s="952"/>
      <c r="K150" s="1111">
        <f>K146-K140-K148</f>
        <v>0</v>
      </c>
      <c r="L150" s="1112"/>
      <c r="M150" s="1113"/>
      <c r="N150" s="952"/>
      <c r="O150" s="1111">
        <f>O146-O140-O148</f>
        <v>0</v>
      </c>
      <c r="P150" s="1112"/>
      <c r="Q150" s="1113"/>
      <c r="R150" s="952"/>
      <c r="S150" s="957"/>
      <c r="U150" s="884"/>
      <c r="V150" s="884"/>
      <c r="W150" s="884"/>
      <c r="X150" s="885"/>
      <c r="Y150" s="885"/>
      <c r="Z150" s="885"/>
      <c r="AA150" s="885"/>
      <c r="AB150" s="885"/>
    </row>
    <row r="151" spans="2:28" s="883" customFormat="1" ht="15" customHeight="1" x14ac:dyDescent="0.25">
      <c r="B151" s="890"/>
      <c r="C151" s="966"/>
      <c r="D151" s="891"/>
      <c r="E151" s="891"/>
      <c r="F151" s="891"/>
      <c r="G151" s="891"/>
      <c r="H151" s="891"/>
      <c r="I151" s="896"/>
      <c r="J151" s="896"/>
      <c r="K151" s="970"/>
      <c r="L151" s="970"/>
      <c r="M151" s="970"/>
      <c r="N151" s="896"/>
      <c r="O151" s="970"/>
      <c r="P151" s="970"/>
      <c r="Q151" s="970"/>
      <c r="R151" s="896"/>
      <c r="S151" s="957"/>
      <c r="U151" s="884"/>
      <c r="V151" s="884"/>
      <c r="W151" s="884"/>
      <c r="X151" s="885"/>
      <c r="Y151" s="885"/>
      <c r="Z151" s="885"/>
      <c r="AA151" s="885"/>
      <c r="AB151" s="885"/>
    </row>
    <row r="152" spans="2:28" s="883" customFormat="1" x14ac:dyDescent="0.25">
      <c r="B152" s="890"/>
      <c r="C152" s="966"/>
      <c r="D152" s="891"/>
      <c r="E152" s="891"/>
      <c r="F152" s="891"/>
      <c r="G152" s="891"/>
      <c r="H152" s="891"/>
      <c r="I152" s="896"/>
      <c r="J152" s="896"/>
      <c r="K152" s="970"/>
      <c r="L152" s="970"/>
      <c r="M152" s="970"/>
      <c r="N152" s="896"/>
      <c r="O152" s="970"/>
      <c r="P152" s="970"/>
      <c r="Q152" s="970"/>
      <c r="R152" s="896"/>
      <c r="S152" s="957"/>
      <c r="U152" s="884"/>
      <c r="V152" s="884"/>
      <c r="W152" s="884"/>
      <c r="X152" s="885"/>
      <c r="Y152" s="885"/>
      <c r="Z152" s="885"/>
      <c r="AA152" s="885"/>
      <c r="AB152" s="885"/>
    </row>
    <row r="153" spans="2:28" s="883" customFormat="1" ht="14.4" thickBot="1" x14ac:dyDescent="0.3">
      <c r="B153" s="898"/>
      <c r="C153" s="899"/>
      <c r="D153" s="899"/>
      <c r="E153" s="899"/>
      <c r="F153" s="899"/>
      <c r="G153" s="899"/>
      <c r="H153" s="899"/>
      <c r="I153" s="899"/>
      <c r="J153" s="899"/>
      <c r="K153" s="1090"/>
      <c r="L153" s="1114"/>
      <c r="M153" s="1114"/>
      <c r="N153" s="899"/>
      <c r="O153" s="1090"/>
      <c r="P153" s="1114"/>
      <c r="Q153" s="1114"/>
      <c r="R153" s="899"/>
      <c r="S153" s="900"/>
      <c r="U153" s="884"/>
      <c r="V153" s="884"/>
      <c r="W153" s="884"/>
      <c r="X153" s="885"/>
      <c r="Y153" s="885"/>
      <c r="Z153" s="885"/>
      <c r="AA153" s="885"/>
      <c r="AB153" s="885"/>
    </row>
    <row r="154" spans="2:28" s="883" customFormat="1" ht="15" thickTop="1" thickBot="1" x14ac:dyDescent="0.3">
      <c r="B154" s="902"/>
      <c r="C154" s="902"/>
      <c r="D154" s="902"/>
      <c r="E154" s="902"/>
      <c r="F154" s="902"/>
      <c r="G154" s="902"/>
      <c r="H154" s="902"/>
      <c r="I154" s="902"/>
      <c r="J154" s="902"/>
      <c r="K154" s="902"/>
      <c r="L154" s="902"/>
      <c r="M154" s="902"/>
      <c r="N154" s="902"/>
      <c r="O154" s="902"/>
      <c r="P154" s="902"/>
      <c r="Q154" s="902"/>
      <c r="R154" s="902"/>
      <c r="S154" s="902"/>
      <c r="U154" s="884"/>
      <c r="V154" s="884"/>
      <c r="W154" s="884"/>
      <c r="X154" s="885"/>
      <c r="Y154" s="885"/>
      <c r="Z154" s="885"/>
      <c r="AA154" s="885"/>
      <c r="AB154" s="885"/>
    </row>
    <row r="155" spans="2:28" s="883" customFormat="1" ht="14.4" thickTop="1" x14ac:dyDescent="0.25">
      <c r="B155" s="920"/>
      <c r="C155" s="922"/>
      <c r="D155" s="921"/>
      <c r="E155" s="921"/>
      <c r="F155" s="921"/>
      <c r="G155" s="921"/>
      <c r="H155" s="921"/>
      <c r="I155" s="921"/>
      <c r="J155" s="921"/>
      <c r="K155" s="921"/>
      <c r="L155" s="921"/>
      <c r="M155" s="921"/>
      <c r="N155" s="921"/>
      <c r="O155" s="921"/>
      <c r="P155" s="921"/>
      <c r="Q155" s="921"/>
      <c r="R155" s="921"/>
      <c r="S155" s="923"/>
      <c r="U155" s="884"/>
      <c r="V155" s="884"/>
      <c r="W155" s="884"/>
      <c r="X155" s="885"/>
      <c r="Y155" s="885"/>
      <c r="Z155" s="885"/>
      <c r="AA155" s="885"/>
      <c r="AB155" s="885"/>
    </row>
    <row r="156" spans="2:28" s="883" customFormat="1" ht="17.399999999999999" x14ac:dyDescent="0.3">
      <c r="B156" s="890"/>
      <c r="C156" s="971" t="s">
        <v>2189</v>
      </c>
      <c r="D156" s="911"/>
      <c r="E156" s="891"/>
      <c r="F156" s="891"/>
      <c r="G156" s="891"/>
      <c r="H156" s="891"/>
      <c r="I156" s="891"/>
      <c r="J156" s="891"/>
      <c r="K156" s="891"/>
      <c r="L156" s="891"/>
      <c r="M156" s="891"/>
      <c r="N156" s="891"/>
      <c r="O156" s="891"/>
      <c r="P156" s="891"/>
      <c r="Q156" s="891"/>
      <c r="R156" s="891"/>
      <c r="S156" s="892"/>
      <c r="U156" s="884"/>
      <c r="V156" s="884"/>
      <c r="W156" s="884"/>
      <c r="X156" s="885"/>
      <c r="Y156" s="885"/>
      <c r="Z156" s="885"/>
      <c r="AA156" s="885"/>
      <c r="AB156" s="885"/>
    </row>
    <row r="157" spans="2:28" s="883" customFormat="1" ht="14.4" thickBot="1" x14ac:dyDescent="0.3">
      <c r="B157" s="890"/>
      <c r="C157" s="911"/>
      <c r="D157" s="795"/>
      <c r="E157" s="891"/>
      <c r="F157" s="891"/>
      <c r="G157" s="891"/>
      <c r="H157" s="891"/>
      <c r="I157" s="891"/>
      <c r="J157" s="891"/>
      <c r="K157" s="1115" t="str">
        <f>"End of "&amp;$F$28</f>
        <v>End of 2025</v>
      </c>
      <c r="L157" s="1115"/>
      <c r="M157" s="1115"/>
      <c r="N157" s="948"/>
      <c r="O157" s="1116" t="str">
        <f>"End of "&amp;$H$28</f>
        <v>End of 2024</v>
      </c>
      <c r="P157" s="1116"/>
      <c r="Q157" s="1116"/>
      <c r="R157" s="896"/>
      <c r="S157" s="957"/>
      <c r="U157" s="884"/>
      <c r="V157" s="884"/>
      <c r="W157" s="884"/>
      <c r="X157" s="885"/>
      <c r="Y157" s="885"/>
      <c r="Z157" s="885"/>
      <c r="AA157" s="885"/>
      <c r="AB157" s="885"/>
    </row>
    <row r="158" spans="2:28" s="972" customFormat="1" ht="16.2" thickBot="1" x14ac:dyDescent="0.35">
      <c r="B158" s="890"/>
      <c r="C158" s="967">
        <v>9</v>
      </c>
      <c r="D158" s="850" t="s">
        <v>1165</v>
      </c>
      <c r="E158" s="951"/>
      <c r="F158" s="951"/>
      <c r="G158" s="951"/>
      <c r="H158" s="1100"/>
      <c r="I158" s="1100"/>
      <c r="J158" s="1100"/>
      <c r="K158" s="1092" t="str">
        <f>IF(SUM(K160,K163)&lt;&gt;0,SUM(K160,K163), "")</f>
        <v/>
      </c>
      <c r="L158" s="1093"/>
      <c r="M158" s="1094"/>
      <c r="N158" s="952"/>
      <c r="O158" s="1092" t="str">
        <f>IF(SUM(O160,O163)&lt;&gt;0,SUM(O160,O163), "")</f>
        <v/>
      </c>
      <c r="P158" s="1093"/>
      <c r="Q158" s="1094"/>
      <c r="R158" s="969"/>
      <c r="S158" s="892"/>
      <c r="U158" s="889"/>
      <c r="V158" s="889"/>
      <c r="W158" s="889"/>
      <c r="X158" s="937"/>
      <c r="Y158" s="937"/>
      <c r="Z158" s="937"/>
      <c r="AA158" s="937"/>
      <c r="AB158" s="937"/>
    </row>
    <row r="159" spans="2:28" s="972" customFormat="1" x14ac:dyDescent="0.25">
      <c r="B159" s="890"/>
      <c r="C159" s="896"/>
      <c r="D159" s="896"/>
      <c r="E159" s="896"/>
      <c r="F159" s="896"/>
      <c r="G159" s="896"/>
      <c r="H159" s="896"/>
      <c r="I159" s="896"/>
      <c r="J159" s="896"/>
      <c r="K159" s="896"/>
      <c r="L159" s="896"/>
      <c r="M159" s="896"/>
      <c r="N159" s="896"/>
      <c r="O159" s="896"/>
      <c r="P159" s="896"/>
      <c r="Q159" s="896"/>
      <c r="R159" s="896"/>
      <c r="S159" s="892"/>
      <c r="U159" s="889"/>
      <c r="V159" s="889"/>
      <c r="W159" s="889"/>
      <c r="X159" s="937"/>
      <c r="Y159" s="937"/>
      <c r="Z159" s="937"/>
      <c r="AA159" s="937"/>
      <c r="AB159" s="937"/>
    </row>
    <row r="160" spans="2:28" s="883" customFormat="1" x14ac:dyDescent="0.25">
      <c r="B160" s="890"/>
      <c r="C160" s="965">
        <v>9.1</v>
      </c>
      <c r="D160" s="855" t="s">
        <v>1166</v>
      </c>
      <c r="E160" s="891"/>
      <c r="F160" s="891"/>
      <c r="G160" s="891"/>
      <c r="H160" s="1098"/>
      <c r="I160" s="1098"/>
      <c r="J160" s="1098"/>
      <c r="K160" s="1107" t="str">
        <f>IF(SUM(K161:M162)&lt;&gt;0,SUM(K161:M162),"")</f>
        <v/>
      </c>
      <c r="L160" s="1107"/>
      <c r="M160" s="1107"/>
      <c r="N160" s="891"/>
      <c r="O160" s="1108">
        <f>SUM(O161:Q162)</f>
        <v>0</v>
      </c>
      <c r="P160" s="1108"/>
      <c r="Q160" s="1108"/>
      <c r="R160" s="1106"/>
      <c r="S160" s="1099"/>
      <c r="U160" s="884"/>
      <c r="V160" s="884"/>
      <c r="W160" s="884"/>
      <c r="X160" s="885"/>
      <c r="Y160" s="885"/>
      <c r="Z160" s="885"/>
      <c r="AA160" s="885"/>
      <c r="AB160" s="885"/>
    </row>
    <row r="161" spans="2:28" s="883" customFormat="1" x14ac:dyDescent="0.25">
      <c r="B161" s="890"/>
      <c r="C161" s="966" t="s">
        <v>1118</v>
      </c>
      <c r="D161" s="796" t="s">
        <v>1167</v>
      </c>
      <c r="E161" s="891"/>
      <c r="F161" s="891"/>
      <c r="G161" s="891"/>
      <c r="H161" s="1098"/>
      <c r="I161" s="1109"/>
      <c r="J161" s="1110"/>
      <c r="K161" s="1105"/>
      <c r="L161" s="1105"/>
      <c r="M161" s="1105"/>
      <c r="N161" s="891"/>
      <c r="O161" s="1105"/>
      <c r="P161" s="1105"/>
      <c r="Q161" s="1105"/>
      <c r="R161" s="1106"/>
      <c r="S161" s="1099"/>
      <c r="U161" s="884"/>
      <c r="V161" s="884"/>
      <c r="W161" s="884"/>
      <c r="X161" s="885"/>
      <c r="Y161" s="885"/>
      <c r="Z161" s="885"/>
      <c r="AA161" s="885"/>
      <c r="AB161" s="885"/>
    </row>
    <row r="162" spans="2:28" s="883" customFormat="1" x14ac:dyDescent="0.25">
      <c r="B162" s="890"/>
      <c r="C162" s="966" t="s">
        <v>1117</v>
      </c>
      <c r="D162" s="796" t="s">
        <v>2190</v>
      </c>
      <c r="E162" s="891"/>
      <c r="F162" s="891"/>
      <c r="G162" s="891"/>
      <c r="H162" s="1098"/>
      <c r="I162" s="1109"/>
      <c r="J162" s="1110"/>
      <c r="K162" s="1105"/>
      <c r="L162" s="1105"/>
      <c r="M162" s="1105"/>
      <c r="N162" s="891"/>
      <c r="O162" s="1105"/>
      <c r="P162" s="1105"/>
      <c r="Q162" s="1105"/>
      <c r="R162" s="1106"/>
      <c r="S162" s="1099"/>
      <c r="U162" s="884"/>
      <c r="V162" s="884"/>
      <c r="W162" s="884"/>
      <c r="X162" s="885"/>
      <c r="Y162" s="885"/>
      <c r="Z162" s="885"/>
      <c r="AA162" s="885"/>
      <c r="AB162" s="885"/>
    </row>
    <row r="163" spans="2:28" s="883" customFormat="1" x14ac:dyDescent="0.25">
      <c r="B163" s="890"/>
      <c r="C163" s="965">
        <v>9.1999999999999993</v>
      </c>
      <c r="D163" s="855" t="s">
        <v>7271</v>
      </c>
      <c r="E163" s="891"/>
      <c r="F163" s="891"/>
      <c r="G163" s="891"/>
      <c r="H163" s="1098"/>
      <c r="I163" s="1098"/>
      <c r="J163" s="1098"/>
      <c r="K163" s="1107" t="str">
        <f>IF(SUM(K164:M165)&lt;&gt;0,SUM(K164:M165),"")</f>
        <v/>
      </c>
      <c r="L163" s="1107"/>
      <c r="M163" s="1107"/>
      <c r="N163" s="891"/>
      <c r="O163" s="1108">
        <f>SUM(O164:Q165)</f>
        <v>0</v>
      </c>
      <c r="P163" s="1108"/>
      <c r="Q163" s="1108"/>
      <c r="R163" s="1106"/>
      <c r="S163" s="1099"/>
      <c r="U163" s="884"/>
      <c r="V163" s="884"/>
      <c r="W163" s="884"/>
      <c r="X163" s="885"/>
      <c r="Y163" s="885"/>
      <c r="Z163" s="885"/>
      <c r="AA163" s="885"/>
      <c r="AB163" s="885"/>
    </row>
    <row r="164" spans="2:28" x14ac:dyDescent="0.25">
      <c r="B164" s="890"/>
      <c r="C164" s="966" t="s">
        <v>1169</v>
      </c>
      <c r="D164" s="796" t="s">
        <v>7584</v>
      </c>
      <c r="E164" s="891"/>
      <c r="F164" s="891"/>
      <c r="G164" s="891"/>
      <c r="H164" s="1098"/>
      <c r="I164" s="1109"/>
      <c r="J164" s="1110"/>
      <c r="K164" s="1105"/>
      <c r="L164" s="1105"/>
      <c r="M164" s="1105"/>
      <c r="N164" s="891"/>
      <c r="O164" s="1105"/>
      <c r="P164" s="1105"/>
      <c r="Q164" s="1105"/>
      <c r="R164" s="958"/>
      <c r="S164" s="957"/>
    </row>
    <row r="165" spans="2:28" s="883" customFormat="1" x14ac:dyDescent="0.25">
      <c r="B165" s="890"/>
      <c r="C165" s="966" t="s">
        <v>1542</v>
      </c>
      <c r="D165" s="796" t="s">
        <v>2191</v>
      </c>
      <c r="E165" s="891"/>
      <c r="F165" s="891"/>
      <c r="G165" s="891"/>
      <c r="H165" s="1098"/>
      <c r="I165" s="1109"/>
      <c r="J165" s="1110"/>
      <c r="K165" s="1105"/>
      <c r="L165" s="1105"/>
      <c r="M165" s="1105"/>
      <c r="N165" s="891"/>
      <c r="O165" s="1105"/>
      <c r="P165" s="1105"/>
      <c r="Q165" s="1105"/>
      <c r="R165" s="1106"/>
      <c r="S165" s="1099"/>
      <c r="U165" s="884"/>
      <c r="V165" s="884"/>
      <c r="W165" s="884"/>
      <c r="X165" s="885"/>
      <c r="Y165" s="885"/>
      <c r="Z165" s="885"/>
      <c r="AA165" s="885"/>
      <c r="AB165" s="885"/>
    </row>
    <row r="166" spans="2:28" s="883" customFormat="1" ht="14.4" thickBot="1" x14ac:dyDescent="0.3">
      <c r="B166" s="890"/>
      <c r="C166" s="966"/>
      <c r="D166" s="795"/>
      <c r="E166" s="891"/>
      <c r="F166" s="891"/>
      <c r="G166" s="891"/>
      <c r="H166" s="896"/>
      <c r="I166" s="896"/>
      <c r="J166" s="896"/>
      <c r="K166" s="896"/>
      <c r="L166" s="896"/>
      <c r="M166" s="891"/>
      <c r="N166" s="891"/>
      <c r="O166" s="896"/>
      <c r="P166" s="896"/>
      <c r="Q166" s="891"/>
      <c r="R166" s="1098"/>
      <c r="S166" s="1099"/>
      <c r="U166" s="884"/>
      <c r="V166" s="884"/>
      <c r="W166" s="884"/>
      <c r="X166" s="885"/>
      <c r="Y166" s="885"/>
      <c r="Z166" s="885"/>
      <c r="AA166" s="885"/>
      <c r="AB166" s="885"/>
    </row>
    <row r="167" spans="2:28" s="972" customFormat="1" ht="16.2" thickBot="1" x14ac:dyDescent="0.35">
      <c r="B167" s="890"/>
      <c r="C167" s="967">
        <v>10</v>
      </c>
      <c r="D167" s="850" t="s">
        <v>1168</v>
      </c>
      <c r="E167" s="951"/>
      <c r="F167" s="951"/>
      <c r="G167" s="951"/>
      <c r="H167" s="1100"/>
      <c r="I167" s="1100"/>
      <c r="J167" s="1100"/>
      <c r="K167" s="1092">
        <f>SUM(K169,K172)</f>
        <v>0</v>
      </c>
      <c r="L167" s="1093"/>
      <c r="M167" s="1094"/>
      <c r="N167" s="951"/>
      <c r="O167" s="1095">
        <f>SUM(O169,O172)</f>
        <v>0</v>
      </c>
      <c r="P167" s="1096"/>
      <c r="Q167" s="1097"/>
      <c r="R167" s="969"/>
      <c r="S167" s="892"/>
      <c r="U167" s="884"/>
      <c r="V167" s="884"/>
      <c r="W167" s="884"/>
      <c r="X167" s="937"/>
      <c r="Y167" s="937"/>
      <c r="Z167" s="937"/>
      <c r="AA167" s="937"/>
      <c r="AB167" s="937"/>
    </row>
    <row r="168" spans="2:28" s="972" customFormat="1" x14ac:dyDescent="0.25">
      <c r="B168" s="890"/>
      <c r="C168" s="896"/>
      <c r="D168" s="896"/>
      <c r="E168" s="896"/>
      <c r="F168" s="896"/>
      <c r="G168" s="896"/>
      <c r="H168" s="896"/>
      <c r="I168" s="896"/>
      <c r="J168" s="896"/>
      <c r="K168" s="896"/>
      <c r="L168" s="896"/>
      <c r="M168" s="896"/>
      <c r="N168" s="896"/>
      <c r="O168" s="896"/>
      <c r="P168" s="896"/>
      <c r="Q168" s="896"/>
      <c r="R168" s="896"/>
      <c r="S168" s="892"/>
      <c r="V168" s="884"/>
      <c r="W168" s="884"/>
      <c r="X168" s="937"/>
      <c r="Y168" s="937"/>
      <c r="Z168" s="937"/>
      <c r="AA168" s="937"/>
      <c r="AB168" s="937"/>
    </row>
    <row r="169" spans="2:28" s="883" customFormat="1" x14ac:dyDescent="0.25">
      <c r="B169" s="890"/>
      <c r="C169" s="965">
        <v>10.1</v>
      </c>
      <c r="D169" s="855" t="s">
        <v>7272</v>
      </c>
      <c r="E169" s="891"/>
      <c r="F169" s="891"/>
      <c r="G169" s="891"/>
      <c r="H169" s="1098"/>
      <c r="I169" s="1098"/>
      <c r="J169" s="1098"/>
      <c r="K169" s="1107">
        <f>SUM(K170:M171)</f>
        <v>0</v>
      </c>
      <c r="L169" s="1107"/>
      <c r="M169" s="1107"/>
      <c r="N169" s="891"/>
      <c r="O169" s="1108">
        <f>SUM(O170:Q171)</f>
        <v>0</v>
      </c>
      <c r="P169" s="1108"/>
      <c r="Q169" s="1108"/>
      <c r="R169" s="1106"/>
      <c r="S169" s="1099"/>
      <c r="U169" s="884"/>
      <c r="V169" s="884"/>
      <c r="W169" s="884"/>
      <c r="X169" s="885"/>
      <c r="Y169" s="885"/>
      <c r="Z169" s="885"/>
      <c r="AA169" s="885"/>
      <c r="AB169" s="885"/>
    </row>
    <row r="170" spans="2:28" s="883" customFormat="1" x14ac:dyDescent="0.25">
      <c r="B170" s="890"/>
      <c r="C170" s="966" t="s">
        <v>7585</v>
      </c>
      <c r="D170" s="796" t="s">
        <v>1541</v>
      </c>
      <c r="E170" s="891"/>
      <c r="F170" s="891"/>
      <c r="G170" s="891"/>
      <c r="H170" s="896"/>
      <c r="I170" s="896"/>
      <c r="J170" s="896"/>
      <c r="K170" s="1104" t="str">
        <f>IF(AND(ISNUMBER('[2]FAA Form 127'!L31),'[2]FAA Form 127'!L31&lt;&gt;0),'[2]FAA Form 127'!L31,"")</f>
        <v/>
      </c>
      <c r="L170" s="1104"/>
      <c r="M170" s="1104"/>
      <c r="N170" s="891"/>
      <c r="O170" s="1105"/>
      <c r="P170" s="1105"/>
      <c r="Q170" s="1105"/>
      <c r="R170" s="1106"/>
      <c r="S170" s="1099"/>
      <c r="U170" s="884"/>
      <c r="V170" s="884"/>
      <c r="W170" s="884"/>
      <c r="X170" s="885"/>
      <c r="Y170" s="885"/>
      <c r="Z170" s="885"/>
      <c r="AA170" s="885"/>
      <c r="AB170" s="885"/>
    </row>
    <row r="171" spans="2:28" s="883" customFormat="1" x14ac:dyDescent="0.25">
      <c r="B171" s="890"/>
      <c r="C171" s="966" t="s">
        <v>7586</v>
      </c>
      <c r="D171" s="796" t="s">
        <v>2192</v>
      </c>
      <c r="E171" s="891"/>
      <c r="F171" s="891"/>
      <c r="G171" s="891"/>
      <c r="H171" s="896"/>
      <c r="I171" s="896"/>
      <c r="J171" s="896"/>
      <c r="K171" s="1105"/>
      <c r="L171" s="1105"/>
      <c r="M171" s="1105"/>
      <c r="N171" s="891"/>
      <c r="O171" s="1105"/>
      <c r="P171" s="1105"/>
      <c r="Q171" s="1105"/>
      <c r="R171" s="1106"/>
      <c r="S171" s="1099"/>
      <c r="U171" s="884"/>
      <c r="V171" s="884"/>
      <c r="W171" s="884"/>
      <c r="X171" s="885"/>
      <c r="Y171" s="885"/>
      <c r="Z171" s="885"/>
      <c r="AA171" s="885"/>
      <c r="AB171" s="885"/>
    </row>
    <row r="172" spans="2:28" s="883" customFormat="1" x14ac:dyDescent="0.25">
      <c r="B172" s="890"/>
      <c r="C172" s="965">
        <v>10.199999999999999</v>
      </c>
      <c r="D172" s="855" t="s">
        <v>7273</v>
      </c>
      <c r="E172" s="891"/>
      <c r="F172" s="891"/>
      <c r="G172" s="891"/>
      <c r="H172" s="1098"/>
      <c r="I172" s="1098"/>
      <c r="J172" s="1098"/>
      <c r="K172" s="1107">
        <f>SUM(K173:M174)</f>
        <v>0</v>
      </c>
      <c r="L172" s="1107"/>
      <c r="M172" s="1107"/>
      <c r="N172" s="891"/>
      <c r="O172" s="1108">
        <f>SUM(O173:Q174)</f>
        <v>0</v>
      </c>
      <c r="P172" s="1108"/>
      <c r="Q172" s="1108"/>
      <c r="R172" s="1106"/>
      <c r="S172" s="1099"/>
      <c r="U172" s="884"/>
      <c r="V172" s="884"/>
      <c r="W172" s="884"/>
      <c r="X172" s="885"/>
      <c r="Y172" s="885"/>
      <c r="Z172" s="885"/>
      <c r="AA172" s="885"/>
      <c r="AB172" s="885"/>
    </row>
    <row r="173" spans="2:28" s="883" customFormat="1" x14ac:dyDescent="0.25">
      <c r="B173" s="890"/>
      <c r="C173" s="966" t="s">
        <v>7587</v>
      </c>
      <c r="D173" s="796" t="s">
        <v>7274</v>
      </c>
      <c r="E173" s="891"/>
      <c r="F173" s="891"/>
      <c r="G173" s="891"/>
      <c r="H173" s="896"/>
      <c r="I173" s="896"/>
      <c r="J173" s="896"/>
      <c r="K173" s="1104" t="str">
        <f>IF(AND(ISNUMBER('[2]FAA Form 127'!L30+'[2]FAA Form 127'!L32),('[2]FAA Form 127'!L30+'[2]FAA Form 127'!L32)&lt;&gt;0),'[2]FAA Form 127'!L30+'[2]FAA Form 127'!L32,"")</f>
        <v/>
      </c>
      <c r="L173" s="1104"/>
      <c r="M173" s="1104"/>
      <c r="N173" s="891"/>
      <c r="O173" s="1105"/>
      <c r="P173" s="1105"/>
      <c r="Q173" s="1105"/>
      <c r="R173" s="1106"/>
      <c r="S173" s="1099"/>
      <c r="U173" s="884"/>
      <c r="V173" s="884"/>
      <c r="W173" s="884"/>
      <c r="X173" s="885"/>
      <c r="Y173" s="885"/>
      <c r="Z173" s="885"/>
      <c r="AA173" s="885"/>
      <c r="AB173" s="885"/>
    </row>
    <row r="174" spans="2:28" s="883" customFormat="1" x14ac:dyDescent="0.25">
      <c r="B174" s="890"/>
      <c r="C174" s="966" t="s">
        <v>7588</v>
      </c>
      <c r="D174" s="796" t="s">
        <v>2193</v>
      </c>
      <c r="E174" s="891"/>
      <c r="F174" s="891"/>
      <c r="G174" s="891"/>
      <c r="H174" s="896"/>
      <c r="I174" s="896"/>
      <c r="J174" s="896"/>
      <c r="K174" s="1105"/>
      <c r="L174" s="1105"/>
      <c r="M174" s="1105"/>
      <c r="N174" s="891"/>
      <c r="O174" s="1105"/>
      <c r="P174" s="1105"/>
      <c r="Q174" s="1105"/>
      <c r="R174" s="1106"/>
      <c r="S174" s="1099"/>
      <c r="U174" s="884"/>
      <c r="V174" s="884"/>
      <c r="W174" s="884"/>
      <c r="X174" s="885"/>
      <c r="Y174" s="885"/>
      <c r="Z174" s="885"/>
      <c r="AA174" s="885"/>
      <c r="AB174" s="885"/>
    </row>
    <row r="175" spans="2:28" s="883" customFormat="1" ht="14.4" thickBot="1" x14ac:dyDescent="0.3">
      <c r="B175" s="890"/>
      <c r="C175" s="966"/>
      <c r="D175" s="795"/>
      <c r="E175" s="891"/>
      <c r="F175" s="891"/>
      <c r="G175" s="891"/>
      <c r="H175" s="896"/>
      <c r="I175" s="896"/>
      <c r="J175" s="896"/>
      <c r="K175" s="896"/>
      <c r="L175" s="896"/>
      <c r="M175" s="891"/>
      <c r="N175" s="891"/>
      <c r="O175" s="896"/>
      <c r="P175" s="896"/>
      <c r="Q175" s="891"/>
      <c r="R175" s="1098"/>
      <c r="S175" s="1099"/>
      <c r="U175" s="884"/>
      <c r="V175" s="884"/>
      <c r="W175" s="884"/>
      <c r="X175" s="885"/>
      <c r="Y175" s="885"/>
      <c r="Z175" s="885"/>
      <c r="AA175" s="885"/>
      <c r="AB175" s="885"/>
    </row>
    <row r="176" spans="2:28" s="972" customFormat="1" ht="16.2" thickBot="1" x14ac:dyDescent="0.35">
      <c r="B176" s="890"/>
      <c r="C176" s="967">
        <v>11</v>
      </c>
      <c r="D176" s="850" t="s">
        <v>7589</v>
      </c>
      <c r="E176" s="951"/>
      <c r="F176" s="951"/>
      <c r="G176" s="951"/>
      <c r="H176" s="1100"/>
      <c r="I176" s="1100"/>
      <c r="J176" s="1100"/>
      <c r="K176" s="1092" t="str">
        <f>IF(AND(ISNUMBER(K158),ISNUMBER(K167)),K158-K167,"")</f>
        <v/>
      </c>
      <c r="L176" s="1093"/>
      <c r="M176" s="1094"/>
      <c r="N176" s="952"/>
      <c r="O176" s="1092" t="str">
        <f>IF(AND(ISNUMBER(O158),ISNUMBER(O167)),O158-O167,"")</f>
        <v/>
      </c>
      <c r="P176" s="1093"/>
      <c r="Q176" s="1094"/>
      <c r="R176" s="969"/>
      <c r="S176" s="892"/>
      <c r="U176" s="889"/>
      <c r="V176" s="889"/>
      <c r="W176" s="889"/>
      <c r="X176" s="937"/>
      <c r="Y176" s="937"/>
      <c r="Z176" s="937"/>
      <c r="AA176" s="937"/>
      <c r="AB176" s="937"/>
    </row>
    <row r="177" spans="2:28" s="972" customFormat="1" ht="14.4" thickBot="1" x14ac:dyDescent="0.3">
      <c r="B177" s="890"/>
      <c r="C177" s="966"/>
      <c r="D177" s="966"/>
      <c r="E177" s="966"/>
      <c r="F177" s="966"/>
      <c r="G177" s="966"/>
      <c r="H177" s="966"/>
      <c r="I177" s="966"/>
      <c r="J177" s="966"/>
      <c r="K177" s="966"/>
      <c r="L177" s="966"/>
      <c r="M177" s="966"/>
      <c r="N177" s="966"/>
      <c r="O177" s="966"/>
      <c r="P177" s="966"/>
      <c r="Q177" s="966"/>
      <c r="R177" s="966"/>
      <c r="S177" s="892"/>
      <c r="U177" s="889"/>
      <c r="V177" s="889"/>
      <c r="W177" s="889"/>
      <c r="X177" s="937"/>
      <c r="Y177" s="937"/>
      <c r="Z177" s="937"/>
      <c r="AA177" s="937"/>
      <c r="AB177" s="937"/>
    </row>
    <row r="178" spans="2:28" s="972" customFormat="1" ht="16.2" thickBot="1" x14ac:dyDescent="0.35">
      <c r="B178" s="890"/>
      <c r="C178" s="967">
        <v>12</v>
      </c>
      <c r="D178" s="850" t="s">
        <v>1119</v>
      </c>
      <c r="E178" s="951"/>
      <c r="F178" s="951"/>
      <c r="G178" s="951"/>
      <c r="H178" s="952"/>
      <c r="I178" s="952"/>
      <c r="J178" s="952"/>
      <c r="K178" s="1101" t="str">
        <f>IF(ISNUMBER(SUM(K170+K173)),SUM(K170+K173), "")</f>
        <v/>
      </c>
      <c r="L178" s="1102"/>
      <c r="M178" s="1103"/>
      <c r="N178" s="952"/>
      <c r="O178" s="1101">
        <f>IF(ISNUMBER(SUM(O170+O173)),SUM(O170+O173), "")</f>
        <v>0</v>
      </c>
      <c r="P178" s="1102"/>
      <c r="Q178" s="1103"/>
      <c r="R178" s="951"/>
      <c r="S178" s="892"/>
      <c r="U178" s="889"/>
      <c r="V178" s="889"/>
      <c r="W178" s="889"/>
      <c r="X178" s="937"/>
      <c r="Y178" s="937"/>
      <c r="Z178" s="937"/>
      <c r="AA178" s="937"/>
      <c r="AB178" s="937"/>
    </row>
    <row r="179" spans="2:28" s="883" customFormat="1" ht="14.4" thickBot="1" x14ac:dyDescent="0.3">
      <c r="B179" s="898"/>
      <c r="C179" s="899"/>
      <c r="D179" s="899"/>
      <c r="E179" s="899"/>
      <c r="F179" s="899"/>
      <c r="G179" s="899"/>
      <c r="H179" s="899"/>
      <c r="I179" s="899"/>
      <c r="J179" s="899"/>
      <c r="K179" s="899"/>
      <c r="L179" s="899"/>
      <c r="M179" s="899"/>
      <c r="N179" s="899"/>
      <c r="O179" s="899"/>
      <c r="P179" s="899"/>
      <c r="Q179" s="899"/>
      <c r="R179" s="1090"/>
      <c r="S179" s="1091"/>
      <c r="U179" s="884"/>
      <c r="V179" s="884"/>
      <c r="W179" s="884"/>
      <c r="X179" s="885"/>
      <c r="Y179" s="885"/>
      <c r="Z179" s="885"/>
      <c r="AA179" s="885"/>
      <c r="AB179" s="885"/>
    </row>
    <row r="180" spans="2:28" s="883" customFormat="1" ht="15" thickTop="1" thickBot="1" x14ac:dyDescent="0.3">
      <c r="B180" s="902"/>
      <c r="C180" s="902"/>
      <c r="D180" s="902"/>
      <c r="E180" s="902"/>
      <c r="F180" s="902"/>
      <c r="G180" s="902"/>
      <c r="H180" s="902"/>
      <c r="I180" s="902"/>
      <c r="J180" s="902"/>
      <c r="K180" s="902"/>
      <c r="L180" s="902"/>
      <c r="M180" s="902"/>
      <c r="N180" s="902"/>
      <c r="O180" s="902"/>
      <c r="P180" s="902"/>
      <c r="Q180" s="902"/>
      <c r="R180" s="902"/>
      <c r="S180" s="902"/>
      <c r="U180" s="884"/>
      <c r="V180" s="884"/>
      <c r="W180" s="884"/>
      <c r="X180" s="885"/>
      <c r="Y180" s="885"/>
      <c r="Z180" s="885"/>
      <c r="AA180" s="885"/>
      <c r="AB180" s="885"/>
    </row>
    <row r="181" spans="2:28" s="883" customFormat="1" ht="14.25" customHeight="1" thickTop="1" x14ac:dyDescent="0.25">
      <c r="B181" s="920"/>
      <c r="C181" s="921"/>
      <c r="D181" s="921"/>
      <c r="E181" s="921"/>
      <c r="F181" s="921"/>
      <c r="G181" s="921"/>
      <c r="H181" s="921"/>
      <c r="I181" s="921"/>
      <c r="J181" s="921"/>
      <c r="K181" s="921"/>
      <c r="L181" s="921"/>
      <c r="M181" s="921"/>
      <c r="N181" s="921"/>
      <c r="O181" s="921"/>
      <c r="P181" s="921"/>
      <c r="Q181" s="921"/>
      <c r="R181" s="921"/>
      <c r="S181" s="923"/>
      <c r="U181" s="884"/>
      <c r="V181" s="884"/>
      <c r="W181" s="884"/>
      <c r="X181" s="885"/>
      <c r="Y181" s="885"/>
      <c r="Z181" s="885"/>
      <c r="AA181" s="885"/>
      <c r="AB181" s="885"/>
    </row>
    <row r="182" spans="2:28" s="883" customFormat="1" ht="16.5" customHeight="1" x14ac:dyDescent="0.3">
      <c r="B182" s="890"/>
      <c r="C182" s="907" t="s">
        <v>7275</v>
      </c>
      <c r="D182" s="891"/>
      <c r="E182" s="891"/>
      <c r="F182" s="891"/>
      <c r="G182" s="891"/>
      <c r="H182" s="891"/>
      <c r="I182" s="891"/>
      <c r="J182" s="891"/>
      <c r="K182" s="896"/>
      <c r="L182" s="973"/>
      <c r="M182" s="973"/>
      <c r="N182" s="973"/>
      <c r="O182" s="973"/>
      <c r="P182" s="973"/>
      <c r="Q182" s="973"/>
      <c r="R182" s="891"/>
      <c r="S182" s="892"/>
      <c r="U182" s="884"/>
      <c r="V182" s="884"/>
      <c r="W182" s="884"/>
      <c r="X182" s="885"/>
      <c r="Y182" s="885"/>
      <c r="Z182" s="885"/>
      <c r="AA182" s="885"/>
      <c r="AB182" s="885"/>
    </row>
    <row r="183" spans="2:28" s="883" customFormat="1" ht="14.25" customHeight="1" thickBot="1" x14ac:dyDescent="0.3">
      <c r="B183" s="890"/>
      <c r="C183" s="911"/>
      <c r="D183" s="911"/>
      <c r="E183" s="891"/>
      <c r="F183" s="891"/>
      <c r="G183" s="891"/>
      <c r="H183" s="891"/>
      <c r="I183" s="974"/>
      <c r="J183" s="974"/>
      <c r="K183" s="1083" t="str">
        <f>$F$28&amp;" (Financial year)"</f>
        <v>2025 (Financial year)</v>
      </c>
      <c r="L183" s="1083"/>
      <c r="M183" s="1083"/>
      <c r="N183" s="948"/>
      <c r="O183" s="1083" t="str">
        <f>$H$28&amp;" (Previous financial year)"</f>
        <v>2024 (Previous financial year)</v>
      </c>
      <c r="P183" s="1083"/>
      <c r="Q183" s="1083"/>
      <c r="R183" s="911"/>
      <c r="S183" s="892"/>
      <c r="U183" s="884"/>
      <c r="V183" s="884"/>
      <c r="W183" s="884"/>
      <c r="X183" s="885"/>
      <c r="Y183" s="885"/>
      <c r="Z183" s="885"/>
      <c r="AA183" s="885"/>
      <c r="AB183" s="885"/>
    </row>
    <row r="184" spans="2:28" s="883" customFormat="1" ht="14.25" customHeight="1" thickTop="1" thickBot="1" x14ac:dyDescent="0.3">
      <c r="B184" s="890"/>
      <c r="C184" s="975">
        <v>13.1</v>
      </c>
      <c r="D184" s="976" t="s">
        <v>7590</v>
      </c>
      <c r="E184" s="951"/>
      <c r="F184" s="951"/>
      <c r="G184" s="951"/>
      <c r="H184" s="951"/>
      <c r="I184" s="951"/>
      <c r="J184" s="951"/>
      <c r="K184" s="1092">
        <f>SUM(K186:M191)</f>
        <v>0</v>
      </c>
      <c r="L184" s="1093"/>
      <c r="M184" s="1094"/>
      <c r="N184" s="952"/>
      <c r="O184" s="1095">
        <f>SUM(O186:Q191)</f>
        <v>0</v>
      </c>
      <c r="P184" s="1096"/>
      <c r="Q184" s="1097"/>
      <c r="R184" s="969"/>
      <c r="S184" s="892"/>
      <c r="U184" s="884"/>
      <c r="V184" s="884"/>
      <c r="W184" s="884"/>
      <c r="X184" s="885"/>
      <c r="Y184" s="885"/>
      <c r="Z184" s="885"/>
      <c r="AA184" s="885"/>
      <c r="AB184" s="885"/>
    </row>
    <row r="185" spans="2:28" s="883" customFormat="1" ht="14.25" customHeight="1" x14ac:dyDescent="0.25">
      <c r="B185" s="890"/>
      <c r="C185" s="966"/>
      <c r="D185" s="853"/>
      <c r="E185" s="891"/>
      <c r="F185" s="891"/>
      <c r="G185" s="891"/>
      <c r="H185" s="896"/>
      <c r="I185" s="896"/>
      <c r="J185" s="896"/>
      <c r="K185" s="944"/>
      <c r="L185" s="944"/>
      <c r="M185" s="911"/>
      <c r="N185" s="911"/>
      <c r="O185" s="944"/>
      <c r="P185" s="944"/>
      <c r="Q185" s="911"/>
      <c r="R185" s="911"/>
      <c r="S185" s="892"/>
      <c r="U185" s="884"/>
      <c r="V185" s="884"/>
      <c r="W185" s="884"/>
      <c r="X185" s="885"/>
      <c r="Y185" s="885"/>
      <c r="Z185" s="885"/>
      <c r="AA185" s="885"/>
      <c r="AB185" s="885"/>
    </row>
    <row r="186" spans="2:28" s="883" customFormat="1" ht="14.25" customHeight="1" x14ac:dyDescent="0.25">
      <c r="B186" s="890"/>
      <c r="C186" s="966" t="s">
        <v>7591</v>
      </c>
      <c r="D186" s="911" t="s">
        <v>2194</v>
      </c>
      <c r="E186" s="891"/>
      <c r="F186" s="891"/>
      <c r="G186" s="891"/>
      <c r="H186" s="896"/>
      <c r="I186" s="896"/>
      <c r="J186" s="896"/>
      <c r="K186" s="1084" t="str">
        <f>IF(AND(ISNUMBER('[2]Cap &amp; Ops Stats'!D15),'[2]Cap &amp; Ops Stats'!D15&lt;&gt;0),'[2]Cap &amp; Ops Stats'!D15,"")</f>
        <v/>
      </c>
      <c r="L186" s="1085"/>
      <c r="M186" s="1086"/>
      <c r="N186" s="973"/>
      <c r="O186" s="1087"/>
      <c r="P186" s="1088"/>
      <c r="Q186" s="1089"/>
      <c r="R186" s="911"/>
      <c r="S186" s="892"/>
      <c r="U186" s="884"/>
      <c r="V186" s="884"/>
      <c r="W186" s="884"/>
      <c r="X186" s="885"/>
      <c r="Y186" s="885"/>
      <c r="Z186" s="885"/>
      <c r="AA186" s="885"/>
      <c r="AB186" s="885"/>
    </row>
    <row r="187" spans="2:28" s="883" customFormat="1" ht="14.25" customHeight="1" x14ac:dyDescent="0.25">
      <c r="B187" s="890"/>
      <c r="C187" s="966" t="s">
        <v>7592</v>
      </c>
      <c r="D187" s="911" t="s">
        <v>1543</v>
      </c>
      <c r="E187" s="891"/>
      <c r="F187" s="891"/>
      <c r="G187" s="891"/>
      <c r="H187" s="896"/>
      <c r="I187" s="896"/>
      <c r="J187" s="896"/>
      <c r="K187" s="1084" t="str">
        <f>IF(AND(ISNUMBER('[2]Cap &amp; Ops Stats'!D16),'[2]Cap &amp; Ops Stats'!D16&lt;&gt;0),'[2]Cap &amp; Ops Stats'!D16,"")</f>
        <v/>
      </c>
      <c r="L187" s="1085"/>
      <c r="M187" s="1086"/>
      <c r="N187" s="973"/>
      <c r="O187" s="1087"/>
      <c r="P187" s="1088"/>
      <c r="Q187" s="1089"/>
      <c r="R187" s="911"/>
      <c r="S187" s="892"/>
      <c r="U187" s="884"/>
      <c r="V187" s="884"/>
      <c r="W187" s="884"/>
      <c r="X187" s="885"/>
      <c r="Y187" s="885"/>
      <c r="Z187" s="885"/>
      <c r="AA187" s="885"/>
      <c r="AB187" s="885"/>
    </row>
    <row r="188" spans="2:28" s="883" customFormat="1" ht="14.25" customHeight="1" x14ac:dyDescent="0.25">
      <c r="B188" s="890"/>
      <c r="C188" s="966" t="s">
        <v>7593</v>
      </c>
      <c r="D188" s="911" t="s">
        <v>2195</v>
      </c>
      <c r="E188" s="891"/>
      <c r="F188" s="891"/>
      <c r="G188" s="891"/>
      <c r="H188" s="896"/>
      <c r="I188" s="896"/>
      <c r="J188" s="896"/>
      <c r="K188" s="1084" t="str">
        <f>IF(AND(ISNUMBER('[2]Cap &amp; Ops Stats'!D17),'[2]Cap &amp; Ops Stats'!D17&lt;&gt;0),'[2]Cap &amp; Ops Stats'!D17,"")</f>
        <v/>
      </c>
      <c r="L188" s="1085"/>
      <c r="M188" s="1086"/>
      <c r="N188" s="973"/>
      <c r="O188" s="1065"/>
      <c r="P188" s="1066"/>
      <c r="Q188" s="1067"/>
      <c r="R188" s="911"/>
      <c r="S188" s="892"/>
      <c r="U188" s="884"/>
      <c r="V188" s="884"/>
      <c r="W188" s="884"/>
      <c r="X188" s="885"/>
      <c r="Y188" s="885"/>
      <c r="Z188" s="885"/>
      <c r="AA188" s="885"/>
      <c r="AB188" s="885"/>
    </row>
    <row r="189" spans="2:28" s="883" customFormat="1" ht="14.25" customHeight="1" x14ac:dyDescent="0.25">
      <c r="B189" s="890"/>
      <c r="C189" s="966" t="s">
        <v>7594</v>
      </c>
      <c r="D189" s="911" t="s">
        <v>2196</v>
      </c>
      <c r="E189" s="891"/>
      <c r="F189" s="891"/>
      <c r="G189" s="891"/>
      <c r="H189" s="896"/>
      <c r="I189" s="896"/>
      <c r="J189" s="896"/>
      <c r="K189" s="1084" t="str">
        <f>IF(AND(ISNUMBER('[2]Cap &amp; Ops Stats'!D18),'[2]Cap &amp; Ops Stats'!D18&lt;&gt;0),'[2]Cap &amp; Ops Stats'!D18,"")</f>
        <v/>
      </c>
      <c r="L189" s="1085"/>
      <c r="M189" s="1086"/>
      <c r="N189" s="973"/>
      <c r="O189" s="1065"/>
      <c r="P189" s="1066"/>
      <c r="Q189" s="1067"/>
      <c r="R189" s="911"/>
      <c r="S189" s="892"/>
      <c r="U189" s="884"/>
      <c r="V189" s="884"/>
      <c r="W189" s="884"/>
      <c r="X189" s="885"/>
      <c r="Y189" s="885"/>
      <c r="Z189" s="885"/>
      <c r="AA189" s="885"/>
      <c r="AB189" s="885"/>
    </row>
    <row r="190" spans="2:28" s="883" customFormat="1" ht="14.25" customHeight="1" x14ac:dyDescent="0.25">
      <c r="B190" s="890"/>
      <c r="C190" s="966" t="s">
        <v>7595</v>
      </c>
      <c r="D190" s="911" t="s">
        <v>1544</v>
      </c>
      <c r="E190" s="891"/>
      <c r="F190" s="891"/>
      <c r="G190" s="891"/>
      <c r="H190" s="896"/>
      <c r="I190" s="896"/>
      <c r="J190" s="896"/>
      <c r="K190" s="1065"/>
      <c r="L190" s="1066"/>
      <c r="M190" s="1067"/>
      <c r="N190" s="973"/>
      <c r="O190" s="1065"/>
      <c r="P190" s="1066"/>
      <c r="Q190" s="1067"/>
      <c r="R190" s="911"/>
      <c r="S190" s="892"/>
      <c r="U190" s="884"/>
      <c r="V190" s="884"/>
      <c r="W190" s="884"/>
      <c r="X190" s="885"/>
      <c r="Y190" s="885"/>
      <c r="Z190" s="885"/>
      <c r="AA190" s="885"/>
      <c r="AB190" s="885"/>
    </row>
    <row r="191" spans="2:28" s="883" customFormat="1" ht="15" customHeight="1" x14ac:dyDescent="0.25">
      <c r="B191" s="890"/>
      <c r="C191" s="966" t="s">
        <v>7596</v>
      </c>
      <c r="D191" s="911" t="s">
        <v>1545</v>
      </c>
      <c r="E191" s="891"/>
      <c r="F191" s="891"/>
      <c r="G191" s="891"/>
      <c r="H191" s="896"/>
      <c r="I191" s="896"/>
      <c r="J191" s="896"/>
      <c r="K191" s="1068" t="str">
        <f>IF(AND(ISNUMBER('[2]Cap &amp; Ops Stats'!D19),'[2]Cap &amp; Ops Stats'!D19&lt;&gt;0),'[2]Cap &amp; Ops Stats'!D19,"")</f>
        <v/>
      </c>
      <c r="L191" s="1069"/>
      <c r="M191" s="1070"/>
      <c r="N191" s="973"/>
      <c r="O191" s="1065"/>
      <c r="P191" s="1066"/>
      <c r="Q191" s="1067"/>
      <c r="R191" s="911"/>
      <c r="S191" s="892"/>
      <c r="U191" s="884"/>
      <c r="V191" s="884"/>
      <c r="W191" s="884"/>
      <c r="X191" s="885"/>
      <c r="Y191" s="885"/>
      <c r="Z191" s="885"/>
      <c r="AA191" s="885"/>
      <c r="AB191" s="885"/>
    </row>
    <row r="192" spans="2:28" s="883" customFormat="1" x14ac:dyDescent="0.25">
      <c r="B192" s="890"/>
      <c r="C192" s="977"/>
      <c r="D192" s="978"/>
      <c r="E192" s="891"/>
      <c r="F192" s="891"/>
      <c r="G192" s="891"/>
      <c r="H192" s="896"/>
      <c r="I192" s="891"/>
      <c r="J192" s="979"/>
      <c r="K192" s="979"/>
      <c r="L192" s="979"/>
      <c r="M192" s="891"/>
      <c r="N192" s="979"/>
      <c r="O192" s="979"/>
      <c r="P192" s="979"/>
      <c r="Q192" s="979"/>
      <c r="R192" s="911"/>
      <c r="S192" s="892"/>
      <c r="U192" s="884"/>
      <c r="V192" s="884"/>
      <c r="W192" s="884"/>
      <c r="X192" s="885"/>
      <c r="Y192" s="885"/>
      <c r="Z192" s="885"/>
      <c r="AA192" s="885"/>
      <c r="AB192" s="885"/>
    </row>
    <row r="193" spans="2:28" s="883" customFormat="1" x14ac:dyDescent="0.25">
      <c r="B193" s="890"/>
      <c r="C193" s="965"/>
      <c r="D193" s="978"/>
      <c r="E193" s="891"/>
      <c r="F193" s="891"/>
      <c r="G193" s="891"/>
      <c r="H193" s="896"/>
      <c r="I193" s="896"/>
      <c r="J193" s="896"/>
      <c r="K193" s="944" t="str">
        <f>"FY"&amp;RIGHT(F28,4)*1+1</f>
        <v>FY2026</v>
      </c>
      <c r="L193" s="944" t="str">
        <f>"FY"&amp;MID(K193,3,4)+1</f>
        <v>FY2027</v>
      </c>
      <c r="M193" s="944" t="str">
        <f t="shared" ref="M193:Q193" si="3">"FY"&amp;MID(L193,3,4)+1</f>
        <v>FY2028</v>
      </c>
      <c r="N193" s="944" t="str">
        <f t="shared" si="3"/>
        <v>FY2029</v>
      </c>
      <c r="O193" s="944" t="str">
        <f t="shared" si="3"/>
        <v>FY2030</v>
      </c>
      <c r="P193" s="944" t="str">
        <f t="shared" si="3"/>
        <v>FY2031</v>
      </c>
      <c r="Q193" s="944" t="str">
        <f t="shared" si="3"/>
        <v>FY2032</v>
      </c>
      <c r="R193" s="911"/>
      <c r="S193" s="892"/>
      <c r="U193" s="884"/>
      <c r="V193" s="884"/>
      <c r="W193" s="884"/>
      <c r="X193" s="885"/>
      <c r="Y193" s="885"/>
      <c r="Z193" s="885"/>
      <c r="AA193" s="885"/>
      <c r="AB193" s="885"/>
    </row>
    <row r="194" spans="2:28" s="883" customFormat="1" x14ac:dyDescent="0.25">
      <c r="B194" s="890"/>
      <c r="C194" s="965">
        <v>13.2</v>
      </c>
      <c r="D194" s="980" t="s">
        <v>7597</v>
      </c>
      <c r="E194" s="891"/>
      <c r="F194" s="891"/>
      <c r="G194" s="891"/>
      <c r="H194" s="896"/>
      <c r="I194" s="891"/>
      <c r="J194" s="979"/>
      <c r="K194" s="981"/>
      <c r="L194" s="981"/>
      <c r="M194" s="935"/>
      <c r="N194" s="981"/>
      <c r="O194" s="981"/>
      <c r="P194" s="981"/>
      <c r="Q194" s="981"/>
      <c r="R194" s="911"/>
      <c r="S194" s="892"/>
      <c r="U194" s="884"/>
      <c r="V194" s="884"/>
      <c r="W194" s="884"/>
      <c r="X194" s="885"/>
      <c r="Y194" s="885"/>
      <c r="Z194" s="885"/>
      <c r="AA194" s="885"/>
      <c r="AB194" s="885"/>
    </row>
    <row r="195" spans="2:28" s="883" customFormat="1" x14ac:dyDescent="0.25">
      <c r="B195" s="890"/>
      <c r="C195" s="977"/>
      <c r="D195" s="978"/>
      <c r="E195" s="891"/>
      <c r="F195" s="891"/>
      <c r="G195" s="891"/>
      <c r="H195" s="896"/>
      <c r="I195" s="891"/>
      <c r="J195" s="979"/>
      <c r="K195" s="979"/>
      <c r="L195" s="979"/>
      <c r="M195" s="891"/>
      <c r="N195" s="979"/>
      <c r="O195" s="979"/>
      <c r="P195" s="979"/>
      <c r="Q195" s="979"/>
      <c r="R195" s="911"/>
      <c r="S195" s="892"/>
      <c r="U195" s="884"/>
      <c r="V195" s="884"/>
      <c r="W195" s="884"/>
      <c r="X195" s="885"/>
      <c r="Y195" s="885"/>
      <c r="Z195" s="885"/>
      <c r="AA195" s="885"/>
      <c r="AB195" s="885"/>
    </row>
    <row r="196" spans="2:28" s="883" customFormat="1" x14ac:dyDescent="0.25">
      <c r="B196" s="890"/>
      <c r="C196" s="965">
        <v>13.3</v>
      </c>
      <c r="D196" s="797" t="s">
        <v>1162</v>
      </c>
      <c r="E196" s="891"/>
      <c r="F196" s="891"/>
      <c r="G196" s="891"/>
      <c r="H196" s="891"/>
      <c r="I196" s="891"/>
      <c r="J196" s="891"/>
      <c r="K196" s="891"/>
      <c r="L196" s="891"/>
      <c r="M196" s="891"/>
      <c r="N196" s="891"/>
      <c r="O196" s="896"/>
      <c r="P196" s="896"/>
      <c r="Q196" s="896"/>
      <c r="R196" s="891"/>
      <c r="S196" s="892"/>
      <c r="U196" s="884"/>
      <c r="V196" s="884"/>
      <c r="W196" s="884"/>
      <c r="X196" s="885"/>
      <c r="Y196" s="885"/>
      <c r="Z196" s="885"/>
      <c r="AA196" s="885"/>
      <c r="AB196" s="885"/>
    </row>
    <row r="197" spans="2:28" s="883" customFormat="1" x14ac:dyDescent="0.25">
      <c r="B197" s="890"/>
      <c r="C197" s="891"/>
      <c r="D197" s="795"/>
      <c r="E197" s="891"/>
      <c r="F197" s="891"/>
      <c r="G197" s="891"/>
      <c r="H197" s="891"/>
      <c r="I197" s="891"/>
      <c r="J197" s="891"/>
      <c r="K197" s="891"/>
      <c r="L197" s="891"/>
      <c r="M197" s="891"/>
      <c r="N197" s="891"/>
      <c r="O197" s="896"/>
      <c r="P197" s="896"/>
      <c r="Q197" s="896"/>
      <c r="R197" s="891"/>
      <c r="S197" s="892"/>
      <c r="U197" s="884"/>
      <c r="V197" s="884"/>
      <c r="W197" s="884"/>
      <c r="X197" s="885"/>
      <c r="Y197" s="885"/>
      <c r="Z197" s="885"/>
      <c r="AA197" s="885"/>
      <c r="AB197" s="885"/>
    </row>
    <row r="198" spans="2:28" s="883" customFormat="1" x14ac:dyDescent="0.25">
      <c r="B198" s="890"/>
      <c r="C198" s="891"/>
      <c r="D198" s="1071"/>
      <c r="E198" s="1072"/>
      <c r="F198" s="1072"/>
      <c r="G198" s="1072"/>
      <c r="H198" s="1072"/>
      <c r="I198" s="1072"/>
      <c r="J198" s="1072"/>
      <c r="K198" s="1072"/>
      <c r="L198" s="1072"/>
      <c r="M198" s="1072"/>
      <c r="N198" s="1073"/>
      <c r="O198" s="1073"/>
      <c r="P198" s="1073"/>
      <c r="Q198" s="1074"/>
      <c r="R198" s="891"/>
      <c r="S198" s="892"/>
      <c r="U198" s="884"/>
      <c r="V198" s="884"/>
      <c r="W198" s="884"/>
      <c r="X198" s="885"/>
      <c r="Y198" s="885"/>
      <c r="Z198" s="885"/>
      <c r="AA198" s="885"/>
      <c r="AB198" s="885"/>
    </row>
    <row r="199" spans="2:28" s="883" customFormat="1" x14ac:dyDescent="0.25">
      <c r="B199" s="890"/>
      <c r="C199" s="891"/>
      <c r="D199" s="1075"/>
      <c r="E199" s="1076"/>
      <c r="F199" s="1076"/>
      <c r="G199" s="1076"/>
      <c r="H199" s="1076"/>
      <c r="I199" s="1076"/>
      <c r="J199" s="1076"/>
      <c r="K199" s="1076"/>
      <c r="L199" s="1076"/>
      <c r="M199" s="1076"/>
      <c r="N199" s="1077"/>
      <c r="O199" s="1077"/>
      <c r="P199" s="1077"/>
      <c r="Q199" s="1078"/>
      <c r="R199" s="891"/>
      <c r="S199" s="892"/>
      <c r="U199" s="884"/>
      <c r="V199" s="884"/>
      <c r="W199" s="884"/>
      <c r="X199" s="885"/>
      <c r="Y199" s="885"/>
      <c r="Z199" s="885"/>
      <c r="AA199" s="885"/>
      <c r="AB199" s="885"/>
    </row>
    <row r="200" spans="2:28" s="883" customFormat="1" x14ac:dyDescent="0.25">
      <c r="B200" s="890"/>
      <c r="C200" s="891"/>
      <c r="D200" s="1079"/>
      <c r="E200" s="1080"/>
      <c r="F200" s="1080"/>
      <c r="G200" s="1080"/>
      <c r="H200" s="1080"/>
      <c r="I200" s="1080"/>
      <c r="J200" s="1080"/>
      <c r="K200" s="1080"/>
      <c r="L200" s="1080"/>
      <c r="M200" s="1080"/>
      <c r="N200" s="1081"/>
      <c r="O200" s="1081"/>
      <c r="P200" s="1081"/>
      <c r="Q200" s="1082"/>
      <c r="R200" s="891"/>
      <c r="S200" s="892"/>
      <c r="U200" s="884"/>
      <c r="V200" s="884"/>
      <c r="W200" s="884"/>
      <c r="X200" s="885"/>
      <c r="Y200" s="885"/>
      <c r="Z200" s="885"/>
      <c r="AA200" s="885"/>
      <c r="AB200" s="885"/>
    </row>
    <row r="201" spans="2:28" s="883" customFormat="1" ht="14.4" thickBot="1" x14ac:dyDescent="0.3">
      <c r="B201" s="898"/>
      <c r="C201" s="899"/>
      <c r="D201" s="899"/>
      <c r="E201" s="899"/>
      <c r="F201" s="899"/>
      <c r="G201" s="899"/>
      <c r="H201" s="899"/>
      <c r="I201" s="899"/>
      <c r="J201" s="899"/>
      <c r="K201" s="899"/>
      <c r="L201" s="899"/>
      <c r="M201" s="899"/>
      <c r="N201" s="899"/>
      <c r="O201" s="899"/>
      <c r="P201" s="899"/>
      <c r="Q201" s="899"/>
      <c r="R201" s="899"/>
      <c r="S201" s="900"/>
      <c r="U201" s="884"/>
      <c r="V201" s="884"/>
      <c r="W201" s="884"/>
      <c r="X201" s="885"/>
      <c r="Y201" s="885"/>
      <c r="Z201" s="885"/>
      <c r="AA201" s="885"/>
      <c r="AB201" s="885"/>
    </row>
    <row r="202" spans="2:28" s="883" customFormat="1" ht="15" thickTop="1" thickBot="1" x14ac:dyDescent="0.3">
      <c r="B202" s="902"/>
      <c r="C202" s="902"/>
      <c r="D202" s="902"/>
      <c r="E202" s="902"/>
      <c r="F202" s="902"/>
      <c r="G202" s="902"/>
      <c r="H202" s="902"/>
      <c r="I202" s="902"/>
      <c r="J202" s="902"/>
      <c r="K202" s="902"/>
      <c r="L202" s="902"/>
      <c r="M202" s="902"/>
      <c r="N202" s="902"/>
      <c r="O202" s="902"/>
      <c r="P202" s="902"/>
      <c r="Q202" s="902"/>
      <c r="R202" s="902"/>
      <c r="S202" s="902"/>
      <c r="U202" s="884"/>
      <c r="V202" s="884"/>
      <c r="W202" s="884"/>
      <c r="X202" s="885"/>
      <c r="Y202" s="885"/>
      <c r="Z202" s="885"/>
      <c r="AA202" s="885"/>
      <c r="AB202" s="885"/>
    </row>
    <row r="203" spans="2:28" ht="15" thickTop="1" x14ac:dyDescent="0.3">
      <c r="B203" s="982"/>
      <c r="C203" s="983"/>
      <c r="D203" s="983"/>
      <c r="E203" s="983"/>
      <c r="F203" s="983"/>
      <c r="G203" s="983"/>
      <c r="H203" s="983"/>
      <c r="I203" s="983"/>
      <c r="J203" s="983"/>
      <c r="K203" s="983"/>
      <c r="L203" s="983"/>
      <c r="M203" s="983"/>
      <c r="N203" s="983"/>
      <c r="O203" s="983"/>
      <c r="P203" s="983"/>
      <c r="Q203" s="983"/>
      <c r="R203" s="983"/>
      <c r="S203" s="984"/>
      <c r="T203" s="985"/>
      <c r="X203" s="947"/>
      <c r="Y203" s="947"/>
      <c r="Z203" s="947"/>
      <c r="AA203" s="947"/>
      <c r="AB203" s="947"/>
    </row>
    <row r="204" spans="2:28" ht="17.399999999999999" x14ac:dyDescent="0.3">
      <c r="B204" s="986"/>
      <c r="C204" s="907" t="s">
        <v>7276</v>
      </c>
      <c r="D204" s="987"/>
      <c r="E204" s="988"/>
      <c r="F204" s="988"/>
      <c r="G204" s="988"/>
      <c r="H204" s="989"/>
      <c r="I204" s="989"/>
      <c r="J204" s="989"/>
      <c r="K204" s="989"/>
      <c r="L204" s="989"/>
      <c r="M204" s="989"/>
      <c r="N204" s="989"/>
      <c r="O204" s="989"/>
      <c r="P204" s="989"/>
      <c r="Q204" s="989"/>
      <c r="R204" s="989"/>
      <c r="S204" s="990"/>
      <c r="T204" s="985"/>
      <c r="X204" s="947"/>
      <c r="Y204" s="947"/>
      <c r="Z204" s="947"/>
      <c r="AA204" s="947"/>
      <c r="AB204" s="947"/>
    </row>
    <row r="205" spans="2:28" ht="14.4" x14ac:dyDescent="0.3">
      <c r="B205" s="986"/>
      <c r="C205" s="991" t="s">
        <v>7277</v>
      </c>
      <c r="D205" s="991"/>
      <c r="E205" s="988"/>
      <c r="F205" s="988"/>
      <c r="G205" s="988"/>
      <c r="H205" s="989"/>
      <c r="I205" s="989"/>
      <c r="J205" s="989"/>
      <c r="K205" s="989"/>
      <c r="L205" s="989"/>
      <c r="M205" s="989"/>
      <c r="N205" s="989"/>
      <c r="O205" s="989"/>
      <c r="P205" s="989"/>
      <c r="Q205" s="989"/>
      <c r="R205" s="989"/>
      <c r="S205" s="990"/>
      <c r="T205" s="985"/>
      <c r="X205" s="947"/>
      <c r="Y205" s="947"/>
      <c r="Z205" s="947"/>
      <c r="AA205" s="947"/>
      <c r="AB205" s="947"/>
    </row>
    <row r="206" spans="2:28" ht="15" thickBot="1" x14ac:dyDescent="0.35">
      <c r="B206" s="986"/>
      <c r="C206" s="992"/>
      <c r="D206" s="992"/>
      <c r="E206" s="992"/>
      <c r="F206" s="992"/>
      <c r="G206" s="989"/>
      <c r="H206" s="989"/>
      <c r="I206" s="989"/>
      <c r="J206" s="989"/>
      <c r="K206" s="1083" t="str">
        <f>$F$28&amp;" (Financial year)"</f>
        <v>2025 (Financial year)</v>
      </c>
      <c r="L206" s="1083"/>
      <c r="M206" s="1083"/>
      <c r="N206" s="948"/>
      <c r="O206" s="1083" t="str">
        <f>$H$28&amp;" (Previous financial year)"</f>
        <v>2024 (Previous financial year)</v>
      </c>
      <c r="P206" s="1083"/>
      <c r="Q206" s="1083"/>
      <c r="R206" s="989"/>
      <c r="S206" s="990"/>
      <c r="T206" s="985"/>
      <c r="X206" s="947"/>
      <c r="Y206" s="947"/>
      <c r="Z206" s="947"/>
      <c r="AA206" s="947"/>
      <c r="AB206" s="947"/>
    </row>
    <row r="207" spans="2:28" ht="15" thickTop="1" x14ac:dyDescent="0.3">
      <c r="B207" s="986"/>
      <c r="C207" s="965">
        <v>14.1</v>
      </c>
      <c r="D207" s="993" t="s">
        <v>7598</v>
      </c>
      <c r="E207" s="989"/>
      <c r="F207" s="989"/>
      <c r="G207" s="989"/>
      <c r="H207" s="989"/>
      <c r="I207" s="989"/>
      <c r="J207" s="989"/>
      <c r="K207" s="1064" t="str">
        <f>IF(ISNUMBER(K75/F$29),K75/F$29,"")</f>
        <v/>
      </c>
      <c r="L207" s="1064"/>
      <c r="M207" s="1064"/>
      <c r="N207" s="994"/>
      <c r="O207" s="1064" t="str">
        <f>IF(ISNUMBER(O75/H$29),O75/H$29,"")</f>
        <v/>
      </c>
      <c r="P207" s="1064"/>
      <c r="Q207" s="1064"/>
      <c r="R207" s="989"/>
      <c r="S207" s="990"/>
      <c r="T207" s="985"/>
      <c r="X207" s="947"/>
      <c r="Y207" s="947"/>
      <c r="Z207" s="947"/>
      <c r="AA207" s="947"/>
      <c r="AB207" s="947"/>
    </row>
    <row r="208" spans="2:28" ht="14.4" x14ac:dyDescent="0.3">
      <c r="B208" s="986"/>
      <c r="C208" s="965">
        <v>14.2</v>
      </c>
      <c r="D208" s="993" t="s">
        <v>7599</v>
      </c>
      <c r="E208" s="989"/>
      <c r="F208" s="989"/>
      <c r="G208" s="989"/>
      <c r="H208" s="989"/>
      <c r="I208" s="989"/>
      <c r="J208" s="989"/>
      <c r="K208" s="1064" t="str">
        <f>IF(ISNUMBER(K77/F$29),K77/F$29,"")</f>
        <v/>
      </c>
      <c r="L208" s="1064"/>
      <c r="M208" s="1064"/>
      <c r="N208" s="994"/>
      <c r="O208" s="1064" t="str">
        <f>IF(ISNUMBER(O77/H$29),O77/H$29,"")</f>
        <v/>
      </c>
      <c r="P208" s="1064"/>
      <c r="Q208" s="1064"/>
      <c r="R208" s="989"/>
      <c r="S208" s="990"/>
      <c r="T208" s="985"/>
      <c r="X208" s="947"/>
      <c r="Y208" s="947"/>
      <c r="Z208" s="947"/>
      <c r="AA208" s="947"/>
      <c r="AB208" s="947"/>
    </row>
    <row r="209" spans="2:28" ht="14.4" x14ac:dyDescent="0.3">
      <c r="B209" s="986"/>
      <c r="C209" s="965">
        <v>14.3</v>
      </c>
      <c r="D209" s="993" t="s">
        <v>7600</v>
      </c>
      <c r="E209" s="989"/>
      <c r="F209" s="989"/>
      <c r="G209" s="989"/>
      <c r="H209" s="989"/>
      <c r="I209" s="989"/>
      <c r="J209" s="989"/>
      <c r="K209" s="1064" t="str">
        <f>IF(ISNUMBER(K85/F$29),K85/F$29,"")</f>
        <v/>
      </c>
      <c r="L209" s="1064"/>
      <c r="M209" s="1064"/>
      <c r="N209" s="994"/>
      <c r="O209" s="1064" t="str">
        <f>IF(ISNUMBER(O85/H$29),O85/H$29,"")</f>
        <v/>
      </c>
      <c r="P209" s="1064"/>
      <c r="Q209" s="1064"/>
      <c r="R209" s="989"/>
      <c r="S209" s="990"/>
      <c r="T209" s="985"/>
      <c r="X209" s="947"/>
      <c r="Y209" s="947"/>
      <c r="Z209" s="947"/>
      <c r="AA209" s="947"/>
      <c r="AB209" s="947"/>
    </row>
    <row r="210" spans="2:28" ht="14.4" x14ac:dyDescent="0.3">
      <c r="B210" s="986"/>
      <c r="C210" s="965">
        <v>14.4</v>
      </c>
      <c r="D210" s="993" t="s">
        <v>7601</v>
      </c>
      <c r="E210" s="989"/>
      <c r="F210" s="989"/>
      <c r="G210" s="989"/>
      <c r="H210" s="989"/>
      <c r="I210" s="989"/>
      <c r="J210" s="989"/>
      <c r="K210" s="1064" t="str">
        <f>IF(ISNUMBER(K101/F$29),K101/F$29,"")</f>
        <v/>
      </c>
      <c r="L210" s="1064"/>
      <c r="M210" s="1064"/>
      <c r="N210" s="994"/>
      <c r="O210" s="1064" t="str">
        <f>IF(ISNUMBER(O101/H$29),O101/H$29,"")</f>
        <v/>
      </c>
      <c r="P210" s="1064"/>
      <c r="Q210" s="1064"/>
      <c r="R210" s="989"/>
      <c r="S210" s="990"/>
      <c r="T210" s="985"/>
      <c r="X210" s="947"/>
      <c r="Y210" s="947"/>
      <c r="Z210" s="947"/>
      <c r="AA210" s="947"/>
      <c r="AB210" s="947"/>
    </row>
    <row r="211" spans="2:28" ht="14.4" x14ac:dyDescent="0.3">
      <c r="B211" s="986"/>
      <c r="C211" s="965">
        <v>14.5</v>
      </c>
      <c r="D211" s="993" t="s">
        <v>7278</v>
      </c>
      <c r="E211" s="989"/>
      <c r="F211" s="989"/>
      <c r="G211" s="989"/>
      <c r="H211" s="989"/>
      <c r="I211" s="989"/>
      <c r="J211" s="989"/>
      <c r="K211" s="1064" t="str">
        <f>IF(ISNUMBER(K105/F30),K105/F30,"")</f>
        <v/>
      </c>
      <c r="L211" s="1064"/>
      <c r="M211" s="1064"/>
      <c r="N211" s="994"/>
      <c r="O211" s="1064" t="str">
        <f>IF(ISNUMBER(O105/H30),O105/H30,"")</f>
        <v/>
      </c>
      <c r="P211" s="1064"/>
      <c r="Q211" s="1064"/>
      <c r="R211" s="989"/>
      <c r="S211" s="990"/>
      <c r="T211" s="985"/>
      <c r="X211" s="947"/>
      <c r="Y211" s="947"/>
      <c r="Z211" s="947"/>
      <c r="AA211" s="947"/>
      <c r="AB211" s="947"/>
    </row>
    <row r="212" spans="2:28" ht="14.4" x14ac:dyDescent="0.3">
      <c r="B212" s="986"/>
      <c r="C212" s="965">
        <v>14.6</v>
      </c>
      <c r="D212" s="993" t="s">
        <v>7602</v>
      </c>
      <c r="E212" s="989"/>
      <c r="F212" s="989"/>
      <c r="G212" s="989"/>
      <c r="H212" s="989"/>
      <c r="I212" s="989"/>
      <c r="J212" s="989"/>
      <c r="K212" s="1064" t="str">
        <f>IF(ISNUMBER(K128/F$29),K128/F$29,"")</f>
        <v/>
      </c>
      <c r="L212" s="1064"/>
      <c r="M212" s="1064"/>
      <c r="N212" s="994"/>
      <c r="O212" s="1064" t="str">
        <f>IF(ISNUMBER(O128/H$29),O128/H$29,"")</f>
        <v/>
      </c>
      <c r="P212" s="1064"/>
      <c r="Q212" s="1064"/>
      <c r="R212" s="989"/>
      <c r="S212" s="990"/>
      <c r="T212" s="985"/>
      <c r="X212" s="947"/>
      <c r="Y212" s="947"/>
      <c r="Z212" s="947"/>
      <c r="AA212" s="947"/>
      <c r="AB212" s="947"/>
    </row>
    <row r="213" spans="2:28" ht="14.4" x14ac:dyDescent="0.3">
      <c r="B213" s="986"/>
      <c r="C213" s="965">
        <v>14.7</v>
      </c>
      <c r="D213" s="993" t="s">
        <v>7603</v>
      </c>
      <c r="E213" s="989"/>
      <c r="F213" s="989"/>
      <c r="G213" s="989"/>
      <c r="H213" s="989"/>
      <c r="I213" s="989"/>
      <c r="J213" s="989"/>
      <c r="K213" s="1064" t="str">
        <f>IF(ISNUMBER(K126/F$29),K126/F$29,"")</f>
        <v/>
      </c>
      <c r="L213" s="1064"/>
      <c r="M213" s="1064"/>
      <c r="N213" s="994"/>
      <c r="O213" s="1064" t="str">
        <f>IF(ISNUMBER(O126/H$29),O126/H$29,"")</f>
        <v/>
      </c>
      <c r="P213" s="1064"/>
      <c r="Q213" s="1064"/>
      <c r="R213" s="989"/>
      <c r="S213" s="990"/>
      <c r="T213" s="985"/>
      <c r="X213" s="947"/>
      <c r="Y213" s="947"/>
      <c r="Z213" s="947"/>
      <c r="AA213" s="947"/>
      <c r="AB213" s="947"/>
    </row>
    <row r="214" spans="2:28" ht="14.4" x14ac:dyDescent="0.3">
      <c r="B214" s="986"/>
      <c r="C214" s="965">
        <v>14.8</v>
      </c>
      <c r="D214" s="993" t="s">
        <v>7604</v>
      </c>
      <c r="E214" s="989"/>
      <c r="F214" s="989"/>
      <c r="G214" s="989"/>
      <c r="H214" s="989"/>
      <c r="I214" s="989"/>
      <c r="J214" s="989"/>
      <c r="K214" s="1064" t="str">
        <f>IF(ISNUMBER(K178/F$29),K178/F$29,"")</f>
        <v/>
      </c>
      <c r="L214" s="1064"/>
      <c r="M214" s="1064"/>
      <c r="N214" s="994"/>
      <c r="O214" s="1064" t="str">
        <f>IF(ISNUMBER(O178/H$29),O178/H$29,"")</f>
        <v/>
      </c>
      <c r="P214" s="1064"/>
      <c r="Q214" s="1064"/>
      <c r="R214" s="989"/>
      <c r="S214" s="990"/>
      <c r="T214" s="985"/>
      <c r="X214" s="947"/>
      <c r="Y214" s="947"/>
      <c r="Z214" s="947"/>
      <c r="AA214" s="947"/>
      <c r="AB214" s="947"/>
    </row>
    <row r="215" spans="2:28" ht="14.4" x14ac:dyDescent="0.3">
      <c r="B215" s="986"/>
      <c r="C215" s="965">
        <v>14.9</v>
      </c>
      <c r="D215" s="993" t="s">
        <v>7605</v>
      </c>
      <c r="E215" s="989"/>
      <c r="F215" s="989"/>
      <c r="G215" s="989"/>
      <c r="H215" s="989"/>
      <c r="I215" s="989"/>
      <c r="J215" s="989"/>
      <c r="K215" s="1064" t="str">
        <f>IF(ISNUMBER(K184/F$29),K184/F$29,"")</f>
        <v/>
      </c>
      <c r="L215" s="1064"/>
      <c r="M215" s="1064"/>
      <c r="N215" s="994"/>
      <c r="O215" s="1064" t="str">
        <f>IF(ISNUMBER(O184/H$29),O184/H$29,"")</f>
        <v/>
      </c>
      <c r="P215" s="1064"/>
      <c r="Q215" s="1064"/>
      <c r="R215" s="989"/>
      <c r="S215" s="990"/>
      <c r="T215" s="985"/>
      <c r="X215" s="947"/>
      <c r="Y215" s="947"/>
      <c r="Z215" s="947"/>
      <c r="AA215" s="947"/>
      <c r="AB215" s="947"/>
    </row>
    <row r="216" spans="2:28" ht="14.4" x14ac:dyDescent="0.3">
      <c r="B216" s="986"/>
      <c r="C216" s="989"/>
      <c r="D216" s="995"/>
      <c r="E216" s="989"/>
      <c r="F216" s="989"/>
      <c r="G216" s="989"/>
      <c r="H216" s="989"/>
      <c r="I216" s="989"/>
      <c r="J216" s="989"/>
      <c r="K216" s="989"/>
      <c r="L216" s="989"/>
      <c r="M216" s="989"/>
      <c r="N216" s="994"/>
      <c r="O216" s="989"/>
      <c r="P216" s="989"/>
      <c r="Q216" s="989"/>
      <c r="R216" s="989"/>
      <c r="S216" s="990"/>
      <c r="T216" s="985"/>
      <c r="X216" s="947"/>
      <c r="Y216" s="947"/>
      <c r="Z216" s="947"/>
      <c r="AA216" s="947"/>
      <c r="AB216" s="947"/>
    </row>
    <row r="217" spans="2:28" ht="14.4" x14ac:dyDescent="0.3">
      <c r="B217" s="986"/>
      <c r="C217" s="989"/>
      <c r="D217" s="995"/>
      <c r="E217" s="989"/>
      <c r="F217" s="989"/>
      <c r="G217" s="989"/>
      <c r="H217" s="989"/>
      <c r="I217" s="989"/>
      <c r="J217" s="989"/>
      <c r="K217" s="996"/>
      <c r="L217" s="996"/>
      <c r="M217" s="997"/>
      <c r="N217" s="994"/>
      <c r="O217" s="997"/>
      <c r="P217" s="997"/>
      <c r="Q217" s="989"/>
      <c r="R217" s="989"/>
      <c r="S217" s="990"/>
      <c r="X217" s="947"/>
      <c r="Y217" s="947"/>
      <c r="Z217" s="947"/>
      <c r="AA217" s="947"/>
      <c r="AB217" s="947"/>
    </row>
    <row r="218" spans="2:28" ht="14.4" x14ac:dyDescent="0.3">
      <c r="B218" s="986"/>
      <c r="C218" s="998">
        <v>14.1</v>
      </c>
      <c r="D218" s="993" t="s">
        <v>6575</v>
      </c>
      <c r="E218" s="989"/>
      <c r="F218" s="989"/>
      <c r="G218" s="989"/>
      <c r="H218" s="989"/>
      <c r="I218" s="989"/>
      <c r="J218" s="989"/>
      <c r="K218" s="1062" t="str">
        <f>IF(ISNUMBER(K150/AVERAGE(K158,O158)),K150/AVERAGE(K158,O158),"")</f>
        <v/>
      </c>
      <c r="L218" s="1062"/>
      <c r="M218" s="1062"/>
      <c r="N218" s="994"/>
      <c r="O218" s="1063"/>
      <c r="P218" s="1063"/>
      <c r="Q218" s="1063"/>
      <c r="R218" s="989"/>
      <c r="S218" s="990"/>
      <c r="X218" s="947"/>
      <c r="Y218" s="947"/>
      <c r="Z218" s="947"/>
      <c r="AA218" s="947"/>
      <c r="AB218" s="947"/>
    </row>
    <row r="219" spans="2:28" ht="14.4" x14ac:dyDescent="0.3">
      <c r="B219" s="986"/>
      <c r="C219" s="965">
        <v>14.11</v>
      </c>
      <c r="D219" s="993" t="s">
        <v>7279</v>
      </c>
      <c r="E219" s="989"/>
      <c r="F219" s="989"/>
      <c r="G219" s="989"/>
      <c r="H219" s="989"/>
      <c r="I219" s="989"/>
      <c r="J219" s="989"/>
      <c r="K219" s="1061" t="str">
        <f>IF(ISNUMBER(K146/(K158-K169)),K146/(K158-K169),"")</f>
        <v/>
      </c>
      <c r="L219" s="1061"/>
      <c r="M219" s="1061"/>
      <c r="N219" s="994"/>
      <c r="O219" s="1061" t="str">
        <f>IF(ISNUMBER(O146/(O158-O169)),O146/(O158-O169),"")</f>
        <v/>
      </c>
      <c r="P219" s="1061"/>
      <c r="Q219" s="1061"/>
      <c r="R219" s="989"/>
      <c r="S219" s="990"/>
      <c r="X219" s="947"/>
      <c r="Y219" s="947"/>
      <c r="Z219" s="947"/>
      <c r="AA219" s="947"/>
      <c r="AB219" s="947"/>
    </row>
    <row r="220" spans="2:28" ht="14.4" x14ac:dyDescent="0.3">
      <c r="B220" s="986"/>
      <c r="C220" s="998">
        <v>14.12</v>
      </c>
      <c r="D220" s="993" t="s">
        <v>7280</v>
      </c>
      <c r="E220" s="989"/>
      <c r="F220" s="989"/>
      <c r="G220" s="989"/>
      <c r="H220" s="989"/>
      <c r="I220" s="989"/>
      <c r="J220" s="989"/>
      <c r="K220" s="1061" t="str">
        <f>IF(ISNUMBER((K150+K142)/(K176+K173)),(K150+K142)/(K176+K173),"")</f>
        <v/>
      </c>
      <c r="L220" s="1061"/>
      <c r="M220" s="1061"/>
      <c r="N220" s="994"/>
      <c r="O220" s="1061" t="str">
        <f>IF(ISNUMBER((O150+O142)/(O176+O173)),(O150+O142)/(O176+O173),"")</f>
        <v/>
      </c>
      <c r="P220" s="1061"/>
      <c r="Q220" s="1061"/>
      <c r="R220" s="989"/>
      <c r="S220" s="990"/>
      <c r="X220" s="947"/>
      <c r="Y220" s="947"/>
      <c r="Z220" s="947"/>
      <c r="AA220" s="947"/>
      <c r="AB220" s="947"/>
    </row>
    <row r="221" spans="2:28" ht="14.4" x14ac:dyDescent="0.3">
      <c r="B221" s="986"/>
      <c r="C221" s="965">
        <v>14.13</v>
      </c>
      <c r="D221" s="993" t="s">
        <v>7281</v>
      </c>
      <c r="E221" s="989"/>
      <c r="F221" s="989"/>
      <c r="G221" s="989"/>
      <c r="H221" s="989"/>
      <c r="I221" s="989"/>
      <c r="J221" s="989"/>
      <c r="K221" s="1058" t="str">
        <f>IF(ISNUMBER(K146/K75),K146/K75,"")</f>
        <v/>
      </c>
      <c r="L221" s="1059"/>
      <c r="M221" s="1060"/>
      <c r="N221" s="994"/>
      <c r="O221" s="1061" t="str">
        <f>IF(ISNUMBER(O146/O75),O146/O75,"")</f>
        <v/>
      </c>
      <c r="P221" s="1061"/>
      <c r="Q221" s="1061"/>
      <c r="R221" s="989"/>
      <c r="S221" s="990"/>
      <c r="X221" s="947"/>
      <c r="Y221" s="947"/>
      <c r="Z221" s="947"/>
      <c r="AA221" s="947"/>
      <c r="AB221" s="947"/>
    </row>
    <row r="222" spans="2:28" ht="14.4" x14ac:dyDescent="0.3">
      <c r="B222" s="986"/>
      <c r="C222" s="998">
        <v>14.14</v>
      </c>
      <c r="D222" s="993" t="s">
        <v>7282</v>
      </c>
      <c r="E222" s="989"/>
      <c r="F222" s="989"/>
      <c r="G222" s="989"/>
      <c r="H222" s="989"/>
      <c r="I222" s="989"/>
      <c r="J222" s="989"/>
      <c r="K222" s="1061" t="str">
        <f>IF(ISNUMBER(K150/K75),K150/K75,"")</f>
        <v/>
      </c>
      <c r="L222" s="1061"/>
      <c r="M222" s="1061"/>
      <c r="N222" s="994"/>
      <c r="O222" s="1061" t="str">
        <f>IF(ISNUMBER(O150/O75),O150/O75,"")</f>
        <v/>
      </c>
      <c r="P222" s="1061"/>
      <c r="Q222" s="1061"/>
      <c r="R222" s="989"/>
      <c r="S222" s="990"/>
      <c r="X222" s="947"/>
      <c r="Y222" s="947"/>
      <c r="Z222" s="947"/>
      <c r="AA222" s="947"/>
      <c r="AB222" s="947"/>
    </row>
    <row r="223" spans="2:28" ht="15" thickBot="1" x14ac:dyDescent="0.35">
      <c r="B223" s="999"/>
      <c r="C223" s="1000"/>
      <c r="D223" s="1000"/>
      <c r="E223" s="1000"/>
      <c r="F223" s="1000"/>
      <c r="G223" s="1000"/>
      <c r="H223" s="1000"/>
      <c r="I223" s="1000"/>
      <c r="J223" s="1000"/>
      <c r="K223" s="1000"/>
      <c r="L223" s="1000"/>
      <c r="M223" s="1000"/>
      <c r="N223" s="1000"/>
      <c r="O223" s="1000"/>
      <c r="P223" s="1000"/>
      <c r="Q223" s="1000"/>
      <c r="R223" s="1000"/>
      <c r="S223" s="1001"/>
      <c r="X223" s="947"/>
      <c r="Y223" s="947"/>
      <c r="Z223" s="947"/>
      <c r="AA223" s="947"/>
      <c r="AB223" s="947"/>
    </row>
    <row r="224" spans="2:28" ht="14.4" thickTop="1" x14ac:dyDescent="0.25">
      <c r="O224" s="1002"/>
      <c r="X224" s="947"/>
      <c r="Y224" s="947"/>
      <c r="Z224" s="947"/>
      <c r="AA224" s="947"/>
      <c r="AB224" s="947"/>
    </row>
    <row r="225" spans="2:28" x14ac:dyDescent="0.25">
      <c r="B225" s="1003"/>
      <c r="C225" s="1003"/>
      <c r="D225" s="1003"/>
      <c r="E225" s="1003"/>
      <c r="F225" s="1003"/>
      <c r="G225" s="1003"/>
      <c r="H225" s="1003"/>
      <c r="I225" s="1003"/>
      <c r="J225" s="1003"/>
      <c r="K225" s="1003"/>
      <c r="L225" s="1003"/>
      <c r="M225" s="1003"/>
      <c r="N225" s="1004"/>
      <c r="O225" s="1005"/>
      <c r="P225" s="1004"/>
      <c r="Q225" s="1004"/>
      <c r="R225" s="1004"/>
      <c r="S225" s="1004"/>
      <c r="X225" s="947"/>
      <c r="Y225" s="947"/>
      <c r="Z225" s="947"/>
      <c r="AA225" s="947"/>
      <c r="AB225" s="947"/>
    </row>
    <row r="226" spans="2:28" x14ac:dyDescent="0.25">
      <c r="B226" s="1003" t="s">
        <v>7830</v>
      </c>
      <c r="C226" s="1003" t="s">
        <v>1226</v>
      </c>
      <c r="D226" s="1003" t="s">
        <v>1546</v>
      </c>
      <c r="E226" s="1003" t="s">
        <v>1221</v>
      </c>
      <c r="F226" s="1003" t="s">
        <v>2197</v>
      </c>
      <c r="G226" s="1003" t="s">
        <v>1236</v>
      </c>
      <c r="H226" s="1003" t="s">
        <v>7283</v>
      </c>
      <c r="I226" s="1003" t="s">
        <v>1170</v>
      </c>
      <c r="J226" s="1003" t="s">
        <v>1240</v>
      </c>
      <c r="K226" s="1003"/>
      <c r="L226" s="1003"/>
      <c r="M226" s="1003"/>
      <c r="N226" s="1004"/>
      <c r="O226" s="1005"/>
      <c r="P226" s="1004"/>
      <c r="Q226" s="1004"/>
      <c r="R226" s="1004"/>
      <c r="S226" s="1004"/>
      <c r="X226" s="947"/>
      <c r="Y226" s="947"/>
      <c r="Z226" s="947"/>
      <c r="AA226" s="947"/>
      <c r="AB226" s="947"/>
    </row>
    <row r="227" spans="2:28" x14ac:dyDescent="0.25">
      <c r="B227" s="1003" t="s">
        <v>7606</v>
      </c>
      <c r="C227" s="1003" t="s">
        <v>1227</v>
      </c>
      <c r="D227" s="1003" t="s">
        <v>1101</v>
      </c>
      <c r="E227" s="1003" t="s">
        <v>1222</v>
      </c>
      <c r="F227" s="1003" t="s">
        <v>2198</v>
      </c>
      <c r="G227" s="1003" t="s">
        <v>1237</v>
      </c>
      <c r="H227" s="1003" t="s">
        <v>7284</v>
      </c>
      <c r="I227" s="1003" t="s">
        <v>1171</v>
      </c>
      <c r="J227" s="1003" t="s">
        <v>1241</v>
      </c>
      <c r="K227" s="1003"/>
      <c r="L227" s="1003"/>
      <c r="M227" s="1003"/>
      <c r="N227" s="1004"/>
      <c r="O227" s="1005"/>
      <c r="P227" s="1004"/>
      <c r="Q227" s="1004"/>
      <c r="R227" s="1004"/>
      <c r="S227" s="1004"/>
      <c r="X227" s="947"/>
      <c r="Y227" s="947"/>
      <c r="Z227" s="947"/>
      <c r="AA227" s="947"/>
      <c r="AB227" s="947"/>
    </row>
    <row r="228" spans="2:28" x14ac:dyDescent="0.25">
      <c r="B228" s="1003" t="s">
        <v>7607</v>
      </c>
      <c r="C228" s="1003" t="s">
        <v>1228</v>
      </c>
      <c r="D228" s="1003" t="s">
        <v>1547</v>
      </c>
      <c r="E228" s="1003" t="s">
        <v>1223</v>
      </c>
      <c r="F228" s="1003" t="s">
        <v>2199</v>
      </c>
      <c r="G228" s="1003" t="s">
        <v>1238</v>
      </c>
      <c r="H228" s="1003" t="s">
        <v>7285</v>
      </c>
      <c r="I228" s="1003" t="s">
        <v>1172</v>
      </c>
      <c r="J228" s="1003"/>
      <c r="K228" s="1003"/>
      <c r="L228" s="1003"/>
      <c r="M228" s="1003"/>
      <c r="N228" s="1004"/>
      <c r="O228" s="1005"/>
      <c r="P228" s="1004"/>
      <c r="Q228" s="1004"/>
      <c r="R228" s="1004"/>
      <c r="S228" s="1004"/>
      <c r="X228" s="947"/>
      <c r="Y228" s="947"/>
      <c r="Z228" s="947"/>
      <c r="AA228" s="947"/>
      <c r="AB228" s="947"/>
    </row>
    <row r="229" spans="2:28" x14ac:dyDescent="0.25">
      <c r="B229" s="1003" t="s">
        <v>7831</v>
      </c>
      <c r="C229" s="1003" t="s">
        <v>1229</v>
      </c>
      <c r="D229" s="1003" t="s">
        <v>1548</v>
      </c>
      <c r="E229" s="1003" t="s">
        <v>402</v>
      </c>
      <c r="F229" s="1003"/>
      <c r="G229" s="1003" t="s">
        <v>1239</v>
      </c>
      <c r="H229" s="1003" t="s">
        <v>7286</v>
      </c>
      <c r="I229" s="1003" t="s">
        <v>1173</v>
      </c>
      <c r="J229" s="1003"/>
      <c r="K229" s="1003"/>
      <c r="L229" s="1003"/>
      <c r="M229" s="1003"/>
      <c r="N229" s="1004"/>
      <c r="O229" s="1005"/>
      <c r="P229" s="1004"/>
      <c r="Q229" s="1004"/>
      <c r="R229" s="1004"/>
      <c r="S229" s="1004"/>
      <c r="X229" s="947"/>
      <c r="Y229" s="947"/>
      <c r="Z229" s="947"/>
      <c r="AA229" s="947"/>
      <c r="AB229" s="947"/>
    </row>
    <row r="230" spans="2:28" x14ac:dyDescent="0.25">
      <c r="B230" s="1003" t="s">
        <v>7832</v>
      </c>
      <c r="C230" s="1003" t="s">
        <v>1230</v>
      </c>
      <c r="D230" s="1003" t="s">
        <v>1116</v>
      </c>
      <c r="E230" s="1003" t="s">
        <v>1224</v>
      </c>
      <c r="F230" s="1003"/>
      <c r="G230" s="1003" t="s">
        <v>1085</v>
      </c>
      <c r="H230" s="1003" t="s">
        <v>7287</v>
      </c>
      <c r="I230" s="1003" t="s">
        <v>1174</v>
      </c>
      <c r="J230" s="1003"/>
      <c r="K230" s="1003"/>
      <c r="L230" s="1003"/>
      <c r="M230" s="1003"/>
      <c r="N230" s="1004"/>
      <c r="O230" s="1005"/>
      <c r="P230" s="1004"/>
      <c r="Q230" s="1004"/>
      <c r="R230" s="1004"/>
      <c r="S230" s="1004"/>
      <c r="X230" s="947"/>
      <c r="Y230" s="947"/>
      <c r="Z230" s="947"/>
      <c r="AA230" s="947"/>
      <c r="AB230" s="947"/>
    </row>
    <row r="231" spans="2:28" x14ac:dyDescent="0.25">
      <c r="B231" s="1003" t="s">
        <v>7833</v>
      </c>
      <c r="C231" s="1003" t="s">
        <v>1231</v>
      </c>
      <c r="D231" s="1003" t="s">
        <v>1175</v>
      </c>
      <c r="E231" s="1003" t="s">
        <v>1087</v>
      </c>
      <c r="F231" s="1003"/>
      <c r="G231" s="1003" t="s">
        <v>1086</v>
      </c>
      <c r="H231" s="1003"/>
      <c r="I231" s="1003"/>
      <c r="J231" s="1003"/>
      <c r="K231" s="1003"/>
      <c r="L231" s="1003"/>
      <c r="M231" s="1003"/>
      <c r="N231" s="1004"/>
      <c r="O231" s="1005"/>
      <c r="P231" s="1004"/>
      <c r="Q231" s="1004"/>
      <c r="R231" s="1004"/>
      <c r="S231" s="1004"/>
      <c r="X231" s="947"/>
      <c r="Y231" s="947"/>
      <c r="Z231" s="947"/>
      <c r="AA231" s="947"/>
      <c r="AB231" s="947"/>
    </row>
    <row r="232" spans="2:28" x14ac:dyDescent="0.25">
      <c r="B232" s="1003"/>
      <c r="C232" s="1003" t="s">
        <v>1232</v>
      </c>
      <c r="D232" s="1003" t="s">
        <v>1115</v>
      </c>
      <c r="E232" s="1003" t="s">
        <v>1225</v>
      </c>
      <c r="F232" s="1003"/>
      <c r="G232" s="1003" t="s">
        <v>1549</v>
      </c>
      <c r="H232" s="1003"/>
      <c r="I232" s="1003"/>
      <c r="J232" s="1003"/>
      <c r="K232" s="1003"/>
      <c r="L232" s="1003"/>
      <c r="M232" s="1003"/>
      <c r="N232" s="1004"/>
      <c r="O232" s="1005"/>
      <c r="P232" s="1004"/>
      <c r="Q232" s="1004"/>
      <c r="R232" s="1004"/>
      <c r="S232" s="1004"/>
      <c r="X232" s="947"/>
      <c r="Y232" s="947"/>
      <c r="Z232" s="947"/>
      <c r="AA232" s="947"/>
      <c r="AB232" s="947"/>
    </row>
    <row r="233" spans="2:28" x14ac:dyDescent="0.25">
      <c r="B233" s="1003"/>
      <c r="C233" s="1003" t="s">
        <v>1233</v>
      </c>
      <c r="D233" s="1003" t="s">
        <v>1114</v>
      </c>
      <c r="E233" s="1003"/>
      <c r="F233" s="1003"/>
      <c r="G233" s="1003"/>
      <c r="H233" s="1003"/>
      <c r="I233" s="1003"/>
      <c r="J233" s="1003"/>
      <c r="K233" s="1003"/>
      <c r="L233" s="1003"/>
      <c r="M233" s="1003"/>
      <c r="N233" s="1004"/>
      <c r="O233" s="1005"/>
      <c r="P233" s="1004"/>
      <c r="Q233" s="1004"/>
      <c r="R233" s="1004"/>
      <c r="S233" s="1004"/>
      <c r="X233" s="947"/>
      <c r="Y233" s="947"/>
      <c r="Z233" s="947"/>
      <c r="AA233" s="947"/>
      <c r="AB233" s="947"/>
    </row>
    <row r="234" spans="2:28" x14ac:dyDescent="0.25">
      <c r="B234" s="1003"/>
      <c r="C234" s="1003" t="s">
        <v>1234</v>
      </c>
      <c r="D234" s="1003" t="s">
        <v>1550</v>
      </c>
      <c r="E234" s="1003"/>
      <c r="F234" s="1003"/>
      <c r="G234" s="1003"/>
      <c r="H234" s="1003"/>
      <c r="I234" s="1003"/>
      <c r="J234" s="1003"/>
      <c r="K234" s="1003"/>
      <c r="L234" s="1003"/>
      <c r="M234" s="1003"/>
      <c r="N234" s="1004"/>
      <c r="O234" s="1005"/>
      <c r="P234" s="1004"/>
      <c r="Q234" s="1004"/>
      <c r="R234" s="1004"/>
      <c r="S234" s="1004"/>
      <c r="X234" s="947"/>
      <c r="Y234" s="947"/>
      <c r="Z234" s="947"/>
      <c r="AA234" s="947"/>
      <c r="AB234" s="947"/>
    </row>
    <row r="235" spans="2:28" x14ac:dyDescent="0.25">
      <c r="B235" s="1003"/>
      <c r="C235" s="1003" t="s">
        <v>1235</v>
      </c>
      <c r="D235" s="1003" t="s">
        <v>1113</v>
      </c>
      <c r="E235" s="1003"/>
      <c r="F235" s="1003"/>
      <c r="G235" s="1003"/>
      <c r="H235" s="1003"/>
      <c r="I235" s="1003"/>
      <c r="J235" s="1003"/>
      <c r="K235" s="1003"/>
      <c r="L235" s="1003"/>
      <c r="M235" s="1003"/>
      <c r="N235" s="1004"/>
      <c r="O235" s="1005"/>
      <c r="P235" s="1004"/>
      <c r="Q235" s="1004"/>
      <c r="R235" s="1004"/>
      <c r="S235" s="1004"/>
      <c r="X235" s="947"/>
      <c r="Y235" s="947"/>
      <c r="Z235" s="947"/>
      <c r="AA235" s="947"/>
      <c r="AB235" s="947"/>
    </row>
    <row r="236" spans="2:28" x14ac:dyDescent="0.25">
      <c r="B236" s="1004"/>
      <c r="C236" s="1004"/>
      <c r="D236" s="1003" t="s">
        <v>1551</v>
      </c>
      <c r="E236" s="1003"/>
      <c r="F236" s="1003"/>
      <c r="G236" s="1003"/>
      <c r="H236" s="1003"/>
      <c r="I236" s="1003"/>
      <c r="J236" s="1003"/>
      <c r="K236" s="1003"/>
      <c r="L236" s="1003"/>
      <c r="M236" s="1003"/>
      <c r="N236" s="1004"/>
      <c r="O236" s="1005"/>
      <c r="P236" s="1004"/>
      <c r="Q236" s="1004"/>
      <c r="R236" s="1004"/>
      <c r="S236" s="1004"/>
      <c r="X236" s="947"/>
      <c r="Y236" s="947"/>
      <c r="Z236" s="947"/>
      <c r="AA236" s="947"/>
      <c r="AB236" s="947"/>
    </row>
    <row r="237" spans="2:28" x14ac:dyDescent="0.25">
      <c r="B237" s="1004"/>
      <c r="C237" s="1004"/>
      <c r="D237" s="1003" t="s">
        <v>1112</v>
      </c>
      <c r="E237" s="1003"/>
      <c r="F237" s="1003"/>
      <c r="G237" s="1003"/>
      <c r="H237" s="1003"/>
      <c r="I237" s="1003"/>
      <c r="J237" s="1003"/>
      <c r="K237" s="1003"/>
      <c r="L237" s="1003"/>
      <c r="M237" s="1003"/>
      <c r="N237" s="1004"/>
      <c r="O237" s="1005"/>
      <c r="P237" s="1004"/>
      <c r="Q237" s="1004"/>
      <c r="R237" s="1004"/>
      <c r="S237" s="1004"/>
      <c r="X237" s="947"/>
      <c r="Y237" s="947"/>
      <c r="Z237" s="947"/>
      <c r="AA237" s="947"/>
      <c r="AB237" s="947"/>
    </row>
    <row r="238" spans="2:28" x14ac:dyDescent="0.25">
      <c r="B238" s="1004"/>
      <c r="C238" s="1004"/>
      <c r="D238" s="1003" t="s">
        <v>1111</v>
      </c>
      <c r="E238" s="1003"/>
      <c r="F238" s="1003"/>
      <c r="G238" s="1003"/>
      <c r="H238" s="1003"/>
      <c r="I238" s="1003"/>
      <c r="J238" s="1003"/>
      <c r="K238" s="1003"/>
      <c r="L238" s="1003"/>
      <c r="M238" s="1003"/>
      <c r="N238" s="1004"/>
      <c r="O238" s="1005"/>
      <c r="P238" s="1004"/>
      <c r="Q238" s="1004"/>
      <c r="R238" s="1004"/>
      <c r="S238" s="1004"/>
      <c r="X238" s="947"/>
      <c r="Y238" s="947"/>
      <c r="Z238" s="947"/>
      <c r="AA238" s="947"/>
      <c r="AB238" s="947"/>
    </row>
    <row r="239" spans="2:28" x14ac:dyDescent="0.25">
      <c r="B239" s="1004"/>
      <c r="C239" s="1004"/>
      <c r="D239" s="1003" t="s">
        <v>1552</v>
      </c>
      <c r="E239" s="1003"/>
      <c r="F239" s="1003"/>
      <c r="G239" s="1003"/>
      <c r="H239" s="1003"/>
      <c r="I239" s="1003"/>
      <c r="J239" s="1003"/>
      <c r="K239" s="1003"/>
      <c r="L239" s="1003"/>
      <c r="M239" s="1003"/>
      <c r="N239" s="1004"/>
      <c r="O239" s="1005"/>
      <c r="P239" s="1004"/>
      <c r="Q239" s="1004"/>
      <c r="R239" s="1004"/>
      <c r="S239" s="1004"/>
      <c r="X239" s="947"/>
      <c r="Y239" s="947"/>
      <c r="Z239" s="947"/>
      <c r="AA239" s="947"/>
      <c r="AB239" s="947"/>
    </row>
    <row r="240" spans="2:28" x14ac:dyDescent="0.25">
      <c r="B240" s="1004"/>
      <c r="C240" s="1004"/>
      <c r="D240" s="1003" t="s">
        <v>1176</v>
      </c>
      <c r="E240" s="1003"/>
      <c r="F240" s="1003"/>
      <c r="G240" s="1003"/>
      <c r="H240" s="1003"/>
      <c r="I240" s="1003"/>
      <c r="J240" s="1003"/>
      <c r="K240" s="1003"/>
      <c r="L240" s="1003"/>
      <c r="M240" s="1003"/>
      <c r="N240" s="1004"/>
      <c r="O240" s="1005"/>
      <c r="P240" s="1004"/>
      <c r="Q240" s="1004"/>
      <c r="R240" s="1004"/>
      <c r="S240" s="1004"/>
      <c r="X240" s="947"/>
      <c r="Y240" s="947"/>
      <c r="Z240" s="947"/>
      <c r="AA240" s="947"/>
      <c r="AB240" s="947"/>
    </row>
    <row r="241" spans="2:28" x14ac:dyDescent="0.25">
      <c r="B241" s="1004"/>
      <c r="C241" s="1004"/>
      <c r="D241" s="1003" t="s">
        <v>1553</v>
      </c>
      <c r="E241" s="1003"/>
      <c r="F241" s="1003"/>
      <c r="G241" s="1003"/>
      <c r="H241" s="1003"/>
      <c r="I241" s="1003"/>
      <c r="J241" s="1003"/>
      <c r="K241" s="1003"/>
      <c r="L241" s="1003"/>
      <c r="M241" s="1003"/>
      <c r="N241" s="1004"/>
      <c r="O241" s="1005"/>
      <c r="P241" s="1004"/>
      <c r="Q241" s="1004"/>
      <c r="R241" s="1004"/>
      <c r="S241" s="1004"/>
      <c r="X241" s="947"/>
      <c r="Y241" s="947"/>
      <c r="Z241" s="947"/>
      <c r="AA241" s="947"/>
      <c r="AB241" s="947"/>
    </row>
    <row r="242" spans="2:28" x14ac:dyDescent="0.25">
      <c r="B242" s="1004"/>
      <c r="C242" s="1004"/>
      <c r="D242" s="1003" t="s">
        <v>1110</v>
      </c>
      <c r="E242" s="1003"/>
      <c r="F242" s="1003"/>
      <c r="G242" s="1003"/>
      <c r="H242" s="1003"/>
      <c r="I242" s="1003"/>
      <c r="J242" s="1003"/>
      <c r="K242" s="1003"/>
      <c r="L242" s="1003"/>
      <c r="M242" s="1003"/>
      <c r="N242" s="1004"/>
      <c r="O242" s="1005"/>
      <c r="P242" s="1004"/>
      <c r="Q242" s="1004"/>
      <c r="R242" s="1004"/>
      <c r="S242" s="1004"/>
      <c r="X242" s="947"/>
      <c r="Y242" s="947"/>
      <c r="Z242" s="947"/>
      <c r="AA242" s="947"/>
      <c r="AB242" s="947"/>
    </row>
    <row r="243" spans="2:28" x14ac:dyDescent="0.25">
      <c r="B243" s="1003"/>
      <c r="C243" s="1003"/>
      <c r="D243" s="1003" t="s">
        <v>1178</v>
      </c>
      <c r="E243" s="1003"/>
      <c r="F243" s="1003"/>
      <c r="G243" s="1003"/>
      <c r="H243" s="1003"/>
      <c r="I243" s="1003"/>
      <c r="J243" s="1003"/>
      <c r="K243" s="1003"/>
      <c r="L243" s="1003"/>
      <c r="M243" s="1003"/>
      <c r="N243" s="1004"/>
      <c r="O243" s="1005"/>
      <c r="P243" s="1004"/>
      <c r="Q243" s="1004"/>
      <c r="R243" s="1004"/>
      <c r="S243" s="1004"/>
      <c r="X243" s="947"/>
      <c r="Y243" s="947"/>
      <c r="Z243" s="947"/>
      <c r="AA243" s="947"/>
      <c r="AB243" s="947"/>
    </row>
    <row r="244" spans="2:28" x14ac:dyDescent="0.25">
      <c r="B244" s="1003"/>
      <c r="C244" s="1003"/>
      <c r="D244" s="1003" t="s">
        <v>1554</v>
      </c>
      <c r="E244" s="1003"/>
      <c r="F244" s="1003"/>
      <c r="G244" s="1003"/>
      <c r="H244" s="1003"/>
      <c r="I244" s="1003"/>
      <c r="J244" s="1003"/>
      <c r="K244" s="1003"/>
      <c r="L244" s="1003"/>
      <c r="M244" s="1003"/>
      <c r="N244" s="1004"/>
      <c r="O244" s="1005"/>
      <c r="P244" s="1004"/>
      <c r="Q244" s="1004"/>
      <c r="R244" s="1004"/>
      <c r="S244" s="1004"/>
      <c r="X244" s="947"/>
      <c r="Y244" s="947"/>
      <c r="Z244" s="947"/>
      <c r="AA244" s="947"/>
      <c r="AB244" s="947"/>
    </row>
    <row r="245" spans="2:28" x14ac:dyDescent="0.25">
      <c r="B245" s="1003"/>
      <c r="C245" s="1003"/>
      <c r="D245" s="1003" t="s">
        <v>1555</v>
      </c>
      <c r="E245" s="1003"/>
      <c r="F245" s="1003"/>
      <c r="G245" s="1003"/>
      <c r="H245" s="1003"/>
      <c r="I245" s="1003"/>
      <c r="J245" s="1003"/>
      <c r="K245" s="1003"/>
      <c r="L245" s="1003"/>
      <c r="M245" s="1003"/>
      <c r="N245" s="1004"/>
      <c r="O245" s="1005"/>
      <c r="P245" s="1004"/>
      <c r="Q245" s="1004"/>
      <c r="R245" s="1004"/>
      <c r="S245" s="1004"/>
      <c r="X245" s="947"/>
      <c r="Y245" s="947"/>
      <c r="Z245" s="947"/>
      <c r="AA245" s="947"/>
      <c r="AB245" s="947"/>
    </row>
    <row r="246" spans="2:28" x14ac:dyDescent="0.25">
      <c r="B246" s="1003"/>
      <c r="C246" s="1003"/>
      <c r="D246" s="1003" t="s">
        <v>1556</v>
      </c>
      <c r="E246" s="1003"/>
      <c r="F246" s="1003"/>
      <c r="G246" s="1003"/>
      <c r="H246" s="1003"/>
      <c r="I246" s="1003"/>
      <c r="J246" s="1003"/>
      <c r="K246" s="1003"/>
      <c r="L246" s="1003"/>
      <c r="M246" s="1003"/>
      <c r="N246" s="1004"/>
      <c r="O246" s="1005"/>
      <c r="P246" s="1004"/>
      <c r="Q246" s="1004"/>
      <c r="R246" s="1004"/>
      <c r="S246" s="1004"/>
      <c r="X246" s="947"/>
      <c r="Y246" s="947"/>
      <c r="Z246" s="947"/>
      <c r="AA246" s="947"/>
      <c r="AB246" s="947"/>
    </row>
    <row r="247" spans="2:28" x14ac:dyDescent="0.25">
      <c r="B247" s="1003"/>
      <c r="C247" s="1003"/>
      <c r="D247" s="1003" t="s">
        <v>1179</v>
      </c>
      <c r="E247" s="1003"/>
      <c r="F247" s="1003"/>
      <c r="G247" s="1003"/>
      <c r="H247" s="1003"/>
      <c r="I247" s="1003"/>
      <c r="J247" s="1003"/>
      <c r="K247" s="1003"/>
      <c r="L247" s="1003"/>
      <c r="M247" s="1003"/>
      <c r="N247" s="1004"/>
      <c r="O247" s="1004"/>
      <c r="P247" s="1004"/>
      <c r="Q247" s="1004"/>
      <c r="R247" s="1004"/>
      <c r="S247" s="1004"/>
      <c r="X247" s="947"/>
      <c r="Y247" s="947"/>
      <c r="Z247" s="947"/>
      <c r="AA247" s="947"/>
      <c r="AB247" s="947"/>
    </row>
    <row r="248" spans="2:28" x14ac:dyDescent="0.25">
      <c r="B248" s="1003"/>
      <c r="C248" s="1003"/>
      <c r="D248" s="1003" t="s">
        <v>1109</v>
      </c>
      <c r="E248" s="1003"/>
      <c r="F248" s="1003"/>
      <c r="G248" s="1003"/>
      <c r="H248" s="1003"/>
      <c r="I248" s="1003"/>
      <c r="J248" s="1003"/>
      <c r="K248" s="1003"/>
      <c r="L248" s="1003"/>
      <c r="M248" s="1003"/>
      <c r="N248" s="1004"/>
      <c r="O248" s="1004"/>
      <c r="P248" s="1004"/>
      <c r="Q248" s="1004"/>
      <c r="R248" s="1004"/>
      <c r="S248" s="1004"/>
      <c r="X248" s="947"/>
      <c r="Y248" s="947"/>
      <c r="Z248" s="947"/>
      <c r="AA248" s="947"/>
      <c r="AB248" s="947"/>
    </row>
    <row r="249" spans="2:28" x14ac:dyDescent="0.25">
      <c r="B249" s="1003"/>
      <c r="C249" s="1003"/>
      <c r="D249" s="1003" t="s">
        <v>1180</v>
      </c>
      <c r="E249" s="1003"/>
      <c r="F249" s="1003"/>
      <c r="G249" s="1003"/>
      <c r="H249" s="1003"/>
      <c r="I249" s="1003"/>
      <c r="J249" s="1003"/>
      <c r="K249" s="1003"/>
      <c r="L249" s="1003"/>
      <c r="M249" s="1003"/>
      <c r="N249" s="1004"/>
      <c r="O249" s="1004"/>
      <c r="P249" s="1004"/>
      <c r="Q249" s="1004"/>
      <c r="R249" s="1004"/>
      <c r="S249" s="1004"/>
      <c r="X249" s="947"/>
      <c r="Y249" s="947"/>
      <c r="Z249" s="947"/>
      <c r="AA249" s="947"/>
      <c r="AB249" s="947"/>
    </row>
    <row r="250" spans="2:28" x14ac:dyDescent="0.25">
      <c r="B250" s="1003"/>
      <c r="C250" s="1003"/>
      <c r="D250" s="1003" t="s">
        <v>1108</v>
      </c>
      <c r="E250" s="1003"/>
      <c r="F250" s="1003"/>
      <c r="G250" s="1003"/>
      <c r="H250" s="1003"/>
      <c r="I250" s="1003"/>
      <c r="J250" s="1003"/>
      <c r="K250" s="1003"/>
      <c r="L250" s="1003"/>
      <c r="M250" s="1003"/>
      <c r="N250" s="1004"/>
      <c r="O250" s="1004"/>
      <c r="P250" s="1004"/>
      <c r="Q250" s="1004"/>
      <c r="R250" s="1004"/>
      <c r="S250" s="1004"/>
      <c r="X250" s="947"/>
      <c r="Y250" s="947"/>
      <c r="Z250" s="947"/>
      <c r="AA250" s="947"/>
      <c r="AB250" s="947"/>
    </row>
    <row r="251" spans="2:28" x14ac:dyDescent="0.25">
      <c r="B251" s="1003"/>
      <c r="C251" s="1003"/>
      <c r="D251" s="1003" t="s">
        <v>1181</v>
      </c>
      <c r="E251" s="1003"/>
      <c r="F251" s="1003"/>
      <c r="G251" s="1003"/>
      <c r="H251" s="1003"/>
      <c r="I251" s="1003"/>
      <c r="J251" s="1003"/>
      <c r="K251" s="1003"/>
      <c r="L251" s="1003"/>
      <c r="M251" s="1003"/>
      <c r="N251" s="1004"/>
      <c r="O251" s="1004"/>
      <c r="P251" s="1004"/>
      <c r="Q251" s="1004"/>
      <c r="R251" s="1004"/>
      <c r="S251" s="1004"/>
      <c r="X251" s="947"/>
      <c r="Y251" s="947"/>
      <c r="Z251" s="947"/>
      <c r="AA251" s="947"/>
      <c r="AB251" s="947"/>
    </row>
    <row r="252" spans="2:28" x14ac:dyDescent="0.25">
      <c r="B252" s="1003"/>
      <c r="C252" s="1003"/>
      <c r="D252" s="1003" t="s">
        <v>1557</v>
      </c>
      <c r="E252" s="1003"/>
      <c r="F252" s="1003"/>
      <c r="G252" s="1003"/>
      <c r="H252" s="1003"/>
      <c r="I252" s="1003"/>
      <c r="J252" s="1003"/>
      <c r="K252" s="1003"/>
      <c r="L252" s="1003"/>
      <c r="M252" s="1003"/>
      <c r="N252" s="1004"/>
      <c r="O252" s="1004"/>
      <c r="X252" s="947"/>
      <c r="Y252" s="947"/>
      <c r="Z252" s="947"/>
      <c r="AA252" s="947"/>
      <c r="AB252" s="947"/>
    </row>
    <row r="253" spans="2:28" x14ac:dyDescent="0.25">
      <c r="B253" s="1003"/>
      <c r="C253" s="1003"/>
      <c r="D253" s="1003" t="s">
        <v>1182</v>
      </c>
      <c r="E253" s="1003"/>
      <c r="F253" s="1003"/>
      <c r="G253" s="1003"/>
      <c r="H253" s="1003"/>
      <c r="I253" s="1003"/>
      <c r="J253" s="1003"/>
      <c r="K253" s="1003"/>
      <c r="L253" s="1003"/>
      <c r="M253" s="1003"/>
      <c r="N253" s="1004"/>
      <c r="O253" s="1004"/>
      <c r="X253" s="947"/>
      <c r="Y253" s="947"/>
      <c r="Z253" s="947"/>
      <c r="AA253" s="947"/>
      <c r="AB253" s="947"/>
    </row>
    <row r="254" spans="2:28" x14ac:dyDescent="0.25">
      <c r="B254" s="1003"/>
      <c r="C254" s="1003"/>
      <c r="D254" s="1003" t="s">
        <v>1107</v>
      </c>
      <c r="E254" s="1003"/>
      <c r="F254" s="1003"/>
      <c r="G254" s="1003"/>
      <c r="H254" s="1003"/>
      <c r="I254" s="1003"/>
      <c r="J254" s="1003"/>
      <c r="K254" s="1003"/>
      <c r="L254" s="1003"/>
      <c r="M254" s="1003"/>
      <c r="N254" s="1004"/>
      <c r="O254" s="1004"/>
      <c r="X254" s="947"/>
      <c r="Y254" s="947"/>
      <c r="Z254" s="947"/>
      <c r="AA254" s="947"/>
      <c r="AB254" s="947"/>
    </row>
    <row r="255" spans="2:28" x14ac:dyDescent="0.25">
      <c r="B255" s="1003"/>
      <c r="C255" s="1003"/>
      <c r="D255" s="1003" t="s">
        <v>1558</v>
      </c>
      <c r="E255" s="1003"/>
      <c r="F255" s="1003"/>
      <c r="G255" s="1003"/>
      <c r="H255" s="1003"/>
      <c r="I255" s="1003"/>
      <c r="J255" s="1003"/>
      <c r="K255" s="1003"/>
      <c r="L255" s="1003"/>
      <c r="M255" s="1003"/>
      <c r="N255" s="1004"/>
      <c r="O255" s="1004"/>
      <c r="X255" s="947"/>
      <c r="Y255" s="947"/>
      <c r="Z255" s="947"/>
      <c r="AA255" s="947"/>
      <c r="AB255" s="947"/>
    </row>
    <row r="256" spans="2:28" x14ac:dyDescent="0.25">
      <c r="B256" s="1003"/>
      <c r="C256" s="1003"/>
      <c r="D256" s="1003" t="s">
        <v>2160</v>
      </c>
      <c r="E256" s="1003"/>
      <c r="F256" s="1003"/>
      <c r="G256" s="1003"/>
      <c r="H256" s="1003"/>
      <c r="I256" s="1003"/>
      <c r="J256" s="1003"/>
      <c r="K256" s="1003"/>
      <c r="L256" s="1003"/>
      <c r="M256" s="1003"/>
      <c r="N256" s="1004"/>
      <c r="O256" s="1004"/>
      <c r="X256" s="947"/>
      <c r="Y256" s="947"/>
      <c r="Z256" s="947"/>
      <c r="AA256" s="947"/>
      <c r="AB256" s="947"/>
    </row>
    <row r="257" spans="2:28" x14ac:dyDescent="0.25">
      <c r="B257" s="1003"/>
      <c r="C257" s="1003"/>
      <c r="D257" s="1003" t="s">
        <v>1177</v>
      </c>
      <c r="E257" s="1003"/>
      <c r="F257" s="1003"/>
      <c r="G257" s="1003"/>
      <c r="H257" s="1003"/>
      <c r="I257" s="1003"/>
      <c r="J257" s="1003"/>
      <c r="K257" s="1003"/>
      <c r="L257" s="1003"/>
      <c r="M257" s="1003"/>
      <c r="N257" s="1004"/>
      <c r="O257" s="1004"/>
      <c r="X257" s="947"/>
      <c r="Y257" s="947"/>
      <c r="Z257" s="947"/>
      <c r="AA257" s="947"/>
      <c r="AB257" s="947"/>
    </row>
    <row r="258" spans="2:28" x14ac:dyDescent="0.25">
      <c r="B258" s="1003"/>
      <c r="C258" s="1003"/>
      <c r="D258" s="1003" t="s">
        <v>1187</v>
      </c>
      <c r="E258" s="1003"/>
      <c r="F258" s="1003"/>
      <c r="G258" s="1003"/>
      <c r="H258" s="1003"/>
      <c r="I258" s="1003"/>
      <c r="J258" s="1003"/>
      <c r="K258" s="1003"/>
      <c r="L258" s="1003"/>
      <c r="M258" s="1003"/>
      <c r="N258" s="1004"/>
      <c r="O258" s="1004"/>
      <c r="X258" s="947"/>
      <c r="Y258" s="947"/>
      <c r="Z258" s="947"/>
      <c r="AA258" s="947"/>
      <c r="AB258" s="947"/>
    </row>
    <row r="259" spans="2:28" x14ac:dyDescent="0.25">
      <c r="B259" s="1003"/>
      <c r="C259" s="1003"/>
      <c r="D259" s="1003" t="s">
        <v>1183</v>
      </c>
      <c r="E259" s="1003"/>
      <c r="F259" s="1003"/>
      <c r="G259" s="1003"/>
      <c r="H259" s="1003"/>
      <c r="I259" s="1003"/>
      <c r="J259" s="1003"/>
      <c r="K259" s="1003"/>
      <c r="L259" s="1003"/>
      <c r="M259" s="1003"/>
      <c r="X259" s="947"/>
      <c r="Y259" s="947"/>
      <c r="Z259" s="947"/>
      <c r="AA259" s="947"/>
      <c r="AB259" s="947"/>
    </row>
    <row r="260" spans="2:28" x14ac:dyDescent="0.25">
      <c r="B260" s="1003"/>
      <c r="C260" s="1003"/>
      <c r="D260" s="1003" t="s">
        <v>1559</v>
      </c>
      <c r="E260" s="1003"/>
      <c r="F260" s="1003"/>
      <c r="G260" s="1003"/>
      <c r="H260" s="1003"/>
      <c r="I260" s="1003"/>
      <c r="J260" s="1003"/>
      <c r="K260" s="1003"/>
      <c r="L260" s="1003"/>
      <c r="M260" s="1003"/>
      <c r="X260" s="947"/>
      <c r="Y260" s="947"/>
      <c r="Z260" s="947"/>
      <c r="AA260" s="947"/>
      <c r="AB260" s="947"/>
    </row>
    <row r="261" spans="2:28" x14ac:dyDescent="0.25">
      <c r="B261" s="1003"/>
      <c r="C261" s="1003"/>
      <c r="D261" s="1003" t="s">
        <v>1106</v>
      </c>
      <c r="E261" s="1003"/>
      <c r="F261" s="1003"/>
      <c r="G261" s="1003"/>
      <c r="H261" s="1003"/>
      <c r="I261" s="1003"/>
      <c r="J261" s="1003"/>
      <c r="K261" s="1003"/>
      <c r="L261" s="1003"/>
      <c r="M261" s="1003"/>
      <c r="X261" s="947"/>
      <c r="Y261" s="947"/>
      <c r="Z261" s="947"/>
      <c r="AA261" s="947"/>
      <c r="AB261" s="947"/>
    </row>
    <row r="262" spans="2:28" x14ac:dyDescent="0.25">
      <c r="B262" s="1003"/>
      <c r="C262" s="1003"/>
      <c r="D262" s="1003" t="s">
        <v>1560</v>
      </c>
      <c r="E262" s="1003"/>
      <c r="F262" s="1003"/>
      <c r="G262" s="1003"/>
      <c r="H262" s="1003"/>
      <c r="I262" s="1003"/>
      <c r="J262" s="1003"/>
      <c r="K262" s="1003"/>
      <c r="L262" s="1003"/>
      <c r="M262" s="1003"/>
      <c r="X262" s="947"/>
      <c r="Y262" s="947"/>
      <c r="Z262" s="947"/>
      <c r="AA262" s="947"/>
      <c r="AB262" s="947"/>
    </row>
    <row r="263" spans="2:28" x14ac:dyDescent="0.25">
      <c r="B263" s="1003"/>
      <c r="C263" s="1003"/>
      <c r="D263" s="1003" t="s">
        <v>1561</v>
      </c>
      <c r="E263" s="1003"/>
      <c r="F263" s="1003"/>
      <c r="G263" s="1003"/>
      <c r="H263" s="1003"/>
      <c r="I263" s="1003"/>
      <c r="J263" s="1003"/>
      <c r="K263" s="1003"/>
      <c r="L263" s="1003"/>
      <c r="M263" s="1003"/>
      <c r="X263" s="947"/>
      <c r="Y263" s="947"/>
      <c r="Z263" s="947"/>
      <c r="AA263" s="947"/>
      <c r="AB263" s="947"/>
    </row>
    <row r="264" spans="2:28" x14ac:dyDescent="0.25">
      <c r="B264" s="1003"/>
      <c r="C264" s="1003"/>
      <c r="D264" s="1003" t="s">
        <v>1562</v>
      </c>
      <c r="E264" s="1003"/>
      <c r="F264" s="1003"/>
      <c r="G264" s="1003"/>
      <c r="H264" s="1003"/>
      <c r="I264" s="1003"/>
      <c r="J264" s="1003"/>
      <c r="K264" s="1003"/>
      <c r="L264" s="1003"/>
      <c r="M264" s="1003"/>
      <c r="X264" s="947"/>
      <c r="Y264" s="947"/>
      <c r="Z264" s="947"/>
      <c r="AA264" s="947"/>
      <c r="AB264" s="947"/>
    </row>
    <row r="265" spans="2:28" x14ac:dyDescent="0.25">
      <c r="B265" s="1003"/>
      <c r="C265" s="1003"/>
      <c r="D265" s="1003" t="s">
        <v>1563</v>
      </c>
      <c r="E265" s="1003"/>
      <c r="F265" s="1003"/>
      <c r="G265" s="1003"/>
      <c r="H265" s="1003"/>
      <c r="I265" s="1003"/>
      <c r="J265" s="1003"/>
      <c r="K265" s="1003"/>
      <c r="L265" s="1003"/>
      <c r="M265" s="1003"/>
      <c r="X265" s="947"/>
      <c r="Y265" s="947"/>
      <c r="Z265" s="947"/>
      <c r="AA265" s="947"/>
      <c r="AB265" s="947"/>
    </row>
    <row r="266" spans="2:28" x14ac:dyDescent="0.25">
      <c r="B266" s="1003"/>
      <c r="C266" s="1003"/>
      <c r="D266" s="1003" t="s">
        <v>1184</v>
      </c>
      <c r="E266" s="1003"/>
      <c r="F266" s="1003"/>
      <c r="G266" s="1003"/>
      <c r="H266" s="1003"/>
      <c r="I266" s="1003"/>
      <c r="J266" s="1003"/>
      <c r="K266" s="1003"/>
      <c r="L266" s="1003"/>
      <c r="M266" s="1003"/>
      <c r="X266" s="947"/>
      <c r="Y266" s="947"/>
      <c r="Z266" s="947"/>
      <c r="AA266" s="947"/>
      <c r="AB266" s="947"/>
    </row>
    <row r="267" spans="2:28" x14ac:dyDescent="0.25">
      <c r="B267" s="1003"/>
      <c r="C267" s="1003"/>
      <c r="D267" s="1003" t="s">
        <v>1105</v>
      </c>
      <c r="E267" s="1003"/>
      <c r="F267" s="1003"/>
      <c r="G267" s="1003"/>
      <c r="H267" s="1003"/>
      <c r="I267" s="1003"/>
      <c r="J267" s="1003"/>
      <c r="K267" s="1003"/>
      <c r="L267" s="1003"/>
      <c r="M267" s="1003"/>
      <c r="X267" s="947"/>
      <c r="Y267" s="947"/>
      <c r="Z267" s="947"/>
      <c r="AA267" s="947"/>
      <c r="AB267" s="947"/>
    </row>
    <row r="268" spans="2:28" x14ac:dyDescent="0.25">
      <c r="B268" s="1003"/>
      <c r="C268" s="1003"/>
      <c r="D268" s="1003" t="s">
        <v>1104</v>
      </c>
      <c r="E268" s="1003"/>
      <c r="F268" s="1003"/>
      <c r="G268" s="1003"/>
      <c r="H268" s="1003"/>
      <c r="I268" s="1003"/>
      <c r="J268" s="1003"/>
      <c r="K268" s="1003"/>
      <c r="L268" s="1003"/>
      <c r="M268" s="1003"/>
      <c r="X268" s="947"/>
      <c r="Y268" s="947"/>
      <c r="Z268" s="947"/>
      <c r="AA268" s="947"/>
      <c r="AB268" s="947"/>
    </row>
    <row r="269" spans="2:28" x14ac:dyDescent="0.25">
      <c r="B269" s="1003"/>
      <c r="C269" s="1003"/>
      <c r="D269" s="1003" t="s">
        <v>1564</v>
      </c>
      <c r="E269" s="1003"/>
      <c r="F269" s="1003"/>
      <c r="G269" s="1003"/>
      <c r="H269" s="1003"/>
      <c r="I269" s="1003"/>
      <c r="J269" s="1003"/>
      <c r="K269" s="1003"/>
      <c r="L269" s="1003"/>
      <c r="M269" s="1003"/>
      <c r="X269" s="947"/>
      <c r="Y269" s="947"/>
      <c r="Z269" s="947"/>
      <c r="AA269" s="947"/>
      <c r="AB269" s="947"/>
    </row>
    <row r="270" spans="2:28" x14ac:dyDescent="0.25">
      <c r="B270" s="1003"/>
      <c r="C270" s="1003"/>
      <c r="D270" s="1003" t="s">
        <v>1565</v>
      </c>
      <c r="E270" s="1003"/>
      <c r="F270" s="1003"/>
      <c r="G270" s="1003"/>
      <c r="H270" s="1003"/>
      <c r="I270" s="1003"/>
      <c r="J270" s="1003"/>
      <c r="K270" s="1003"/>
      <c r="L270" s="1003"/>
      <c r="M270" s="1003"/>
      <c r="X270" s="947"/>
      <c r="Y270" s="947"/>
      <c r="Z270" s="947"/>
      <c r="AA270" s="947"/>
      <c r="AB270" s="947"/>
    </row>
    <row r="271" spans="2:28" x14ac:dyDescent="0.25">
      <c r="B271" s="1003"/>
      <c r="C271" s="1003"/>
      <c r="D271" s="1003" t="s">
        <v>1103</v>
      </c>
      <c r="E271" s="1003"/>
      <c r="F271" s="1003"/>
      <c r="G271" s="1003"/>
      <c r="H271" s="1003"/>
      <c r="I271" s="1003"/>
      <c r="J271" s="1003"/>
      <c r="K271" s="1003"/>
      <c r="L271" s="1003"/>
      <c r="M271" s="1003"/>
      <c r="X271" s="947"/>
      <c r="Y271" s="947"/>
      <c r="Z271" s="947"/>
      <c r="AA271" s="947"/>
      <c r="AB271" s="947"/>
    </row>
    <row r="272" spans="2:28" x14ac:dyDescent="0.25">
      <c r="B272" s="1003"/>
      <c r="C272" s="1003"/>
      <c r="D272" s="1003" t="s">
        <v>1566</v>
      </c>
      <c r="E272" s="1003"/>
      <c r="F272" s="1003"/>
      <c r="G272" s="1003"/>
      <c r="H272" s="1003"/>
      <c r="I272" s="1003"/>
      <c r="J272" s="1003"/>
      <c r="K272" s="1003"/>
      <c r="L272" s="1003"/>
      <c r="M272" s="1003"/>
      <c r="X272" s="947"/>
      <c r="Y272" s="947"/>
      <c r="Z272" s="947"/>
      <c r="AA272" s="947"/>
      <c r="AB272" s="947"/>
    </row>
    <row r="273" spans="2:28" x14ac:dyDescent="0.25">
      <c r="B273" s="1003"/>
      <c r="C273" s="1003"/>
      <c r="D273" s="1003" t="s">
        <v>1102</v>
      </c>
      <c r="E273" s="1003"/>
      <c r="F273" s="1003"/>
      <c r="G273" s="1003"/>
      <c r="H273" s="1003"/>
      <c r="I273" s="1003"/>
      <c r="J273" s="1003"/>
      <c r="K273" s="1003"/>
      <c r="L273" s="1003"/>
      <c r="M273" s="1003"/>
      <c r="X273" s="947"/>
      <c r="Y273" s="947"/>
      <c r="Z273" s="947"/>
      <c r="AA273" s="947"/>
      <c r="AB273" s="947"/>
    </row>
    <row r="274" spans="2:28" x14ac:dyDescent="0.25">
      <c r="B274" s="1003"/>
      <c r="C274" s="1003"/>
      <c r="D274" s="1003" t="s">
        <v>1185</v>
      </c>
      <c r="E274" s="1003"/>
      <c r="F274" s="1003"/>
      <c r="G274" s="1003"/>
      <c r="H274" s="1003"/>
      <c r="I274" s="1003"/>
      <c r="J274" s="1003"/>
      <c r="K274" s="1003"/>
      <c r="L274" s="1003"/>
      <c r="M274" s="1003"/>
      <c r="X274" s="947"/>
      <c r="Y274" s="947"/>
      <c r="Z274" s="947"/>
      <c r="AA274" s="947"/>
      <c r="AB274" s="947"/>
    </row>
    <row r="275" spans="2:28" x14ac:dyDescent="0.25">
      <c r="B275" s="1003"/>
      <c r="C275" s="1003"/>
      <c r="D275" s="1003" t="s">
        <v>1567</v>
      </c>
      <c r="E275" s="1003"/>
      <c r="F275" s="1003"/>
      <c r="G275" s="1003"/>
      <c r="H275" s="1003"/>
      <c r="I275" s="1003"/>
      <c r="J275" s="1003"/>
      <c r="K275" s="1003"/>
      <c r="L275" s="1003"/>
      <c r="M275" s="1003"/>
      <c r="X275" s="947"/>
      <c r="Y275" s="947"/>
      <c r="Z275" s="947"/>
      <c r="AA275" s="947"/>
      <c r="AB275" s="947"/>
    </row>
    <row r="276" spans="2:28" x14ac:dyDescent="0.25">
      <c r="B276" s="1003"/>
      <c r="C276" s="1003"/>
      <c r="D276" s="1003" t="s">
        <v>1186</v>
      </c>
      <c r="E276" s="1003"/>
      <c r="F276" s="1003"/>
      <c r="G276" s="1003"/>
      <c r="H276" s="1003"/>
      <c r="I276" s="1003"/>
      <c r="J276" s="1003"/>
      <c r="K276" s="1003"/>
      <c r="L276" s="1003"/>
      <c r="M276" s="1003"/>
      <c r="X276" s="947"/>
      <c r="Y276" s="947"/>
      <c r="Z276" s="947"/>
      <c r="AA276" s="947"/>
      <c r="AB276" s="947"/>
    </row>
    <row r="277" spans="2:28" x14ac:dyDescent="0.25">
      <c r="B277" s="1003"/>
      <c r="C277" s="1003"/>
      <c r="D277" s="1003" t="s">
        <v>1568</v>
      </c>
      <c r="E277" s="1003"/>
      <c r="F277" s="1003"/>
      <c r="G277" s="1003"/>
      <c r="H277" s="1003"/>
      <c r="I277" s="1003"/>
      <c r="J277" s="1003"/>
      <c r="K277" s="1003"/>
      <c r="L277" s="1003"/>
      <c r="M277" s="1003"/>
      <c r="X277" s="947"/>
      <c r="Y277" s="947"/>
      <c r="Z277" s="947"/>
      <c r="AA277" s="947"/>
      <c r="AB277" s="947"/>
    </row>
    <row r="278" spans="2:28" x14ac:dyDescent="0.25">
      <c r="B278" s="1003"/>
      <c r="C278" s="1003"/>
      <c r="D278" s="1003" t="s">
        <v>1188</v>
      </c>
      <c r="E278" s="1003"/>
      <c r="F278" s="1003"/>
      <c r="G278" s="1003"/>
      <c r="H278" s="1003"/>
      <c r="I278" s="1003"/>
      <c r="J278" s="1003"/>
      <c r="K278" s="1003"/>
      <c r="L278" s="1003"/>
      <c r="M278" s="1003"/>
      <c r="X278" s="947"/>
      <c r="Y278" s="947"/>
      <c r="Z278" s="947"/>
      <c r="AA278" s="947"/>
      <c r="AB278" s="947"/>
    </row>
    <row r="279" spans="2:28" x14ac:dyDescent="0.25">
      <c r="B279" s="1003"/>
      <c r="C279" s="1003"/>
      <c r="D279" s="1003" t="s">
        <v>1189</v>
      </c>
      <c r="E279" s="1003"/>
      <c r="F279" s="1003"/>
      <c r="G279" s="1003"/>
      <c r="H279" s="1003"/>
      <c r="I279" s="1003"/>
      <c r="J279" s="1003"/>
      <c r="K279" s="1003"/>
      <c r="L279" s="1003"/>
      <c r="M279" s="1003"/>
      <c r="X279" s="947"/>
      <c r="Y279" s="947"/>
      <c r="Z279" s="947"/>
      <c r="AA279" s="947"/>
      <c r="AB279" s="947"/>
    </row>
    <row r="280" spans="2:28" x14ac:dyDescent="0.25">
      <c r="B280" s="1003"/>
      <c r="C280" s="1003"/>
      <c r="D280" s="1003" t="s">
        <v>1569</v>
      </c>
      <c r="E280" s="1003"/>
      <c r="F280" s="1003"/>
      <c r="G280" s="1003"/>
      <c r="H280" s="1003"/>
      <c r="I280" s="1003"/>
      <c r="J280" s="1003"/>
      <c r="K280" s="1003"/>
      <c r="L280" s="1003"/>
      <c r="M280" s="1003"/>
      <c r="X280" s="947"/>
      <c r="Y280" s="947"/>
      <c r="Z280" s="947"/>
      <c r="AA280" s="947"/>
      <c r="AB280" s="947"/>
    </row>
    <row r="281" spans="2:28" x14ac:dyDescent="0.25">
      <c r="B281" s="1003"/>
      <c r="C281" s="1003"/>
      <c r="D281" s="1003" t="s">
        <v>1570</v>
      </c>
      <c r="E281" s="1003"/>
      <c r="F281" s="1003"/>
      <c r="G281" s="1003"/>
      <c r="H281" s="1003"/>
      <c r="I281" s="1003"/>
      <c r="J281" s="1003"/>
      <c r="K281" s="1003"/>
      <c r="L281" s="1003"/>
      <c r="M281" s="1003"/>
      <c r="X281" s="947"/>
      <c r="Y281" s="947"/>
      <c r="Z281" s="947"/>
      <c r="AA281" s="947"/>
      <c r="AB281" s="947"/>
    </row>
    <row r="282" spans="2:28" x14ac:dyDescent="0.25">
      <c r="B282" s="1003"/>
      <c r="C282" s="1003"/>
      <c r="D282" s="1003" t="s">
        <v>1190</v>
      </c>
      <c r="E282" s="1003"/>
      <c r="F282" s="1003"/>
      <c r="G282" s="1003"/>
      <c r="H282" s="1003"/>
      <c r="I282" s="1003"/>
      <c r="J282" s="1003"/>
      <c r="K282" s="1003"/>
      <c r="L282" s="1003"/>
      <c r="M282" s="1003"/>
      <c r="X282" s="947"/>
      <c r="Y282" s="947"/>
      <c r="Z282" s="947"/>
      <c r="AA282" s="947"/>
      <c r="AB282" s="947"/>
    </row>
    <row r="283" spans="2:28" x14ac:dyDescent="0.25">
      <c r="B283" s="1003"/>
      <c r="C283" s="1003"/>
      <c r="D283" s="1003" t="s">
        <v>1100</v>
      </c>
      <c r="E283" s="1003"/>
      <c r="F283" s="1003"/>
      <c r="G283" s="1003"/>
      <c r="H283" s="1003"/>
      <c r="I283" s="1003"/>
      <c r="J283" s="1003"/>
      <c r="K283" s="1003"/>
      <c r="L283" s="1003"/>
      <c r="M283" s="1003"/>
      <c r="X283" s="947"/>
      <c r="Y283" s="947"/>
      <c r="Z283" s="947"/>
      <c r="AA283" s="947"/>
      <c r="AB283" s="947"/>
    </row>
    <row r="284" spans="2:28" x14ac:dyDescent="0.25">
      <c r="B284" s="1003"/>
      <c r="C284" s="1003"/>
      <c r="D284" s="1003" t="s">
        <v>1571</v>
      </c>
      <c r="E284" s="1003"/>
      <c r="F284" s="1003"/>
      <c r="G284" s="1003"/>
      <c r="H284" s="1003"/>
      <c r="I284" s="1003"/>
      <c r="J284" s="1003"/>
      <c r="K284" s="1003"/>
      <c r="L284" s="1003"/>
      <c r="M284" s="1003"/>
      <c r="X284" s="947"/>
      <c r="Y284" s="947"/>
      <c r="Z284" s="947"/>
      <c r="AA284" s="947"/>
      <c r="AB284" s="947"/>
    </row>
    <row r="285" spans="2:28" x14ac:dyDescent="0.25">
      <c r="B285" s="1003"/>
      <c r="C285" s="1003"/>
      <c r="D285" s="1003" t="s">
        <v>1572</v>
      </c>
      <c r="E285" s="1003"/>
      <c r="F285" s="1003"/>
      <c r="G285" s="1003"/>
      <c r="H285" s="1003"/>
      <c r="I285" s="1003"/>
      <c r="J285" s="1003"/>
      <c r="K285" s="1003"/>
      <c r="L285" s="1003"/>
      <c r="M285" s="1003"/>
      <c r="X285" s="947"/>
      <c r="Y285" s="947"/>
      <c r="Z285" s="947"/>
      <c r="AA285" s="947"/>
      <c r="AB285" s="947"/>
    </row>
    <row r="286" spans="2:28" x14ac:dyDescent="0.25">
      <c r="B286" s="1003"/>
      <c r="C286" s="1003"/>
      <c r="D286" s="1003" t="s">
        <v>1573</v>
      </c>
      <c r="E286" s="1003"/>
      <c r="F286" s="1003"/>
      <c r="G286" s="1003"/>
      <c r="H286" s="1003"/>
      <c r="I286" s="1003"/>
      <c r="J286" s="1003"/>
      <c r="K286" s="1003"/>
      <c r="L286" s="1003"/>
      <c r="M286" s="1003"/>
      <c r="X286" s="947"/>
      <c r="Y286" s="947"/>
      <c r="Z286" s="947"/>
      <c r="AA286" s="947"/>
      <c r="AB286" s="947"/>
    </row>
    <row r="287" spans="2:28" x14ac:dyDescent="0.25">
      <c r="B287" s="1003"/>
      <c r="C287" s="1003"/>
      <c r="D287" s="1003" t="s">
        <v>1574</v>
      </c>
      <c r="E287" s="1003"/>
      <c r="F287" s="1003"/>
      <c r="G287" s="1003"/>
      <c r="H287" s="1003"/>
      <c r="I287" s="1003"/>
      <c r="J287" s="1003"/>
      <c r="K287" s="1003"/>
      <c r="L287" s="1003"/>
      <c r="M287" s="1003"/>
      <c r="X287" s="947"/>
      <c r="Y287" s="947"/>
      <c r="Z287" s="947"/>
      <c r="AA287" s="947"/>
      <c r="AB287" s="947"/>
    </row>
    <row r="288" spans="2:28" x14ac:dyDescent="0.25">
      <c r="B288" s="1003"/>
      <c r="C288" s="1003"/>
      <c r="D288" s="1003" t="s">
        <v>1099</v>
      </c>
      <c r="E288" s="1003"/>
      <c r="F288" s="1003"/>
      <c r="G288" s="1003"/>
      <c r="H288" s="1003"/>
      <c r="I288" s="1003"/>
      <c r="J288" s="1003"/>
      <c r="K288" s="1003"/>
      <c r="L288" s="1003"/>
      <c r="M288" s="1003"/>
      <c r="X288" s="947"/>
      <c r="Y288" s="947"/>
      <c r="Z288" s="947"/>
      <c r="AA288" s="947"/>
      <c r="AB288" s="947"/>
    </row>
    <row r="289" spans="2:28" x14ac:dyDescent="0.25">
      <c r="B289" s="1003"/>
      <c r="C289" s="1003"/>
      <c r="D289" s="1003" t="s">
        <v>1098</v>
      </c>
      <c r="E289" s="1003"/>
      <c r="F289" s="1003"/>
      <c r="G289" s="1003"/>
      <c r="H289" s="1003"/>
      <c r="I289" s="1003"/>
      <c r="J289" s="1003"/>
      <c r="K289" s="1003"/>
      <c r="L289" s="1003"/>
      <c r="M289" s="1003"/>
      <c r="X289" s="947"/>
      <c r="Y289" s="947"/>
      <c r="Z289" s="947"/>
      <c r="AA289" s="947"/>
      <c r="AB289" s="947"/>
    </row>
    <row r="290" spans="2:28" x14ac:dyDescent="0.25">
      <c r="B290" s="1003"/>
      <c r="C290" s="1003"/>
      <c r="D290" s="1003" t="s">
        <v>1575</v>
      </c>
      <c r="E290" s="1003"/>
      <c r="F290" s="1003"/>
      <c r="G290" s="1003"/>
      <c r="H290" s="1003"/>
      <c r="I290" s="1003"/>
      <c r="J290" s="1003"/>
      <c r="X290" s="947"/>
      <c r="Y290" s="947"/>
      <c r="Z290" s="947"/>
      <c r="AA290" s="947"/>
      <c r="AB290" s="947"/>
    </row>
    <row r="291" spans="2:28" x14ac:dyDescent="0.25">
      <c r="B291" s="1003"/>
      <c r="C291" s="1003"/>
      <c r="D291" s="1003" t="s">
        <v>1097</v>
      </c>
      <c r="E291" s="1003"/>
      <c r="F291" s="1003"/>
      <c r="G291" s="1003"/>
      <c r="H291" s="1003"/>
      <c r="I291" s="1003"/>
      <c r="J291" s="1003"/>
      <c r="X291" s="947"/>
      <c r="Y291" s="947"/>
      <c r="Z291" s="947"/>
      <c r="AA291" s="947"/>
      <c r="AB291" s="947"/>
    </row>
    <row r="292" spans="2:28" x14ac:dyDescent="0.25">
      <c r="B292" s="1003"/>
      <c r="C292" s="1003"/>
      <c r="D292" s="1003" t="s">
        <v>1191</v>
      </c>
      <c r="E292" s="1003"/>
      <c r="F292" s="1003"/>
      <c r="G292" s="1003"/>
      <c r="H292" s="1003"/>
      <c r="I292" s="1003"/>
      <c r="J292" s="1003"/>
      <c r="X292" s="947"/>
      <c r="Y292" s="947"/>
      <c r="Z292" s="947"/>
      <c r="AA292" s="947"/>
      <c r="AB292" s="947"/>
    </row>
    <row r="293" spans="2:28" x14ac:dyDescent="0.25">
      <c r="B293" s="1003"/>
      <c r="C293" s="1003"/>
      <c r="D293" s="1003" t="s">
        <v>1870</v>
      </c>
      <c r="E293" s="1003"/>
      <c r="F293" s="1003"/>
      <c r="G293" s="1003"/>
      <c r="H293" s="1003"/>
      <c r="I293" s="1003"/>
      <c r="J293" s="1003"/>
      <c r="X293" s="947"/>
      <c r="Y293" s="947"/>
      <c r="Z293" s="947"/>
      <c r="AA293" s="947"/>
      <c r="AB293" s="947"/>
    </row>
    <row r="294" spans="2:28" x14ac:dyDescent="0.25">
      <c r="B294" s="1003"/>
      <c r="C294" s="1003"/>
      <c r="D294" s="1003" t="s">
        <v>1192</v>
      </c>
      <c r="E294" s="1003"/>
      <c r="F294" s="1003"/>
      <c r="G294" s="1003"/>
      <c r="H294" s="1003"/>
      <c r="I294" s="1003"/>
      <c r="J294" s="1003"/>
      <c r="X294" s="947"/>
      <c r="Y294" s="947"/>
      <c r="Z294" s="947"/>
      <c r="AA294" s="947"/>
      <c r="AB294" s="947"/>
    </row>
    <row r="295" spans="2:28" x14ac:dyDescent="0.25">
      <c r="B295" s="1003"/>
      <c r="C295" s="1003"/>
      <c r="D295" s="1003" t="s">
        <v>1193</v>
      </c>
      <c r="E295" s="1003"/>
      <c r="F295" s="1003"/>
      <c r="G295" s="1003"/>
      <c r="H295" s="1003"/>
      <c r="I295" s="1003"/>
      <c r="J295" s="1003"/>
      <c r="X295" s="947"/>
      <c r="Y295" s="947"/>
      <c r="Z295" s="947"/>
      <c r="AA295" s="947"/>
      <c r="AB295" s="947"/>
    </row>
    <row r="296" spans="2:28" x14ac:dyDescent="0.25">
      <c r="B296" s="1003"/>
      <c r="C296" s="1003"/>
      <c r="D296" s="1003" t="s">
        <v>1194</v>
      </c>
      <c r="E296" s="1003"/>
      <c r="F296" s="1003"/>
      <c r="G296" s="1003"/>
      <c r="H296" s="1003"/>
      <c r="I296" s="1003"/>
      <c r="J296" s="1003"/>
      <c r="X296" s="947"/>
      <c r="Y296" s="947"/>
      <c r="Z296" s="947"/>
      <c r="AA296" s="947"/>
      <c r="AB296" s="947"/>
    </row>
    <row r="297" spans="2:28" x14ac:dyDescent="0.25">
      <c r="B297" s="1003"/>
      <c r="C297" s="1003"/>
      <c r="D297" s="1003" t="s">
        <v>1576</v>
      </c>
      <c r="E297" s="1003"/>
      <c r="F297" s="1003"/>
      <c r="G297" s="1003"/>
      <c r="H297" s="1003"/>
      <c r="I297" s="1003"/>
      <c r="J297" s="1003"/>
      <c r="X297" s="947"/>
      <c r="Y297" s="947"/>
      <c r="Z297" s="947"/>
      <c r="AA297" s="947"/>
      <c r="AB297" s="947"/>
    </row>
    <row r="298" spans="2:28" x14ac:dyDescent="0.25">
      <c r="B298" s="1003"/>
      <c r="C298" s="1003"/>
      <c r="D298" s="1003" t="s">
        <v>1195</v>
      </c>
      <c r="E298" s="1003"/>
      <c r="F298" s="1003"/>
      <c r="G298" s="1003"/>
      <c r="H298" s="1003"/>
      <c r="I298" s="1003"/>
      <c r="J298" s="1003"/>
      <c r="X298" s="947"/>
      <c r="Y298" s="947"/>
      <c r="Z298" s="947"/>
      <c r="AA298" s="947"/>
      <c r="AB298" s="947"/>
    </row>
    <row r="299" spans="2:28" x14ac:dyDescent="0.25">
      <c r="B299" s="1003"/>
      <c r="C299" s="1003"/>
      <c r="D299" s="1003" t="s">
        <v>1577</v>
      </c>
      <c r="E299" s="1003"/>
      <c r="F299" s="1003"/>
      <c r="G299" s="1003"/>
      <c r="H299" s="1003"/>
      <c r="I299" s="1003"/>
      <c r="J299" s="1003"/>
      <c r="X299" s="947"/>
      <c r="Y299" s="947"/>
      <c r="Z299" s="947"/>
      <c r="AA299" s="947"/>
      <c r="AB299" s="947"/>
    </row>
    <row r="300" spans="2:28" x14ac:dyDescent="0.25">
      <c r="B300" s="1003"/>
      <c r="C300" s="1003"/>
      <c r="D300" s="1003" t="s">
        <v>1096</v>
      </c>
      <c r="E300" s="1003"/>
      <c r="F300" s="1003"/>
      <c r="G300" s="1003"/>
      <c r="H300" s="1003"/>
      <c r="I300" s="1003"/>
      <c r="J300" s="1003"/>
      <c r="X300" s="947"/>
      <c r="Y300" s="947"/>
      <c r="Z300" s="947"/>
      <c r="AA300" s="947"/>
      <c r="AB300" s="947"/>
    </row>
    <row r="301" spans="2:28" x14ac:dyDescent="0.25">
      <c r="B301" s="1003"/>
      <c r="C301" s="1003"/>
      <c r="D301" s="1003" t="s">
        <v>1578</v>
      </c>
      <c r="E301" s="1003"/>
      <c r="F301" s="1003"/>
      <c r="G301" s="1003"/>
      <c r="H301" s="1003"/>
      <c r="I301" s="1003"/>
      <c r="J301" s="1003"/>
      <c r="X301" s="947"/>
      <c r="Y301" s="947"/>
      <c r="Z301" s="947"/>
      <c r="AA301" s="947"/>
      <c r="AB301" s="947"/>
    </row>
    <row r="302" spans="2:28" x14ac:dyDescent="0.25">
      <c r="B302" s="1003"/>
      <c r="C302" s="1003"/>
      <c r="D302" s="1003" t="s">
        <v>1579</v>
      </c>
      <c r="E302" s="1003"/>
      <c r="F302" s="1003"/>
      <c r="G302" s="1003"/>
      <c r="H302" s="1003"/>
      <c r="I302" s="1003"/>
      <c r="J302" s="1003"/>
      <c r="X302" s="947"/>
      <c r="Y302" s="947"/>
      <c r="Z302" s="947"/>
      <c r="AA302" s="947"/>
      <c r="AB302" s="947"/>
    </row>
    <row r="303" spans="2:28" x14ac:dyDescent="0.25">
      <c r="B303" s="1003"/>
      <c r="C303" s="1003"/>
      <c r="D303" s="1003" t="s">
        <v>1196</v>
      </c>
      <c r="E303" s="1003"/>
      <c r="F303" s="1003"/>
      <c r="G303" s="1003"/>
      <c r="H303" s="1003"/>
      <c r="I303" s="1003"/>
      <c r="J303" s="1003"/>
      <c r="X303" s="947"/>
      <c r="Y303" s="947"/>
      <c r="Z303" s="947"/>
      <c r="AA303" s="947"/>
      <c r="AB303" s="947"/>
    </row>
    <row r="304" spans="2:28" x14ac:dyDescent="0.25">
      <c r="B304" s="1003"/>
      <c r="C304" s="1003"/>
      <c r="D304" s="1003" t="s">
        <v>1197</v>
      </c>
      <c r="E304" s="1003"/>
      <c r="F304" s="1003"/>
      <c r="G304" s="1003"/>
      <c r="H304" s="1003"/>
      <c r="I304" s="1003"/>
      <c r="J304" s="1003"/>
      <c r="X304" s="947"/>
      <c r="Y304" s="947"/>
      <c r="Z304" s="947"/>
      <c r="AA304" s="947"/>
      <c r="AB304" s="947"/>
    </row>
    <row r="305" spans="2:28" x14ac:dyDescent="0.25">
      <c r="B305" s="1003"/>
      <c r="C305" s="1003"/>
      <c r="D305" s="1003" t="s">
        <v>1198</v>
      </c>
      <c r="E305" s="1003"/>
      <c r="F305" s="1003"/>
      <c r="G305" s="1003"/>
      <c r="H305" s="1003"/>
      <c r="I305" s="1003"/>
      <c r="J305" s="1003"/>
      <c r="X305" s="947"/>
      <c r="Y305" s="947"/>
      <c r="Z305" s="947"/>
      <c r="AA305" s="947"/>
      <c r="AB305" s="947"/>
    </row>
    <row r="306" spans="2:28" x14ac:dyDescent="0.25">
      <c r="B306" s="1003"/>
      <c r="C306" s="1003"/>
      <c r="D306" s="1003" t="s">
        <v>1199</v>
      </c>
      <c r="E306" s="1003"/>
      <c r="F306" s="1003"/>
      <c r="G306" s="1003"/>
      <c r="H306" s="1003"/>
      <c r="I306" s="1003"/>
      <c r="J306" s="1003"/>
      <c r="X306" s="947"/>
      <c r="Y306" s="947"/>
      <c r="Z306" s="947"/>
      <c r="AA306" s="947"/>
      <c r="AB306" s="947"/>
    </row>
    <row r="307" spans="2:28" x14ac:dyDescent="0.25">
      <c r="B307" s="1003"/>
      <c r="C307" s="1003"/>
      <c r="D307" s="1003" t="s">
        <v>1200</v>
      </c>
      <c r="E307" s="1003"/>
      <c r="F307" s="1003"/>
      <c r="G307" s="1003"/>
      <c r="H307" s="1003"/>
      <c r="I307" s="1003"/>
      <c r="J307" s="1003"/>
      <c r="X307" s="947"/>
      <c r="Y307" s="947"/>
      <c r="Z307" s="947"/>
      <c r="AA307" s="947"/>
      <c r="AB307" s="947"/>
    </row>
    <row r="308" spans="2:28" x14ac:dyDescent="0.25">
      <c r="B308" s="1003"/>
      <c r="C308" s="1003"/>
      <c r="D308" s="1003" t="s">
        <v>1580</v>
      </c>
      <c r="E308" s="1003"/>
      <c r="F308" s="1003"/>
      <c r="G308" s="1003"/>
      <c r="H308" s="1003"/>
      <c r="I308" s="1003"/>
      <c r="J308" s="1003"/>
      <c r="X308" s="947"/>
      <c r="Y308" s="947"/>
      <c r="Z308" s="947"/>
      <c r="AA308" s="947"/>
      <c r="AB308" s="947"/>
    </row>
    <row r="309" spans="2:28" x14ac:dyDescent="0.25">
      <c r="B309" s="1003"/>
      <c r="C309" s="1003"/>
      <c r="D309" s="1003" t="s">
        <v>1202</v>
      </c>
      <c r="E309" s="1003"/>
      <c r="F309" s="1003"/>
      <c r="G309" s="1003"/>
      <c r="H309" s="1003"/>
      <c r="I309" s="1003"/>
      <c r="J309" s="1003"/>
      <c r="X309" s="947"/>
      <c r="Y309" s="947"/>
      <c r="Z309" s="947"/>
      <c r="AA309" s="947"/>
      <c r="AB309" s="947"/>
    </row>
    <row r="310" spans="2:28" x14ac:dyDescent="0.25">
      <c r="B310" s="1003"/>
      <c r="C310" s="1003"/>
      <c r="D310" s="1003" t="s">
        <v>1581</v>
      </c>
      <c r="E310" s="1003"/>
      <c r="F310" s="1003"/>
      <c r="G310" s="1003"/>
      <c r="H310" s="1003"/>
      <c r="I310" s="1003"/>
      <c r="J310" s="1003"/>
      <c r="X310" s="947"/>
      <c r="Y310" s="947"/>
      <c r="Z310" s="947"/>
      <c r="AA310" s="947"/>
      <c r="AB310" s="947"/>
    </row>
    <row r="311" spans="2:28" x14ac:dyDescent="0.25">
      <c r="B311" s="1003"/>
      <c r="C311" s="1003"/>
      <c r="D311" s="1003" t="s">
        <v>1582</v>
      </c>
      <c r="E311" s="1003"/>
      <c r="F311" s="1003"/>
      <c r="G311" s="1003"/>
      <c r="H311" s="1003"/>
      <c r="I311" s="1003"/>
      <c r="J311" s="1003"/>
      <c r="X311" s="947"/>
      <c r="Y311" s="947"/>
      <c r="Z311" s="947"/>
      <c r="AA311" s="947"/>
      <c r="AB311" s="947"/>
    </row>
    <row r="312" spans="2:28" x14ac:dyDescent="0.25">
      <c r="B312" s="1003"/>
      <c r="C312" s="1003"/>
      <c r="D312" s="1003" t="s">
        <v>1203</v>
      </c>
      <c r="E312" s="1003"/>
      <c r="F312" s="1003"/>
      <c r="G312" s="1003"/>
      <c r="H312" s="1003"/>
      <c r="I312" s="1003"/>
      <c r="J312" s="1003"/>
      <c r="X312" s="947"/>
      <c r="Y312" s="947"/>
      <c r="Z312" s="947"/>
      <c r="AA312" s="947"/>
      <c r="AB312" s="947"/>
    </row>
    <row r="313" spans="2:28" x14ac:dyDescent="0.25">
      <c r="B313" s="1003"/>
      <c r="C313" s="1003"/>
      <c r="D313" s="1003" t="s">
        <v>1583</v>
      </c>
      <c r="E313" s="1003"/>
      <c r="F313" s="1003"/>
      <c r="G313" s="1003"/>
      <c r="H313" s="1003"/>
      <c r="I313" s="1003"/>
      <c r="J313" s="1003"/>
      <c r="X313" s="947"/>
      <c r="Y313" s="947"/>
      <c r="Z313" s="947"/>
      <c r="AA313" s="947"/>
      <c r="AB313" s="947"/>
    </row>
    <row r="314" spans="2:28" x14ac:dyDescent="0.25">
      <c r="B314" s="1003"/>
      <c r="C314" s="1003"/>
      <c r="D314" s="1003" t="s">
        <v>1584</v>
      </c>
      <c r="E314" s="1003"/>
      <c r="F314" s="1003"/>
      <c r="G314" s="1003"/>
      <c r="H314" s="1003"/>
      <c r="I314" s="1003"/>
      <c r="J314" s="1003"/>
      <c r="X314" s="947"/>
      <c r="Y314" s="947"/>
      <c r="Z314" s="947"/>
      <c r="AA314" s="947"/>
      <c r="AB314" s="947"/>
    </row>
    <row r="315" spans="2:28" x14ac:dyDescent="0.25">
      <c r="B315" s="1003"/>
      <c r="C315" s="1003"/>
      <c r="D315" s="1003" t="s">
        <v>1585</v>
      </c>
      <c r="E315" s="1003"/>
      <c r="F315" s="1003"/>
      <c r="G315" s="1003"/>
      <c r="H315" s="1003"/>
      <c r="I315" s="1003"/>
      <c r="J315" s="1003"/>
      <c r="X315" s="947"/>
      <c r="Y315" s="947"/>
      <c r="Z315" s="947"/>
      <c r="AA315" s="947"/>
      <c r="AB315" s="947"/>
    </row>
    <row r="316" spans="2:28" x14ac:dyDescent="0.25">
      <c r="B316" s="1003"/>
      <c r="C316" s="1003"/>
      <c r="D316" s="1003" t="s">
        <v>1586</v>
      </c>
      <c r="E316" s="1003"/>
      <c r="F316" s="1003"/>
      <c r="G316" s="1003"/>
      <c r="H316" s="1003"/>
      <c r="I316" s="1003"/>
      <c r="J316" s="1003"/>
      <c r="X316" s="947"/>
      <c r="Y316" s="947"/>
      <c r="Z316" s="947"/>
      <c r="AA316" s="947"/>
      <c r="AB316" s="947"/>
    </row>
    <row r="317" spans="2:28" x14ac:dyDescent="0.25">
      <c r="B317" s="1003"/>
      <c r="C317" s="1003"/>
      <c r="D317" s="1003" t="s">
        <v>1095</v>
      </c>
      <c r="E317" s="1003"/>
      <c r="F317" s="1003"/>
      <c r="G317" s="1003"/>
      <c r="H317" s="1003"/>
      <c r="I317" s="1003"/>
      <c r="J317" s="1003"/>
      <c r="X317" s="947"/>
      <c r="Y317" s="947"/>
      <c r="Z317" s="947"/>
      <c r="AA317" s="947"/>
      <c r="AB317" s="947"/>
    </row>
    <row r="318" spans="2:28" x14ac:dyDescent="0.25">
      <c r="B318" s="1003"/>
      <c r="C318" s="1003"/>
      <c r="D318" s="1003" t="s">
        <v>1094</v>
      </c>
      <c r="E318" s="1003"/>
      <c r="F318" s="1003"/>
      <c r="G318" s="1003"/>
      <c r="H318" s="1003"/>
      <c r="I318" s="1003"/>
      <c r="J318" s="1003"/>
      <c r="X318" s="947"/>
      <c r="Y318" s="947"/>
      <c r="Z318" s="947"/>
      <c r="AA318" s="947"/>
      <c r="AB318" s="947"/>
    </row>
    <row r="319" spans="2:28" x14ac:dyDescent="0.25">
      <c r="B319" s="1003"/>
      <c r="C319" s="1003"/>
      <c r="D319" s="1003" t="s">
        <v>1587</v>
      </c>
      <c r="E319" s="1003"/>
      <c r="F319" s="1003"/>
      <c r="G319" s="1003"/>
      <c r="H319" s="1003"/>
      <c r="I319" s="1003"/>
      <c r="J319" s="1003"/>
      <c r="X319" s="947"/>
      <c r="Y319" s="947"/>
      <c r="Z319" s="947"/>
      <c r="AA319" s="947"/>
      <c r="AB319" s="947"/>
    </row>
    <row r="320" spans="2:28" x14ac:dyDescent="0.25">
      <c r="B320" s="1003"/>
      <c r="C320" s="1003"/>
      <c r="D320" s="1003" t="s">
        <v>1588</v>
      </c>
      <c r="E320" s="1003"/>
      <c r="F320" s="1003"/>
      <c r="G320" s="1003"/>
      <c r="H320" s="1003"/>
      <c r="I320" s="1003"/>
      <c r="J320" s="1003"/>
      <c r="X320" s="947"/>
      <c r="Y320" s="947"/>
      <c r="Z320" s="947"/>
      <c r="AA320" s="947"/>
      <c r="AB320" s="947"/>
    </row>
    <row r="321" spans="2:28" x14ac:dyDescent="0.25">
      <c r="B321" s="1003"/>
      <c r="C321" s="1003"/>
      <c r="D321" s="1003" t="s">
        <v>1589</v>
      </c>
      <c r="E321" s="1003"/>
      <c r="F321" s="1003"/>
      <c r="G321" s="1003"/>
      <c r="H321" s="1003"/>
      <c r="I321" s="1003"/>
      <c r="J321" s="1003"/>
      <c r="X321" s="947"/>
      <c r="Y321" s="947"/>
      <c r="Z321" s="947"/>
      <c r="AA321" s="947"/>
      <c r="AB321" s="947"/>
    </row>
    <row r="322" spans="2:28" x14ac:dyDescent="0.25">
      <c r="B322" s="1003"/>
      <c r="C322" s="1003"/>
      <c r="D322" s="1003" t="s">
        <v>1204</v>
      </c>
      <c r="E322" s="1003"/>
      <c r="F322" s="1003"/>
      <c r="G322" s="1003"/>
      <c r="H322" s="1003"/>
      <c r="I322" s="1003"/>
      <c r="J322" s="1003"/>
      <c r="X322" s="947"/>
      <c r="Y322" s="947"/>
      <c r="Z322" s="947"/>
      <c r="AA322" s="947"/>
      <c r="AB322" s="947"/>
    </row>
    <row r="323" spans="2:28" x14ac:dyDescent="0.25">
      <c r="B323" s="1003"/>
      <c r="C323" s="1003"/>
      <c r="D323" s="1003" t="s">
        <v>1590</v>
      </c>
      <c r="E323" s="1003"/>
      <c r="F323" s="1003"/>
      <c r="G323" s="1003"/>
      <c r="H323" s="1003"/>
      <c r="I323" s="1003"/>
      <c r="J323" s="1003"/>
      <c r="X323" s="947"/>
      <c r="Y323" s="947"/>
      <c r="Z323" s="947"/>
      <c r="AA323" s="947"/>
      <c r="AB323" s="947"/>
    </row>
    <row r="324" spans="2:28" x14ac:dyDescent="0.25">
      <c r="B324" s="1003"/>
      <c r="C324" s="1003"/>
      <c r="D324" s="1003" t="s">
        <v>1205</v>
      </c>
      <c r="E324" s="1003"/>
      <c r="F324" s="1003"/>
      <c r="G324" s="1003"/>
      <c r="H324" s="1003"/>
      <c r="I324" s="1003"/>
      <c r="J324" s="1003"/>
      <c r="X324" s="947"/>
      <c r="Y324" s="947"/>
      <c r="Z324" s="947"/>
      <c r="AA324" s="947"/>
      <c r="AB324" s="947"/>
    </row>
    <row r="325" spans="2:28" x14ac:dyDescent="0.25">
      <c r="B325" s="1003"/>
      <c r="C325" s="1003"/>
      <c r="D325" s="1003" t="s">
        <v>1591</v>
      </c>
      <c r="E325" s="1003"/>
      <c r="F325" s="1003"/>
      <c r="G325" s="1003"/>
      <c r="H325" s="1003"/>
      <c r="I325" s="1003"/>
      <c r="J325" s="1003"/>
      <c r="X325" s="947"/>
      <c r="Y325" s="947"/>
      <c r="Z325" s="947"/>
      <c r="AA325" s="947"/>
      <c r="AB325" s="947"/>
    </row>
    <row r="326" spans="2:28" x14ac:dyDescent="0.25">
      <c r="B326" s="1003"/>
      <c r="C326" s="1003"/>
      <c r="D326" s="1003" t="s">
        <v>1206</v>
      </c>
      <c r="E326" s="1003"/>
      <c r="F326" s="1003"/>
      <c r="G326" s="1003"/>
      <c r="H326" s="1003"/>
      <c r="I326" s="1003"/>
      <c r="J326" s="1003"/>
      <c r="X326" s="947"/>
      <c r="Y326" s="947"/>
      <c r="Z326" s="947"/>
      <c r="AA326" s="947"/>
      <c r="AB326" s="947"/>
    </row>
    <row r="327" spans="2:28" x14ac:dyDescent="0.25">
      <c r="B327" s="1003"/>
      <c r="C327" s="1003"/>
      <c r="D327" s="1003" t="s">
        <v>1093</v>
      </c>
      <c r="E327" s="1003"/>
      <c r="F327" s="1003"/>
      <c r="G327" s="1003"/>
      <c r="H327" s="1003"/>
      <c r="I327" s="1003"/>
      <c r="J327" s="1003"/>
      <c r="X327" s="947"/>
      <c r="Y327" s="947"/>
      <c r="Z327" s="947"/>
      <c r="AA327" s="947"/>
      <c r="AB327" s="947"/>
    </row>
    <row r="328" spans="2:28" x14ac:dyDescent="0.25">
      <c r="B328" s="1003"/>
      <c r="C328" s="1003"/>
      <c r="D328" s="1003" t="s">
        <v>1207</v>
      </c>
      <c r="E328" s="1003"/>
      <c r="F328" s="1003"/>
      <c r="G328" s="1003"/>
      <c r="H328" s="1003"/>
      <c r="I328" s="1003"/>
      <c r="J328" s="1003"/>
      <c r="X328" s="947"/>
      <c r="Y328" s="947"/>
      <c r="Z328" s="947"/>
      <c r="AA328" s="947"/>
      <c r="AB328" s="947"/>
    </row>
    <row r="329" spans="2:28" x14ac:dyDescent="0.25">
      <c r="B329" s="1003"/>
      <c r="C329" s="1003"/>
      <c r="D329" s="1003" t="s">
        <v>1592</v>
      </c>
      <c r="E329" s="1003"/>
      <c r="F329" s="1003"/>
      <c r="G329" s="1003"/>
      <c r="H329" s="1003"/>
      <c r="I329" s="1003"/>
      <c r="J329" s="1003"/>
      <c r="X329" s="947"/>
      <c r="Y329" s="947"/>
      <c r="Z329" s="947"/>
      <c r="AA329" s="947"/>
      <c r="AB329" s="947"/>
    </row>
    <row r="330" spans="2:28" x14ac:dyDescent="0.25">
      <c r="B330" s="1003"/>
      <c r="C330" s="1003"/>
      <c r="D330" s="1003" t="s">
        <v>1593</v>
      </c>
      <c r="E330" s="1003"/>
      <c r="F330" s="1003"/>
      <c r="G330" s="1003"/>
      <c r="H330" s="1003"/>
      <c r="I330" s="1003"/>
      <c r="J330" s="1003"/>
      <c r="X330" s="947"/>
      <c r="Y330" s="947"/>
      <c r="Z330" s="947"/>
      <c r="AA330" s="947"/>
      <c r="AB330" s="947"/>
    </row>
    <row r="331" spans="2:28" x14ac:dyDescent="0.25">
      <c r="B331" s="1003"/>
      <c r="C331" s="1003"/>
      <c r="D331" s="1003" t="s">
        <v>1092</v>
      </c>
      <c r="E331" s="1003"/>
      <c r="F331" s="1003"/>
      <c r="G331" s="1003"/>
      <c r="H331" s="1003"/>
      <c r="I331" s="1003"/>
      <c r="J331" s="1003"/>
      <c r="X331" s="947"/>
      <c r="Y331" s="947"/>
      <c r="Z331" s="947"/>
      <c r="AA331" s="947"/>
      <c r="AB331" s="947"/>
    </row>
    <row r="332" spans="2:28" x14ac:dyDescent="0.25">
      <c r="B332" s="1003"/>
      <c r="C332" s="1003"/>
      <c r="D332" s="1003" t="s">
        <v>1208</v>
      </c>
      <c r="E332" s="1003"/>
      <c r="F332" s="1003"/>
      <c r="G332" s="1003"/>
      <c r="H332" s="1003"/>
      <c r="I332" s="1003"/>
      <c r="J332" s="1003"/>
      <c r="X332" s="947"/>
      <c r="Y332" s="947"/>
      <c r="Z332" s="947"/>
      <c r="AA332" s="947"/>
      <c r="AB332" s="947"/>
    </row>
    <row r="333" spans="2:28" x14ac:dyDescent="0.25">
      <c r="B333" s="1003"/>
      <c r="C333" s="1003"/>
      <c r="D333" s="1003" t="s">
        <v>1594</v>
      </c>
      <c r="E333" s="1003"/>
      <c r="F333" s="1003"/>
      <c r="G333" s="1003"/>
      <c r="H333" s="1003"/>
      <c r="I333" s="1003"/>
      <c r="J333" s="1003"/>
      <c r="X333" s="947"/>
      <c r="Y333" s="947"/>
      <c r="Z333" s="947"/>
      <c r="AA333" s="947"/>
      <c r="AB333" s="947"/>
    </row>
    <row r="334" spans="2:28" x14ac:dyDescent="0.25">
      <c r="B334" s="1003"/>
      <c r="C334" s="1003"/>
      <c r="D334" s="1003" t="s">
        <v>1209</v>
      </c>
      <c r="E334" s="1003"/>
      <c r="F334" s="1003"/>
      <c r="G334" s="1003"/>
      <c r="H334" s="1003"/>
      <c r="I334" s="1003"/>
      <c r="J334" s="1003"/>
      <c r="X334" s="947"/>
      <c r="Y334" s="947"/>
      <c r="Z334" s="947"/>
      <c r="AA334" s="947"/>
      <c r="AB334" s="947"/>
    </row>
    <row r="335" spans="2:28" x14ac:dyDescent="0.25">
      <c r="B335" s="1003"/>
      <c r="C335" s="1003"/>
      <c r="D335" s="1003" t="s">
        <v>1595</v>
      </c>
      <c r="E335" s="1003"/>
      <c r="F335" s="1003"/>
      <c r="G335" s="1003"/>
      <c r="H335" s="1003"/>
      <c r="I335" s="1003"/>
      <c r="J335" s="1003"/>
      <c r="X335" s="947"/>
      <c r="Y335" s="947"/>
      <c r="Z335" s="947"/>
      <c r="AA335" s="947"/>
      <c r="AB335" s="947"/>
    </row>
    <row r="336" spans="2:28" x14ac:dyDescent="0.25">
      <c r="B336" s="1003"/>
      <c r="C336" s="1003"/>
      <c r="D336" s="1003" t="s">
        <v>1596</v>
      </c>
      <c r="E336" s="1003"/>
      <c r="F336" s="1003"/>
      <c r="G336" s="1003"/>
      <c r="H336" s="1003"/>
      <c r="I336" s="1003"/>
      <c r="J336" s="1003"/>
      <c r="X336" s="947"/>
      <c r="Y336" s="947"/>
      <c r="Z336" s="947"/>
      <c r="AA336" s="947"/>
      <c r="AB336" s="947"/>
    </row>
    <row r="337" spans="2:28" x14ac:dyDescent="0.25">
      <c r="B337" s="1003"/>
      <c r="C337" s="1003"/>
      <c r="D337" s="1003" t="s">
        <v>1091</v>
      </c>
      <c r="E337" s="1003"/>
      <c r="F337" s="1003"/>
      <c r="G337" s="1003"/>
      <c r="H337" s="1003"/>
      <c r="I337" s="1003"/>
      <c r="J337" s="1003"/>
      <c r="X337" s="947"/>
      <c r="Y337" s="947"/>
      <c r="Z337" s="947"/>
      <c r="AA337" s="947"/>
      <c r="AB337" s="947"/>
    </row>
    <row r="338" spans="2:28" x14ac:dyDescent="0.25">
      <c r="B338" s="1003"/>
      <c r="C338" s="1003"/>
      <c r="D338" s="1003" t="s">
        <v>1597</v>
      </c>
      <c r="E338" s="1003"/>
      <c r="F338" s="1003"/>
      <c r="G338" s="1003"/>
      <c r="H338" s="1003"/>
      <c r="I338" s="1003"/>
      <c r="J338" s="1003"/>
      <c r="X338" s="947"/>
      <c r="Y338" s="947"/>
      <c r="Z338" s="947"/>
      <c r="AA338" s="947"/>
      <c r="AB338" s="947"/>
    </row>
    <row r="339" spans="2:28" x14ac:dyDescent="0.25">
      <c r="B339" s="1003"/>
      <c r="C339" s="1003"/>
      <c r="D339" s="1003" t="s">
        <v>1598</v>
      </c>
      <c r="E339" s="1003"/>
      <c r="F339" s="1003"/>
      <c r="G339" s="1003"/>
      <c r="H339" s="1003"/>
      <c r="I339" s="1003"/>
      <c r="J339" s="1003"/>
      <c r="X339" s="947"/>
      <c r="Y339" s="947"/>
      <c r="Z339" s="947"/>
      <c r="AA339" s="947"/>
      <c r="AB339" s="947"/>
    </row>
    <row r="340" spans="2:28" x14ac:dyDescent="0.25">
      <c r="B340" s="1003"/>
      <c r="C340" s="1003"/>
      <c r="D340" s="1003" t="s">
        <v>1599</v>
      </c>
      <c r="E340" s="1003"/>
      <c r="F340" s="1003"/>
      <c r="G340" s="1003"/>
      <c r="H340" s="1003"/>
      <c r="I340" s="1003"/>
      <c r="J340" s="1003"/>
      <c r="X340" s="947"/>
      <c r="Y340" s="947"/>
      <c r="Z340" s="947"/>
      <c r="AA340" s="947"/>
      <c r="AB340" s="947"/>
    </row>
    <row r="341" spans="2:28" x14ac:dyDescent="0.25">
      <c r="B341" s="1003"/>
      <c r="C341" s="1003"/>
      <c r="D341" s="1003" t="s">
        <v>1600</v>
      </c>
      <c r="E341" s="1003"/>
      <c r="F341" s="1003"/>
      <c r="G341" s="1003"/>
      <c r="H341" s="1003"/>
      <c r="I341" s="1003"/>
      <c r="J341" s="1003"/>
      <c r="X341" s="947"/>
      <c r="Y341" s="947"/>
      <c r="Z341" s="947"/>
      <c r="AA341" s="947"/>
      <c r="AB341" s="947"/>
    </row>
    <row r="342" spans="2:28" x14ac:dyDescent="0.25">
      <c r="B342" s="1003"/>
      <c r="C342" s="1003"/>
      <c r="D342" s="1003" t="s">
        <v>1211</v>
      </c>
      <c r="E342" s="1003"/>
      <c r="F342" s="1003"/>
      <c r="G342" s="1003"/>
      <c r="H342" s="1003"/>
      <c r="I342" s="1003"/>
      <c r="J342" s="1003"/>
      <c r="X342" s="947"/>
      <c r="Y342" s="947"/>
      <c r="Z342" s="947"/>
      <c r="AA342" s="947"/>
      <c r="AB342" s="947"/>
    </row>
    <row r="343" spans="2:28" x14ac:dyDescent="0.25">
      <c r="B343" s="1003"/>
      <c r="C343" s="1003"/>
      <c r="D343" s="1003" t="s">
        <v>1601</v>
      </c>
      <c r="E343" s="1003"/>
      <c r="F343" s="1003"/>
      <c r="G343" s="1003"/>
      <c r="H343" s="1003"/>
      <c r="I343" s="1003"/>
      <c r="J343" s="1003"/>
      <c r="X343" s="947"/>
      <c r="Y343" s="947"/>
      <c r="Z343" s="947"/>
      <c r="AA343" s="947"/>
      <c r="AB343" s="947"/>
    </row>
    <row r="344" spans="2:28" x14ac:dyDescent="0.25">
      <c r="B344" s="1003"/>
      <c r="C344" s="1003"/>
      <c r="D344" s="1003" t="s">
        <v>1602</v>
      </c>
      <c r="E344" s="1003"/>
      <c r="F344" s="1003"/>
      <c r="G344" s="1003"/>
      <c r="H344" s="1003"/>
      <c r="I344" s="1003"/>
      <c r="J344" s="1003"/>
      <c r="X344" s="947"/>
      <c r="Y344" s="947"/>
      <c r="Z344" s="947"/>
      <c r="AA344" s="947"/>
      <c r="AB344" s="947"/>
    </row>
    <row r="345" spans="2:28" x14ac:dyDescent="0.25">
      <c r="B345" s="1003"/>
      <c r="C345" s="1003"/>
      <c r="D345" s="1003" t="s">
        <v>1603</v>
      </c>
      <c r="E345" s="1003"/>
      <c r="F345" s="1003"/>
      <c r="G345" s="1003"/>
      <c r="H345" s="1003"/>
      <c r="I345" s="1003"/>
      <c r="J345" s="1003"/>
      <c r="X345" s="947"/>
      <c r="Y345" s="947"/>
      <c r="Z345" s="947"/>
      <c r="AA345" s="947"/>
      <c r="AB345" s="947"/>
    </row>
    <row r="346" spans="2:28" x14ac:dyDescent="0.25">
      <c r="B346" s="1003"/>
      <c r="C346" s="1003"/>
      <c r="D346" s="1003" t="s">
        <v>1604</v>
      </c>
      <c r="E346" s="1003"/>
      <c r="F346" s="1003"/>
      <c r="G346" s="1003"/>
      <c r="H346" s="1003"/>
      <c r="I346" s="1003"/>
      <c r="J346" s="1003"/>
      <c r="X346" s="947"/>
      <c r="Y346" s="947"/>
      <c r="Z346" s="947"/>
      <c r="AA346" s="947"/>
      <c r="AB346" s="947"/>
    </row>
    <row r="347" spans="2:28" x14ac:dyDescent="0.25">
      <c r="B347" s="1003"/>
      <c r="C347" s="1003"/>
      <c r="D347" s="1003" t="s">
        <v>1605</v>
      </c>
      <c r="E347" s="1003"/>
      <c r="F347" s="1003"/>
      <c r="G347" s="1003"/>
      <c r="H347" s="1003"/>
      <c r="I347" s="1003"/>
      <c r="J347" s="1003"/>
      <c r="X347" s="947"/>
      <c r="Y347" s="947"/>
      <c r="Z347" s="947"/>
      <c r="AA347" s="947"/>
      <c r="AB347" s="947"/>
    </row>
    <row r="348" spans="2:28" x14ac:dyDescent="0.25">
      <c r="B348" s="1003"/>
      <c r="C348" s="1003"/>
      <c r="D348" s="1003" t="s">
        <v>1212</v>
      </c>
      <c r="E348" s="1003"/>
      <c r="F348" s="1003"/>
      <c r="G348" s="1003"/>
      <c r="H348" s="1003"/>
      <c r="I348" s="1003"/>
      <c r="J348" s="1003"/>
      <c r="X348" s="947"/>
      <c r="Y348" s="947"/>
      <c r="Z348" s="947"/>
      <c r="AA348" s="947"/>
      <c r="AB348" s="947"/>
    </row>
    <row r="349" spans="2:28" x14ac:dyDescent="0.25">
      <c r="B349" s="1003"/>
      <c r="C349" s="1003"/>
      <c r="D349" s="1003" t="s">
        <v>1213</v>
      </c>
      <c r="E349" s="1003"/>
      <c r="F349" s="1003"/>
      <c r="G349" s="1003"/>
      <c r="H349" s="1003"/>
      <c r="I349" s="1003"/>
      <c r="J349" s="1003"/>
      <c r="X349" s="947"/>
      <c r="Y349" s="947"/>
      <c r="Z349" s="947"/>
      <c r="AA349" s="947"/>
      <c r="AB349" s="947"/>
    </row>
    <row r="350" spans="2:28" x14ac:dyDescent="0.25">
      <c r="B350" s="1003"/>
      <c r="C350" s="1003"/>
      <c r="D350" s="1003" t="s">
        <v>1606</v>
      </c>
      <c r="E350" s="1003"/>
      <c r="F350" s="1003"/>
      <c r="G350" s="1003"/>
      <c r="H350" s="1003"/>
      <c r="I350" s="1003"/>
      <c r="J350" s="1003"/>
      <c r="X350" s="947"/>
      <c r="Y350" s="947"/>
      <c r="Z350" s="947"/>
      <c r="AA350" s="947"/>
      <c r="AB350" s="947"/>
    </row>
    <row r="351" spans="2:28" x14ac:dyDescent="0.25">
      <c r="B351" s="1003"/>
      <c r="C351" s="1003"/>
      <c r="D351" s="1003" t="s">
        <v>1090</v>
      </c>
      <c r="E351" s="1003"/>
      <c r="F351" s="1003"/>
      <c r="G351" s="1003"/>
      <c r="H351" s="1003"/>
      <c r="I351" s="1003"/>
      <c r="J351" s="1003"/>
      <c r="X351" s="947"/>
      <c r="Y351" s="947"/>
      <c r="Z351" s="947"/>
      <c r="AA351" s="947"/>
      <c r="AB351" s="947"/>
    </row>
    <row r="352" spans="2:28" x14ac:dyDescent="0.25">
      <c r="B352" s="1003"/>
      <c r="C352" s="1003"/>
      <c r="D352" s="1003" t="s">
        <v>1607</v>
      </c>
      <c r="E352" s="1003"/>
      <c r="F352" s="1003"/>
      <c r="G352" s="1003"/>
      <c r="H352" s="1003"/>
      <c r="I352" s="1003"/>
      <c r="J352" s="1003"/>
    </row>
    <row r="353" spans="2:10" x14ac:dyDescent="0.25">
      <c r="B353" s="1003"/>
      <c r="C353" s="1003"/>
      <c r="D353" s="1003" t="s">
        <v>1214</v>
      </c>
      <c r="E353" s="1003"/>
      <c r="F353" s="1003"/>
      <c r="G353" s="1003"/>
      <c r="H353" s="1003"/>
      <c r="I353" s="1003"/>
      <c r="J353" s="1003"/>
    </row>
    <row r="354" spans="2:10" x14ac:dyDescent="0.25">
      <c r="B354" s="1003"/>
      <c r="C354" s="1003"/>
      <c r="D354" s="1003" t="s">
        <v>1608</v>
      </c>
      <c r="E354" s="1003"/>
      <c r="F354" s="1003"/>
      <c r="G354" s="1003"/>
      <c r="H354" s="1003"/>
      <c r="I354" s="1003"/>
      <c r="J354" s="1003"/>
    </row>
    <row r="355" spans="2:10" x14ac:dyDescent="0.25">
      <c r="B355" s="1003"/>
      <c r="C355" s="1003"/>
      <c r="D355" s="1003" t="s">
        <v>1609</v>
      </c>
      <c r="E355" s="1003"/>
      <c r="F355" s="1003"/>
      <c r="G355" s="1003"/>
      <c r="H355" s="1003"/>
      <c r="I355" s="1003"/>
      <c r="J355" s="1003"/>
    </row>
    <row r="356" spans="2:10" x14ac:dyDescent="0.25">
      <c r="B356" s="1003"/>
      <c r="C356" s="1003"/>
      <c r="D356" s="1003" t="s">
        <v>1610</v>
      </c>
      <c r="E356" s="1003"/>
      <c r="F356" s="1003"/>
      <c r="G356" s="1003"/>
      <c r="H356" s="1003"/>
      <c r="I356" s="1003"/>
      <c r="J356" s="1003"/>
    </row>
    <row r="357" spans="2:10" x14ac:dyDescent="0.25">
      <c r="B357" s="1003"/>
      <c r="C357" s="1003"/>
      <c r="D357" s="1003" t="s">
        <v>1215</v>
      </c>
      <c r="E357" s="1003"/>
      <c r="F357" s="1003"/>
      <c r="G357" s="1003"/>
      <c r="H357" s="1003"/>
      <c r="I357" s="1003"/>
      <c r="J357" s="1003"/>
    </row>
    <row r="358" spans="2:10" x14ac:dyDescent="0.25">
      <c r="B358" s="1003"/>
      <c r="C358" s="1003"/>
      <c r="D358" s="1003" t="s">
        <v>1611</v>
      </c>
      <c r="E358" s="1003"/>
      <c r="F358" s="1003"/>
      <c r="G358" s="1003"/>
      <c r="H358" s="1003"/>
      <c r="I358" s="1003"/>
      <c r="J358" s="1003"/>
    </row>
    <row r="359" spans="2:10" x14ac:dyDescent="0.25">
      <c r="B359" s="1003"/>
      <c r="C359" s="1003"/>
      <c r="D359" s="1003" t="s">
        <v>1216</v>
      </c>
      <c r="E359" s="1003"/>
      <c r="F359" s="1003"/>
      <c r="G359" s="1003"/>
      <c r="H359" s="1003"/>
      <c r="I359" s="1003"/>
      <c r="J359" s="1003"/>
    </row>
    <row r="360" spans="2:10" x14ac:dyDescent="0.25">
      <c r="B360" s="1003"/>
      <c r="C360" s="1003"/>
      <c r="D360" s="1003" t="s">
        <v>1089</v>
      </c>
      <c r="E360" s="1003"/>
      <c r="F360" s="1003"/>
      <c r="G360" s="1003"/>
      <c r="H360" s="1003"/>
      <c r="I360" s="1003"/>
      <c r="J360" s="1003"/>
    </row>
    <row r="361" spans="2:10" x14ac:dyDescent="0.25">
      <c r="B361" s="1003"/>
      <c r="C361" s="1003"/>
      <c r="D361" s="1003" t="s">
        <v>1201</v>
      </c>
      <c r="E361" s="1003"/>
      <c r="F361" s="1003"/>
      <c r="G361" s="1003"/>
      <c r="H361" s="1003"/>
      <c r="I361" s="1003"/>
      <c r="J361" s="1003"/>
    </row>
    <row r="362" spans="2:10" x14ac:dyDescent="0.25">
      <c r="B362" s="1003"/>
      <c r="C362" s="1003"/>
      <c r="D362" s="1003" t="s">
        <v>1217</v>
      </c>
      <c r="E362" s="1003"/>
      <c r="F362" s="1003"/>
      <c r="G362" s="1003"/>
      <c r="H362" s="1003"/>
      <c r="I362" s="1003"/>
      <c r="J362" s="1003"/>
    </row>
    <row r="363" spans="2:10" x14ac:dyDescent="0.25">
      <c r="B363" s="1003"/>
      <c r="C363" s="1003"/>
      <c r="D363" s="1003" t="s">
        <v>1612</v>
      </c>
      <c r="E363" s="1003"/>
      <c r="F363" s="1003"/>
      <c r="G363" s="1003"/>
      <c r="H363" s="1003"/>
      <c r="I363" s="1003"/>
      <c r="J363" s="1003"/>
    </row>
    <row r="364" spans="2:10" x14ac:dyDescent="0.25">
      <c r="B364" s="1003"/>
      <c r="C364" s="1003"/>
      <c r="D364" s="1003" t="s">
        <v>1613</v>
      </c>
      <c r="E364" s="1003"/>
      <c r="F364" s="1003"/>
      <c r="G364" s="1003"/>
      <c r="H364" s="1003"/>
      <c r="I364" s="1003"/>
      <c r="J364" s="1003"/>
    </row>
    <row r="365" spans="2:10" x14ac:dyDescent="0.25">
      <c r="B365" s="1003"/>
      <c r="C365" s="1003"/>
      <c r="D365" s="1003" t="s">
        <v>1614</v>
      </c>
      <c r="E365" s="1003"/>
      <c r="F365" s="1003"/>
      <c r="G365" s="1003"/>
      <c r="H365" s="1003"/>
      <c r="I365" s="1003"/>
      <c r="J365" s="1003"/>
    </row>
    <row r="366" spans="2:10" x14ac:dyDescent="0.25">
      <c r="B366" s="1003"/>
      <c r="C366" s="1003"/>
      <c r="D366" s="1003" t="s">
        <v>1218</v>
      </c>
      <c r="E366" s="1003"/>
      <c r="F366" s="1003"/>
      <c r="G366" s="1003"/>
      <c r="H366" s="1003"/>
      <c r="I366" s="1003"/>
      <c r="J366" s="1003"/>
    </row>
    <row r="367" spans="2:10" x14ac:dyDescent="0.25">
      <c r="B367" s="1003"/>
      <c r="C367" s="1003"/>
      <c r="D367" s="1003" t="s">
        <v>1615</v>
      </c>
      <c r="E367" s="1003"/>
      <c r="F367" s="1003"/>
      <c r="G367" s="1003"/>
      <c r="H367" s="1003"/>
      <c r="I367" s="1003"/>
      <c r="J367" s="1003"/>
    </row>
    <row r="368" spans="2:10" x14ac:dyDescent="0.25">
      <c r="B368" s="1003"/>
      <c r="C368" s="1003"/>
      <c r="D368" s="1003" t="s">
        <v>1616</v>
      </c>
      <c r="E368" s="1003"/>
      <c r="F368" s="1003"/>
      <c r="G368" s="1003"/>
      <c r="H368" s="1003"/>
      <c r="I368" s="1003"/>
      <c r="J368" s="1003"/>
    </row>
    <row r="369" spans="2:10" x14ac:dyDescent="0.25">
      <c r="B369" s="1003"/>
      <c r="C369" s="1003"/>
      <c r="D369" s="1003" t="s">
        <v>1088</v>
      </c>
      <c r="E369" s="1003"/>
      <c r="F369" s="1003"/>
      <c r="G369" s="1003"/>
      <c r="H369" s="1003"/>
      <c r="I369" s="1003"/>
      <c r="J369" s="1003"/>
    </row>
    <row r="370" spans="2:10" x14ac:dyDescent="0.25">
      <c r="B370" s="1003"/>
      <c r="C370" s="1003"/>
      <c r="D370" s="1003" t="s">
        <v>1219</v>
      </c>
      <c r="E370" s="1003"/>
      <c r="F370" s="1003"/>
      <c r="G370" s="1003"/>
      <c r="H370" s="1003"/>
      <c r="I370" s="1003"/>
      <c r="J370" s="1003"/>
    </row>
    <row r="371" spans="2:10" x14ac:dyDescent="0.25">
      <c r="B371" s="1003"/>
      <c r="C371" s="1003"/>
      <c r="D371" s="1003" t="s">
        <v>1617</v>
      </c>
      <c r="E371" s="1003"/>
      <c r="F371" s="1003"/>
      <c r="G371" s="1003"/>
      <c r="H371" s="1003"/>
      <c r="I371" s="1003"/>
      <c r="J371" s="1003"/>
    </row>
    <row r="372" spans="2:10" x14ac:dyDescent="0.25">
      <c r="B372" s="1003"/>
      <c r="C372" s="1003"/>
      <c r="D372" s="1003" t="s">
        <v>1618</v>
      </c>
      <c r="E372" s="1003"/>
      <c r="F372" s="1003"/>
      <c r="G372" s="1003"/>
      <c r="H372" s="1003"/>
      <c r="I372" s="1003"/>
      <c r="J372" s="1003"/>
    </row>
    <row r="373" spans="2:10" x14ac:dyDescent="0.25">
      <c r="B373" s="1003"/>
      <c r="C373" s="1003"/>
      <c r="D373" s="1003" t="s">
        <v>1619</v>
      </c>
      <c r="E373" s="1003"/>
      <c r="F373" s="1003"/>
      <c r="G373" s="1003"/>
      <c r="H373" s="1003"/>
      <c r="I373" s="1003"/>
      <c r="J373" s="1003"/>
    </row>
    <row r="374" spans="2:10" x14ac:dyDescent="0.25">
      <c r="B374" s="1003"/>
      <c r="C374" s="1003"/>
      <c r="D374" s="1003" t="s">
        <v>1620</v>
      </c>
      <c r="E374" s="1003"/>
      <c r="F374" s="1003"/>
      <c r="G374" s="1003"/>
      <c r="H374" s="1003"/>
      <c r="I374" s="1003"/>
      <c r="J374" s="1003"/>
    </row>
    <row r="375" spans="2:10" x14ac:dyDescent="0.25">
      <c r="B375" s="1003"/>
      <c r="C375" s="1003"/>
      <c r="D375" s="1003" t="s">
        <v>1621</v>
      </c>
      <c r="E375" s="1003"/>
      <c r="F375" s="1003"/>
      <c r="G375" s="1003"/>
      <c r="H375" s="1003"/>
      <c r="I375" s="1003"/>
      <c r="J375" s="1003"/>
    </row>
    <row r="376" spans="2:10" x14ac:dyDescent="0.25">
      <c r="B376" s="1003"/>
      <c r="C376" s="1003"/>
      <c r="D376" s="1003" t="s">
        <v>1622</v>
      </c>
      <c r="E376" s="1003"/>
      <c r="F376" s="1003"/>
      <c r="G376" s="1003"/>
      <c r="H376" s="1003"/>
      <c r="I376" s="1003"/>
      <c r="J376" s="1003"/>
    </row>
    <row r="377" spans="2:10" x14ac:dyDescent="0.25">
      <c r="B377" s="1003"/>
      <c r="C377" s="1003"/>
      <c r="D377" s="1003" t="s">
        <v>1220</v>
      </c>
      <c r="E377" s="1003"/>
      <c r="F377" s="1003"/>
      <c r="G377" s="1003"/>
      <c r="H377" s="1003"/>
      <c r="I377" s="1003"/>
      <c r="J377" s="1003"/>
    </row>
    <row r="378" spans="2:10" x14ac:dyDescent="0.25">
      <c r="B378" s="1003"/>
      <c r="C378" s="1003"/>
      <c r="D378" s="1003" t="s">
        <v>1623</v>
      </c>
      <c r="E378" s="1003"/>
      <c r="F378" s="1003"/>
      <c r="G378" s="1003"/>
      <c r="H378" s="1003"/>
      <c r="I378" s="1003"/>
      <c r="J378" s="1003"/>
    </row>
    <row r="379" spans="2:10" x14ac:dyDescent="0.25">
      <c r="B379" s="1003"/>
      <c r="C379" s="1003"/>
      <c r="D379" s="1003" t="s">
        <v>1624</v>
      </c>
      <c r="E379" s="1003"/>
      <c r="F379" s="1003"/>
      <c r="G379" s="1003"/>
      <c r="H379" s="1003"/>
      <c r="I379" s="1003"/>
      <c r="J379" s="1003"/>
    </row>
    <row r="380" spans="2:10" x14ac:dyDescent="0.25">
      <c r="B380" s="1003"/>
      <c r="C380" s="1003"/>
      <c r="D380" s="1003" t="s">
        <v>1210</v>
      </c>
      <c r="E380" s="1003"/>
      <c r="F380" s="1003"/>
      <c r="G380" s="1003"/>
      <c r="H380" s="1003"/>
      <c r="I380" s="1003"/>
      <c r="J380" s="1003"/>
    </row>
    <row r="381" spans="2:10" x14ac:dyDescent="0.25">
      <c r="B381" s="1003"/>
      <c r="C381" s="1003"/>
      <c r="D381" s="1003" t="s">
        <v>1625</v>
      </c>
      <c r="E381" s="1003"/>
      <c r="F381" s="1003"/>
      <c r="G381" s="1003"/>
      <c r="H381" s="1003"/>
      <c r="I381" s="1003"/>
      <c r="J381" s="1003"/>
    </row>
    <row r="382" spans="2:10" x14ac:dyDescent="0.25">
      <c r="B382" s="1003"/>
      <c r="C382" s="1003"/>
      <c r="D382" s="1003"/>
      <c r="E382" s="1003"/>
      <c r="F382" s="1003"/>
      <c r="G382" s="1003"/>
      <c r="H382" s="1003"/>
      <c r="I382" s="1003"/>
      <c r="J382" s="1003"/>
    </row>
    <row r="383" spans="2:10" x14ac:dyDescent="0.25">
      <c r="B383" s="1003"/>
      <c r="C383" s="1003"/>
      <c r="D383" s="1003"/>
      <c r="E383" s="1003"/>
      <c r="F383" s="1003"/>
      <c r="G383" s="1003"/>
      <c r="H383" s="1003"/>
      <c r="I383" s="1003"/>
      <c r="J383" s="1003"/>
    </row>
    <row r="384" spans="2:10" x14ac:dyDescent="0.25">
      <c r="B384" s="1003"/>
      <c r="C384" s="1003"/>
      <c r="D384" s="1003"/>
      <c r="E384" s="1003"/>
      <c r="F384" s="1003"/>
      <c r="G384" s="1003"/>
      <c r="H384" s="1003"/>
      <c r="I384" s="1003"/>
      <c r="J384" s="1003"/>
    </row>
    <row r="385" spans="2:10" x14ac:dyDescent="0.25">
      <c r="B385" s="1003"/>
      <c r="C385" s="1003"/>
      <c r="D385" s="1003"/>
      <c r="E385" s="1003"/>
      <c r="F385" s="1003"/>
      <c r="G385" s="1003"/>
      <c r="H385" s="1003"/>
      <c r="I385" s="1003"/>
      <c r="J385" s="1003"/>
    </row>
    <row r="386" spans="2:10" x14ac:dyDescent="0.25">
      <c r="B386" s="1003"/>
      <c r="C386" s="1003"/>
      <c r="D386" s="1003"/>
      <c r="E386" s="1003"/>
      <c r="F386" s="1003"/>
      <c r="G386" s="1003"/>
      <c r="H386" s="1003"/>
      <c r="I386" s="1003"/>
      <c r="J386" s="1003"/>
    </row>
    <row r="387" spans="2:10" x14ac:dyDescent="0.25">
      <c r="B387" s="1003"/>
      <c r="C387" s="1003"/>
      <c r="D387" s="1003"/>
      <c r="E387" s="1003"/>
      <c r="F387" s="1003"/>
      <c r="G387" s="1003"/>
      <c r="H387" s="1003"/>
      <c r="I387" s="1003"/>
      <c r="J387" s="1003"/>
    </row>
    <row r="388" spans="2:10" x14ac:dyDescent="0.25">
      <c r="B388" s="1003"/>
      <c r="C388" s="1003"/>
      <c r="D388" s="1003"/>
      <c r="E388" s="1003"/>
      <c r="F388" s="1003"/>
      <c r="G388" s="1003"/>
      <c r="H388" s="1003"/>
      <c r="I388" s="1003"/>
      <c r="J388" s="1003"/>
    </row>
    <row r="389" spans="2:10" x14ac:dyDescent="0.25">
      <c r="B389" s="1003"/>
      <c r="C389" s="1003"/>
      <c r="D389" s="1003"/>
      <c r="E389" s="1003"/>
      <c r="F389" s="1003"/>
      <c r="G389" s="1003"/>
      <c r="H389" s="1003"/>
      <c r="I389" s="1003"/>
      <c r="J389" s="1003"/>
    </row>
    <row r="390" spans="2:10" x14ac:dyDescent="0.25">
      <c r="B390" s="1003"/>
      <c r="C390" s="1003"/>
      <c r="D390" s="1003"/>
      <c r="E390" s="1003"/>
      <c r="F390" s="1003"/>
      <c r="G390" s="1003"/>
      <c r="H390" s="1003"/>
      <c r="I390" s="1003"/>
      <c r="J390" s="1003"/>
    </row>
    <row r="391" spans="2:10" x14ac:dyDescent="0.25">
      <c r="B391" s="1003"/>
      <c r="C391" s="1003"/>
      <c r="D391" s="1003"/>
      <c r="E391" s="1003"/>
      <c r="F391" s="1003"/>
      <c r="G391" s="1003"/>
      <c r="H391" s="1003"/>
      <c r="I391" s="1003"/>
      <c r="J391" s="1003"/>
    </row>
    <row r="392" spans="2:10" x14ac:dyDescent="0.25">
      <c r="B392" s="1003"/>
      <c r="C392" s="1003"/>
      <c r="D392" s="1003"/>
      <c r="E392" s="1003"/>
      <c r="F392" s="1003"/>
      <c r="G392" s="1003"/>
      <c r="H392" s="1003"/>
      <c r="I392" s="1003"/>
      <c r="J392" s="1003"/>
    </row>
    <row r="393" spans="2:10" x14ac:dyDescent="0.25">
      <c r="B393" s="1003"/>
      <c r="C393" s="1003"/>
      <c r="D393" s="1003"/>
      <c r="E393" s="1003"/>
      <c r="F393" s="1003"/>
      <c r="G393" s="1003"/>
      <c r="H393" s="1003"/>
      <c r="I393" s="1003"/>
      <c r="J393" s="1003"/>
    </row>
    <row r="394" spans="2:10" x14ac:dyDescent="0.25">
      <c r="B394" s="1003"/>
      <c r="C394" s="1003"/>
      <c r="D394" s="1003"/>
      <c r="E394" s="1003"/>
      <c r="F394" s="1003"/>
      <c r="G394" s="1003"/>
      <c r="H394" s="1003"/>
      <c r="I394" s="1003"/>
      <c r="J394" s="1003"/>
    </row>
  </sheetData>
  <sheetProtection algorithmName="SHA-512" hashValue="X9Gmdpg7mN+p5ZLV2nqH7uwXNijCncqO217zud5vTNZEqeqAF32hzf/ypBV+3V9AqbkYqV7rtfBjJQflz7cHBA==" saltValue="Idz9b3XjMDDhdJlTc6L2Hg==" spinCount="100000" sheet="1" formatColumns="0" selectLockedCells="1"/>
  <mergeCells count="365">
    <mergeCell ref="E5:P6"/>
    <mergeCell ref="P7:Q7"/>
    <mergeCell ref="P8:Q8"/>
    <mergeCell ref="P9:Q9"/>
    <mergeCell ref="P10:Q10"/>
    <mergeCell ref="F26:H26"/>
    <mergeCell ref="F36:H36"/>
    <mergeCell ref="P36:Q36"/>
    <mergeCell ref="F37:H37"/>
    <mergeCell ref="J40:K40"/>
    <mergeCell ref="J41:K41"/>
    <mergeCell ref="M41:N41"/>
    <mergeCell ref="P27:Q27"/>
    <mergeCell ref="P28:Q28"/>
    <mergeCell ref="P29:Q29"/>
    <mergeCell ref="P30:Q30"/>
    <mergeCell ref="P33:Q33"/>
    <mergeCell ref="F35:H35"/>
    <mergeCell ref="H44:I44"/>
    <mergeCell ref="J44:K44"/>
    <mergeCell ref="M44:N44"/>
    <mergeCell ref="P44:S44"/>
    <mergeCell ref="J45:K45"/>
    <mergeCell ref="M45:N45"/>
    <mergeCell ref="J42:K42"/>
    <mergeCell ref="M42:N42"/>
    <mergeCell ref="H43:I43"/>
    <mergeCell ref="J43:K43"/>
    <mergeCell ref="M43:N43"/>
    <mergeCell ref="P43:S43"/>
    <mergeCell ref="H48:I48"/>
    <mergeCell ref="J48:K48"/>
    <mergeCell ref="M48:N48"/>
    <mergeCell ref="P48:S48"/>
    <mergeCell ref="H49:I49"/>
    <mergeCell ref="J49:K49"/>
    <mergeCell ref="M49:N49"/>
    <mergeCell ref="P49:S49"/>
    <mergeCell ref="H46:I46"/>
    <mergeCell ref="J46:K46"/>
    <mergeCell ref="M46:N46"/>
    <mergeCell ref="P46:S46"/>
    <mergeCell ref="H47:I47"/>
    <mergeCell ref="J47:K47"/>
    <mergeCell ref="M47:N47"/>
    <mergeCell ref="P47:S47"/>
    <mergeCell ref="D54:I54"/>
    <mergeCell ref="J54:K54"/>
    <mergeCell ref="D55:I55"/>
    <mergeCell ref="J55:K55"/>
    <mergeCell ref="D56:I56"/>
    <mergeCell ref="J56:K56"/>
    <mergeCell ref="D51:F51"/>
    <mergeCell ref="J51:K51"/>
    <mergeCell ref="D52:I52"/>
    <mergeCell ref="J52:K52"/>
    <mergeCell ref="D53:I53"/>
    <mergeCell ref="J53:K53"/>
    <mergeCell ref="P59:S59"/>
    <mergeCell ref="K64:M64"/>
    <mergeCell ref="O64:Q64"/>
    <mergeCell ref="K65:M65"/>
    <mergeCell ref="K66:M66"/>
    <mergeCell ref="K67:M67"/>
    <mergeCell ref="O67:Q67"/>
    <mergeCell ref="D57:I57"/>
    <mergeCell ref="J57:K57"/>
    <mergeCell ref="D58:I58"/>
    <mergeCell ref="J58:K58"/>
    <mergeCell ref="J59:K59"/>
    <mergeCell ref="M59:N59"/>
    <mergeCell ref="I76:J76"/>
    <mergeCell ref="K76:M76"/>
    <mergeCell ref="O76:Q76"/>
    <mergeCell ref="R76:S76"/>
    <mergeCell ref="K77:M77"/>
    <mergeCell ref="O77:Q77"/>
    <mergeCell ref="R77:S77"/>
    <mergeCell ref="M70:N70"/>
    <mergeCell ref="P70:Q70"/>
    <mergeCell ref="K74:M74"/>
    <mergeCell ref="O74:Q74"/>
    <mergeCell ref="I75:J75"/>
    <mergeCell ref="K75:M75"/>
    <mergeCell ref="O75:Q75"/>
    <mergeCell ref="R79:S79"/>
    <mergeCell ref="I80:J80"/>
    <mergeCell ref="K80:M80"/>
    <mergeCell ref="O80:Q80"/>
    <mergeCell ref="R80:S80"/>
    <mergeCell ref="I81:J81"/>
    <mergeCell ref="K81:M81"/>
    <mergeCell ref="O81:Q81"/>
    <mergeCell ref="I78:J78"/>
    <mergeCell ref="K78:M78"/>
    <mergeCell ref="O78:Q78"/>
    <mergeCell ref="I79:J79"/>
    <mergeCell ref="K79:M79"/>
    <mergeCell ref="O79:Q79"/>
    <mergeCell ref="I84:J84"/>
    <mergeCell ref="K84:M84"/>
    <mergeCell ref="O84:Q84"/>
    <mergeCell ref="I85:J85"/>
    <mergeCell ref="K85:M85"/>
    <mergeCell ref="O85:Q85"/>
    <mergeCell ref="I82:J82"/>
    <mergeCell ref="K82:M82"/>
    <mergeCell ref="O82:Q82"/>
    <mergeCell ref="I83:J83"/>
    <mergeCell ref="K83:M83"/>
    <mergeCell ref="O83:Q83"/>
    <mergeCell ref="K88:M88"/>
    <mergeCell ref="O88:Q88"/>
    <mergeCell ref="K89:M89"/>
    <mergeCell ref="O89:Q89"/>
    <mergeCell ref="K90:M90"/>
    <mergeCell ref="O90:Q90"/>
    <mergeCell ref="R85:S85"/>
    <mergeCell ref="I86:J86"/>
    <mergeCell ref="K86:M86"/>
    <mergeCell ref="O86:Q86"/>
    <mergeCell ref="R86:S86"/>
    <mergeCell ref="K87:M87"/>
    <mergeCell ref="O87:Q87"/>
    <mergeCell ref="R95:S95"/>
    <mergeCell ref="K96:M96"/>
    <mergeCell ref="O96:Q96"/>
    <mergeCell ref="K91:M91"/>
    <mergeCell ref="O91:Q91"/>
    <mergeCell ref="K92:M92"/>
    <mergeCell ref="O92:Q92"/>
    <mergeCell ref="K93:M93"/>
    <mergeCell ref="O93:Q93"/>
    <mergeCell ref="K97:M97"/>
    <mergeCell ref="O97:Q97"/>
    <mergeCell ref="K98:M98"/>
    <mergeCell ref="O98:Q98"/>
    <mergeCell ref="K99:M99"/>
    <mergeCell ref="O99:Q99"/>
    <mergeCell ref="K94:M94"/>
    <mergeCell ref="O94:Q94"/>
    <mergeCell ref="K95:M95"/>
    <mergeCell ref="O95:Q95"/>
    <mergeCell ref="K103:M103"/>
    <mergeCell ref="O103:Q103"/>
    <mergeCell ref="R103:S103"/>
    <mergeCell ref="I104:J104"/>
    <mergeCell ref="K104:M104"/>
    <mergeCell ref="O104:Q104"/>
    <mergeCell ref="R104:S104"/>
    <mergeCell ref="K100:M100"/>
    <mergeCell ref="O100:Q100"/>
    <mergeCell ref="K101:M101"/>
    <mergeCell ref="O101:Q101"/>
    <mergeCell ref="R101:S101"/>
    <mergeCell ref="K102:M102"/>
    <mergeCell ref="O102:Q102"/>
    <mergeCell ref="R112:S112"/>
    <mergeCell ref="K107:M107"/>
    <mergeCell ref="O107:Q107"/>
    <mergeCell ref="K108:M108"/>
    <mergeCell ref="O108:Q108"/>
    <mergeCell ref="K109:M109"/>
    <mergeCell ref="O109:Q109"/>
    <mergeCell ref="I105:J105"/>
    <mergeCell ref="K105:M105"/>
    <mergeCell ref="O105:Q105"/>
    <mergeCell ref="R105:S105"/>
    <mergeCell ref="K106:M106"/>
    <mergeCell ref="O106:Q106"/>
    <mergeCell ref="K113:M113"/>
    <mergeCell ref="O113:Q113"/>
    <mergeCell ref="K114:M114"/>
    <mergeCell ref="O114:Q114"/>
    <mergeCell ref="K115:M115"/>
    <mergeCell ref="O115:Q115"/>
    <mergeCell ref="K110:M110"/>
    <mergeCell ref="O110:Q110"/>
    <mergeCell ref="I112:J112"/>
    <mergeCell ref="K112:M112"/>
    <mergeCell ref="O112:Q112"/>
    <mergeCell ref="K120:M120"/>
    <mergeCell ref="O120:Q120"/>
    <mergeCell ref="R120:S120"/>
    <mergeCell ref="K121:M121"/>
    <mergeCell ref="O121:Q121"/>
    <mergeCell ref="K122:M122"/>
    <mergeCell ref="O122:Q122"/>
    <mergeCell ref="K116:M116"/>
    <mergeCell ref="O116:Q116"/>
    <mergeCell ref="K118:M118"/>
    <mergeCell ref="O118:Q118"/>
    <mergeCell ref="K119:M119"/>
    <mergeCell ref="O119:Q119"/>
    <mergeCell ref="K126:M126"/>
    <mergeCell ref="O126:Q126"/>
    <mergeCell ref="I128:J128"/>
    <mergeCell ref="K128:M128"/>
    <mergeCell ref="O128:Q128"/>
    <mergeCell ref="R128:S128"/>
    <mergeCell ref="K123:M123"/>
    <mergeCell ref="O123:Q123"/>
    <mergeCell ref="K124:M124"/>
    <mergeCell ref="O124:Q124"/>
    <mergeCell ref="K125:M125"/>
    <mergeCell ref="O125:Q125"/>
    <mergeCell ref="I131:J131"/>
    <mergeCell ref="K131:M131"/>
    <mergeCell ref="O131:Q131"/>
    <mergeCell ref="I132:J132"/>
    <mergeCell ref="K132:M132"/>
    <mergeCell ref="O132:Q132"/>
    <mergeCell ref="I129:J129"/>
    <mergeCell ref="K129:M129"/>
    <mergeCell ref="O129:Q129"/>
    <mergeCell ref="I130:J130"/>
    <mergeCell ref="K130:M130"/>
    <mergeCell ref="O130:Q130"/>
    <mergeCell ref="I135:J135"/>
    <mergeCell ref="K135:M135"/>
    <mergeCell ref="O135:Q135"/>
    <mergeCell ref="I136:J136"/>
    <mergeCell ref="K136:M136"/>
    <mergeCell ref="O136:Q136"/>
    <mergeCell ref="I133:J133"/>
    <mergeCell ref="K133:M133"/>
    <mergeCell ref="O133:Q133"/>
    <mergeCell ref="I134:J134"/>
    <mergeCell ref="K134:M134"/>
    <mergeCell ref="O134:Q134"/>
    <mergeCell ref="I140:J140"/>
    <mergeCell ref="K140:M140"/>
    <mergeCell ref="O140:Q140"/>
    <mergeCell ref="R140:S140"/>
    <mergeCell ref="K141:M141"/>
    <mergeCell ref="O141:Q141"/>
    <mergeCell ref="I137:J137"/>
    <mergeCell ref="K137:M137"/>
    <mergeCell ref="O137:Q137"/>
    <mergeCell ref="I138:J138"/>
    <mergeCell ref="K138:M138"/>
    <mergeCell ref="O138:Q138"/>
    <mergeCell ref="K146:M146"/>
    <mergeCell ref="O146:Q146"/>
    <mergeCell ref="K147:M147"/>
    <mergeCell ref="O147:Q147"/>
    <mergeCell ref="I148:J148"/>
    <mergeCell ref="K148:M148"/>
    <mergeCell ref="O148:Q148"/>
    <mergeCell ref="K142:M142"/>
    <mergeCell ref="O142:Q142"/>
    <mergeCell ref="K143:M143"/>
    <mergeCell ref="O143:Q143"/>
    <mergeCell ref="K144:M144"/>
    <mergeCell ref="O144:Q144"/>
    <mergeCell ref="H158:J158"/>
    <mergeCell ref="K158:M158"/>
    <mergeCell ref="O158:Q158"/>
    <mergeCell ref="H160:J160"/>
    <mergeCell ref="K160:M160"/>
    <mergeCell ref="O160:Q160"/>
    <mergeCell ref="K150:M150"/>
    <mergeCell ref="O150:Q150"/>
    <mergeCell ref="K153:M153"/>
    <mergeCell ref="O153:Q153"/>
    <mergeCell ref="K157:M157"/>
    <mergeCell ref="O157:Q157"/>
    <mergeCell ref="R160:S160"/>
    <mergeCell ref="H161:J161"/>
    <mergeCell ref="K161:M161"/>
    <mergeCell ref="O161:Q161"/>
    <mergeCell ref="R161:S161"/>
    <mergeCell ref="H162:J162"/>
    <mergeCell ref="K162:M162"/>
    <mergeCell ref="O162:Q162"/>
    <mergeCell ref="R162:S162"/>
    <mergeCell ref="H165:J165"/>
    <mergeCell ref="K165:M165"/>
    <mergeCell ref="O165:Q165"/>
    <mergeCell ref="R165:S165"/>
    <mergeCell ref="R166:S166"/>
    <mergeCell ref="H167:J167"/>
    <mergeCell ref="K167:M167"/>
    <mergeCell ref="O167:Q167"/>
    <mergeCell ref="H163:J163"/>
    <mergeCell ref="K163:M163"/>
    <mergeCell ref="O163:Q163"/>
    <mergeCell ref="R163:S163"/>
    <mergeCell ref="H164:J164"/>
    <mergeCell ref="K164:M164"/>
    <mergeCell ref="O164:Q164"/>
    <mergeCell ref="K171:M171"/>
    <mergeCell ref="O171:Q171"/>
    <mergeCell ref="R171:S171"/>
    <mergeCell ref="H172:J172"/>
    <mergeCell ref="K172:M172"/>
    <mergeCell ref="O172:Q172"/>
    <mergeCell ref="R172:S172"/>
    <mergeCell ref="H169:J169"/>
    <mergeCell ref="K169:M169"/>
    <mergeCell ref="O169:Q169"/>
    <mergeCell ref="R169:S169"/>
    <mergeCell ref="K170:M170"/>
    <mergeCell ref="O170:Q170"/>
    <mergeCell ref="R170:S170"/>
    <mergeCell ref="R175:S175"/>
    <mergeCell ref="H176:J176"/>
    <mergeCell ref="K176:M176"/>
    <mergeCell ref="O176:Q176"/>
    <mergeCell ref="K178:M178"/>
    <mergeCell ref="O178:Q178"/>
    <mergeCell ref="K173:M173"/>
    <mergeCell ref="O173:Q173"/>
    <mergeCell ref="R173:S173"/>
    <mergeCell ref="K174:M174"/>
    <mergeCell ref="O174:Q174"/>
    <mergeCell ref="R174:S174"/>
    <mergeCell ref="K187:M187"/>
    <mergeCell ref="O187:Q187"/>
    <mergeCell ref="K188:M188"/>
    <mergeCell ref="O188:Q188"/>
    <mergeCell ref="K189:M189"/>
    <mergeCell ref="O189:Q189"/>
    <mergeCell ref="R179:S179"/>
    <mergeCell ref="K183:M183"/>
    <mergeCell ref="O183:Q183"/>
    <mergeCell ref="K184:M184"/>
    <mergeCell ref="O184:Q184"/>
    <mergeCell ref="K186:M186"/>
    <mergeCell ref="O186:Q186"/>
    <mergeCell ref="K207:M207"/>
    <mergeCell ref="O207:Q207"/>
    <mergeCell ref="K208:M208"/>
    <mergeCell ref="O208:Q208"/>
    <mergeCell ref="K209:M209"/>
    <mergeCell ref="O209:Q209"/>
    <mergeCell ref="K190:M190"/>
    <mergeCell ref="O190:Q190"/>
    <mergeCell ref="K191:M191"/>
    <mergeCell ref="O191:Q191"/>
    <mergeCell ref="D198:Q200"/>
    <mergeCell ref="K206:M206"/>
    <mergeCell ref="O206:Q206"/>
    <mergeCell ref="K213:M213"/>
    <mergeCell ref="O213:Q213"/>
    <mergeCell ref="K214:M214"/>
    <mergeCell ref="O214:Q214"/>
    <mergeCell ref="K215:M215"/>
    <mergeCell ref="O215:Q215"/>
    <mergeCell ref="K210:M210"/>
    <mergeCell ref="O210:Q210"/>
    <mergeCell ref="K211:M211"/>
    <mergeCell ref="O211:Q211"/>
    <mergeCell ref="K212:M212"/>
    <mergeCell ref="O212:Q212"/>
    <mergeCell ref="K221:M221"/>
    <mergeCell ref="O221:Q221"/>
    <mergeCell ref="K222:M222"/>
    <mergeCell ref="O222:Q222"/>
    <mergeCell ref="K218:M218"/>
    <mergeCell ref="O218:Q218"/>
    <mergeCell ref="K219:M219"/>
    <mergeCell ref="O219:Q219"/>
    <mergeCell ref="K220:M220"/>
    <mergeCell ref="O220:Q220"/>
  </mergeCells>
  <dataValidations count="14">
    <dataValidation allowBlank="1" showErrorMessage="1" sqref="O80:Q80" xr:uid="{693B685B-43F6-48BB-96E6-9618702049EF}"/>
    <dataValidation type="decimal" errorStyle="information" operator="lessThanOrEqual" allowBlank="1" showInputMessage="1" showErrorMessage="1" errorTitle="Duty free exceeds total retail" error="Please check the value for duty free concessions. Duty free is a subset of total retail concessions (6.3.1.1.1) and therefore should be less than or equal to line 178." sqref="K105:M105 O105:Q105" xr:uid="{1A578BE1-AF45-4A2C-86CD-C49A63B642BF}">
      <formula1>K104</formula1>
    </dataValidation>
    <dataValidation type="whole" errorStyle="information" allowBlank="1" showInputMessage="1" showErrorMessage="1" errorTitle="Numerical input" error="Please enter as a whole number" sqref="J54:K54" xr:uid="{D0E43EB2-E575-44C3-9061-0043A5F48BD8}">
      <formula1>0</formula1>
      <formula2>1000000</formula2>
    </dataValidation>
    <dataValidation type="decimal" errorStyle="information" operator="greaterThan" allowBlank="1" showErrorMessage="1" error="Please report assets and liabilities as positive numbers._x000a__x000a_Accumulated depreciation on fixed assets should be reported as negative" prompt="Please report assets and liabilities as positive numbers._x000a__x000a_Accumulated depreciation on fixed assets should be reported as negative_x000a_" sqref="O160:Q165 O167:Q167 O169:Q174" xr:uid="{C8286105-E5BE-4565-ACFC-36660B9E85FD}">
      <formula1>0</formula1>
    </dataValidation>
    <dataValidation errorStyle="information" allowBlank="1" showInputMessage="1" showErrorMessage="1" error="The cell allows only numeric input" sqref="J46:K47" xr:uid="{7675BF97-036C-4AF0-9815-E77D607248CD}"/>
    <dataValidation type="custom" errorStyle="information" allowBlank="1" showInputMessage="1" showErrorMessage="1" error="The cell allows only numeric input" sqref="L67:M67 K65:K67" xr:uid="{180C5704-B201-4AF0-90D4-BA3D98FD0B54}">
      <formula1>IF(ISNUMBER(K65), K65, "")</formula1>
    </dataValidation>
    <dataValidation type="list" allowBlank="1" showInputMessage="1" showErrorMessage="1" sqref="F35:H35" xr:uid="{1EA3683D-7CFC-474D-B6FB-4A551DBE2799}">
      <formula1>$B$226:$B$231</formula1>
    </dataValidation>
    <dataValidation type="list" allowBlank="1" showInputMessage="1" showErrorMessage="1" sqref="F36:H36" xr:uid="{A2D243A6-7552-466E-A256-E46CA0E7225A}">
      <formula1>$C$226:$C$235</formula1>
    </dataValidation>
    <dataValidation type="list" allowBlank="1" showInputMessage="1" showErrorMessage="1" sqref="F37:H37" xr:uid="{1762F20A-89EF-41AF-B663-B51B7D60487C}">
      <formula1>$D$226:$D$381</formula1>
    </dataValidation>
    <dataValidation type="list" allowBlank="1" showInputMessage="1" showErrorMessage="1" sqref="P27:Q27" xr:uid="{833B709E-5C44-4059-93B9-0D0C99D91AA8}">
      <formula1>$F$226:$F$228</formula1>
    </dataValidation>
    <dataValidation type="list" allowBlank="1" showInputMessage="1" showErrorMessage="1" sqref="P28:Q28" xr:uid="{3769AFDF-7BF6-47DC-AE1C-6F381EE9030A}">
      <formula1>$G$226:$G$232</formula1>
    </dataValidation>
    <dataValidation type="list" allowBlank="1" showInputMessage="1" showErrorMessage="1" sqref="P29:Q29" xr:uid="{8F0E7C7D-E47B-4B24-9DFF-3D7E47974FBE}">
      <formula1>$H$226:$H$230</formula1>
    </dataValidation>
    <dataValidation type="list" allowBlank="1" showInputMessage="1" showErrorMessage="1" sqref="P30:Q30" xr:uid="{35648041-47B4-4A79-8036-EDBD13D5F635}">
      <formula1>$I$226:$I$230</formula1>
    </dataValidation>
    <dataValidation type="list" allowBlank="1" showInputMessage="1" showErrorMessage="1" sqref="M43:N49" xr:uid="{50F50FEB-32F4-4F72-8F74-A1AE1FF65669}">
      <formula1>$E$226:$E$232</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rgb="FF00B050"/>
  </sheetPr>
  <dimension ref="A1:N200"/>
  <sheetViews>
    <sheetView workbookViewId="0">
      <selection activeCell="I218" sqref="I218:J218"/>
    </sheetView>
  </sheetViews>
  <sheetFormatPr defaultColWidth="8.6640625" defaultRowHeight="13.2" x14ac:dyDescent="0.25"/>
  <cols>
    <col min="1" max="1" width="3.44140625" style="404" customWidth="1"/>
    <col min="2" max="8" width="8.6640625" style="404"/>
    <col min="9" max="9" width="29.6640625" style="404" customWidth="1"/>
    <col min="10" max="10" width="23.44140625" style="404" customWidth="1"/>
    <col min="11" max="11" width="10.6640625" style="404" customWidth="1"/>
    <col min="12" max="16384" width="8.6640625" style="404"/>
  </cols>
  <sheetData>
    <row r="1" spans="1:14" ht="15.6" x14ac:dyDescent="0.3">
      <c r="A1" s="783"/>
      <c r="B1" s="784" t="s">
        <v>7288</v>
      </c>
      <c r="C1" s="783"/>
      <c r="D1" s="783"/>
      <c r="E1" s="783"/>
      <c r="F1" s="783"/>
      <c r="G1" s="783"/>
      <c r="H1" s="783"/>
      <c r="I1" s="783"/>
      <c r="J1" s="783"/>
      <c r="K1" s="783"/>
      <c r="L1" s="783"/>
      <c r="M1" s="783"/>
    </row>
    <row r="2" spans="1:14" ht="15.6" x14ac:dyDescent="0.3">
      <c r="A2" s="783"/>
      <c r="B2" s="785"/>
      <c r="C2" s="783"/>
      <c r="D2" s="783"/>
      <c r="E2" s="783"/>
      <c r="F2" s="783"/>
      <c r="G2" s="783"/>
      <c r="H2" s="783"/>
      <c r="I2" s="783"/>
      <c r="J2" s="783"/>
      <c r="K2" s="783"/>
      <c r="L2" s="783"/>
      <c r="M2" s="783"/>
    </row>
    <row r="3" spans="1:14" x14ac:dyDescent="0.25">
      <c r="A3" s="783"/>
      <c r="B3" s="786" t="s">
        <v>7289</v>
      </c>
      <c r="C3" s="783"/>
      <c r="D3" s="783"/>
      <c r="E3" s="783"/>
      <c r="F3" s="783"/>
      <c r="G3" s="783"/>
      <c r="H3" s="783"/>
      <c r="I3" s="783"/>
      <c r="J3" s="783"/>
      <c r="K3" s="783"/>
      <c r="L3" s="783"/>
      <c r="M3" s="783"/>
      <c r="N3" s="408"/>
    </row>
    <row r="4" spans="1:14" x14ac:dyDescent="0.25">
      <c r="A4" s="783"/>
      <c r="B4" s="786" t="s">
        <v>7290</v>
      </c>
      <c r="C4" s="783"/>
      <c r="D4" s="783"/>
      <c r="E4" s="783"/>
      <c r="F4" s="783"/>
      <c r="G4" s="783"/>
      <c r="H4" s="783"/>
      <c r="I4" s="783"/>
      <c r="J4" s="783"/>
      <c r="K4" s="783"/>
      <c r="L4" s="783"/>
      <c r="M4" s="783"/>
      <c r="N4" s="410"/>
    </row>
    <row r="5" spans="1:14" x14ac:dyDescent="0.25">
      <c r="A5" s="783"/>
      <c r="B5" s="787"/>
      <c r="C5" s="783"/>
      <c r="D5" s="783"/>
      <c r="E5" s="783"/>
      <c r="F5" s="783"/>
      <c r="G5" s="783"/>
      <c r="H5" s="783"/>
      <c r="I5" s="783"/>
      <c r="J5" s="783"/>
      <c r="K5" s="783"/>
      <c r="L5" s="783"/>
      <c r="M5" s="783"/>
      <c r="N5" s="408"/>
    </row>
    <row r="6" spans="1:14" x14ac:dyDescent="0.25">
      <c r="A6" s="783"/>
      <c r="B6" s="783" t="s">
        <v>7291</v>
      </c>
      <c r="C6" s="783"/>
      <c r="D6" s="783"/>
      <c r="E6" s="783"/>
      <c r="F6" s="783"/>
      <c r="G6" s="783"/>
      <c r="H6" s="783"/>
      <c r="I6" s="783"/>
      <c r="J6" s="783"/>
      <c r="K6" s="783"/>
      <c r="L6" s="783"/>
      <c r="M6" s="783"/>
      <c r="N6" s="410"/>
    </row>
    <row r="7" spans="1:14" x14ac:dyDescent="0.25">
      <c r="A7" s="783"/>
      <c r="B7" s="783" t="s">
        <v>7292</v>
      </c>
      <c r="C7" s="783"/>
      <c r="D7" s="783"/>
      <c r="E7" s="783"/>
      <c r="F7" s="783"/>
      <c r="G7" s="783"/>
      <c r="H7" s="783"/>
      <c r="I7" s="783"/>
      <c r="J7" s="783"/>
      <c r="K7" s="783"/>
      <c r="L7" s="783"/>
      <c r="M7" s="783"/>
      <c r="N7" s="410"/>
    </row>
    <row r="8" spans="1:14" x14ac:dyDescent="0.25">
      <c r="A8" s="783"/>
      <c r="B8" s="783"/>
      <c r="C8" s="783"/>
      <c r="D8" s="783"/>
      <c r="E8" s="783"/>
      <c r="F8" s="783"/>
      <c r="G8" s="783"/>
      <c r="H8" s="783"/>
      <c r="I8" s="783"/>
      <c r="J8" s="783"/>
      <c r="K8" s="783"/>
      <c r="L8" s="783"/>
      <c r="M8" s="783"/>
      <c r="N8" s="410"/>
    </row>
    <row r="9" spans="1:14" x14ac:dyDescent="0.25">
      <c r="A9" s="783"/>
      <c r="B9" s="783" t="s">
        <v>7293</v>
      </c>
      <c r="C9" s="783"/>
      <c r="D9" s="783"/>
      <c r="E9" s="783"/>
      <c r="F9" s="783"/>
      <c r="G9" s="783"/>
      <c r="H9" s="783"/>
      <c r="I9" s="783"/>
      <c r="J9" s="783"/>
      <c r="K9" s="783"/>
      <c r="L9" s="783"/>
      <c r="M9" s="783"/>
      <c r="N9" s="410"/>
    </row>
    <row r="10" spans="1:14" x14ac:dyDescent="0.25">
      <c r="A10" s="783"/>
      <c r="B10" s="783" t="s">
        <v>7294</v>
      </c>
      <c r="C10" s="783"/>
      <c r="D10" s="783"/>
      <c r="E10" s="783"/>
      <c r="F10" s="783"/>
      <c r="G10" s="783"/>
      <c r="H10" s="783"/>
      <c r="I10" s="783"/>
      <c r="J10" s="783"/>
      <c r="K10" s="783"/>
      <c r="L10" s="783"/>
      <c r="M10" s="783"/>
      <c r="N10" s="410"/>
    </row>
    <row r="11" spans="1:14" x14ac:dyDescent="0.25">
      <c r="A11" s="783"/>
      <c r="B11" s="783"/>
      <c r="C11" s="783"/>
      <c r="D11" s="783"/>
      <c r="E11" s="783"/>
      <c r="F11" s="783"/>
      <c r="G11" s="783"/>
      <c r="H11" s="783"/>
      <c r="I11" s="783"/>
      <c r="J11" s="783"/>
      <c r="K11" s="783"/>
      <c r="L11" s="783"/>
      <c r="M11" s="783"/>
      <c r="N11" s="410"/>
    </row>
    <row r="12" spans="1:14" x14ac:dyDescent="0.25">
      <c r="A12" s="783"/>
      <c r="B12" s="783" t="s">
        <v>7295</v>
      </c>
      <c r="C12" s="783"/>
      <c r="D12" s="783"/>
      <c r="E12" s="783"/>
      <c r="F12" s="783"/>
      <c r="G12" s="783"/>
      <c r="H12" s="783"/>
      <c r="I12" s="783"/>
      <c r="J12" s="783"/>
      <c r="K12" s="783"/>
      <c r="L12" s="783"/>
      <c r="M12" s="783"/>
      <c r="N12" s="410"/>
    </row>
    <row r="13" spans="1:14" x14ac:dyDescent="0.25">
      <c r="A13" s="783"/>
      <c r="B13" s="783" t="s">
        <v>7296</v>
      </c>
      <c r="C13" s="783"/>
      <c r="D13" s="783"/>
      <c r="E13" s="783"/>
      <c r="F13" s="783"/>
      <c r="G13" s="783"/>
      <c r="H13" s="783"/>
      <c r="I13" s="783"/>
      <c r="J13" s="783"/>
      <c r="K13" s="783"/>
      <c r="L13" s="783"/>
      <c r="M13" s="783"/>
    </row>
    <row r="14" spans="1:14" x14ac:dyDescent="0.25">
      <c r="A14" s="783"/>
      <c r="B14" s="783" t="s">
        <v>7297</v>
      </c>
      <c r="C14" s="783"/>
      <c r="D14" s="783"/>
      <c r="E14" s="783"/>
      <c r="F14" s="783"/>
      <c r="G14" s="783"/>
      <c r="H14" s="783"/>
      <c r="I14" s="783"/>
      <c r="J14" s="783"/>
      <c r="K14" s="783"/>
      <c r="L14" s="783"/>
      <c r="M14" s="783"/>
      <c r="N14" s="408"/>
    </row>
    <row r="15" spans="1:14" x14ac:dyDescent="0.25">
      <c r="A15" s="783"/>
      <c r="B15" s="783"/>
      <c r="C15" s="783"/>
      <c r="D15" s="783"/>
      <c r="E15" s="783"/>
      <c r="F15" s="783"/>
      <c r="G15" s="783"/>
      <c r="H15" s="783"/>
      <c r="I15" s="783"/>
      <c r="J15" s="783"/>
      <c r="K15" s="783"/>
      <c r="L15" s="783"/>
      <c r="M15" s="783"/>
      <c r="N15" s="410"/>
    </row>
    <row r="16" spans="1:14" x14ac:dyDescent="0.25">
      <c r="A16" s="783"/>
      <c r="B16" s="783" t="s">
        <v>7298</v>
      </c>
      <c r="C16" s="783"/>
      <c r="D16" s="783"/>
      <c r="E16" s="783"/>
      <c r="F16" s="783"/>
      <c r="G16" s="783"/>
      <c r="H16" s="783"/>
      <c r="I16" s="783"/>
      <c r="J16" s="783"/>
      <c r="K16" s="783"/>
      <c r="L16" s="783"/>
      <c r="M16" s="783"/>
    </row>
    <row r="17" spans="1:14" x14ac:dyDescent="0.25">
      <c r="A17" s="783"/>
      <c r="B17" s="783" t="s">
        <v>7299</v>
      </c>
      <c r="C17" s="783"/>
      <c r="D17" s="783"/>
      <c r="E17" s="783"/>
      <c r="F17" s="783"/>
      <c r="G17" s="783"/>
      <c r="H17" s="783"/>
      <c r="I17" s="783"/>
      <c r="J17" s="783"/>
      <c r="K17" s="783"/>
      <c r="L17" s="783"/>
      <c r="M17" s="783"/>
      <c r="N17" s="408"/>
    </row>
    <row r="18" spans="1:14" x14ac:dyDescent="0.25">
      <c r="A18" s="783"/>
      <c r="B18" s="783"/>
      <c r="C18" s="783"/>
      <c r="D18" s="783"/>
      <c r="E18" s="783"/>
      <c r="F18" s="783"/>
      <c r="G18" s="783"/>
      <c r="H18" s="783"/>
      <c r="I18" s="783"/>
      <c r="J18" s="783"/>
      <c r="K18" s="783"/>
      <c r="L18" s="783"/>
      <c r="M18" s="783"/>
      <c r="N18" s="410"/>
    </row>
    <row r="19" spans="1:14" x14ac:dyDescent="0.25">
      <c r="A19" s="783"/>
      <c r="B19" s="783" t="s">
        <v>7300</v>
      </c>
      <c r="C19" s="783"/>
      <c r="D19" s="783"/>
      <c r="E19" s="783"/>
      <c r="F19" s="783"/>
      <c r="G19" s="783"/>
      <c r="H19" s="783"/>
      <c r="I19" s="783"/>
      <c r="J19" s="783"/>
      <c r="K19" s="783"/>
      <c r="L19" s="783"/>
      <c r="M19" s="783"/>
    </row>
    <row r="20" spans="1:14" x14ac:dyDescent="0.25">
      <c r="A20" s="783"/>
      <c r="B20" s="783" t="s">
        <v>7301</v>
      </c>
      <c r="C20" s="783"/>
      <c r="D20" s="783"/>
      <c r="E20" s="783"/>
      <c r="F20" s="783"/>
      <c r="G20" s="783"/>
      <c r="H20" s="783"/>
      <c r="I20" s="783"/>
      <c r="J20" s="783"/>
      <c r="K20" s="783"/>
      <c r="L20" s="783"/>
      <c r="M20" s="783"/>
    </row>
    <row r="21" spans="1:14" x14ac:dyDescent="0.25">
      <c r="A21" s="783"/>
      <c r="B21" s="783"/>
      <c r="C21" s="783"/>
      <c r="D21" s="783"/>
      <c r="E21" s="783"/>
      <c r="F21" s="783"/>
      <c r="G21" s="783"/>
      <c r="H21" s="783"/>
      <c r="I21" s="783"/>
      <c r="J21" s="783"/>
      <c r="K21" s="783"/>
      <c r="L21" s="783"/>
      <c r="M21" s="783"/>
    </row>
    <row r="22" spans="1:14" x14ac:dyDescent="0.25">
      <c r="A22" s="783"/>
      <c r="B22" s="788" t="s">
        <v>7302</v>
      </c>
      <c r="C22" s="783"/>
      <c r="D22" s="783"/>
      <c r="E22" s="783"/>
      <c r="F22" s="783"/>
      <c r="G22" s="783"/>
      <c r="H22" s="783"/>
      <c r="I22" s="783"/>
      <c r="J22" s="783"/>
      <c r="K22" s="783"/>
      <c r="L22" s="783"/>
      <c r="M22" s="783"/>
    </row>
    <row r="23" spans="1:14" x14ac:dyDescent="0.25">
      <c r="A23" s="783"/>
      <c r="B23" s="783" t="s">
        <v>7303</v>
      </c>
      <c r="C23" s="783"/>
      <c r="D23" s="783"/>
      <c r="E23" s="783"/>
      <c r="F23" s="783"/>
      <c r="G23" s="783"/>
      <c r="H23" s="783"/>
      <c r="I23" s="783"/>
      <c r="J23" s="783"/>
      <c r="K23" s="783"/>
      <c r="L23" s="783"/>
      <c r="M23" s="783"/>
    </row>
    <row r="24" spans="1:14" x14ac:dyDescent="0.25">
      <c r="A24" s="783"/>
      <c r="B24" s="783" t="s">
        <v>7304</v>
      </c>
      <c r="C24" s="783"/>
      <c r="D24" s="783"/>
      <c r="E24" s="783"/>
      <c r="F24" s="783"/>
      <c r="G24" s="783"/>
      <c r="H24" s="783"/>
      <c r="I24" s="783"/>
      <c r="J24" s="783"/>
      <c r="K24" s="783"/>
      <c r="L24" s="783"/>
      <c r="M24" s="783"/>
    </row>
    <row r="25" spans="1:14" x14ac:dyDescent="0.25">
      <c r="A25" s="783"/>
      <c r="B25" s="783"/>
      <c r="C25" s="783"/>
      <c r="D25" s="783"/>
      <c r="E25" s="783"/>
      <c r="F25" s="783"/>
      <c r="G25" s="783"/>
      <c r="H25" s="783"/>
      <c r="I25" s="783"/>
      <c r="J25" s="783"/>
      <c r="K25" s="783"/>
      <c r="L25" s="783"/>
      <c r="M25" s="783"/>
    </row>
    <row r="26" spans="1:14" x14ac:dyDescent="0.25">
      <c r="A26" s="783"/>
      <c r="B26" s="788" t="s">
        <v>7305</v>
      </c>
      <c r="C26" s="783"/>
      <c r="D26" s="783"/>
      <c r="E26" s="783"/>
      <c r="F26" s="783"/>
      <c r="G26" s="783"/>
      <c r="H26" s="783"/>
      <c r="I26" s="783"/>
      <c r="J26" s="783"/>
      <c r="K26" s="783"/>
      <c r="L26" s="783"/>
      <c r="M26" s="783"/>
      <c r="N26" s="408"/>
    </row>
    <row r="27" spans="1:14" x14ac:dyDescent="0.25">
      <c r="A27" s="783"/>
      <c r="B27" s="783" t="s">
        <v>7306</v>
      </c>
      <c r="C27" s="783"/>
      <c r="D27" s="783"/>
      <c r="E27" s="783"/>
      <c r="F27" s="783"/>
      <c r="G27" s="783"/>
      <c r="H27" s="783"/>
      <c r="I27" s="783"/>
      <c r="J27" s="783"/>
      <c r="K27" s="783"/>
      <c r="L27" s="783"/>
      <c r="M27" s="783"/>
      <c r="N27" s="410"/>
    </row>
    <row r="28" spans="1:14" x14ac:dyDescent="0.25">
      <c r="A28" s="783"/>
      <c r="B28" s="783" t="s">
        <v>7307</v>
      </c>
      <c r="C28" s="783"/>
      <c r="D28" s="783"/>
      <c r="E28" s="783"/>
      <c r="F28" s="783"/>
      <c r="G28" s="783"/>
      <c r="H28" s="783"/>
      <c r="I28" s="783"/>
      <c r="J28" s="783"/>
      <c r="K28" s="783"/>
      <c r="L28" s="783"/>
      <c r="M28" s="783"/>
    </row>
    <row r="29" spans="1:14" x14ac:dyDescent="0.25">
      <c r="A29" s="783"/>
      <c r="B29" s="783" t="s">
        <v>7308</v>
      </c>
      <c r="C29" s="783"/>
      <c r="D29" s="783"/>
      <c r="E29" s="783"/>
      <c r="F29" s="783"/>
      <c r="G29" s="783"/>
      <c r="H29" s="783"/>
      <c r="I29" s="783"/>
      <c r="J29" s="783"/>
      <c r="K29" s="783"/>
      <c r="L29" s="783"/>
      <c r="M29" s="783"/>
      <c r="N29" s="407"/>
    </row>
    <row r="30" spans="1:14" x14ac:dyDescent="0.25">
      <c r="A30" s="783"/>
      <c r="B30" s="783" t="s">
        <v>7309</v>
      </c>
      <c r="C30" s="783"/>
      <c r="D30" s="783"/>
      <c r="E30" s="783"/>
      <c r="F30" s="783"/>
      <c r="G30" s="783"/>
      <c r="H30" s="783"/>
      <c r="I30" s="783"/>
      <c r="J30" s="783"/>
      <c r="K30" s="783"/>
      <c r="L30" s="783"/>
      <c r="M30" s="783"/>
      <c r="N30" s="409"/>
    </row>
    <row r="31" spans="1:14" x14ac:dyDescent="0.25">
      <c r="A31" s="783"/>
      <c r="B31" s="783"/>
      <c r="C31" s="783"/>
      <c r="D31" s="783"/>
      <c r="E31" s="783"/>
      <c r="F31" s="783"/>
      <c r="G31" s="783"/>
      <c r="H31" s="783"/>
      <c r="I31" s="783"/>
      <c r="J31" s="783"/>
      <c r="K31" s="783"/>
      <c r="L31" s="783"/>
      <c r="M31" s="783"/>
      <c r="N31" s="407"/>
    </row>
    <row r="32" spans="1:14" x14ac:dyDescent="0.25">
      <c r="A32" s="783"/>
      <c r="B32" s="783" t="s">
        <v>7310</v>
      </c>
      <c r="C32" s="783"/>
      <c r="D32" s="783"/>
      <c r="E32" s="783"/>
      <c r="F32" s="783"/>
      <c r="G32" s="783"/>
      <c r="H32" s="783"/>
      <c r="I32" s="783"/>
      <c r="J32" s="783"/>
      <c r="K32" s="783"/>
      <c r="L32" s="783"/>
      <c r="M32" s="783"/>
      <c r="N32" s="407"/>
    </row>
    <row r="33" spans="1:14" x14ac:dyDescent="0.25">
      <c r="A33" s="783"/>
      <c r="B33" s="783" t="s">
        <v>7311</v>
      </c>
      <c r="C33" s="783"/>
      <c r="D33" s="783"/>
      <c r="E33" s="783"/>
      <c r="F33" s="783"/>
      <c r="G33" s="783"/>
      <c r="H33" s="783"/>
      <c r="I33" s="783"/>
      <c r="J33" s="783"/>
      <c r="K33" s="783"/>
      <c r="L33" s="783"/>
      <c r="M33" s="783"/>
      <c r="N33" s="407"/>
    </row>
    <row r="34" spans="1:14" x14ac:dyDescent="0.25">
      <c r="A34" s="783"/>
      <c r="B34" s="783"/>
      <c r="C34" s="783"/>
      <c r="D34" s="783"/>
      <c r="E34" s="783"/>
      <c r="F34" s="783"/>
      <c r="G34" s="783"/>
      <c r="H34" s="783"/>
      <c r="I34" s="783"/>
      <c r="J34" s="783"/>
      <c r="K34" s="783"/>
      <c r="L34" s="783"/>
      <c r="M34" s="783"/>
      <c r="N34" s="407"/>
    </row>
    <row r="35" spans="1:14" x14ac:dyDescent="0.25">
      <c r="A35" s="783"/>
      <c r="B35" s="788" t="s">
        <v>7312</v>
      </c>
      <c r="C35" s="783"/>
      <c r="D35" s="783"/>
      <c r="E35" s="783"/>
      <c r="F35" s="783"/>
      <c r="G35" s="783"/>
      <c r="H35" s="783"/>
      <c r="I35" s="783"/>
      <c r="J35" s="783"/>
      <c r="K35" s="783"/>
      <c r="L35" s="783"/>
      <c r="M35" s="783"/>
      <c r="N35" s="407"/>
    </row>
    <row r="36" spans="1:14" x14ac:dyDescent="0.25">
      <c r="A36" s="783"/>
      <c r="B36" s="783" t="s">
        <v>7313</v>
      </c>
      <c r="C36" s="783"/>
      <c r="D36" s="783"/>
      <c r="E36" s="783"/>
      <c r="F36" s="783"/>
      <c r="G36" s="783"/>
      <c r="H36" s="783"/>
      <c r="I36" s="783"/>
      <c r="J36" s="783"/>
      <c r="K36" s="783"/>
      <c r="L36" s="783"/>
      <c r="M36" s="783"/>
      <c r="N36" s="407"/>
    </row>
    <row r="37" spans="1:14" x14ac:dyDescent="0.25">
      <c r="A37" s="783"/>
      <c r="B37" s="783" t="s">
        <v>7314</v>
      </c>
      <c r="C37" s="783"/>
      <c r="D37" s="783"/>
      <c r="E37" s="783"/>
      <c r="F37" s="783"/>
      <c r="G37" s="783"/>
      <c r="H37" s="783"/>
      <c r="I37" s="783"/>
      <c r="J37" s="783"/>
      <c r="K37" s="783"/>
      <c r="L37" s="783"/>
      <c r="M37" s="783"/>
      <c r="N37" s="407"/>
    </row>
    <row r="38" spans="1:14" x14ac:dyDescent="0.25">
      <c r="A38" s="783"/>
      <c r="B38" s="783"/>
      <c r="C38" s="783"/>
      <c r="D38" s="783"/>
      <c r="E38" s="783"/>
      <c r="F38" s="783"/>
      <c r="G38" s="783"/>
      <c r="H38" s="783"/>
      <c r="I38" s="783"/>
      <c r="J38" s="783"/>
      <c r="K38" s="783"/>
      <c r="L38" s="783"/>
      <c r="M38" s="783"/>
      <c r="N38" s="407"/>
    </row>
    <row r="39" spans="1:14" x14ac:dyDescent="0.25">
      <c r="A39" s="783"/>
      <c r="B39" s="788" t="s">
        <v>7315</v>
      </c>
      <c r="C39" s="783"/>
      <c r="D39" s="783"/>
      <c r="E39" s="783"/>
      <c r="F39" s="783"/>
      <c r="G39" s="783"/>
      <c r="H39" s="783"/>
      <c r="I39" s="783"/>
      <c r="J39" s="783"/>
      <c r="K39" s="783"/>
      <c r="L39" s="783"/>
      <c r="M39" s="783"/>
      <c r="N39" s="409"/>
    </row>
    <row r="40" spans="1:14" x14ac:dyDescent="0.25">
      <c r="A40" s="783"/>
      <c r="B40" s="783"/>
      <c r="C40" s="783"/>
      <c r="D40" s="783"/>
      <c r="E40" s="783"/>
      <c r="F40" s="783"/>
      <c r="G40" s="783"/>
      <c r="H40" s="783"/>
      <c r="I40" s="783"/>
      <c r="J40" s="783"/>
      <c r="K40" s="783"/>
      <c r="L40" s="783"/>
      <c r="M40" s="783"/>
      <c r="N40" s="408"/>
    </row>
    <row r="41" spans="1:14" x14ac:dyDescent="0.25">
      <c r="A41" s="783"/>
      <c r="B41" s="788" t="s">
        <v>7316</v>
      </c>
      <c r="C41" s="783"/>
      <c r="D41" s="783"/>
      <c r="E41" s="783"/>
      <c r="F41" s="783"/>
      <c r="G41" s="783"/>
      <c r="H41" s="783"/>
      <c r="I41" s="783"/>
      <c r="J41" s="783"/>
      <c r="K41" s="783"/>
      <c r="L41" s="783"/>
      <c r="M41" s="783"/>
      <c r="N41" s="407"/>
    </row>
    <row r="42" spans="1:14" x14ac:dyDescent="0.25">
      <c r="A42" s="783"/>
      <c r="B42" s="783" t="s">
        <v>7317</v>
      </c>
      <c r="C42" s="783"/>
      <c r="D42" s="783"/>
      <c r="E42" s="783"/>
      <c r="F42" s="783"/>
      <c r="G42" s="783"/>
      <c r="H42" s="783"/>
      <c r="I42" s="783"/>
      <c r="J42" s="783"/>
      <c r="K42" s="783"/>
      <c r="L42" s="783"/>
      <c r="M42" s="783"/>
      <c r="N42" s="409"/>
    </row>
    <row r="43" spans="1:14" x14ac:dyDescent="0.25">
      <c r="A43" s="783"/>
      <c r="B43" s="783"/>
      <c r="C43" s="789" t="s">
        <v>7318</v>
      </c>
      <c r="D43" s="783"/>
      <c r="E43" s="783"/>
      <c r="F43" s="783"/>
      <c r="G43" s="783"/>
      <c r="H43" s="783"/>
      <c r="I43" s="783"/>
      <c r="J43" s="783"/>
      <c r="K43" s="783"/>
      <c r="L43" s="783"/>
      <c r="M43" s="783"/>
      <c r="N43" s="407"/>
    </row>
    <row r="44" spans="1:14" x14ac:dyDescent="0.25">
      <c r="A44" s="783"/>
      <c r="B44" s="783"/>
      <c r="C44" s="790" t="s">
        <v>7319</v>
      </c>
      <c r="D44" s="783"/>
      <c r="E44" s="783"/>
      <c r="F44" s="783"/>
      <c r="G44" s="783"/>
      <c r="H44" s="783"/>
      <c r="I44" s="783"/>
      <c r="J44" s="783"/>
      <c r="K44" s="783"/>
      <c r="L44" s="783"/>
      <c r="M44" s="783"/>
      <c r="N44" s="409"/>
    </row>
    <row r="45" spans="1:14" x14ac:dyDescent="0.25">
      <c r="A45" s="783"/>
      <c r="B45" s="783"/>
      <c r="C45" s="790" t="s">
        <v>7320</v>
      </c>
      <c r="D45" s="783"/>
      <c r="E45" s="783"/>
      <c r="F45" s="783"/>
      <c r="G45" s="783"/>
      <c r="H45" s="783"/>
      <c r="I45" s="783"/>
      <c r="J45" s="783"/>
      <c r="K45" s="783"/>
      <c r="L45" s="783"/>
      <c r="M45" s="783"/>
      <c r="N45" s="408"/>
    </row>
    <row r="46" spans="1:14" x14ac:dyDescent="0.25">
      <c r="A46" s="783"/>
      <c r="B46" s="783"/>
      <c r="C46" s="790" t="s">
        <v>7321</v>
      </c>
      <c r="D46" s="783"/>
      <c r="E46" s="783"/>
      <c r="F46" s="783"/>
      <c r="G46" s="783"/>
      <c r="H46" s="783"/>
      <c r="I46" s="783"/>
      <c r="J46" s="783"/>
      <c r="K46" s="783"/>
      <c r="L46" s="783"/>
      <c r="M46" s="783"/>
      <c r="N46" s="407"/>
    </row>
    <row r="47" spans="1:14" x14ac:dyDescent="0.25">
      <c r="A47" s="783"/>
      <c r="B47" s="783"/>
      <c r="C47" s="790" t="s">
        <v>7322</v>
      </c>
      <c r="D47" s="783"/>
      <c r="E47" s="783"/>
      <c r="F47" s="783"/>
      <c r="G47" s="783"/>
      <c r="H47" s="783"/>
      <c r="I47" s="783"/>
      <c r="J47" s="783"/>
      <c r="K47" s="783"/>
      <c r="L47" s="783"/>
      <c r="M47" s="783"/>
      <c r="N47" s="409"/>
    </row>
    <row r="48" spans="1:14" x14ac:dyDescent="0.25">
      <c r="A48" s="783"/>
      <c r="B48" s="783"/>
      <c r="C48" s="789" t="s">
        <v>7323</v>
      </c>
      <c r="D48" s="783"/>
      <c r="E48" s="783"/>
      <c r="F48" s="783"/>
      <c r="G48" s="783"/>
      <c r="H48" s="783"/>
      <c r="I48" s="783"/>
      <c r="J48" s="783"/>
      <c r="K48" s="783"/>
      <c r="L48" s="783"/>
      <c r="M48" s="783"/>
      <c r="N48" s="407"/>
    </row>
    <row r="49" spans="1:14" x14ac:dyDescent="0.25">
      <c r="A49" s="783"/>
      <c r="B49" s="783"/>
      <c r="C49" s="790" t="s">
        <v>7324</v>
      </c>
      <c r="D49" s="783"/>
      <c r="E49" s="783"/>
      <c r="F49" s="783"/>
      <c r="G49" s="783"/>
      <c r="H49" s="783"/>
      <c r="I49" s="783"/>
      <c r="J49" s="783"/>
      <c r="K49" s="783"/>
      <c r="L49" s="783"/>
      <c r="M49" s="783"/>
      <c r="N49" s="409"/>
    </row>
    <row r="50" spans="1:14" x14ac:dyDescent="0.25">
      <c r="A50" s="783"/>
      <c r="B50" s="783"/>
      <c r="C50" s="790" t="s">
        <v>7325</v>
      </c>
      <c r="D50" s="783"/>
      <c r="E50" s="783"/>
      <c r="F50" s="783"/>
      <c r="G50" s="783"/>
      <c r="H50" s="783"/>
      <c r="I50" s="783"/>
      <c r="J50" s="783"/>
      <c r="K50" s="783"/>
      <c r="L50" s="783"/>
      <c r="M50" s="783"/>
      <c r="N50" s="408"/>
    </row>
    <row r="51" spans="1:14" x14ac:dyDescent="0.25">
      <c r="A51" s="783"/>
      <c r="B51" s="783"/>
      <c r="C51" s="790" t="s">
        <v>7326</v>
      </c>
      <c r="D51" s="783"/>
      <c r="E51" s="783"/>
      <c r="F51" s="783"/>
      <c r="G51" s="783"/>
      <c r="H51" s="783"/>
      <c r="I51" s="783"/>
      <c r="J51" s="783"/>
      <c r="K51" s="783"/>
      <c r="L51" s="783"/>
      <c r="M51" s="783"/>
      <c r="N51" s="407"/>
    </row>
    <row r="52" spans="1:14" x14ac:dyDescent="0.25">
      <c r="A52" s="783"/>
      <c r="B52" s="783"/>
      <c r="C52" s="790" t="s">
        <v>7327</v>
      </c>
      <c r="D52" s="783"/>
      <c r="E52" s="783"/>
      <c r="F52" s="783"/>
      <c r="G52" s="783"/>
      <c r="H52" s="783"/>
      <c r="I52" s="783"/>
      <c r="J52" s="783"/>
      <c r="K52" s="783"/>
      <c r="L52" s="783"/>
      <c r="M52" s="783"/>
    </row>
    <row r="53" spans="1:14" x14ac:dyDescent="0.25">
      <c r="A53" s="783"/>
      <c r="B53" s="783"/>
      <c r="C53" s="783"/>
      <c r="D53" s="783"/>
      <c r="E53" s="783"/>
      <c r="F53" s="783"/>
      <c r="G53" s="783"/>
      <c r="H53" s="783"/>
      <c r="I53" s="783"/>
      <c r="J53" s="783"/>
      <c r="K53" s="783"/>
      <c r="L53" s="783"/>
      <c r="M53" s="783"/>
    </row>
    <row r="54" spans="1:14" ht="20.399999999999999" x14ac:dyDescent="0.25">
      <c r="A54" s="783"/>
      <c r="B54" s="788" t="s">
        <v>7328</v>
      </c>
      <c r="C54" s="783"/>
      <c r="D54" s="783"/>
      <c r="E54" s="783"/>
      <c r="F54" s="783"/>
      <c r="G54" s="783"/>
      <c r="H54" s="783"/>
      <c r="I54" s="783"/>
      <c r="J54" s="783"/>
      <c r="K54" s="783"/>
      <c r="L54" s="783"/>
      <c r="M54" s="783"/>
      <c r="N54" s="406"/>
    </row>
    <row r="55" spans="1:14" x14ac:dyDescent="0.25">
      <c r="A55" s="783"/>
      <c r="B55" s="783" t="s">
        <v>7329</v>
      </c>
      <c r="C55" s="783"/>
      <c r="D55" s="783"/>
      <c r="E55" s="783"/>
      <c r="F55" s="783"/>
      <c r="G55" s="783"/>
      <c r="H55" s="783"/>
      <c r="I55" s="783"/>
      <c r="J55" s="783"/>
      <c r="K55" s="783"/>
      <c r="L55" s="783"/>
      <c r="M55" s="783"/>
      <c r="N55" s="405"/>
    </row>
    <row r="56" spans="1:14" x14ac:dyDescent="0.25">
      <c r="A56" s="783"/>
      <c r="B56" s="783"/>
      <c r="C56" s="783"/>
      <c r="D56" s="783"/>
      <c r="E56" s="783"/>
      <c r="F56" s="783"/>
      <c r="G56" s="783"/>
      <c r="H56" s="783"/>
      <c r="I56" s="783"/>
      <c r="J56" s="783"/>
      <c r="K56" s="783"/>
      <c r="L56" s="783"/>
      <c r="M56" s="783"/>
    </row>
    <row r="57" spans="1:14" x14ac:dyDescent="0.25">
      <c r="A57" s="783"/>
      <c r="B57" s="788" t="s">
        <v>7330</v>
      </c>
      <c r="C57" s="783"/>
      <c r="D57" s="783"/>
      <c r="E57" s="783"/>
      <c r="F57" s="783"/>
      <c r="G57" s="783"/>
      <c r="H57" s="783"/>
      <c r="I57" s="783"/>
      <c r="J57" s="783"/>
      <c r="K57" s="783"/>
      <c r="L57" s="783"/>
      <c r="M57" s="783"/>
    </row>
    <row r="58" spans="1:14" x14ac:dyDescent="0.25">
      <c r="A58" s="783"/>
      <c r="B58" s="783" t="s">
        <v>7331</v>
      </c>
      <c r="C58" s="783"/>
      <c r="D58" s="783"/>
      <c r="E58" s="783"/>
      <c r="F58" s="783"/>
      <c r="G58" s="783"/>
      <c r="H58" s="783"/>
      <c r="I58" s="783"/>
      <c r="J58" s="783"/>
      <c r="K58" s="783"/>
      <c r="L58" s="783"/>
      <c r="M58" s="783"/>
    </row>
    <row r="59" spans="1:14" x14ac:dyDescent="0.25">
      <c r="A59" s="783"/>
      <c r="B59" s="783"/>
      <c r="C59" s="783"/>
      <c r="D59" s="783"/>
      <c r="E59" s="783"/>
      <c r="F59" s="783"/>
      <c r="G59" s="783"/>
      <c r="H59" s="783"/>
      <c r="I59" s="783"/>
      <c r="J59" s="783"/>
      <c r="K59" s="783"/>
      <c r="L59" s="783"/>
      <c r="M59" s="783"/>
    </row>
    <row r="60" spans="1:14" x14ac:dyDescent="0.25">
      <c r="A60" s="783"/>
      <c r="B60" s="788" t="s">
        <v>7332</v>
      </c>
      <c r="C60" s="783"/>
      <c r="D60" s="783"/>
      <c r="E60" s="783"/>
      <c r="F60" s="783"/>
      <c r="G60" s="783"/>
      <c r="H60" s="783"/>
      <c r="I60" s="783"/>
      <c r="J60" s="783"/>
      <c r="K60" s="783"/>
      <c r="L60" s="783"/>
      <c r="M60" s="783"/>
    </row>
    <row r="61" spans="1:14" x14ac:dyDescent="0.25">
      <c r="A61" s="783"/>
      <c r="B61" s="783" t="s">
        <v>7333</v>
      </c>
      <c r="C61" s="783"/>
      <c r="D61" s="783"/>
      <c r="E61" s="783"/>
      <c r="F61" s="783"/>
      <c r="G61" s="783"/>
      <c r="H61" s="783"/>
      <c r="I61" s="783"/>
      <c r="J61" s="783"/>
      <c r="K61" s="783"/>
      <c r="L61" s="783"/>
      <c r="M61" s="783"/>
    </row>
    <row r="62" spans="1:14" x14ac:dyDescent="0.25">
      <c r="A62" s="783"/>
      <c r="B62" s="783"/>
      <c r="C62" s="783"/>
      <c r="D62" s="783"/>
      <c r="E62" s="783"/>
      <c r="F62" s="783"/>
      <c r="G62" s="783"/>
      <c r="H62" s="783"/>
      <c r="I62" s="783"/>
      <c r="J62" s="783"/>
      <c r="K62" s="783"/>
      <c r="L62" s="783"/>
      <c r="M62" s="783"/>
    </row>
    <row r="63" spans="1:14" x14ac:dyDescent="0.25">
      <c r="A63" s="783"/>
      <c r="B63" s="783" t="s">
        <v>7334</v>
      </c>
      <c r="C63" s="783"/>
      <c r="D63" s="783"/>
      <c r="E63" s="783"/>
      <c r="F63" s="783"/>
      <c r="G63" s="783"/>
      <c r="H63" s="783"/>
      <c r="I63" s="783"/>
      <c r="J63" s="783"/>
      <c r="K63" s="783"/>
      <c r="L63" s="783"/>
      <c r="M63" s="783"/>
    </row>
    <row r="64" spans="1:14" x14ac:dyDescent="0.25">
      <c r="A64" s="783"/>
      <c r="B64" s="783"/>
      <c r="C64" s="783"/>
      <c r="D64" s="783"/>
      <c r="E64" s="783"/>
      <c r="F64" s="783"/>
      <c r="G64" s="783"/>
      <c r="H64" s="783"/>
      <c r="I64" s="783"/>
      <c r="J64" s="783"/>
      <c r="K64" s="783"/>
      <c r="L64" s="783"/>
      <c r="M64" s="783"/>
    </row>
    <row r="65" spans="1:13" x14ac:dyDescent="0.25">
      <c r="A65" s="783"/>
      <c r="B65" s="783" t="s">
        <v>7335</v>
      </c>
      <c r="C65" s="783"/>
      <c r="D65" s="783"/>
      <c r="E65" s="783"/>
      <c r="F65" s="783"/>
      <c r="G65" s="783"/>
      <c r="H65" s="783"/>
      <c r="I65" s="783"/>
      <c r="J65" s="783"/>
      <c r="K65" s="783"/>
      <c r="L65" s="783"/>
      <c r="M65" s="783"/>
    </row>
    <row r="66" spans="1:13" x14ac:dyDescent="0.25">
      <c r="A66" s="783"/>
      <c r="B66" s="783" t="s">
        <v>7336</v>
      </c>
      <c r="C66" s="783"/>
      <c r="D66" s="783"/>
      <c r="E66" s="783"/>
      <c r="F66" s="783"/>
      <c r="G66" s="783"/>
      <c r="H66" s="783"/>
      <c r="I66" s="783"/>
      <c r="J66" s="783"/>
      <c r="K66" s="783"/>
      <c r="L66" s="783"/>
      <c r="M66" s="783"/>
    </row>
    <row r="67" spans="1:13" x14ac:dyDescent="0.25">
      <c r="A67" s="783"/>
      <c r="B67" s="783" t="s">
        <v>7337</v>
      </c>
      <c r="C67" s="783"/>
      <c r="D67" s="783"/>
      <c r="E67" s="783"/>
      <c r="F67" s="783"/>
      <c r="G67" s="783"/>
      <c r="H67" s="783"/>
      <c r="I67" s="783"/>
      <c r="J67" s="783"/>
      <c r="K67" s="783"/>
      <c r="L67" s="783"/>
      <c r="M67" s="783"/>
    </row>
    <row r="68" spans="1:13" x14ac:dyDescent="0.25">
      <c r="A68" s="783"/>
      <c r="B68" s="783"/>
      <c r="C68" s="783"/>
      <c r="D68" s="783"/>
      <c r="E68" s="783"/>
      <c r="F68" s="783"/>
      <c r="G68" s="783"/>
      <c r="H68" s="783"/>
      <c r="I68" s="783"/>
      <c r="J68" s="783"/>
      <c r="K68" s="783"/>
      <c r="L68" s="783"/>
      <c r="M68" s="783"/>
    </row>
    <row r="69" spans="1:13" x14ac:dyDescent="0.25">
      <c r="A69" s="783"/>
      <c r="B69" s="783" t="s">
        <v>7338</v>
      </c>
      <c r="C69" s="783"/>
      <c r="D69" s="783"/>
      <c r="E69" s="783"/>
      <c r="F69" s="783"/>
      <c r="G69" s="783"/>
      <c r="H69" s="783"/>
      <c r="I69" s="783"/>
      <c r="J69" s="783"/>
      <c r="K69" s="783"/>
      <c r="L69" s="783"/>
      <c r="M69" s="783"/>
    </row>
    <row r="70" spans="1:13" x14ac:dyDescent="0.25">
      <c r="A70" s="783"/>
      <c r="B70" s="783" t="s">
        <v>7339</v>
      </c>
      <c r="C70" s="783"/>
      <c r="D70" s="783"/>
      <c r="E70" s="783"/>
      <c r="F70" s="783"/>
      <c r="G70" s="783"/>
      <c r="H70" s="783"/>
      <c r="I70" s="783"/>
      <c r="J70" s="783"/>
      <c r="K70" s="783"/>
      <c r="L70" s="783"/>
      <c r="M70" s="783"/>
    </row>
    <row r="71" spans="1:13" x14ac:dyDescent="0.25">
      <c r="A71" s="783"/>
      <c r="B71" s="783" t="s">
        <v>7340</v>
      </c>
      <c r="C71" s="783"/>
      <c r="D71" s="783"/>
      <c r="E71" s="783"/>
      <c r="F71" s="783"/>
      <c r="G71" s="783"/>
      <c r="H71" s="783"/>
      <c r="I71" s="783"/>
      <c r="J71" s="783"/>
      <c r="K71" s="783"/>
      <c r="L71" s="783"/>
      <c r="M71" s="783"/>
    </row>
    <row r="72" spans="1:13" x14ac:dyDescent="0.25">
      <c r="A72" s="783"/>
      <c r="B72" s="783"/>
      <c r="C72" s="783"/>
      <c r="D72" s="783"/>
      <c r="E72" s="783"/>
      <c r="F72" s="783"/>
      <c r="G72" s="783"/>
      <c r="H72" s="783"/>
      <c r="I72" s="783"/>
      <c r="J72" s="783"/>
      <c r="K72" s="783"/>
      <c r="L72" s="783"/>
      <c r="M72" s="783"/>
    </row>
    <row r="73" spans="1:13" x14ac:dyDescent="0.25">
      <c r="A73" s="783"/>
      <c r="B73" s="783" t="s">
        <v>7341</v>
      </c>
      <c r="C73" s="783"/>
      <c r="D73" s="783"/>
      <c r="E73" s="783"/>
      <c r="F73" s="783"/>
      <c r="G73" s="783"/>
      <c r="H73" s="783"/>
      <c r="I73" s="783"/>
      <c r="J73" s="783"/>
      <c r="K73" s="783"/>
      <c r="L73" s="783"/>
      <c r="M73" s="783"/>
    </row>
    <row r="74" spans="1:13" x14ac:dyDescent="0.25">
      <c r="A74" s="783"/>
      <c r="B74" s="783" t="s">
        <v>7342</v>
      </c>
      <c r="C74" s="783"/>
      <c r="D74" s="783"/>
      <c r="E74" s="783"/>
      <c r="F74" s="783"/>
      <c r="G74" s="783"/>
      <c r="H74" s="783"/>
      <c r="I74" s="783"/>
      <c r="J74" s="783"/>
      <c r="K74" s="783"/>
      <c r="L74" s="783"/>
      <c r="M74" s="783"/>
    </row>
    <row r="75" spans="1:13" x14ac:dyDescent="0.25">
      <c r="A75" s="783"/>
      <c r="B75" s="783" t="s">
        <v>7343</v>
      </c>
      <c r="C75" s="783"/>
      <c r="D75" s="783"/>
      <c r="E75" s="783"/>
      <c r="F75" s="783"/>
      <c r="G75" s="783"/>
      <c r="H75" s="783"/>
      <c r="I75" s="783"/>
      <c r="J75" s="783"/>
      <c r="K75" s="783"/>
      <c r="L75" s="783"/>
      <c r="M75" s="783"/>
    </row>
    <row r="76" spans="1:13" x14ac:dyDescent="0.25">
      <c r="A76" s="783"/>
      <c r="B76" s="783" t="s">
        <v>7344</v>
      </c>
      <c r="C76" s="783"/>
      <c r="D76" s="783"/>
      <c r="E76" s="783"/>
      <c r="F76" s="783"/>
      <c r="G76" s="783"/>
      <c r="H76" s="783"/>
      <c r="I76" s="783"/>
      <c r="J76" s="783"/>
      <c r="K76" s="783"/>
      <c r="L76" s="783"/>
      <c r="M76" s="783"/>
    </row>
    <row r="77" spans="1:13" x14ac:dyDescent="0.25">
      <c r="A77" s="783"/>
      <c r="B77" s="783" t="s">
        <v>7345</v>
      </c>
      <c r="C77" s="783"/>
      <c r="D77" s="783"/>
      <c r="E77" s="783"/>
      <c r="F77" s="783"/>
      <c r="G77" s="783"/>
      <c r="H77" s="783"/>
      <c r="I77" s="783"/>
      <c r="J77" s="783"/>
      <c r="K77" s="783"/>
      <c r="L77" s="783"/>
      <c r="M77" s="783"/>
    </row>
    <row r="78" spans="1:13" x14ac:dyDescent="0.25">
      <c r="A78" s="783"/>
      <c r="B78" s="783" t="s">
        <v>7346</v>
      </c>
      <c r="C78" s="783"/>
      <c r="D78" s="783"/>
      <c r="E78" s="783"/>
      <c r="F78" s="783"/>
      <c r="G78" s="783"/>
      <c r="H78" s="783"/>
      <c r="I78" s="783"/>
      <c r="J78" s="783"/>
      <c r="K78" s="783"/>
      <c r="L78" s="783"/>
      <c r="M78" s="783"/>
    </row>
    <row r="79" spans="1:13" x14ac:dyDescent="0.25">
      <c r="A79" s="783"/>
      <c r="B79" s="783"/>
      <c r="C79" s="783"/>
      <c r="D79" s="783"/>
      <c r="E79" s="783"/>
      <c r="F79" s="783"/>
      <c r="G79" s="783"/>
      <c r="H79" s="783"/>
      <c r="I79" s="783"/>
      <c r="J79" s="783"/>
      <c r="K79" s="783"/>
      <c r="L79" s="783"/>
      <c r="M79" s="783"/>
    </row>
    <row r="80" spans="1:13" x14ac:dyDescent="0.25">
      <c r="A80" s="783"/>
      <c r="B80" s="783" t="s">
        <v>7347</v>
      </c>
      <c r="C80" s="783"/>
      <c r="D80" s="783"/>
      <c r="E80" s="783"/>
      <c r="F80" s="783"/>
      <c r="G80" s="783"/>
      <c r="H80" s="783"/>
      <c r="I80" s="783"/>
      <c r="J80" s="783"/>
      <c r="K80" s="783"/>
      <c r="L80" s="783"/>
      <c r="M80" s="783"/>
    </row>
    <row r="81" spans="1:13" x14ac:dyDescent="0.25">
      <c r="A81" s="783"/>
      <c r="B81" s="783" t="s">
        <v>7348</v>
      </c>
      <c r="C81" s="783"/>
      <c r="D81" s="783"/>
      <c r="E81" s="783"/>
      <c r="F81" s="783"/>
      <c r="G81" s="783"/>
      <c r="H81" s="783"/>
      <c r="I81" s="783"/>
      <c r="J81" s="783"/>
      <c r="K81" s="783"/>
      <c r="L81" s="783"/>
      <c r="M81" s="783"/>
    </row>
    <row r="82" spans="1:13" x14ac:dyDescent="0.25">
      <c r="A82" s="783"/>
      <c r="B82" s="783" t="s">
        <v>7349</v>
      </c>
      <c r="C82" s="783"/>
      <c r="D82" s="783"/>
      <c r="E82" s="783"/>
      <c r="F82" s="783"/>
      <c r="G82" s="783"/>
      <c r="H82" s="783"/>
      <c r="I82" s="783"/>
      <c r="J82" s="783"/>
      <c r="K82" s="783"/>
      <c r="L82" s="783"/>
      <c r="M82" s="783"/>
    </row>
    <row r="83" spans="1:13" x14ac:dyDescent="0.25">
      <c r="A83" s="783"/>
      <c r="B83" s="783" t="s">
        <v>7350</v>
      </c>
      <c r="C83" s="783"/>
      <c r="D83" s="783"/>
      <c r="E83" s="783"/>
      <c r="F83" s="783"/>
      <c r="G83" s="783"/>
      <c r="H83" s="783"/>
      <c r="I83" s="783"/>
      <c r="J83" s="783"/>
      <c r="K83" s="783"/>
      <c r="L83" s="783"/>
      <c r="M83" s="783"/>
    </row>
    <row r="84" spans="1:13" x14ac:dyDescent="0.25">
      <c r="A84" s="783"/>
      <c r="B84" s="783"/>
      <c r="C84" s="783"/>
      <c r="D84" s="783"/>
      <c r="E84" s="783"/>
      <c r="F84" s="783"/>
      <c r="G84" s="783"/>
      <c r="H84" s="783"/>
      <c r="I84" s="783"/>
      <c r="J84" s="783"/>
      <c r="K84" s="783"/>
      <c r="L84" s="783"/>
      <c r="M84" s="783"/>
    </row>
    <row r="85" spans="1:13" x14ac:dyDescent="0.25">
      <c r="A85" s="783"/>
      <c r="B85" s="788" t="s">
        <v>7351</v>
      </c>
      <c r="C85" s="783"/>
      <c r="D85" s="783"/>
      <c r="E85" s="783"/>
      <c r="F85" s="783"/>
      <c r="G85" s="783"/>
      <c r="H85" s="783"/>
      <c r="I85" s="783"/>
      <c r="J85" s="783"/>
      <c r="K85" s="783"/>
      <c r="L85" s="783"/>
      <c r="M85" s="783"/>
    </row>
    <row r="86" spans="1:13" x14ac:dyDescent="0.25">
      <c r="A86" s="783"/>
      <c r="B86" s="783" t="s">
        <v>7352</v>
      </c>
      <c r="C86" s="783"/>
      <c r="D86" s="783"/>
      <c r="E86" s="783"/>
      <c r="F86" s="783"/>
      <c r="G86" s="783"/>
      <c r="H86" s="783"/>
      <c r="I86" s="783"/>
      <c r="J86" s="783"/>
      <c r="K86" s="783"/>
      <c r="L86" s="783"/>
      <c r="M86" s="783"/>
    </row>
    <row r="87" spans="1:13" x14ac:dyDescent="0.25">
      <c r="A87" s="783"/>
      <c r="B87" s="783" t="s">
        <v>7353</v>
      </c>
      <c r="C87" s="783"/>
      <c r="D87" s="783"/>
      <c r="E87" s="783"/>
      <c r="F87" s="783"/>
      <c r="G87" s="783"/>
      <c r="H87" s="783"/>
      <c r="I87" s="783"/>
      <c r="J87" s="783"/>
      <c r="K87" s="783"/>
      <c r="L87" s="783"/>
      <c r="M87" s="783"/>
    </row>
    <row r="88" spans="1:13" x14ac:dyDescent="0.25">
      <c r="A88" s="783"/>
      <c r="B88" s="783" t="s">
        <v>7354</v>
      </c>
      <c r="C88" s="783"/>
      <c r="D88" s="783"/>
      <c r="E88" s="783"/>
      <c r="F88" s="783"/>
      <c r="G88" s="783"/>
      <c r="H88" s="783"/>
      <c r="I88" s="783"/>
      <c r="J88" s="783"/>
      <c r="K88" s="783"/>
      <c r="L88" s="783"/>
      <c r="M88" s="783"/>
    </row>
    <row r="89" spans="1:13" x14ac:dyDescent="0.25">
      <c r="A89" s="783"/>
      <c r="B89" s="783" t="s">
        <v>7355</v>
      </c>
      <c r="C89" s="783"/>
      <c r="D89" s="783"/>
      <c r="E89" s="783"/>
      <c r="F89" s="783"/>
      <c r="G89" s="783"/>
      <c r="H89" s="783"/>
      <c r="I89" s="783"/>
      <c r="J89" s="783"/>
      <c r="K89" s="783"/>
      <c r="L89" s="783"/>
      <c r="M89" s="783"/>
    </row>
    <row r="90" spans="1:13" x14ac:dyDescent="0.25">
      <c r="A90" s="783"/>
      <c r="B90" s="783"/>
      <c r="C90" s="783"/>
      <c r="D90" s="783"/>
      <c r="E90" s="783"/>
      <c r="F90" s="783"/>
      <c r="G90" s="783"/>
      <c r="H90" s="783"/>
      <c r="I90" s="783"/>
      <c r="J90" s="783"/>
      <c r="K90" s="783"/>
      <c r="L90" s="783"/>
      <c r="M90" s="783"/>
    </row>
    <row r="91" spans="1:13" x14ac:dyDescent="0.25">
      <c r="A91" s="783"/>
      <c r="B91" s="791" t="s">
        <v>7356</v>
      </c>
      <c r="C91" s="783"/>
      <c r="D91" s="783"/>
      <c r="E91" s="783"/>
      <c r="F91" s="783"/>
      <c r="G91" s="783"/>
      <c r="H91" s="783"/>
      <c r="I91" s="783"/>
      <c r="J91" s="783"/>
      <c r="K91" s="783"/>
      <c r="L91" s="783"/>
      <c r="M91" s="783"/>
    </row>
    <row r="92" spans="1:13" x14ac:dyDescent="0.25">
      <c r="A92" s="783"/>
      <c r="B92" s="783"/>
      <c r="C92" s="783"/>
      <c r="D92" s="783"/>
      <c r="E92" s="783"/>
      <c r="F92" s="783"/>
      <c r="G92" s="783"/>
      <c r="H92" s="783"/>
      <c r="I92" s="783"/>
      <c r="J92" s="783"/>
      <c r="K92" s="783"/>
      <c r="L92" s="783"/>
      <c r="M92" s="783"/>
    </row>
    <row r="93" spans="1:13" x14ac:dyDescent="0.25">
      <c r="A93" s="783"/>
      <c r="B93" s="783" t="s">
        <v>7357</v>
      </c>
      <c r="C93" s="783"/>
      <c r="D93" s="783"/>
      <c r="E93" s="783"/>
      <c r="F93" s="783"/>
      <c r="G93" s="783"/>
      <c r="H93" s="783"/>
      <c r="I93" s="783"/>
      <c r="J93" s="783"/>
      <c r="K93" s="783"/>
      <c r="L93" s="783"/>
      <c r="M93" s="783"/>
    </row>
    <row r="94" spans="1:13" x14ac:dyDescent="0.25">
      <c r="A94" s="783"/>
      <c r="B94" s="783" t="s">
        <v>7358</v>
      </c>
      <c r="C94" s="783"/>
      <c r="D94" s="783"/>
      <c r="E94" s="783"/>
      <c r="F94" s="783"/>
      <c r="G94" s="783"/>
      <c r="H94" s="783"/>
      <c r="I94" s="783"/>
      <c r="J94" s="783"/>
      <c r="K94" s="783"/>
      <c r="L94" s="783"/>
      <c r="M94" s="783"/>
    </row>
    <row r="95" spans="1:13" x14ac:dyDescent="0.25">
      <c r="A95" s="783"/>
      <c r="B95" s="783" t="s">
        <v>7359</v>
      </c>
      <c r="C95" s="783"/>
      <c r="D95" s="783"/>
      <c r="E95" s="783"/>
      <c r="F95" s="783"/>
      <c r="G95" s="783"/>
      <c r="H95" s="783"/>
      <c r="I95" s="783"/>
      <c r="J95" s="783"/>
      <c r="K95" s="783"/>
      <c r="L95" s="783"/>
      <c r="M95" s="783"/>
    </row>
    <row r="96" spans="1:13" x14ac:dyDescent="0.25">
      <c r="A96" s="783"/>
      <c r="B96" s="783"/>
      <c r="C96" s="783"/>
      <c r="D96" s="783"/>
      <c r="E96" s="783"/>
      <c r="F96" s="783"/>
      <c r="G96" s="783"/>
      <c r="H96" s="783"/>
      <c r="I96" s="783"/>
      <c r="J96" s="783"/>
      <c r="K96" s="783"/>
      <c r="L96" s="783"/>
      <c r="M96" s="783"/>
    </row>
    <row r="97" spans="1:13" x14ac:dyDescent="0.25">
      <c r="A97" s="783"/>
      <c r="B97" s="783" t="s">
        <v>7360</v>
      </c>
      <c r="C97" s="783"/>
      <c r="D97" s="783"/>
      <c r="E97" s="783"/>
      <c r="F97" s="783"/>
      <c r="G97" s="783"/>
      <c r="H97" s="783"/>
      <c r="I97" s="783"/>
      <c r="J97" s="783"/>
      <c r="K97" s="783"/>
      <c r="L97" s="783"/>
      <c r="M97" s="783"/>
    </row>
    <row r="98" spans="1:13" x14ac:dyDescent="0.25">
      <c r="A98" s="783"/>
      <c r="B98" s="783" t="s">
        <v>7361</v>
      </c>
      <c r="C98" s="783"/>
      <c r="D98" s="783"/>
      <c r="E98" s="783"/>
      <c r="F98" s="783"/>
      <c r="G98" s="783"/>
      <c r="H98" s="783"/>
      <c r="I98" s="783"/>
      <c r="J98" s="783"/>
      <c r="K98" s="783"/>
      <c r="L98" s="783"/>
      <c r="M98" s="783"/>
    </row>
    <row r="99" spans="1:13" x14ac:dyDescent="0.25">
      <c r="A99" s="783"/>
      <c r="B99" s="783" t="s">
        <v>7362</v>
      </c>
      <c r="C99" s="783"/>
      <c r="D99" s="783"/>
      <c r="E99" s="783"/>
      <c r="F99" s="783"/>
      <c r="G99" s="783"/>
      <c r="H99" s="783"/>
      <c r="I99" s="783"/>
      <c r="J99" s="783"/>
      <c r="K99" s="783"/>
      <c r="L99" s="783"/>
      <c r="M99" s="783"/>
    </row>
    <row r="100" spans="1:13" x14ac:dyDescent="0.25">
      <c r="A100" s="783"/>
      <c r="B100" s="783" t="s">
        <v>7363</v>
      </c>
      <c r="C100" s="783"/>
      <c r="D100" s="783"/>
      <c r="E100" s="783"/>
      <c r="F100" s="783"/>
      <c r="G100" s="783"/>
      <c r="H100" s="783"/>
      <c r="I100" s="783"/>
      <c r="J100" s="783"/>
      <c r="K100" s="783"/>
      <c r="L100" s="783"/>
      <c r="M100" s="783"/>
    </row>
    <row r="101" spans="1:13" x14ac:dyDescent="0.25">
      <c r="A101" s="783"/>
      <c r="B101" s="783"/>
      <c r="C101" s="783"/>
      <c r="D101" s="783"/>
      <c r="E101" s="783"/>
      <c r="F101" s="783"/>
      <c r="G101" s="783"/>
      <c r="H101" s="783"/>
      <c r="I101" s="783"/>
      <c r="J101" s="783"/>
      <c r="K101" s="783"/>
      <c r="L101" s="783"/>
      <c r="M101" s="783"/>
    </row>
    <row r="102" spans="1:13" x14ac:dyDescent="0.25">
      <c r="A102" s="783"/>
      <c r="B102" s="783" t="s">
        <v>7364</v>
      </c>
      <c r="C102" s="783"/>
      <c r="D102" s="783"/>
      <c r="E102" s="783"/>
      <c r="F102" s="783"/>
      <c r="G102" s="783"/>
      <c r="H102" s="783"/>
      <c r="I102" s="783"/>
      <c r="J102" s="783"/>
      <c r="K102" s="783"/>
      <c r="L102" s="783"/>
      <c r="M102" s="783"/>
    </row>
    <row r="103" spans="1:13" x14ac:dyDescent="0.25">
      <c r="A103" s="783"/>
      <c r="B103" s="783" t="s">
        <v>7365</v>
      </c>
      <c r="C103" s="783"/>
      <c r="D103" s="783"/>
      <c r="E103" s="783"/>
      <c r="F103" s="783"/>
      <c r="G103" s="783"/>
      <c r="H103" s="783"/>
      <c r="I103" s="783"/>
      <c r="J103" s="783"/>
      <c r="K103" s="783"/>
      <c r="L103" s="783"/>
      <c r="M103" s="783"/>
    </row>
    <row r="104" spans="1:13" x14ac:dyDescent="0.25">
      <c r="A104" s="783"/>
      <c r="B104" s="783" t="s">
        <v>7366</v>
      </c>
      <c r="C104" s="783"/>
      <c r="D104" s="783"/>
      <c r="E104" s="783"/>
      <c r="F104" s="783"/>
      <c r="G104" s="783"/>
      <c r="H104" s="783"/>
      <c r="I104" s="783"/>
      <c r="J104" s="783"/>
      <c r="K104" s="783"/>
      <c r="L104" s="783"/>
      <c r="M104" s="783"/>
    </row>
    <row r="105" spans="1:13" x14ac:dyDescent="0.25">
      <c r="A105" s="783"/>
      <c r="B105" s="783"/>
      <c r="C105" s="783"/>
      <c r="D105" s="783"/>
      <c r="E105" s="783"/>
      <c r="F105" s="783"/>
      <c r="G105" s="783"/>
      <c r="H105" s="783"/>
      <c r="I105" s="783"/>
      <c r="J105" s="783"/>
      <c r="K105" s="783"/>
      <c r="L105" s="783"/>
      <c r="M105" s="783"/>
    </row>
    <row r="106" spans="1:13" x14ac:dyDescent="0.25">
      <c r="A106" s="783"/>
      <c r="B106" s="783" t="s">
        <v>7367</v>
      </c>
      <c r="C106" s="783"/>
      <c r="D106" s="783"/>
      <c r="E106" s="783"/>
      <c r="F106" s="783"/>
      <c r="G106" s="783"/>
      <c r="H106" s="783"/>
      <c r="I106" s="783"/>
      <c r="J106" s="783"/>
      <c r="K106" s="783"/>
      <c r="L106" s="783"/>
      <c r="M106" s="783"/>
    </row>
    <row r="107" spans="1:13" x14ac:dyDescent="0.25">
      <c r="A107" s="783"/>
      <c r="B107" s="783" t="s">
        <v>7368</v>
      </c>
      <c r="C107" s="783"/>
      <c r="D107" s="783"/>
      <c r="E107" s="783"/>
      <c r="F107" s="783"/>
      <c r="G107" s="783"/>
      <c r="H107" s="783"/>
      <c r="I107" s="783"/>
      <c r="J107" s="783"/>
      <c r="K107" s="783"/>
      <c r="L107" s="783"/>
      <c r="M107" s="783"/>
    </row>
    <row r="108" spans="1:13" x14ac:dyDescent="0.25">
      <c r="A108" s="783"/>
      <c r="B108" s="783"/>
      <c r="C108" s="783"/>
      <c r="D108" s="783"/>
      <c r="E108" s="783"/>
      <c r="F108" s="783"/>
      <c r="G108" s="783"/>
      <c r="H108" s="783"/>
      <c r="I108" s="783"/>
      <c r="J108" s="783"/>
      <c r="K108" s="783"/>
      <c r="L108" s="783"/>
      <c r="M108" s="783"/>
    </row>
    <row r="109" spans="1:13" x14ac:dyDescent="0.25">
      <c r="A109" s="783"/>
      <c r="B109" s="791" t="s">
        <v>7369</v>
      </c>
      <c r="C109" s="791"/>
      <c r="D109" s="791"/>
      <c r="E109" s="783"/>
      <c r="F109" s="783"/>
      <c r="G109" s="783"/>
      <c r="H109" s="783"/>
      <c r="I109" s="783"/>
      <c r="J109" s="783"/>
      <c r="K109" s="783"/>
      <c r="L109" s="783"/>
      <c r="M109" s="783"/>
    </row>
    <row r="110" spans="1:13" x14ac:dyDescent="0.25">
      <c r="A110" s="783"/>
      <c r="B110" s="783" t="s">
        <v>7370</v>
      </c>
      <c r="C110" s="783"/>
      <c r="D110" s="783"/>
      <c r="E110" s="783"/>
      <c r="F110" s="783"/>
      <c r="G110" s="783"/>
      <c r="H110" s="783"/>
      <c r="I110" s="783"/>
      <c r="J110" s="783"/>
      <c r="K110" s="783"/>
      <c r="L110" s="783"/>
      <c r="M110" s="783"/>
    </row>
    <row r="111" spans="1:13" x14ac:dyDescent="0.25">
      <c r="A111" s="783"/>
      <c r="B111" s="783" t="s">
        <v>7371</v>
      </c>
      <c r="C111" s="783"/>
      <c r="D111" s="783"/>
      <c r="E111" s="783"/>
      <c r="F111" s="783"/>
      <c r="G111" s="783"/>
      <c r="H111" s="783"/>
      <c r="I111" s="783"/>
      <c r="J111" s="783"/>
      <c r="K111" s="783"/>
      <c r="L111" s="783"/>
      <c r="M111" s="783"/>
    </row>
    <row r="112" spans="1:13" x14ac:dyDescent="0.25">
      <c r="A112" s="783"/>
      <c r="B112" s="783" t="s">
        <v>7372</v>
      </c>
      <c r="C112" s="783"/>
      <c r="D112" s="783"/>
      <c r="E112" s="783"/>
      <c r="F112" s="783"/>
      <c r="G112" s="783"/>
      <c r="H112" s="783"/>
      <c r="I112" s="783"/>
      <c r="J112" s="783"/>
      <c r="K112" s="783"/>
      <c r="L112" s="783"/>
      <c r="M112" s="783"/>
    </row>
    <row r="113" spans="1:13" x14ac:dyDescent="0.25">
      <c r="A113" s="783"/>
      <c r="B113" s="783"/>
      <c r="C113" s="783"/>
      <c r="D113" s="783"/>
      <c r="E113" s="783"/>
      <c r="F113" s="783"/>
      <c r="G113" s="783"/>
      <c r="H113" s="783"/>
      <c r="I113" s="783"/>
      <c r="J113" s="783"/>
      <c r="K113" s="783"/>
      <c r="L113" s="783"/>
      <c r="M113" s="783"/>
    </row>
    <row r="114" spans="1:13" x14ac:dyDescent="0.25">
      <c r="A114" s="783"/>
      <c r="B114" s="783" t="s">
        <v>7373</v>
      </c>
      <c r="C114" s="783"/>
      <c r="D114" s="783"/>
      <c r="E114" s="783"/>
      <c r="F114" s="783"/>
      <c r="G114" s="783"/>
      <c r="H114" s="783"/>
      <c r="I114" s="783"/>
      <c r="J114" s="783"/>
      <c r="K114" s="783"/>
      <c r="L114" s="783"/>
      <c r="M114" s="783"/>
    </row>
    <row r="115" spans="1:13" x14ac:dyDescent="0.25">
      <c r="A115" s="783"/>
      <c r="B115" s="783" t="s">
        <v>7374</v>
      </c>
      <c r="C115" s="783"/>
      <c r="D115" s="783"/>
      <c r="E115" s="783"/>
      <c r="F115" s="783"/>
      <c r="G115" s="783"/>
      <c r="H115" s="783"/>
      <c r="I115" s="783"/>
      <c r="J115" s="783"/>
      <c r="K115" s="783"/>
      <c r="L115" s="783"/>
      <c r="M115" s="783"/>
    </row>
    <row r="116" spans="1:13" x14ac:dyDescent="0.25">
      <c r="A116" s="783"/>
      <c r="B116" s="783" t="s">
        <v>7375</v>
      </c>
      <c r="C116" s="783"/>
      <c r="D116" s="783"/>
      <c r="E116" s="783"/>
      <c r="F116" s="783"/>
      <c r="G116" s="783"/>
      <c r="H116" s="783"/>
      <c r="I116" s="783"/>
      <c r="J116" s="783"/>
      <c r="K116" s="783"/>
      <c r="L116" s="783"/>
      <c r="M116" s="783"/>
    </row>
    <row r="117" spans="1:13" x14ac:dyDescent="0.25">
      <c r="A117" s="783"/>
      <c r="B117" s="783" t="s">
        <v>7376</v>
      </c>
      <c r="C117" s="783"/>
      <c r="D117" s="783"/>
      <c r="E117" s="783"/>
      <c r="F117" s="783"/>
      <c r="G117" s="783"/>
      <c r="H117" s="783"/>
      <c r="I117" s="783"/>
      <c r="J117" s="783"/>
      <c r="K117" s="783"/>
      <c r="L117" s="783"/>
      <c r="M117" s="783"/>
    </row>
    <row r="118" spans="1:13" x14ac:dyDescent="0.25">
      <c r="A118" s="783"/>
      <c r="B118" s="783" t="s">
        <v>7377</v>
      </c>
      <c r="C118" s="783"/>
      <c r="D118" s="783"/>
      <c r="E118" s="783"/>
      <c r="F118" s="783"/>
      <c r="G118" s="783"/>
      <c r="H118" s="783"/>
      <c r="I118" s="783"/>
      <c r="J118" s="783"/>
      <c r="K118" s="783"/>
      <c r="L118" s="783"/>
      <c r="M118" s="783"/>
    </row>
    <row r="119" spans="1:13" x14ac:dyDescent="0.25">
      <c r="A119" s="783"/>
      <c r="B119" s="783" t="s">
        <v>7378</v>
      </c>
      <c r="C119" s="783"/>
      <c r="D119" s="783"/>
      <c r="E119" s="783"/>
      <c r="F119" s="783"/>
      <c r="G119" s="783"/>
      <c r="H119" s="783"/>
      <c r="I119" s="783"/>
      <c r="J119" s="783"/>
      <c r="K119" s="783"/>
      <c r="L119" s="783"/>
      <c r="M119" s="783"/>
    </row>
    <row r="120" spans="1:13" x14ac:dyDescent="0.25">
      <c r="A120" s="783"/>
      <c r="B120" s="783" t="s">
        <v>7379</v>
      </c>
      <c r="C120" s="783"/>
      <c r="D120" s="783"/>
      <c r="E120" s="783"/>
      <c r="F120" s="783"/>
      <c r="G120" s="783"/>
      <c r="H120" s="783"/>
      <c r="I120" s="783"/>
      <c r="J120" s="783"/>
      <c r="K120" s="783"/>
      <c r="L120" s="783"/>
      <c r="M120" s="783"/>
    </row>
    <row r="121" spans="1:13" x14ac:dyDescent="0.25">
      <c r="A121" s="783"/>
      <c r="B121" s="783"/>
      <c r="C121" s="783"/>
      <c r="D121" s="783"/>
      <c r="E121" s="783"/>
      <c r="F121" s="783"/>
      <c r="G121" s="783"/>
      <c r="H121" s="783"/>
      <c r="I121" s="783"/>
      <c r="J121" s="783"/>
      <c r="K121" s="783"/>
      <c r="L121" s="783"/>
      <c r="M121" s="783"/>
    </row>
    <row r="122" spans="1:13" x14ac:dyDescent="0.25">
      <c r="A122" s="783"/>
      <c r="B122" s="783" t="s">
        <v>7380</v>
      </c>
      <c r="C122" s="783"/>
      <c r="D122" s="783"/>
      <c r="E122" s="783"/>
      <c r="F122" s="783"/>
      <c r="G122" s="783"/>
      <c r="H122" s="783"/>
      <c r="I122" s="783"/>
      <c r="J122" s="783"/>
      <c r="K122" s="783"/>
      <c r="L122" s="783"/>
      <c r="M122" s="783"/>
    </row>
    <row r="123" spans="1:13" x14ac:dyDescent="0.25">
      <c r="A123" s="783"/>
      <c r="B123" s="783" t="s">
        <v>7381</v>
      </c>
      <c r="C123" s="783"/>
      <c r="D123" s="783"/>
      <c r="E123" s="783"/>
      <c r="F123" s="783"/>
      <c r="G123" s="783"/>
      <c r="H123" s="783"/>
      <c r="I123" s="783"/>
      <c r="J123" s="783"/>
      <c r="K123" s="783"/>
      <c r="L123" s="783"/>
      <c r="M123" s="783"/>
    </row>
    <row r="124" spans="1:13" x14ac:dyDescent="0.25">
      <c r="A124" s="783"/>
      <c r="B124" s="783" t="s">
        <v>7382</v>
      </c>
      <c r="C124" s="783"/>
      <c r="D124" s="783"/>
      <c r="E124" s="783"/>
      <c r="F124" s="783"/>
      <c r="G124" s="783"/>
      <c r="H124" s="783"/>
      <c r="I124" s="783"/>
      <c r="J124" s="783"/>
      <c r="K124" s="783"/>
      <c r="L124" s="783"/>
      <c r="M124" s="783"/>
    </row>
    <row r="125" spans="1:13" x14ac:dyDescent="0.25">
      <c r="A125" s="783"/>
      <c r="B125" s="783" t="s">
        <v>7383</v>
      </c>
      <c r="C125" s="783"/>
      <c r="D125" s="783"/>
      <c r="E125" s="783"/>
      <c r="F125" s="783"/>
      <c r="G125" s="783"/>
      <c r="H125" s="783"/>
      <c r="I125" s="783"/>
      <c r="J125" s="783"/>
      <c r="K125" s="783"/>
      <c r="L125" s="783"/>
      <c r="M125" s="783"/>
    </row>
    <row r="126" spans="1:13" x14ac:dyDescent="0.25">
      <c r="A126" s="783"/>
      <c r="B126" s="783" t="s">
        <v>7384</v>
      </c>
      <c r="C126" s="783"/>
      <c r="D126" s="783"/>
      <c r="E126" s="783"/>
      <c r="F126" s="783"/>
      <c r="G126" s="783"/>
      <c r="H126" s="783"/>
      <c r="I126" s="783"/>
      <c r="J126" s="783"/>
      <c r="K126" s="783"/>
      <c r="L126" s="783"/>
      <c r="M126" s="783"/>
    </row>
    <row r="127" spans="1:13" x14ac:dyDescent="0.25">
      <c r="A127" s="783"/>
      <c r="B127" s="783"/>
      <c r="C127" s="783"/>
      <c r="D127" s="783"/>
      <c r="E127" s="783"/>
      <c r="F127" s="783"/>
      <c r="G127" s="783"/>
      <c r="H127" s="783"/>
      <c r="I127" s="783"/>
      <c r="J127" s="783"/>
      <c r="K127" s="783"/>
      <c r="L127" s="783"/>
      <c r="M127" s="783"/>
    </row>
    <row r="128" spans="1:13" x14ac:dyDescent="0.25">
      <c r="A128" s="783"/>
      <c r="B128" s="791" t="s">
        <v>7385</v>
      </c>
      <c r="C128" s="791"/>
      <c r="D128" s="791"/>
      <c r="E128" s="791"/>
      <c r="F128" s="783"/>
      <c r="G128" s="783"/>
      <c r="H128" s="783"/>
      <c r="I128" s="783"/>
      <c r="J128" s="783"/>
      <c r="K128" s="783"/>
      <c r="L128" s="783"/>
      <c r="M128" s="783"/>
    </row>
    <row r="129" spans="1:13" x14ac:dyDescent="0.25">
      <c r="A129" s="783"/>
      <c r="B129" s="783" t="s">
        <v>7386</v>
      </c>
      <c r="C129" s="783"/>
      <c r="D129" s="783"/>
      <c r="E129" s="783"/>
      <c r="F129" s="783"/>
      <c r="G129" s="783"/>
      <c r="H129" s="783"/>
      <c r="I129" s="783"/>
      <c r="J129" s="783"/>
      <c r="K129" s="783"/>
      <c r="L129" s="783"/>
      <c r="M129" s="783"/>
    </row>
    <row r="130" spans="1:13" x14ac:dyDescent="0.25">
      <c r="A130" s="783"/>
      <c r="B130" s="783" t="s">
        <v>7387</v>
      </c>
      <c r="C130" s="783"/>
      <c r="D130" s="783"/>
      <c r="E130" s="783"/>
      <c r="F130" s="783"/>
      <c r="G130" s="783"/>
      <c r="H130" s="783"/>
      <c r="I130" s="783"/>
      <c r="J130" s="783"/>
      <c r="K130" s="783"/>
      <c r="L130" s="783"/>
      <c r="M130" s="783"/>
    </row>
    <row r="131" spans="1:13" x14ac:dyDescent="0.25">
      <c r="A131" s="783"/>
      <c r="B131" s="783" t="s">
        <v>7388</v>
      </c>
      <c r="C131" s="783"/>
      <c r="D131" s="783"/>
      <c r="E131" s="783"/>
      <c r="F131" s="783"/>
      <c r="G131" s="783"/>
      <c r="H131" s="783"/>
      <c r="I131" s="783"/>
      <c r="J131" s="783"/>
      <c r="K131" s="783"/>
      <c r="L131" s="783"/>
      <c r="M131" s="783"/>
    </row>
    <row r="132" spans="1:13" x14ac:dyDescent="0.25">
      <c r="A132" s="783"/>
      <c r="B132" s="783" t="s">
        <v>7389</v>
      </c>
      <c r="C132" s="783"/>
      <c r="D132" s="783"/>
      <c r="E132" s="783"/>
      <c r="F132" s="783"/>
      <c r="G132" s="783"/>
      <c r="H132" s="783"/>
      <c r="I132" s="783"/>
      <c r="J132" s="783"/>
      <c r="K132" s="783"/>
      <c r="L132" s="783"/>
      <c r="M132" s="783"/>
    </row>
    <row r="133" spans="1:13" x14ac:dyDescent="0.25">
      <c r="A133" s="783"/>
      <c r="B133" s="783"/>
      <c r="C133" s="783"/>
      <c r="D133" s="783"/>
      <c r="E133" s="783"/>
      <c r="F133" s="783"/>
      <c r="G133" s="783"/>
      <c r="H133" s="783"/>
      <c r="I133" s="783"/>
      <c r="J133" s="783"/>
      <c r="K133" s="783"/>
      <c r="L133" s="783"/>
      <c r="M133" s="783"/>
    </row>
    <row r="134" spans="1:13" x14ac:dyDescent="0.25">
      <c r="A134" s="783"/>
      <c r="B134" s="788" t="s">
        <v>7390</v>
      </c>
      <c r="C134" s="783"/>
      <c r="D134" s="783"/>
      <c r="E134" s="783"/>
      <c r="F134" s="783"/>
      <c r="G134" s="783"/>
      <c r="H134" s="783"/>
      <c r="I134" s="783"/>
      <c r="J134" s="783"/>
      <c r="K134" s="783"/>
      <c r="L134" s="783"/>
      <c r="M134" s="783"/>
    </row>
    <row r="135" spans="1:13" x14ac:dyDescent="0.25">
      <c r="A135" s="783"/>
      <c r="B135" s="783"/>
      <c r="C135" s="792" t="s">
        <v>7391</v>
      </c>
      <c r="D135" s="783"/>
      <c r="E135" s="783"/>
      <c r="F135" s="783"/>
      <c r="G135" s="783"/>
      <c r="H135" s="783"/>
      <c r="I135" s="783"/>
      <c r="J135" s="783"/>
      <c r="K135" s="783"/>
      <c r="L135" s="783"/>
      <c r="M135" s="783"/>
    </row>
    <row r="136" spans="1:13" x14ac:dyDescent="0.25">
      <c r="A136" s="783"/>
      <c r="B136" s="783"/>
      <c r="C136" s="783" t="s">
        <v>7392</v>
      </c>
      <c r="D136" s="783"/>
      <c r="E136" s="783"/>
      <c r="F136" s="783"/>
      <c r="G136" s="783"/>
      <c r="H136" s="783"/>
      <c r="I136" s="783"/>
      <c r="J136" s="783"/>
      <c r="K136" s="783"/>
      <c r="L136" s="783"/>
      <c r="M136" s="783"/>
    </row>
    <row r="137" spans="1:13" x14ac:dyDescent="0.25">
      <c r="A137" s="783"/>
      <c r="B137" s="783"/>
      <c r="C137" s="783" t="s">
        <v>7393</v>
      </c>
      <c r="D137" s="783"/>
      <c r="E137" s="783"/>
      <c r="F137" s="783"/>
      <c r="G137" s="783"/>
      <c r="H137" s="783"/>
      <c r="I137" s="783"/>
      <c r="J137" s="783"/>
      <c r="K137" s="783"/>
      <c r="L137" s="783"/>
      <c r="M137" s="783"/>
    </row>
    <row r="138" spans="1:13" x14ac:dyDescent="0.25">
      <c r="A138" s="783"/>
      <c r="B138" s="783"/>
      <c r="C138" s="788" t="s">
        <v>7394</v>
      </c>
      <c r="D138" s="783"/>
      <c r="E138" s="783"/>
      <c r="F138" s="783"/>
      <c r="G138" s="783"/>
      <c r="H138" s="783"/>
      <c r="I138" s="783"/>
      <c r="J138" s="783"/>
      <c r="K138" s="783"/>
      <c r="L138" s="783"/>
      <c r="M138" s="783"/>
    </row>
    <row r="139" spans="1:13" x14ac:dyDescent="0.25">
      <c r="A139" s="783"/>
      <c r="B139" s="783"/>
      <c r="C139" s="783" t="s">
        <v>7395</v>
      </c>
      <c r="D139" s="783"/>
      <c r="E139" s="783"/>
      <c r="F139" s="783"/>
      <c r="G139" s="783"/>
      <c r="H139" s="783"/>
      <c r="I139" s="783"/>
      <c r="J139" s="783"/>
      <c r="K139" s="783"/>
      <c r="L139" s="783"/>
      <c r="M139" s="783"/>
    </row>
    <row r="140" spans="1:13" x14ac:dyDescent="0.25">
      <c r="A140" s="783"/>
      <c r="B140" s="783"/>
      <c r="C140" s="783" t="s">
        <v>7396</v>
      </c>
      <c r="D140" s="783"/>
      <c r="E140" s="783"/>
      <c r="F140" s="783"/>
      <c r="G140" s="783"/>
      <c r="H140" s="783"/>
      <c r="I140" s="783"/>
      <c r="J140" s="783"/>
      <c r="K140" s="783"/>
      <c r="L140" s="783"/>
      <c r="M140" s="783"/>
    </row>
    <row r="141" spans="1:13" x14ac:dyDescent="0.25">
      <c r="A141" s="783"/>
      <c r="B141" s="783"/>
      <c r="C141" s="783" t="s">
        <v>7397</v>
      </c>
      <c r="D141" s="783"/>
      <c r="E141" s="783"/>
      <c r="F141" s="783"/>
      <c r="G141" s="783"/>
      <c r="H141" s="783"/>
      <c r="I141" s="783"/>
      <c r="J141" s="783"/>
      <c r="K141" s="783"/>
      <c r="L141" s="783"/>
      <c r="M141" s="783"/>
    </row>
    <row r="142" spans="1:13" x14ac:dyDescent="0.25">
      <c r="A142" s="783"/>
      <c r="B142" s="783"/>
      <c r="C142" s="783" t="s">
        <v>7398</v>
      </c>
      <c r="D142" s="783"/>
      <c r="E142" s="783"/>
      <c r="F142" s="783"/>
      <c r="G142" s="783"/>
      <c r="H142" s="783"/>
      <c r="I142" s="783"/>
      <c r="J142" s="783"/>
      <c r="K142" s="783"/>
      <c r="L142" s="783"/>
      <c r="M142" s="783"/>
    </row>
    <row r="143" spans="1:13" x14ac:dyDescent="0.25">
      <c r="A143" s="783"/>
      <c r="B143" s="783"/>
      <c r="C143" s="783" t="s">
        <v>7399</v>
      </c>
      <c r="D143" s="783"/>
      <c r="E143" s="783"/>
      <c r="F143" s="783"/>
      <c r="G143" s="783"/>
      <c r="H143" s="783"/>
      <c r="I143" s="783"/>
      <c r="J143" s="783"/>
      <c r="K143" s="783"/>
      <c r="L143" s="783"/>
      <c r="M143" s="783"/>
    </row>
    <row r="144" spans="1:13" x14ac:dyDescent="0.25">
      <c r="A144" s="783"/>
      <c r="B144" s="783"/>
      <c r="C144" s="783" t="s">
        <v>7400</v>
      </c>
      <c r="D144" s="783"/>
      <c r="E144" s="783"/>
      <c r="F144" s="783"/>
      <c r="G144" s="783"/>
      <c r="H144" s="783"/>
      <c r="I144" s="783"/>
      <c r="J144" s="783"/>
      <c r="K144" s="783"/>
      <c r="L144" s="783"/>
      <c r="M144" s="783"/>
    </row>
    <row r="145" spans="1:13" x14ac:dyDescent="0.25">
      <c r="A145" s="783"/>
      <c r="B145" s="783"/>
      <c r="C145" s="788" t="s">
        <v>7401</v>
      </c>
      <c r="D145" s="783"/>
      <c r="E145" s="783"/>
      <c r="F145" s="783"/>
      <c r="G145" s="783"/>
      <c r="H145" s="783"/>
      <c r="I145" s="783"/>
      <c r="J145" s="783"/>
      <c r="K145" s="783"/>
      <c r="L145" s="783"/>
      <c r="M145" s="783"/>
    </row>
    <row r="146" spans="1:13" x14ac:dyDescent="0.25">
      <c r="A146" s="783"/>
      <c r="B146" s="783"/>
      <c r="C146" s="783" t="s">
        <v>7402</v>
      </c>
      <c r="D146" s="783"/>
      <c r="E146" s="783"/>
      <c r="F146" s="783"/>
      <c r="G146" s="783"/>
      <c r="H146" s="783"/>
      <c r="I146" s="783"/>
      <c r="J146" s="783"/>
      <c r="K146" s="783"/>
      <c r="L146" s="783"/>
      <c r="M146" s="783"/>
    </row>
    <row r="147" spans="1:13" x14ac:dyDescent="0.25">
      <c r="A147" s="783"/>
      <c r="B147" s="783"/>
      <c r="C147" s="783" t="s">
        <v>7403</v>
      </c>
      <c r="D147" s="783"/>
      <c r="E147" s="783"/>
      <c r="F147" s="783"/>
      <c r="G147" s="783"/>
      <c r="H147" s="783"/>
      <c r="I147" s="783"/>
      <c r="J147" s="783"/>
      <c r="K147" s="783"/>
      <c r="L147" s="783"/>
      <c r="M147" s="783"/>
    </row>
    <row r="148" spans="1:13" x14ac:dyDescent="0.25">
      <c r="A148" s="783"/>
      <c r="B148" s="783"/>
      <c r="C148" s="783" t="s">
        <v>7404</v>
      </c>
      <c r="D148" s="783"/>
      <c r="E148" s="783"/>
      <c r="F148" s="783"/>
      <c r="G148" s="783"/>
      <c r="H148" s="783"/>
      <c r="I148" s="783"/>
      <c r="J148" s="783"/>
      <c r="K148" s="783"/>
      <c r="L148" s="783"/>
      <c r="M148" s="783"/>
    </row>
    <row r="149" spans="1:13" x14ac:dyDescent="0.25">
      <c r="A149" s="783"/>
      <c r="B149" s="783"/>
      <c r="C149" s="792" t="s">
        <v>7405</v>
      </c>
      <c r="D149" s="783"/>
      <c r="E149" s="783"/>
      <c r="F149" s="783"/>
      <c r="G149" s="783"/>
      <c r="H149" s="783"/>
      <c r="I149" s="783"/>
      <c r="J149" s="783"/>
      <c r="K149" s="783"/>
      <c r="L149" s="783"/>
      <c r="M149" s="783"/>
    </row>
    <row r="150" spans="1:13" x14ac:dyDescent="0.25">
      <c r="A150" s="783"/>
      <c r="B150" s="783"/>
      <c r="C150" s="783" t="s">
        <v>7406</v>
      </c>
      <c r="D150" s="783"/>
      <c r="E150" s="783"/>
      <c r="F150" s="783"/>
      <c r="G150" s="783"/>
      <c r="H150" s="783"/>
      <c r="I150" s="783"/>
      <c r="J150" s="783"/>
      <c r="K150" s="783"/>
      <c r="L150" s="783"/>
      <c r="M150" s="783"/>
    </row>
    <row r="151" spans="1:13" x14ac:dyDescent="0.25">
      <c r="A151" s="783"/>
      <c r="B151" s="783"/>
      <c r="C151" s="783" t="s">
        <v>7407</v>
      </c>
      <c r="D151" s="783"/>
      <c r="E151" s="783"/>
      <c r="F151" s="783"/>
      <c r="G151" s="783"/>
      <c r="H151" s="783"/>
      <c r="I151" s="783"/>
      <c r="J151" s="783"/>
      <c r="K151" s="783"/>
      <c r="L151" s="783"/>
      <c r="M151" s="783"/>
    </row>
    <row r="152" spans="1:13" x14ac:dyDescent="0.25">
      <c r="A152" s="783"/>
      <c r="B152" s="783"/>
      <c r="C152" s="792" t="s">
        <v>7408</v>
      </c>
      <c r="D152" s="783"/>
      <c r="E152" s="783"/>
      <c r="F152" s="783"/>
      <c r="G152" s="783"/>
      <c r="H152" s="783"/>
      <c r="I152" s="783"/>
      <c r="J152" s="783"/>
      <c r="K152" s="783"/>
      <c r="L152" s="783"/>
      <c r="M152" s="783"/>
    </row>
    <row r="153" spans="1:13" x14ac:dyDescent="0.25">
      <c r="A153" s="783"/>
      <c r="B153" s="783"/>
      <c r="C153" s="783" t="s">
        <v>7409</v>
      </c>
      <c r="D153" s="783"/>
      <c r="E153" s="783"/>
      <c r="F153" s="783"/>
      <c r="G153" s="783"/>
      <c r="H153" s="783"/>
      <c r="I153" s="783"/>
      <c r="J153" s="783"/>
      <c r="K153" s="783"/>
      <c r="L153" s="783"/>
      <c r="M153" s="783"/>
    </row>
    <row r="154" spans="1:13" x14ac:dyDescent="0.25">
      <c r="A154" s="783"/>
      <c r="B154" s="783"/>
      <c r="C154" s="783"/>
      <c r="D154" s="783"/>
      <c r="E154" s="783"/>
      <c r="F154" s="783"/>
      <c r="G154" s="783"/>
      <c r="H154" s="783"/>
      <c r="I154" s="783"/>
      <c r="J154" s="783"/>
      <c r="K154" s="783"/>
      <c r="L154" s="783"/>
      <c r="M154" s="783"/>
    </row>
    <row r="155" spans="1:13" x14ac:dyDescent="0.25">
      <c r="A155" s="783"/>
      <c r="B155" s="788" t="s">
        <v>7410</v>
      </c>
      <c r="C155" s="788"/>
      <c r="D155" s="783"/>
      <c r="E155" s="783"/>
      <c r="F155" s="783"/>
      <c r="G155" s="783"/>
      <c r="H155" s="783"/>
      <c r="I155" s="783"/>
      <c r="J155" s="783"/>
      <c r="K155" s="783"/>
      <c r="L155" s="783"/>
      <c r="M155" s="783"/>
    </row>
    <row r="156" spans="1:13" x14ac:dyDescent="0.25">
      <c r="A156" s="783"/>
      <c r="B156" s="783" t="s">
        <v>7411</v>
      </c>
      <c r="C156" s="788"/>
      <c r="D156" s="783"/>
      <c r="E156" s="783"/>
      <c r="F156" s="783"/>
      <c r="G156" s="783"/>
      <c r="H156" s="783"/>
      <c r="I156" s="783"/>
      <c r="J156" s="783"/>
      <c r="K156" s="783"/>
      <c r="L156" s="783"/>
      <c r="M156" s="783"/>
    </row>
    <row r="157" spans="1:13" x14ac:dyDescent="0.25">
      <c r="A157" s="783"/>
      <c r="B157" s="783"/>
      <c r="C157" s="783"/>
      <c r="D157" s="783"/>
      <c r="E157" s="783"/>
      <c r="F157" s="783"/>
      <c r="G157" s="783"/>
      <c r="H157" s="783"/>
      <c r="I157" s="783"/>
      <c r="J157" s="783"/>
      <c r="K157" s="783"/>
      <c r="L157" s="783"/>
      <c r="M157" s="783"/>
    </row>
    <row r="158" spans="1:13" x14ac:dyDescent="0.25">
      <c r="A158" s="783"/>
      <c r="B158" s="788" t="s">
        <v>7412</v>
      </c>
      <c r="C158" s="783"/>
      <c r="D158" s="783"/>
      <c r="E158" s="783"/>
      <c r="F158" s="783"/>
      <c r="G158" s="783"/>
      <c r="H158" s="783"/>
      <c r="I158" s="783"/>
      <c r="J158" s="783"/>
      <c r="K158" s="783"/>
      <c r="L158" s="783"/>
      <c r="M158" s="783"/>
    </row>
    <row r="159" spans="1:13" x14ac:dyDescent="0.25">
      <c r="A159" s="783"/>
      <c r="B159" s="783" t="s">
        <v>7413</v>
      </c>
      <c r="C159" s="783"/>
      <c r="D159" s="783"/>
      <c r="E159" s="783"/>
      <c r="F159" s="783"/>
      <c r="G159" s="783"/>
      <c r="H159" s="783"/>
      <c r="I159" s="783"/>
      <c r="J159" s="783"/>
      <c r="K159" s="783"/>
      <c r="L159" s="783"/>
      <c r="M159" s="783"/>
    </row>
    <row r="160" spans="1:13" x14ac:dyDescent="0.25">
      <c r="A160" s="783"/>
      <c r="B160" s="783"/>
      <c r="C160" s="783" t="s">
        <v>7414</v>
      </c>
      <c r="D160" s="783"/>
      <c r="E160" s="783"/>
      <c r="F160" s="783"/>
      <c r="G160" s="783"/>
      <c r="H160" s="783"/>
      <c r="I160" s="783"/>
      <c r="J160" s="783"/>
      <c r="K160" s="783"/>
      <c r="L160" s="783"/>
      <c r="M160" s="783"/>
    </row>
    <row r="161" spans="1:13" x14ac:dyDescent="0.25">
      <c r="A161" s="783"/>
      <c r="B161" s="783"/>
      <c r="C161" s="783" t="s">
        <v>7415</v>
      </c>
      <c r="D161" s="783"/>
      <c r="E161" s="783"/>
      <c r="F161" s="783"/>
      <c r="G161" s="783"/>
      <c r="H161" s="783"/>
      <c r="I161" s="783"/>
      <c r="J161" s="783"/>
      <c r="K161" s="783"/>
      <c r="L161" s="783"/>
      <c r="M161" s="783"/>
    </row>
    <row r="162" spans="1:13" x14ac:dyDescent="0.25">
      <c r="A162" s="783"/>
      <c r="B162" s="783"/>
      <c r="C162" s="783" t="s">
        <v>7416</v>
      </c>
      <c r="D162" s="783"/>
      <c r="E162" s="783"/>
      <c r="F162" s="783"/>
      <c r="G162" s="783"/>
      <c r="H162" s="783"/>
      <c r="I162" s="783"/>
      <c r="J162" s="783"/>
      <c r="K162" s="783"/>
      <c r="L162" s="783"/>
      <c r="M162" s="783"/>
    </row>
    <row r="163" spans="1:13" x14ac:dyDescent="0.25">
      <c r="A163" s="783"/>
      <c r="B163" s="783"/>
      <c r="C163" s="783" t="s">
        <v>7417</v>
      </c>
      <c r="D163" s="783"/>
      <c r="E163" s="783"/>
      <c r="F163" s="783"/>
      <c r="G163" s="783"/>
      <c r="H163" s="783"/>
      <c r="I163" s="783"/>
      <c r="J163" s="783"/>
      <c r="K163" s="783"/>
      <c r="L163" s="783"/>
      <c r="M163" s="783"/>
    </row>
    <row r="164" spans="1:13" x14ac:dyDescent="0.25">
      <c r="A164" s="783"/>
      <c r="B164" s="783"/>
      <c r="C164" s="783" t="s">
        <v>7418</v>
      </c>
      <c r="D164" s="783"/>
      <c r="E164" s="783"/>
      <c r="F164" s="783"/>
      <c r="G164" s="783"/>
      <c r="H164" s="783"/>
      <c r="I164" s="783"/>
      <c r="J164" s="783"/>
      <c r="K164" s="783"/>
      <c r="L164" s="783"/>
      <c r="M164" s="783"/>
    </row>
    <row r="165" spans="1:13" x14ac:dyDescent="0.25">
      <c r="A165" s="783"/>
      <c r="B165" s="783"/>
      <c r="C165" s="783" t="s">
        <v>7419</v>
      </c>
      <c r="D165" s="783"/>
      <c r="E165" s="783"/>
      <c r="F165" s="783"/>
      <c r="G165" s="783"/>
      <c r="H165" s="783"/>
      <c r="I165" s="783"/>
      <c r="J165" s="783"/>
      <c r="K165" s="783"/>
      <c r="L165" s="783"/>
      <c r="M165" s="783"/>
    </row>
    <row r="166" spans="1:13" x14ac:dyDescent="0.25">
      <c r="A166" s="783"/>
      <c r="B166" s="783"/>
      <c r="C166" s="783" t="s">
        <v>7420</v>
      </c>
      <c r="D166" s="783"/>
      <c r="E166" s="783"/>
      <c r="F166" s="783"/>
      <c r="G166" s="783"/>
      <c r="H166" s="783"/>
      <c r="I166" s="783"/>
      <c r="J166" s="783"/>
      <c r="K166" s="783"/>
      <c r="L166" s="783"/>
      <c r="M166" s="783"/>
    </row>
    <row r="167" spans="1:13" x14ac:dyDescent="0.25">
      <c r="A167" s="783"/>
      <c r="B167" s="783"/>
      <c r="C167" s="793" t="s">
        <v>7421</v>
      </c>
      <c r="D167" s="783"/>
      <c r="E167" s="783"/>
      <c r="F167" s="783"/>
      <c r="G167" s="783"/>
      <c r="H167" s="783"/>
      <c r="I167" s="783"/>
      <c r="J167" s="783"/>
      <c r="K167" s="783"/>
      <c r="L167" s="783"/>
      <c r="M167" s="783"/>
    </row>
    <row r="168" spans="1:13" x14ac:dyDescent="0.25">
      <c r="A168" s="783"/>
      <c r="B168" s="783"/>
      <c r="C168" s="793" t="s">
        <v>7422</v>
      </c>
      <c r="D168" s="783"/>
      <c r="E168" s="783"/>
      <c r="F168" s="783"/>
      <c r="G168" s="783"/>
      <c r="H168" s="783"/>
      <c r="I168" s="783"/>
      <c r="J168" s="783"/>
      <c r="K168" s="783"/>
      <c r="L168" s="783"/>
      <c r="M168" s="783"/>
    </row>
    <row r="169" spans="1:13" x14ac:dyDescent="0.25">
      <c r="A169" s="783"/>
      <c r="B169" s="783"/>
      <c r="C169" s="793" t="s">
        <v>7423</v>
      </c>
      <c r="D169" s="783"/>
      <c r="E169" s="783"/>
      <c r="F169" s="783"/>
      <c r="G169" s="783"/>
      <c r="H169" s="783"/>
      <c r="I169" s="783"/>
      <c r="J169" s="783"/>
      <c r="K169" s="783"/>
      <c r="L169" s="783"/>
      <c r="M169" s="783"/>
    </row>
    <row r="170" spans="1:13" x14ac:dyDescent="0.25">
      <c r="A170" s="783"/>
      <c r="B170" s="783"/>
      <c r="C170" s="794" t="s">
        <v>7424</v>
      </c>
      <c r="D170" s="783"/>
      <c r="E170" s="783"/>
      <c r="F170" s="783"/>
      <c r="G170" s="783"/>
      <c r="H170" s="783"/>
      <c r="I170" s="783"/>
      <c r="J170" s="783"/>
      <c r="K170" s="783"/>
      <c r="L170" s="783"/>
      <c r="M170" s="783"/>
    </row>
    <row r="171" spans="1:13" x14ac:dyDescent="0.25">
      <c r="A171" s="783"/>
      <c r="B171" s="783"/>
      <c r="C171" s="794" t="s">
        <v>7425</v>
      </c>
      <c r="D171" s="783"/>
      <c r="E171" s="783"/>
      <c r="F171" s="783"/>
      <c r="G171" s="783"/>
      <c r="H171" s="783"/>
      <c r="I171" s="783"/>
      <c r="J171" s="783"/>
      <c r="K171" s="783"/>
      <c r="L171" s="783"/>
      <c r="M171" s="783"/>
    </row>
    <row r="172" spans="1:13" x14ac:dyDescent="0.25">
      <c r="A172" s="783"/>
      <c r="B172" s="783"/>
      <c r="C172" s="793" t="s">
        <v>7426</v>
      </c>
      <c r="D172" s="783"/>
      <c r="E172" s="783"/>
      <c r="F172" s="783"/>
      <c r="G172" s="783"/>
      <c r="H172" s="783"/>
      <c r="I172" s="783"/>
      <c r="J172" s="783"/>
      <c r="K172" s="783"/>
      <c r="L172" s="783"/>
      <c r="M172" s="783"/>
    </row>
    <row r="173" spans="1:13" x14ac:dyDescent="0.25">
      <c r="A173" s="783"/>
      <c r="B173" s="783"/>
      <c r="C173" s="793" t="s">
        <v>7427</v>
      </c>
      <c r="D173" s="783"/>
      <c r="E173" s="783"/>
      <c r="F173" s="783"/>
      <c r="G173" s="783"/>
      <c r="H173" s="783"/>
      <c r="I173" s="783"/>
      <c r="J173" s="783"/>
      <c r="K173" s="783"/>
      <c r="L173" s="783"/>
      <c r="M173" s="783"/>
    </row>
    <row r="174" spans="1:13" x14ac:dyDescent="0.25">
      <c r="A174" s="783"/>
      <c r="B174" s="783"/>
      <c r="C174" s="793" t="s">
        <v>7428</v>
      </c>
      <c r="D174" s="783"/>
      <c r="E174" s="783"/>
      <c r="F174" s="783"/>
      <c r="G174" s="783"/>
      <c r="H174" s="783"/>
      <c r="I174" s="783"/>
      <c r="J174" s="783"/>
      <c r="K174" s="783"/>
      <c r="L174" s="783"/>
      <c r="M174" s="783"/>
    </row>
    <row r="175" spans="1:13" x14ac:dyDescent="0.25">
      <c r="A175" s="783"/>
      <c r="B175" s="783"/>
      <c r="C175" s="793" t="s">
        <v>7429</v>
      </c>
      <c r="D175" s="783"/>
      <c r="E175" s="783"/>
      <c r="F175" s="783"/>
      <c r="G175" s="783"/>
      <c r="H175" s="783"/>
      <c r="I175" s="783"/>
      <c r="J175" s="783"/>
      <c r="K175" s="783"/>
      <c r="L175" s="783"/>
      <c r="M175" s="783"/>
    </row>
    <row r="176" spans="1:13" x14ac:dyDescent="0.25">
      <c r="A176" s="783"/>
      <c r="B176" s="783"/>
      <c r="C176" s="783"/>
      <c r="D176" s="783"/>
      <c r="E176" s="783"/>
      <c r="F176" s="783"/>
      <c r="G176" s="783"/>
      <c r="H176" s="783"/>
      <c r="I176" s="783"/>
      <c r="J176" s="783"/>
      <c r="K176" s="783"/>
      <c r="L176" s="783"/>
      <c r="M176" s="783"/>
    </row>
    <row r="177" spans="1:13" x14ac:dyDescent="0.25">
      <c r="A177" s="783"/>
      <c r="B177" s="788" t="s">
        <v>7430</v>
      </c>
      <c r="C177" s="783"/>
      <c r="D177" s="783"/>
      <c r="E177" s="783"/>
      <c r="F177" s="783"/>
      <c r="G177" s="783"/>
      <c r="H177" s="783"/>
      <c r="I177" s="783"/>
      <c r="J177" s="783"/>
      <c r="K177" s="783"/>
      <c r="L177" s="783"/>
      <c r="M177" s="783"/>
    </row>
    <row r="178" spans="1:13" x14ac:dyDescent="0.25">
      <c r="A178" s="783"/>
      <c r="B178" s="783" t="s">
        <v>7431</v>
      </c>
      <c r="C178" s="783"/>
      <c r="D178" s="783"/>
      <c r="E178" s="783"/>
      <c r="F178" s="783"/>
      <c r="G178" s="783"/>
      <c r="H178" s="783"/>
      <c r="I178" s="783"/>
      <c r="J178" s="783"/>
      <c r="K178" s="783"/>
      <c r="L178" s="783"/>
      <c r="M178" s="783"/>
    </row>
    <row r="179" spans="1:13" x14ac:dyDescent="0.25">
      <c r="A179" s="783"/>
      <c r="B179" s="783" t="s">
        <v>7432</v>
      </c>
      <c r="C179" s="783"/>
      <c r="D179" s="783"/>
      <c r="E179" s="783"/>
      <c r="F179" s="783"/>
      <c r="G179" s="783"/>
      <c r="H179" s="783"/>
      <c r="I179" s="783"/>
      <c r="J179" s="783"/>
      <c r="K179" s="783"/>
      <c r="L179" s="783"/>
      <c r="M179" s="783"/>
    </row>
    <row r="180" spans="1:13" x14ac:dyDescent="0.25">
      <c r="A180" s="783"/>
      <c r="B180" s="783" t="s">
        <v>7433</v>
      </c>
      <c r="C180" s="783"/>
      <c r="D180" s="783"/>
      <c r="E180" s="783"/>
      <c r="F180" s="783"/>
      <c r="G180" s="783"/>
      <c r="H180" s="783"/>
      <c r="I180" s="783"/>
      <c r="J180" s="783"/>
      <c r="K180" s="783"/>
      <c r="L180" s="783"/>
      <c r="M180" s="783"/>
    </row>
    <row r="181" spans="1:13" x14ac:dyDescent="0.25">
      <c r="A181" s="783"/>
      <c r="B181" s="783"/>
      <c r="C181" s="783"/>
      <c r="D181" s="783"/>
      <c r="E181" s="783"/>
      <c r="F181" s="783"/>
      <c r="G181" s="783"/>
      <c r="H181" s="783"/>
      <c r="I181" s="783"/>
      <c r="J181" s="783"/>
      <c r="K181" s="783"/>
      <c r="L181" s="783"/>
      <c r="M181" s="783"/>
    </row>
    <row r="182" spans="1:13" x14ac:dyDescent="0.25">
      <c r="A182" s="783"/>
      <c r="B182" s="783" t="s">
        <v>7434</v>
      </c>
      <c r="C182" s="783"/>
      <c r="D182" s="783"/>
      <c r="E182" s="783"/>
      <c r="F182" s="783"/>
      <c r="G182" s="783"/>
      <c r="H182" s="783"/>
      <c r="I182" s="783"/>
      <c r="J182" s="783"/>
      <c r="K182" s="783"/>
      <c r="L182" s="783"/>
      <c r="M182" s="783"/>
    </row>
    <row r="183" spans="1:13" x14ac:dyDescent="0.25">
      <c r="A183" s="783"/>
      <c r="B183" s="783" t="s">
        <v>7435</v>
      </c>
      <c r="C183" s="783"/>
      <c r="D183" s="783"/>
      <c r="E183" s="783"/>
      <c r="F183" s="783"/>
      <c r="G183" s="783"/>
      <c r="H183" s="783"/>
      <c r="I183" s="783"/>
      <c r="J183" s="783"/>
      <c r="K183" s="783"/>
      <c r="L183" s="783"/>
      <c r="M183" s="783"/>
    </row>
    <row r="184" spans="1:13" x14ac:dyDescent="0.25">
      <c r="A184" s="783"/>
      <c r="B184" s="783" t="s">
        <v>7436</v>
      </c>
      <c r="C184" s="783"/>
      <c r="D184" s="783"/>
      <c r="E184" s="783"/>
      <c r="F184" s="783"/>
      <c r="G184" s="783"/>
      <c r="H184" s="783"/>
      <c r="I184" s="783"/>
      <c r="J184" s="783"/>
      <c r="K184" s="783"/>
      <c r="L184" s="783"/>
      <c r="M184" s="783"/>
    </row>
    <row r="185" spans="1:13" x14ac:dyDescent="0.25">
      <c r="A185" s="783"/>
      <c r="B185" s="783" t="s">
        <v>7437</v>
      </c>
      <c r="C185" s="783"/>
      <c r="D185" s="783"/>
      <c r="E185" s="783"/>
      <c r="F185" s="783"/>
      <c r="G185" s="783"/>
      <c r="H185" s="783"/>
      <c r="I185" s="783"/>
      <c r="J185" s="783"/>
      <c r="K185" s="783"/>
      <c r="L185" s="783"/>
      <c r="M185" s="783"/>
    </row>
    <row r="186" spans="1:13" x14ac:dyDescent="0.25">
      <c r="A186" s="783"/>
      <c r="B186" s="783" t="s">
        <v>7438</v>
      </c>
      <c r="C186" s="783"/>
      <c r="D186" s="783"/>
      <c r="E186" s="783"/>
      <c r="F186" s="783"/>
      <c r="G186" s="783"/>
      <c r="H186" s="783"/>
      <c r="I186" s="783"/>
      <c r="J186" s="783"/>
      <c r="K186" s="783"/>
      <c r="L186" s="783"/>
      <c r="M186" s="783"/>
    </row>
    <row r="187" spans="1:13" x14ac:dyDescent="0.25">
      <c r="A187" s="783"/>
      <c r="B187" s="783" t="s">
        <v>7439</v>
      </c>
      <c r="C187" s="783"/>
      <c r="D187" s="783"/>
      <c r="E187" s="783"/>
      <c r="F187" s="783"/>
      <c r="G187" s="783"/>
      <c r="H187" s="783"/>
      <c r="I187" s="783"/>
      <c r="J187" s="783"/>
      <c r="K187" s="783"/>
      <c r="L187" s="783"/>
      <c r="M187" s="783"/>
    </row>
    <row r="188" spans="1:13" x14ac:dyDescent="0.25">
      <c r="A188" s="783"/>
      <c r="B188" s="783" t="s">
        <v>7440</v>
      </c>
      <c r="C188" s="783"/>
      <c r="D188" s="783"/>
      <c r="E188" s="783"/>
      <c r="F188" s="783"/>
      <c r="G188" s="783"/>
      <c r="H188" s="783"/>
      <c r="I188" s="783"/>
      <c r="J188" s="783"/>
      <c r="K188" s="783"/>
      <c r="L188" s="783"/>
      <c r="M188" s="783"/>
    </row>
    <row r="189" spans="1:13" x14ac:dyDescent="0.25">
      <c r="A189" s="783"/>
      <c r="B189" s="783"/>
      <c r="C189" s="783"/>
      <c r="D189" s="783"/>
      <c r="E189" s="783"/>
      <c r="F189" s="783"/>
      <c r="G189" s="783"/>
      <c r="H189" s="783"/>
      <c r="I189" s="783"/>
      <c r="J189" s="783"/>
      <c r="K189" s="783"/>
      <c r="L189" s="783"/>
      <c r="M189" s="783"/>
    </row>
    <row r="190" spans="1:13" x14ac:dyDescent="0.25">
      <c r="A190" s="783"/>
      <c r="B190" s="783" t="s">
        <v>7441</v>
      </c>
      <c r="C190" s="783"/>
      <c r="D190" s="783"/>
      <c r="E190" s="783"/>
      <c r="F190" s="783"/>
      <c r="G190" s="783"/>
      <c r="H190" s="783"/>
      <c r="I190" s="783"/>
      <c r="J190" s="783"/>
      <c r="K190" s="783"/>
      <c r="L190" s="783"/>
      <c r="M190" s="783"/>
    </row>
    <row r="191" spans="1:13" x14ac:dyDescent="0.25">
      <c r="A191" s="783"/>
      <c r="B191" s="783" t="s">
        <v>7442</v>
      </c>
      <c r="C191" s="783"/>
      <c r="D191" s="783"/>
      <c r="E191" s="783"/>
      <c r="F191" s="783"/>
      <c r="G191" s="783"/>
      <c r="H191" s="783"/>
      <c r="I191" s="783"/>
      <c r="J191" s="783"/>
      <c r="K191" s="783"/>
      <c r="L191" s="783"/>
      <c r="M191" s="783"/>
    </row>
    <row r="192" spans="1:13" x14ac:dyDescent="0.25">
      <c r="A192" s="783"/>
      <c r="B192" s="783"/>
      <c r="C192" s="783"/>
      <c r="D192" s="783"/>
      <c r="E192" s="783"/>
      <c r="F192" s="783"/>
      <c r="G192" s="783"/>
      <c r="H192" s="783"/>
      <c r="I192" s="783"/>
      <c r="J192" s="783"/>
      <c r="K192" s="783"/>
      <c r="L192" s="783"/>
      <c r="M192" s="783"/>
    </row>
    <row r="193" spans="1:13" x14ac:dyDescent="0.25">
      <c r="A193" s="783"/>
      <c r="B193" s="783" t="s">
        <v>7443</v>
      </c>
      <c r="C193" s="783"/>
      <c r="D193" s="783"/>
      <c r="E193" s="783"/>
      <c r="F193" s="783"/>
      <c r="G193" s="783"/>
      <c r="H193" s="783"/>
      <c r="I193" s="783"/>
      <c r="J193" s="783"/>
      <c r="K193" s="783"/>
      <c r="L193" s="783"/>
      <c r="M193" s="783"/>
    </row>
    <row r="194" spans="1:13" x14ac:dyDescent="0.25">
      <c r="A194" s="783"/>
      <c r="B194" s="783"/>
      <c r="C194" s="783"/>
      <c r="D194" s="783"/>
      <c r="E194" s="783"/>
      <c r="F194" s="783"/>
      <c r="G194" s="783"/>
      <c r="H194" s="783"/>
      <c r="I194" s="783"/>
      <c r="J194" s="783"/>
      <c r="K194" s="783"/>
      <c r="L194" s="783"/>
      <c r="M194" s="783"/>
    </row>
    <row r="195" spans="1:13" x14ac:dyDescent="0.25">
      <c r="A195" s="783"/>
      <c r="B195" s="783" t="s">
        <v>7444</v>
      </c>
      <c r="C195" s="783"/>
      <c r="D195" s="783"/>
      <c r="E195" s="783"/>
      <c r="F195" s="783"/>
      <c r="G195" s="783"/>
      <c r="H195" s="783"/>
      <c r="I195" s="783"/>
      <c r="J195" s="783"/>
      <c r="K195" s="783"/>
      <c r="L195" s="783"/>
      <c r="M195" s="783"/>
    </row>
    <row r="196" spans="1:13" x14ac:dyDescent="0.25">
      <c r="A196" s="783"/>
      <c r="B196" s="783"/>
      <c r="C196" s="783"/>
      <c r="D196" s="783"/>
      <c r="E196" s="783"/>
      <c r="F196" s="783"/>
      <c r="G196" s="783"/>
      <c r="H196" s="783"/>
      <c r="I196" s="783"/>
      <c r="J196" s="783"/>
      <c r="K196" s="783"/>
      <c r="L196" s="783"/>
      <c r="M196" s="783"/>
    </row>
    <row r="197" spans="1:13" x14ac:dyDescent="0.25">
      <c r="A197" s="783"/>
      <c r="B197" s="783" t="s">
        <v>7445</v>
      </c>
      <c r="C197" s="783"/>
      <c r="D197" s="783"/>
      <c r="E197" s="783"/>
      <c r="F197" s="783"/>
      <c r="G197" s="783"/>
      <c r="H197" s="783"/>
      <c r="I197" s="783"/>
      <c r="J197" s="783"/>
      <c r="K197" s="783"/>
      <c r="L197" s="783"/>
      <c r="M197" s="783"/>
    </row>
    <row r="198" spans="1:13" x14ac:dyDescent="0.25">
      <c r="A198" s="783"/>
      <c r="B198" s="783" t="s">
        <v>7446</v>
      </c>
      <c r="C198" s="783"/>
      <c r="D198" s="783"/>
      <c r="E198" s="783"/>
      <c r="F198" s="783"/>
      <c r="G198" s="783"/>
      <c r="H198" s="783"/>
      <c r="I198" s="783"/>
      <c r="J198" s="783"/>
      <c r="K198" s="783"/>
      <c r="L198" s="783"/>
      <c r="M198" s="783"/>
    </row>
    <row r="199" spans="1:13" x14ac:dyDescent="0.25">
      <c r="A199" s="783"/>
      <c r="B199" s="783" t="s">
        <v>7447</v>
      </c>
      <c r="C199" s="783"/>
      <c r="D199" s="783"/>
      <c r="E199" s="783"/>
      <c r="F199" s="783"/>
      <c r="G199" s="783"/>
      <c r="H199" s="783"/>
      <c r="I199" s="783"/>
      <c r="J199" s="783"/>
      <c r="K199" s="783"/>
      <c r="L199" s="783"/>
      <c r="M199" s="783"/>
    </row>
    <row r="200" spans="1:13" x14ac:dyDescent="0.25">
      <c r="A200" s="783"/>
      <c r="B200" s="783"/>
      <c r="C200" s="783"/>
      <c r="D200" s="783"/>
      <c r="E200" s="783"/>
      <c r="F200" s="783"/>
      <c r="G200" s="783"/>
      <c r="H200" s="783"/>
      <c r="I200" s="783"/>
      <c r="J200" s="783"/>
      <c r="K200" s="783"/>
      <c r="L200" s="783"/>
      <c r="M200" s="783"/>
    </row>
  </sheetData>
  <sheetProtection algorithmName="SHA-512" hashValue="RqO42Bkwixvu7u1wg1lPOQ7Dok4cAO/X6/zeZjwpAR8WLzbDgvuQaAoToGTOhBs4lMMOEZjIBiAj5E/VF9DOtQ==" saltValue="4dEZzlEFlL3oQmKU2e85EQ==" spinCount="100000" sheet="1" objects="1" scenarios="1"/>
  <pageMargins left="0.7" right="0.7" top="0.75" bottom="0.75" header="0.3" footer="0.3"/>
  <pageSetup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indexed="48"/>
  </sheetPr>
  <dimension ref="A1:L55"/>
  <sheetViews>
    <sheetView showGridLines="0" zoomScaleNormal="100" zoomScaleSheetLayoutView="85" workbookViewId="0">
      <pane ySplit="10" topLeftCell="A18" activePane="bottomLeft" state="frozen"/>
      <selection activeCell="G434" sqref="G434"/>
      <selection pane="bottomLeft" activeCell="D40" sqref="D40"/>
    </sheetView>
  </sheetViews>
  <sheetFormatPr defaultColWidth="8.6640625" defaultRowHeight="13.2" outlineLevelCol="1" x14ac:dyDescent="0.25"/>
  <cols>
    <col min="2" max="2" width="68.6640625" customWidth="1"/>
    <col min="3" max="3" width="16.44140625" style="11" customWidth="1" outlineLevel="1"/>
    <col min="4" max="4" width="17.44140625" customWidth="1" outlineLevel="1"/>
    <col min="5" max="7" width="16.6640625" customWidth="1"/>
  </cols>
  <sheetData>
    <row r="1" spans="1:7" ht="17.399999999999999" x14ac:dyDescent="0.3">
      <c r="A1" s="798" t="str">
        <f>MID(Instructions!B1,1,6)&amp;" ACI-NA Survey - CORE AIRPORT PERFORMANCE MEASURES"</f>
        <v>FY2025 ACI-NA Survey - CORE AIRPORT PERFORMANCE MEASURES</v>
      </c>
      <c r="B1" s="619"/>
      <c r="C1" s="619"/>
      <c r="D1" s="619"/>
      <c r="E1" s="619"/>
      <c r="F1" s="619"/>
      <c r="G1" s="799"/>
    </row>
    <row r="2" spans="1:7" ht="6.75" customHeight="1" x14ac:dyDescent="0.3">
      <c r="A2" s="13"/>
      <c r="E2" s="16"/>
    </row>
    <row r="3" spans="1:7" s="40" customFormat="1" x14ac:dyDescent="0.25">
      <c r="A3" s="6" t="s">
        <v>122</v>
      </c>
      <c r="B3" s="22">
        <f>'Stmt of Revs Exps'!C2</f>
        <v>0</v>
      </c>
      <c r="C3" s="24"/>
      <c r="G3" s="38" t="s">
        <v>6733</v>
      </c>
    </row>
    <row r="4" spans="1:7" x14ac:dyDescent="0.25">
      <c r="A4" s="6" t="s">
        <v>229</v>
      </c>
      <c r="B4" s="51">
        <f>'Stmt of Revs Exps'!D4</f>
        <v>0</v>
      </c>
      <c r="G4" s="58" t="s">
        <v>6734</v>
      </c>
    </row>
    <row r="5" spans="1:7" ht="26.4" x14ac:dyDescent="0.25">
      <c r="A5" s="6"/>
      <c r="C5" s="9"/>
      <c r="D5" s="9"/>
      <c r="E5" s="15" t="s">
        <v>6770</v>
      </c>
      <c r="F5" s="15" t="s">
        <v>6771</v>
      </c>
      <c r="G5" s="15" t="s">
        <v>6772</v>
      </c>
    </row>
    <row r="6" spans="1:7" ht="14.25" customHeight="1" x14ac:dyDescent="0.25">
      <c r="A6" s="6"/>
      <c r="C6" s="9"/>
      <c r="D6" s="12" t="s">
        <v>789</v>
      </c>
      <c r="E6" s="22" t="str">
        <f>'Cap &amp; Ops Stats'!F12</f>
        <v>V3</v>
      </c>
      <c r="F6" s="22" t="str">
        <f>'Cap &amp; Ops Stats'!$F$41</f>
        <v>Z3</v>
      </c>
      <c r="G6" s="22" t="str">
        <f>'Cap &amp; Ops Stats'!$F$45</f>
        <v>Z7</v>
      </c>
    </row>
    <row r="7" spans="1:7" ht="14.25" customHeight="1" x14ac:dyDescent="0.25">
      <c r="A7" s="6" t="s">
        <v>472</v>
      </c>
      <c r="B7" s="1" t="s">
        <v>368</v>
      </c>
      <c r="C7" s="9"/>
      <c r="D7" s="25"/>
      <c r="E7" s="23">
        <f>'Cap &amp; Ops Stats'!I12</f>
        <v>0</v>
      </c>
      <c r="F7" s="23">
        <f>'Cap &amp; Ops Stats'!I41</f>
        <v>0</v>
      </c>
      <c r="G7" s="23">
        <f>'Cap &amp; Ops Stats'!I45</f>
        <v>0</v>
      </c>
    </row>
    <row r="8" spans="1:7" ht="14.25" customHeight="1" x14ac:dyDescent="0.25">
      <c r="A8" s="6" t="s">
        <v>473</v>
      </c>
      <c r="B8" s="1" t="s">
        <v>798</v>
      </c>
      <c r="C8" s="9"/>
      <c r="D8" s="207">
        <f>'Cap &amp; Ops Stats'!I33</f>
        <v>0</v>
      </c>
      <c r="E8" s="74"/>
      <c r="F8" s="74"/>
      <c r="G8" s="74"/>
    </row>
    <row r="9" spans="1:7" ht="14.25" customHeight="1" x14ac:dyDescent="0.25">
      <c r="A9" s="6"/>
      <c r="B9" s="1"/>
      <c r="C9" s="9"/>
      <c r="D9" s="25"/>
      <c r="E9" s="34" t="s">
        <v>233</v>
      </c>
      <c r="F9" s="34" t="s">
        <v>234</v>
      </c>
      <c r="G9" s="34" t="s">
        <v>235</v>
      </c>
    </row>
    <row r="10" spans="1:7" ht="26.4" x14ac:dyDescent="0.25">
      <c r="A10" s="439"/>
      <c r="B10" s="446"/>
      <c r="C10" s="2" t="s">
        <v>789</v>
      </c>
      <c r="D10" s="447"/>
      <c r="E10" s="15" t="s">
        <v>515</v>
      </c>
      <c r="F10" s="15" t="s">
        <v>508</v>
      </c>
      <c r="G10" s="15" t="s">
        <v>6773</v>
      </c>
    </row>
    <row r="11" spans="1:7" ht="18" customHeight="1" x14ac:dyDescent="0.25">
      <c r="A11" s="11" t="s">
        <v>474</v>
      </c>
      <c r="B11" s="4" t="s">
        <v>563</v>
      </c>
      <c r="C11" s="27" t="str">
        <f>'Stmt of Revs Exps'!A44</f>
        <v>F1</v>
      </c>
      <c r="D11" s="444">
        <f>'Stmt of Revs Exps'!D44</f>
        <v>0</v>
      </c>
      <c r="E11" s="445" t="e">
        <f>$D11/E$7</f>
        <v>#DIV/0!</v>
      </c>
      <c r="F11" s="445" t="e">
        <f>$D11/F$7</f>
        <v>#DIV/0!</v>
      </c>
      <c r="G11" s="42"/>
    </row>
    <row r="12" spans="1:7" ht="15" customHeight="1" x14ac:dyDescent="0.25">
      <c r="A12" s="11" t="s">
        <v>516</v>
      </c>
      <c r="B12" s="3" t="s">
        <v>521</v>
      </c>
      <c r="D12" s="198">
        <f>D13-D11</f>
        <v>0</v>
      </c>
      <c r="E12" s="43"/>
      <c r="F12" s="43"/>
      <c r="G12" s="41" t="e">
        <f>$D12/G$7</f>
        <v>#DIV/0!</v>
      </c>
    </row>
    <row r="13" spans="1:7" ht="15" customHeight="1" x14ac:dyDescent="0.25">
      <c r="A13" s="11" t="s">
        <v>475</v>
      </c>
      <c r="B13" s="1" t="s">
        <v>736</v>
      </c>
      <c r="C13" s="22" t="str">
        <f>'Stmt of Revs Exps'!A43</f>
        <v>E1</v>
      </c>
      <c r="D13" s="21">
        <f>'Stmt of Revs Exps'!D43</f>
        <v>0</v>
      </c>
      <c r="E13" s="42"/>
      <c r="F13" s="42"/>
      <c r="G13" s="41" t="e">
        <f>$D13/G$7</f>
        <v>#DIV/0!</v>
      </c>
    </row>
    <row r="14" spans="1:7" ht="15" customHeight="1" x14ac:dyDescent="0.25">
      <c r="A14" s="11" t="s">
        <v>595</v>
      </c>
      <c r="B14" s="5" t="s">
        <v>801</v>
      </c>
      <c r="D14" s="402" t="e">
        <f>D13/D24</f>
        <v>#DIV/0!</v>
      </c>
      <c r="E14" s="42"/>
      <c r="F14" s="42"/>
    </row>
    <row r="15" spans="1:7" ht="15" customHeight="1" x14ac:dyDescent="0.25">
      <c r="A15" s="6"/>
      <c r="B15" s="4" t="s">
        <v>111</v>
      </c>
      <c r="C15"/>
      <c r="E15" s="42"/>
      <c r="F15" s="42"/>
      <c r="G15" s="42"/>
    </row>
    <row r="16" spans="1:7" ht="15" customHeight="1" x14ac:dyDescent="0.25">
      <c r="A16" s="6" t="s">
        <v>476</v>
      </c>
      <c r="B16" s="3" t="s">
        <v>617</v>
      </c>
      <c r="C16" s="22" t="str">
        <f>'Stmt of Revs Exps'!A52</f>
        <v>G5</v>
      </c>
      <c r="D16" s="21">
        <f>'Stmt of Revs Exps'!D52</f>
        <v>0</v>
      </c>
      <c r="E16" s="41" t="e">
        <f t="shared" ref="E16:F20" si="0">$D16/E$7</f>
        <v>#DIV/0!</v>
      </c>
      <c r="F16" s="41" t="e">
        <f t="shared" si="0"/>
        <v>#DIV/0!</v>
      </c>
      <c r="G16" s="43"/>
    </row>
    <row r="17" spans="1:7" ht="15" customHeight="1" x14ac:dyDescent="0.25">
      <c r="A17" s="6" t="s">
        <v>477</v>
      </c>
      <c r="B17" s="3" t="s">
        <v>616</v>
      </c>
      <c r="C17" s="22" t="str">
        <f>'Stmt of Revs Exps'!A57</f>
        <v>H3</v>
      </c>
      <c r="D17" s="21">
        <f>'Stmt of Revs Exps'!D57</f>
        <v>0</v>
      </c>
      <c r="E17" s="41" t="e">
        <f>$D17/E$7</f>
        <v>#DIV/0!</v>
      </c>
      <c r="F17" s="41" t="e">
        <f>$D17/F$7</f>
        <v>#DIV/0!</v>
      </c>
      <c r="G17" s="43"/>
    </row>
    <row r="18" spans="1:7" ht="15" customHeight="1" x14ac:dyDescent="0.25">
      <c r="A18" s="6" t="s">
        <v>821</v>
      </c>
      <c r="B18" s="3" t="s">
        <v>1037</v>
      </c>
      <c r="C18" s="22" t="str">
        <f>'Stmt of Revs Exps'!F18</f>
        <v>I4</v>
      </c>
      <c r="D18" s="21">
        <f>'Stmt of Revs Exps'!K18</f>
        <v>0</v>
      </c>
      <c r="E18" s="41" t="e">
        <f t="shared" si="0"/>
        <v>#DIV/0!</v>
      </c>
      <c r="F18" s="41" t="e">
        <f t="shared" si="0"/>
        <v>#DIV/0!</v>
      </c>
      <c r="G18" s="43"/>
    </row>
    <row r="19" spans="1:7" ht="15" customHeight="1" x14ac:dyDescent="0.25">
      <c r="A19" s="6" t="s">
        <v>822</v>
      </c>
      <c r="B19" s="3" t="s">
        <v>104</v>
      </c>
      <c r="C19" s="22" t="str">
        <f>'Stmt of Revs Exps'!F21</f>
        <v>J1</v>
      </c>
      <c r="D19" s="21">
        <f>'Stmt of Revs Exps'!K21</f>
        <v>0</v>
      </c>
      <c r="E19" s="41" t="e">
        <f t="shared" si="0"/>
        <v>#DIV/0!</v>
      </c>
      <c r="F19" s="41" t="e">
        <f t="shared" si="0"/>
        <v>#DIV/0!</v>
      </c>
      <c r="G19" s="43"/>
    </row>
    <row r="20" spans="1:7" ht="15" customHeight="1" x14ac:dyDescent="0.25">
      <c r="A20" s="6" t="s">
        <v>978</v>
      </c>
      <c r="B20" s="1" t="s">
        <v>107</v>
      </c>
      <c r="C20"/>
      <c r="D20" s="199">
        <f>SUM(D16:D19)</f>
        <v>0</v>
      </c>
      <c r="E20" s="41" t="e">
        <f t="shared" si="0"/>
        <v>#DIV/0!</v>
      </c>
      <c r="F20" s="41" t="e">
        <f t="shared" si="0"/>
        <v>#DIV/0!</v>
      </c>
      <c r="G20" s="43"/>
    </row>
    <row r="21" spans="1:7" ht="14.25" customHeight="1" x14ac:dyDescent="0.3">
      <c r="A21" s="6" t="s">
        <v>979</v>
      </c>
      <c r="B21" s="5" t="s">
        <v>801</v>
      </c>
      <c r="D21" s="402" t="e">
        <f>D20/D24</f>
        <v>#DIV/0!</v>
      </c>
      <c r="E21" s="44"/>
      <c r="F21" s="44"/>
      <c r="G21" s="43"/>
    </row>
    <row r="22" spans="1:7" ht="17.399999999999999" x14ac:dyDescent="0.3">
      <c r="A22" s="6"/>
      <c r="B22" s="3"/>
      <c r="C22"/>
      <c r="D22" s="13"/>
      <c r="E22" s="44"/>
      <c r="F22" s="44"/>
      <c r="G22" s="43"/>
    </row>
    <row r="23" spans="1:7" ht="15" customHeight="1" x14ac:dyDescent="0.3">
      <c r="A23" s="6" t="s">
        <v>823</v>
      </c>
      <c r="B23" s="4" t="s">
        <v>522</v>
      </c>
      <c r="C23"/>
      <c r="D23" s="198">
        <f>D24-D11</f>
        <v>0</v>
      </c>
      <c r="E23" s="41" t="e">
        <f>$D23/E$7</f>
        <v>#DIV/0!</v>
      </c>
      <c r="F23" s="44"/>
      <c r="G23" s="41" t="e">
        <f>$D23/G$7</f>
        <v>#DIV/0!</v>
      </c>
    </row>
    <row r="24" spans="1:7" ht="15" customHeight="1" x14ac:dyDescent="0.25">
      <c r="A24" s="6" t="s">
        <v>980</v>
      </c>
      <c r="B24" s="4" t="s">
        <v>108</v>
      </c>
      <c r="C24" s="22" t="str">
        <f>'Stmt of Revs Exps'!F29</f>
        <v>L1</v>
      </c>
      <c r="D24" s="21">
        <f>'Stmt of Revs Exps'!K29</f>
        <v>0</v>
      </c>
      <c r="E24" s="41" t="e">
        <f>$D24/E$7</f>
        <v>#DIV/0!</v>
      </c>
      <c r="F24" s="41" t="e">
        <f>$D24/F$7</f>
        <v>#DIV/0!</v>
      </c>
      <c r="G24" s="41" t="e">
        <f>$D24/G$7</f>
        <v>#DIV/0!</v>
      </c>
    </row>
    <row r="25" spans="1:7" x14ac:dyDescent="0.25">
      <c r="E25" s="42"/>
      <c r="F25" s="42"/>
      <c r="G25" s="42"/>
    </row>
    <row r="26" spans="1:7" ht="15" customHeight="1" x14ac:dyDescent="0.25">
      <c r="A26" s="6"/>
      <c r="B26" s="4" t="s">
        <v>618</v>
      </c>
      <c r="C26"/>
      <c r="E26" s="42"/>
      <c r="F26" s="42"/>
      <c r="G26" s="42"/>
    </row>
    <row r="27" spans="1:7" ht="15" customHeight="1" x14ac:dyDescent="0.25">
      <c r="A27" s="6" t="s">
        <v>981</v>
      </c>
      <c r="B27" s="3" t="s">
        <v>109</v>
      </c>
      <c r="D27" s="18" t="e">
        <f>D11/D24</f>
        <v>#DIV/0!</v>
      </c>
      <c r="E27" s="45"/>
      <c r="F27" s="45"/>
    </row>
    <row r="28" spans="1:7" ht="15" customHeight="1" x14ac:dyDescent="0.25">
      <c r="A28" s="6" t="s">
        <v>799</v>
      </c>
      <c r="B28" s="3" t="s">
        <v>110</v>
      </c>
      <c r="D28" s="18" t="e">
        <f>1-D27</f>
        <v>#DIV/0!</v>
      </c>
      <c r="E28" s="45"/>
    </row>
    <row r="29" spans="1:7" ht="6.75" customHeight="1" x14ac:dyDescent="0.25">
      <c r="A29" s="6"/>
      <c r="B29" s="3"/>
      <c r="D29" s="17"/>
      <c r="E29" s="45"/>
      <c r="F29" s="45"/>
      <c r="G29" s="42"/>
    </row>
    <row r="30" spans="1:7" x14ac:dyDescent="0.25">
      <c r="B30" s="1" t="s">
        <v>968</v>
      </c>
      <c r="C30" s="9"/>
      <c r="E30" s="42"/>
      <c r="F30" s="45"/>
      <c r="G30" s="194"/>
    </row>
    <row r="31" spans="1:7" x14ac:dyDescent="0.25">
      <c r="A31" s="11" t="s">
        <v>800</v>
      </c>
      <c r="B31" s="5" t="s">
        <v>804</v>
      </c>
      <c r="C31" s="22" t="str">
        <f>'Stmt of Revs Exps'!F32</f>
        <v>M1a</v>
      </c>
      <c r="D31" s="21">
        <f>'Stmt of Revs Exps'!K34</f>
        <v>0</v>
      </c>
      <c r="E31" s="41" t="e">
        <f t="shared" ref="E31:G32" si="1">$D31/E$7</f>
        <v>#DIV/0!</v>
      </c>
      <c r="F31" s="41" t="e">
        <f t="shared" si="1"/>
        <v>#DIV/0!</v>
      </c>
      <c r="G31" s="41" t="e">
        <f t="shared" si="1"/>
        <v>#DIV/0!</v>
      </c>
    </row>
    <row r="32" spans="1:7" ht="13.5" customHeight="1" x14ac:dyDescent="0.25">
      <c r="A32" s="11" t="s">
        <v>983</v>
      </c>
      <c r="B32" s="7" t="s">
        <v>74</v>
      </c>
      <c r="C32" s="22" t="str">
        <f>'Stmt of Revs Exps'!F42</f>
        <v>M8</v>
      </c>
      <c r="D32" s="21">
        <f>'Stmt of Revs Exps'!K42</f>
        <v>0</v>
      </c>
      <c r="E32" s="41" t="e">
        <f t="shared" si="1"/>
        <v>#DIV/0!</v>
      </c>
      <c r="F32" s="41" t="e">
        <f t="shared" si="1"/>
        <v>#DIV/0!</v>
      </c>
      <c r="G32" s="41" t="e">
        <f t="shared" si="1"/>
        <v>#DIV/0!</v>
      </c>
    </row>
    <row r="33" spans="1:12" ht="13.5" customHeight="1" x14ac:dyDescent="0.25">
      <c r="A33" s="11"/>
      <c r="B33" s="3"/>
      <c r="C33" s="6"/>
      <c r="D33" s="196"/>
      <c r="E33" s="6"/>
      <c r="F33" s="6"/>
      <c r="G33" s="6"/>
    </row>
    <row r="34" spans="1:12" x14ac:dyDescent="0.25">
      <c r="B34" s="4" t="s">
        <v>612</v>
      </c>
      <c r="C34" s="9"/>
      <c r="D34" s="197"/>
      <c r="E34" s="42"/>
      <c r="F34" s="42"/>
      <c r="G34" s="42"/>
    </row>
    <row r="35" spans="1:12" x14ac:dyDescent="0.25">
      <c r="A35" s="11" t="s">
        <v>982</v>
      </c>
      <c r="B35" s="3" t="s">
        <v>372</v>
      </c>
      <c r="C35" s="22" t="s">
        <v>6774</v>
      </c>
      <c r="D35" s="21">
        <f>Debt!K9</f>
        <v>0</v>
      </c>
      <c r="E35" s="41" t="e">
        <f>$D35/E$7</f>
        <v>#DIV/0!</v>
      </c>
      <c r="F35" s="42"/>
      <c r="G35" s="41" t="e">
        <f>$D35/G$7</f>
        <v>#DIV/0!</v>
      </c>
    </row>
    <row r="36" spans="1:12" x14ac:dyDescent="0.25">
      <c r="A36" s="16" t="s">
        <v>984</v>
      </c>
      <c r="B36" s="8" t="s">
        <v>969</v>
      </c>
      <c r="C36" s="22" t="s">
        <v>6775</v>
      </c>
      <c r="D36" s="21">
        <f>Debt!K10</f>
        <v>0</v>
      </c>
      <c r="E36" s="41" t="e">
        <f>$D36/E$7</f>
        <v>#DIV/0!</v>
      </c>
      <c r="F36" s="42"/>
      <c r="G36" s="41" t="e">
        <f>$D36/G$7</f>
        <v>#DIV/0!</v>
      </c>
    </row>
    <row r="37" spans="1:12" x14ac:dyDescent="0.25">
      <c r="D37" s="197"/>
      <c r="E37" s="42"/>
      <c r="F37" s="42"/>
      <c r="G37" s="42"/>
    </row>
    <row r="38" spans="1:12" s="5" customFormat="1" ht="16.5" customHeight="1" x14ac:dyDescent="0.25">
      <c r="B38" s="1" t="s">
        <v>970</v>
      </c>
      <c r="C38" s="9"/>
      <c r="D38" s="10"/>
      <c r="E38" s="42"/>
      <c r="F38" s="42"/>
      <c r="G38" s="42"/>
      <c r="H38"/>
      <c r="I38"/>
      <c r="J38"/>
      <c r="K38" s="6"/>
      <c r="L38"/>
    </row>
    <row r="39" spans="1:12" s="5" customFormat="1" x14ac:dyDescent="0.25">
      <c r="A39" s="16" t="s">
        <v>965</v>
      </c>
      <c r="B39" s="7" t="s">
        <v>373</v>
      </c>
      <c r="C39" s="22" t="s">
        <v>6776</v>
      </c>
      <c r="D39" s="21">
        <f>Debt!K18</f>
        <v>0</v>
      </c>
      <c r="E39" s="41" t="e">
        <f>$D39/E$7</f>
        <v>#DIV/0!</v>
      </c>
      <c r="F39" s="42"/>
      <c r="G39" s="41" t="e">
        <f>$D39/G$7</f>
        <v>#DIV/0!</v>
      </c>
      <c r="H39"/>
      <c r="I39"/>
      <c r="J39"/>
      <c r="K39" s="6"/>
      <c r="L39"/>
    </row>
    <row r="40" spans="1:12" x14ac:dyDescent="0.25">
      <c r="A40" s="16" t="s">
        <v>966</v>
      </c>
      <c r="B40" s="8" t="s">
        <v>971</v>
      </c>
      <c r="D40" s="538">
        <f>Debt!K21</f>
        <v>0</v>
      </c>
      <c r="E40" s="41" t="e">
        <f>$D40/E$7</f>
        <v>#DIV/0!</v>
      </c>
      <c r="F40" s="42"/>
      <c r="G40" s="41" t="e">
        <f>$D40/G$7</f>
        <v>#DIV/0!</v>
      </c>
    </row>
    <row r="41" spans="1:12" x14ac:dyDescent="0.25">
      <c r="A41" s="11"/>
      <c r="B41" s="3"/>
      <c r="D41" s="48"/>
      <c r="E41" s="45"/>
      <c r="F41" s="42"/>
      <c r="G41" s="45"/>
    </row>
    <row r="42" spans="1:12" ht="6.75" customHeight="1" x14ac:dyDescent="0.25">
      <c r="E42" s="42"/>
      <c r="F42" s="42"/>
      <c r="G42" s="42"/>
    </row>
    <row r="43" spans="1:12" x14ac:dyDescent="0.25">
      <c r="A43" s="16" t="s">
        <v>967</v>
      </c>
      <c r="B43" s="1" t="s">
        <v>277</v>
      </c>
      <c r="C43" s="440" t="str">
        <f>'Cap &amp; Ops Stats'!A35</f>
        <v>U5</v>
      </c>
      <c r="D43" s="441" t="e">
        <f>'Cap &amp; Ops Stats'!D35</f>
        <v>#DIV/0!</v>
      </c>
      <c r="E43" s="42"/>
      <c r="F43" s="42"/>
      <c r="G43" s="42"/>
    </row>
    <row r="44" spans="1:12" ht="16.5" customHeight="1" x14ac:dyDescent="0.25">
      <c r="E44" s="42"/>
      <c r="F44" s="42"/>
      <c r="G44" s="42"/>
    </row>
    <row r="45" spans="1:12" ht="16.5" customHeight="1" x14ac:dyDescent="0.25">
      <c r="B45" s="1" t="s">
        <v>795</v>
      </c>
      <c r="D45" s="195" t="s">
        <v>593</v>
      </c>
      <c r="E45" s="9" t="s">
        <v>594</v>
      </c>
      <c r="F45" s="9" t="s">
        <v>6766</v>
      </c>
      <c r="G45" s="42"/>
    </row>
    <row r="46" spans="1:12" x14ac:dyDescent="0.25">
      <c r="A46" s="16" t="s">
        <v>824</v>
      </c>
      <c r="B46" s="192" t="s">
        <v>291</v>
      </c>
      <c r="C46" s="442" t="str">
        <f>Debt!A24</f>
        <v>DD9</v>
      </c>
      <c r="D46" s="443">
        <f>Debt!E24</f>
        <v>0</v>
      </c>
      <c r="E46" s="443">
        <f>Debt!F24</f>
        <v>0</v>
      </c>
      <c r="F46" s="443">
        <f>Debt!G24</f>
        <v>0</v>
      </c>
      <c r="G46" s="42"/>
    </row>
    <row r="47" spans="1:12" x14ac:dyDescent="0.25">
      <c r="A47" s="16" t="s">
        <v>825</v>
      </c>
      <c r="B47" s="193" t="s">
        <v>290</v>
      </c>
      <c r="C47" s="442" t="str">
        <f>Debt!A25</f>
        <v>DD10</v>
      </c>
      <c r="D47" s="443">
        <f>Debt!E25</f>
        <v>0</v>
      </c>
      <c r="E47" s="443">
        <f>Debt!F25</f>
        <v>0</v>
      </c>
      <c r="F47" s="443">
        <f>Debt!G25</f>
        <v>0</v>
      </c>
      <c r="G47" s="42"/>
    </row>
    <row r="48" spans="1:12" x14ac:dyDescent="0.25">
      <c r="E48" s="42"/>
      <c r="F48" s="42"/>
      <c r="G48" s="42"/>
    </row>
    <row r="49" spans="1:6" x14ac:dyDescent="0.25">
      <c r="A49" s="5"/>
      <c r="B49" s="4" t="s">
        <v>816</v>
      </c>
      <c r="C49" s="9"/>
    </row>
    <row r="50" spans="1:6" x14ac:dyDescent="0.25">
      <c r="A50" s="16" t="s">
        <v>796</v>
      </c>
      <c r="B50" s="7" t="s">
        <v>730</v>
      </c>
      <c r="C50" s="22" t="s">
        <v>6777</v>
      </c>
      <c r="D50" s="46" t="e">
        <f>'Stmt of Revs Exps'!K12/General!E67</f>
        <v>#DIV/0!</v>
      </c>
      <c r="E50" s="14"/>
      <c r="F50" s="14"/>
    </row>
    <row r="51" spans="1:6" x14ac:dyDescent="0.25">
      <c r="A51" s="16" t="s">
        <v>797</v>
      </c>
      <c r="B51" s="7" t="s">
        <v>815</v>
      </c>
      <c r="C51" s="22" t="s">
        <v>6778</v>
      </c>
      <c r="D51" s="46" t="e">
        <f>'Stmt of Revs Exps'!K12/('Cap &amp; Ops Stats'!I12*'Cap &amp; Ops Stats'!I21)</f>
        <v>#DIV/0!</v>
      </c>
      <c r="E51" s="14"/>
      <c r="F51" s="14"/>
    </row>
    <row r="55" spans="1:6" x14ac:dyDescent="0.25">
      <c r="B55" s="47"/>
    </row>
  </sheetData>
  <sheetProtection algorithmName="SHA-512" hashValue="BzEYi2m/aur6htohRwF3/F5Cnd4rH1XGYgW+KPr8QZkuVdmNdooqyRJ4oIVJ1UpXjX92vS43log7+K6kr0SYVg==" saltValue="5LnTP2EA1k4CQbwZRsgE0w==" spinCount="100000" sheet="1" formatCells="0" formatColumns="0" formatRows="0" insertColumns="0" insertRows="0" insertHyperlinks="0" deleteColumns="0" deleteRows="0" sort="0" autoFilter="0" pivotTables="0"/>
  <phoneticPr fontId="11" type="noConversion"/>
  <pageMargins left="0.34" right="0.26" top="0.53" bottom="0.51" header="0.5" footer="0.34"/>
  <pageSetup scale="71" fitToHeight="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indexed="48"/>
  </sheetPr>
  <dimension ref="A1:P98"/>
  <sheetViews>
    <sheetView zoomScale="80" zoomScaleNormal="80" workbookViewId="0">
      <pane ySplit="4" topLeftCell="A66" activePane="bottomLeft" state="frozen"/>
      <selection activeCell="G434" sqref="G434"/>
      <selection pane="bottomLeft" activeCell="F85" sqref="F85"/>
    </sheetView>
  </sheetViews>
  <sheetFormatPr defaultColWidth="8.6640625" defaultRowHeight="13.2" x14ac:dyDescent="0.25"/>
  <cols>
    <col min="1" max="1" width="5.6640625" bestFit="1" customWidth="1"/>
    <col min="2" max="2" width="58.44140625" customWidth="1"/>
    <col min="3" max="3" width="22.6640625" customWidth="1"/>
    <col min="4" max="4" width="13.44140625" customWidth="1"/>
    <col min="5" max="5" width="2.33203125" customWidth="1"/>
    <col min="6" max="6" width="12.6640625" style="259" customWidth="1"/>
    <col min="7" max="7" width="12.33203125" style="259" customWidth="1"/>
    <col min="8" max="8" width="12.44140625" style="259" customWidth="1"/>
    <col min="9" max="10" width="11.44140625" style="259" customWidth="1"/>
    <col min="11" max="11" width="11.109375" style="259" customWidth="1"/>
    <col min="12" max="12" width="10.109375" style="259" customWidth="1"/>
    <col min="13" max="13" width="10.44140625" style="259" customWidth="1"/>
    <col min="14" max="14" width="10.6640625" customWidth="1"/>
    <col min="15" max="15" width="9.6640625" customWidth="1"/>
    <col min="16" max="16" width="9.6640625" style="259" customWidth="1"/>
    <col min="17" max="17" width="9.109375" customWidth="1"/>
  </cols>
  <sheetData>
    <row r="1" spans="1:16" x14ac:dyDescent="0.25">
      <c r="C1" s="59"/>
      <c r="D1" s="26"/>
    </row>
    <row r="2" spans="1:16" ht="32.25" customHeight="1" x14ac:dyDescent="0.25">
      <c r="A2" s="800" t="s">
        <v>782</v>
      </c>
      <c r="B2" s="800"/>
      <c r="C2" s="800"/>
      <c r="D2" s="800"/>
      <c r="E2" s="800"/>
      <c r="F2" s="800"/>
      <c r="G2" s="800"/>
      <c r="H2" s="800"/>
      <c r="I2" s="800"/>
      <c r="J2" s="800"/>
      <c r="K2" s="800"/>
      <c r="L2" s="800"/>
      <c r="M2" s="800"/>
      <c r="N2" s="800"/>
      <c r="O2" s="800"/>
      <c r="P2" s="800"/>
    </row>
    <row r="3" spans="1:16" ht="29.25" customHeight="1" x14ac:dyDescent="0.3">
      <c r="B3" s="60"/>
      <c r="C3" s="61"/>
      <c r="D3" s="62"/>
      <c r="E3" s="63"/>
      <c r="F3" s="1206" t="s">
        <v>702</v>
      </c>
      <c r="G3" s="1207"/>
      <c r="H3" s="1208" t="s">
        <v>703</v>
      </c>
      <c r="I3" s="1209"/>
      <c r="J3" s="1210"/>
      <c r="K3" s="1211" t="s">
        <v>704</v>
      </c>
      <c r="L3" s="1211"/>
      <c r="M3" s="1212" t="s">
        <v>705</v>
      </c>
      <c r="N3" s="1212"/>
      <c r="O3" s="1213" t="s">
        <v>706</v>
      </c>
      <c r="P3" s="1213"/>
    </row>
    <row r="4" spans="1:16" ht="52.8" x14ac:dyDescent="0.25">
      <c r="B4" s="64"/>
      <c r="C4" s="65" t="s">
        <v>404</v>
      </c>
      <c r="D4" s="66" t="s">
        <v>707</v>
      </c>
      <c r="E4" s="9"/>
      <c r="F4" s="333" t="s">
        <v>708</v>
      </c>
      <c r="G4" s="294" t="s">
        <v>685</v>
      </c>
      <c r="H4" s="260" t="s">
        <v>710</v>
      </c>
      <c r="I4" s="261" t="s">
        <v>711</v>
      </c>
      <c r="J4" s="262" t="s">
        <v>712</v>
      </c>
      <c r="K4" s="366" t="s">
        <v>523</v>
      </c>
      <c r="L4" s="367" t="s">
        <v>524</v>
      </c>
      <c r="M4" s="280" t="s">
        <v>746</v>
      </c>
      <c r="N4" s="71" t="s">
        <v>686</v>
      </c>
      <c r="O4" s="72" t="s">
        <v>748</v>
      </c>
      <c r="P4" s="287" t="s">
        <v>749</v>
      </c>
    </row>
    <row r="5" spans="1:16" x14ac:dyDescent="0.25">
      <c r="C5" s="74"/>
      <c r="D5" s="19"/>
      <c r="F5" s="263"/>
      <c r="G5" s="263"/>
      <c r="H5" s="263"/>
      <c r="I5" s="263"/>
      <c r="J5" s="263"/>
      <c r="K5" s="263"/>
      <c r="L5" s="263"/>
      <c r="M5" s="263"/>
      <c r="N5" s="75"/>
      <c r="O5" s="75"/>
      <c r="P5" s="263"/>
    </row>
    <row r="6" spans="1:16" x14ac:dyDescent="0.25">
      <c r="B6" s="76" t="s">
        <v>750</v>
      </c>
      <c r="C6" s="77"/>
      <c r="D6" s="78"/>
      <c r="F6" s="358"/>
      <c r="G6" s="368"/>
      <c r="H6" s="264"/>
      <c r="I6" s="265"/>
      <c r="J6" s="265"/>
      <c r="K6" s="337"/>
      <c r="L6" s="338"/>
      <c r="M6" s="281"/>
      <c r="N6" s="98"/>
      <c r="O6" s="99"/>
      <c r="P6" s="288"/>
    </row>
    <row r="7" spans="1:16" ht="6.75" customHeight="1" x14ac:dyDescent="0.25">
      <c r="B7" s="81"/>
      <c r="C7" s="82"/>
      <c r="D7" s="83"/>
      <c r="F7" s="336"/>
      <c r="G7" s="369"/>
      <c r="H7" s="264"/>
      <c r="I7" s="265"/>
      <c r="J7" s="265"/>
      <c r="K7" s="337"/>
      <c r="L7" s="338"/>
      <c r="M7" s="281"/>
      <c r="N7" s="98"/>
      <c r="O7" s="99"/>
      <c r="P7" s="288"/>
    </row>
    <row r="8" spans="1:16" x14ac:dyDescent="0.25">
      <c r="A8" t="s">
        <v>157</v>
      </c>
      <c r="B8" s="85" t="s">
        <v>751</v>
      </c>
      <c r="C8" s="86">
        <f>'Cap &amp; Ops Stats'!I12</f>
        <v>0</v>
      </c>
      <c r="D8" s="167">
        <f>'Cap &amp; Ops Stats'!I21</f>
        <v>0</v>
      </c>
      <c r="F8" s="336"/>
      <c r="G8" s="369"/>
      <c r="H8" s="266" t="e">
        <f>C8/C12</f>
        <v>#DIV/0!</v>
      </c>
      <c r="I8" s="267" t="e">
        <f>C8/C16</f>
        <v>#DIV/0!</v>
      </c>
      <c r="J8" s="267" t="e">
        <f>C8/C10</f>
        <v>#DIV/0!</v>
      </c>
      <c r="K8" s="370" t="e">
        <f>C8/'Cap &amp; Ops Stats'!D38</f>
        <v>#DIV/0!</v>
      </c>
      <c r="L8" s="371" t="e">
        <f>C8/'Cap &amp; Ops Stats'!D39</f>
        <v>#DIV/0!</v>
      </c>
      <c r="M8" s="282" t="e">
        <f>C8/General!C58</f>
        <v>#DIV/0!</v>
      </c>
      <c r="N8" s="157" t="e">
        <f>C8/General!E25</f>
        <v>#DIV/0!</v>
      </c>
      <c r="O8" s="89" t="e">
        <f>C8/C21</f>
        <v>#DIV/0!</v>
      </c>
      <c r="P8" s="288" t="e">
        <f>C8/General!E67</f>
        <v>#DIV/0!</v>
      </c>
    </row>
    <row r="9" spans="1:16" x14ac:dyDescent="0.25">
      <c r="A9" t="s">
        <v>158</v>
      </c>
      <c r="B9" s="85" t="s">
        <v>752</v>
      </c>
      <c r="C9" s="86">
        <f>C8*'Cap &amp; Ops Stats'!I21</f>
        <v>0</v>
      </c>
      <c r="D9" s="200">
        <f>'Cap &amp; Ops Stats'!I21</f>
        <v>0</v>
      </c>
      <c r="F9" s="336"/>
      <c r="G9" s="369"/>
      <c r="H9" s="266" t="e">
        <f>C9/C12</f>
        <v>#DIV/0!</v>
      </c>
      <c r="I9" s="267" t="e">
        <f>C9/C16</f>
        <v>#DIV/0!</v>
      </c>
      <c r="J9" s="267" t="e">
        <f>C9/C10</f>
        <v>#DIV/0!</v>
      </c>
      <c r="K9" s="370" t="e">
        <f>C9/'Cap &amp; Ops Stats'!D38</f>
        <v>#DIV/0!</v>
      </c>
      <c r="L9" s="371" t="e">
        <f>C9/'Cap &amp; Ops Stats'!D39</f>
        <v>#DIV/0!</v>
      </c>
      <c r="M9" s="282" t="e">
        <f>C9/General!C58</f>
        <v>#DIV/0!</v>
      </c>
      <c r="N9" s="157" t="e">
        <f>C9/General!E25</f>
        <v>#DIV/0!</v>
      </c>
      <c r="O9" s="89" t="e">
        <f>C9/C21</f>
        <v>#DIV/0!</v>
      </c>
      <c r="P9" s="288" t="e">
        <f>C9/General!E67</f>
        <v>#DIV/0!</v>
      </c>
    </row>
    <row r="10" spans="1:16" x14ac:dyDescent="0.25">
      <c r="A10" t="s">
        <v>159</v>
      </c>
      <c r="B10" s="119" t="s">
        <v>688</v>
      </c>
      <c r="C10" s="82">
        <f>'Cap &amp; Ops Stats'!I30</f>
        <v>0</v>
      </c>
      <c r="D10" s="83"/>
      <c r="F10" s="372" t="e">
        <f>C10/C8</f>
        <v>#DIV/0!</v>
      </c>
      <c r="G10" s="373" t="e">
        <f>C10/C9</f>
        <v>#DIV/0!</v>
      </c>
      <c r="H10" s="266" t="e">
        <f>C10/C12</f>
        <v>#DIV/0!</v>
      </c>
      <c r="I10" s="267" t="e">
        <f>C10/C16</f>
        <v>#DIV/0!</v>
      </c>
      <c r="J10" s="265"/>
      <c r="K10" s="370" t="e">
        <f>C10/'Cap &amp; Ops Stats'!D38</f>
        <v>#DIV/0!</v>
      </c>
      <c r="L10" s="371" t="e">
        <f>C10/'Cap &amp; Ops Stats'!D39</f>
        <v>#DIV/0!</v>
      </c>
      <c r="M10" s="282" t="e">
        <f>C10/General!C58</f>
        <v>#DIV/0!</v>
      </c>
      <c r="N10" s="157" t="e">
        <f>C10/General!E25</f>
        <v>#DIV/0!</v>
      </c>
      <c r="O10" s="94"/>
      <c r="P10" s="288"/>
    </row>
    <row r="11" spans="1:16" ht="6" customHeight="1" x14ac:dyDescent="0.25">
      <c r="B11" s="85"/>
      <c r="C11" s="82"/>
      <c r="D11" s="83"/>
      <c r="F11" s="336"/>
      <c r="G11" s="369"/>
      <c r="H11" s="264"/>
      <c r="I11" s="265"/>
      <c r="J11" s="265"/>
      <c r="K11" s="337"/>
      <c r="L11" s="338"/>
      <c r="M11" s="281"/>
      <c r="N11" s="98"/>
      <c r="O11" s="99"/>
      <c r="P11" s="288"/>
    </row>
    <row r="12" spans="1:16" x14ac:dyDescent="0.25">
      <c r="A12" t="s">
        <v>160</v>
      </c>
      <c r="B12" s="85" t="s">
        <v>753</v>
      </c>
      <c r="C12" s="82">
        <f>'Cap &amp; Ops Stats'!I41</f>
        <v>0</v>
      </c>
      <c r="D12" s="83" t="e">
        <f>C12/C16</f>
        <v>#DIV/0!</v>
      </c>
      <c r="F12" s="372" t="e">
        <f>C12/C8</f>
        <v>#DIV/0!</v>
      </c>
      <c r="G12" s="373" t="e">
        <f>C12/C9</f>
        <v>#DIV/0!</v>
      </c>
      <c r="H12" s="264"/>
      <c r="I12" s="267"/>
      <c r="J12" s="267" t="e">
        <f>C12/C10</f>
        <v>#DIV/0!</v>
      </c>
      <c r="K12" s="370" t="e">
        <f>C12/'Cap &amp; Ops Stats'!D38</f>
        <v>#DIV/0!</v>
      </c>
      <c r="L12" s="371" t="e">
        <f>C12/'Cap &amp; Ops Stats'!D39</f>
        <v>#DIV/0!</v>
      </c>
      <c r="M12" s="282" t="e">
        <f>C12/General!C58</f>
        <v>#DIV/0!</v>
      </c>
      <c r="N12" s="157" t="e">
        <f>C12/General!E25</f>
        <v>#DIV/0!</v>
      </c>
      <c r="O12" s="99"/>
      <c r="P12" s="288"/>
    </row>
    <row r="13" spans="1:16" x14ac:dyDescent="0.25">
      <c r="A13" t="s">
        <v>161</v>
      </c>
      <c r="B13" s="85" t="s">
        <v>754</v>
      </c>
      <c r="C13" s="82">
        <f>'Cap &amp; Ops Stats'!I44</f>
        <v>0</v>
      </c>
      <c r="D13" s="83" t="e">
        <f>C13/C16</f>
        <v>#DIV/0!</v>
      </c>
      <c r="F13" s="336"/>
      <c r="G13" s="369"/>
      <c r="H13" s="264"/>
      <c r="I13" s="267"/>
      <c r="J13" s="267" t="e">
        <f>C13/C10</f>
        <v>#DIV/0!</v>
      </c>
      <c r="K13" s="370" t="e">
        <f>C13/'Cap &amp; Ops Stats'!D38</f>
        <v>#DIV/0!</v>
      </c>
      <c r="L13" s="371" t="e">
        <f>C13/'Cap &amp; Ops Stats'!D39</f>
        <v>#DIV/0!</v>
      </c>
      <c r="M13" s="281"/>
      <c r="N13" s="157" t="e">
        <f>C13/General!E25</f>
        <v>#DIV/0!</v>
      </c>
      <c r="O13" s="99"/>
      <c r="P13" s="288"/>
    </row>
    <row r="14" spans="1:16" x14ac:dyDescent="0.25">
      <c r="A14" t="s">
        <v>162</v>
      </c>
      <c r="B14" s="85" t="s">
        <v>805</v>
      </c>
      <c r="C14" s="82">
        <f>'Cap &amp; Ops Stats'!I42</f>
        <v>0</v>
      </c>
      <c r="D14" s="83" t="e">
        <f>C14/C16</f>
        <v>#DIV/0!</v>
      </c>
      <c r="F14" s="336"/>
      <c r="G14" s="369"/>
      <c r="H14" s="264"/>
      <c r="I14" s="267"/>
      <c r="J14" s="267" t="e">
        <f>C14/C10</f>
        <v>#DIV/0!</v>
      </c>
      <c r="K14" s="370" t="e">
        <f>C14/'Cap &amp; Ops Stats'!D38</f>
        <v>#DIV/0!</v>
      </c>
      <c r="L14" s="371" t="e">
        <f>C14/'Cap &amp; Ops Stats'!D39</f>
        <v>#DIV/0!</v>
      </c>
      <c r="M14" s="281"/>
      <c r="N14" s="157" t="e">
        <f>C14/General!E25</f>
        <v>#DIV/0!</v>
      </c>
      <c r="O14" s="99"/>
      <c r="P14" s="288"/>
    </row>
    <row r="15" spans="1:16" x14ac:dyDescent="0.25">
      <c r="A15" t="s">
        <v>620</v>
      </c>
      <c r="B15" s="85" t="s">
        <v>806</v>
      </c>
      <c r="C15" s="104">
        <f>'Cap &amp; Ops Stats'!I43</f>
        <v>0</v>
      </c>
      <c r="D15" s="105" t="e">
        <f>C15/C16</f>
        <v>#DIV/0!</v>
      </c>
      <c r="F15" s="336"/>
      <c r="G15" s="369"/>
      <c r="H15" s="264"/>
      <c r="I15" s="267"/>
      <c r="J15" s="267" t="e">
        <f>C15/C10</f>
        <v>#DIV/0!</v>
      </c>
      <c r="K15" s="370" t="e">
        <f>C15/'Cap &amp; Ops Stats'!D38</f>
        <v>#DIV/0!</v>
      </c>
      <c r="L15" s="371" t="e">
        <f>C15/'Cap &amp; Ops Stats'!D39</f>
        <v>#DIV/0!</v>
      </c>
      <c r="M15" s="281"/>
      <c r="N15" s="157" t="e">
        <f>C15/General!E25</f>
        <v>#DIV/0!</v>
      </c>
      <c r="O15" s="99"/>
      <c r="P15" s="288"/>
    </row>
    <row r="16" spans="1:16" x14ac:dyDescent="0.25">
      <c r="A16" t="s">
        <v>622</v>
      </c>
      <c r="B16" s="85" t="s">
        <v>621</v>
      </c>
      <c r="C16" s="82">
        <f>SUM(C12:C15)</f>
        <v>0</v>
      </c>
      <c r="D16" s="83" t="e">
        <f>SUM(D12:D15)</f>
        <v>#DIV/0!</v>
      </c>
      <c r="F16" s="372" t="e">
        <f>C16/C8</f>
        <v>#DIV/0!</v>
      </c>
      <c r="G16" s="373" t="e">
        <f>C16/C9</f>
        <v>#DIV/0!</v>
      </c>
      <c r="H16" s="264"/>
      <c r="I16" s="267"/>
      <c r="J16" s="267" t="e">
        <f>C16/C10</f>
        <v>#DIV/0!</v>
      </c>
      <c r="K16" s="370" t="e">
        <f>C16/'Cap &amp; Ops Stats'!D38</f>
        <v>#DIV/0!</v>
      </c>
      <c r="L16" s="371" t="e">
        <f>C16/'Cap &amp; Ops Stats'!D39</f>
        <v>#DIV/0!</v>
      </c>
      <c r="M16" s="282" t="e">
        <f>C16/General!C58</f>
        <v>#DIV/0!</v>
      </c>
      <c r="N16" s="157" t="e">
        <f>C16/General!E25</f>
        <v>#DIV/0!</v>
      </c>
      <c r="O16" s="99"/>
      <c r="P16" s="288"/>
    </row>
    <row r="17" spans="1:16" ht="6.75" customHeight="1" x14ac:dyDescent="0.25">
      <c r="B17" s="85"/>
      <c r="C17" s="82"/>
      <c r="D17" s="83"/>
      <c r="F17" s="336"/>
      <c r="G17" s="369"/>
      <c r="H17" s="264"/>
      <c r="I17" s="265"/>
      <c r="J17" s="265"/>
      <c r="K17" s="337"/>
      <c r="L17" s="338"/>
      <c r="M17" s="281"/>
      <c r="N17" s="98"/>
      <c r="O17" s="99"/>
      <c r="P17" s="288"/>
    </row>
    <row r="18" spans="1:16" x14ac:dyDescent="0.25">
      <c r="A18" t="s">
        <v>758</v>
      </c>
      <c r="B18" s="85" t="s">
        <v>757</v>
      </c>
      <c r="C18" s="106">
        <f>'Cap &amp; Ops Stats'!I33</f>
        <v>0</v>
      </c>
      <c r="D18" s="83"/>
      <c r="F18" s="336"/>
      <c r="G18" s="369"/>
      <c r="H18" s="264"/>
      <c r="I18" s="265"/>
      <c r="J18" s="265"/>
      <c r="K18" s="337"/>
      <c r="L18" s="338"/>
      <c r="M18" s="281"/>
      <c r="N18" s="98"/>
      <c r="O18" s="99"/>
      <c r="P18" s="288"/>
    </row>
    <row r="19" spans="1:16" hidden="1" x14ac:dyDescent="0.25">
      <c r="A19" t="s">
        <v>758</v>
      </c>
      <c r="B19" s="85" t="s">
        <v>759</v>
      </c>
      <c r="C19" s="107"/>
      <c r="D19" s="90"/>
      <c r="F19" s="336"/>
      <c r="G19" s="369"/>
      <c r="H19" s="264"/>
      <c r="I19" s="265"/>
      <c r="J19" s="265"/>
      <c r="K19" s="283"/>
      <c r="L19" s="374"/>
      <c r="M19" s="283"/>
      <c r="N19" s="108"/>
      <c r="O19" s="99"/>
      <c r="P19" s="288"/>
    </row>
    <row r="20" spans="1:16" x14ac:dyDescent="0.25">
      <c r="A20" t="s">
        <v>760</v>
      </c>
      <c r="B20" s="85" t="s">
        <v>759</v>
      </c>
      <c r="C20" s="86">
        <f>'Cap &amp; Ops Stats'!I35</f>
        <v>0</v>
      </c>
      <c r="D20" s="90"/>
      <c r="F20" s="336"/>
      <c r="G20" s="369"/>
      <c r="H20" s="264"/>
      <c r="I20" s="265"/>
      <c r="J20" s="265"/>
      <c r="K20" s="337"/>
      <c r="L20" s="338"/>
      <c r="M20" s="282" t="e">
        <f>C20/General!C58</f>
        <v>#DIV/0!</v>
      </c>
      <c r="N20" s="98"/>
      <c r="O20" s="99"/>
      <c r="P20" s="288"/>
    </row>
    <row r="21" spans="1:16" x14ac:dyDescent="0.25">
      <c r="A21" t="s">
        <v>250</v>
      </c>
      <c r="B21" s="109" t="s">
        <v>17</v>
      </c>
      <c r="C21" s="104">
        <f>'Detailed Exps'!E69</f>
        <v>0</v>
      </c>
      <c r="D21" s="105"/>
      <c r="F21" s="375" t="e">
        <f>C21/C8</f>
        <v>#DIV/0!</v>
      </c>
      <c r="G21" s="376" t="e">
        <f>C21/C9</f>
        <v>#DIV/0!</v>
      </c>
      <c r="H21" s="268" t="e">
        <f>C21/C12</f>
        <v>#DIV/0!</v>
      </c>
      <c r="I21" s="269"/>
      <c r="J21" s="270"/>
      <c r="K21" s="377" t="e">
        <f>C21/'Cap &amp; Ops Stats'!D38</f>
        <v>#DIV/0!</v>
      </c>
      <c r="L21" s="378" t="e">
        <f>C21/'Cap &amp; Ops Stats'!D39</f>
        <v>#DIV/0!</v>
      </c>
      <c r="M21" s="284" t="e">
        <f>C21/General!C58</f>
        <v>#DIV/0!</v>
      </c>
      <c r="N21" s="158" t="e">
        <f>C21/General!E25</f>
        <v>#DIV/0!</v>
      </c>
      <c r="O21" s="113"/>
      <c r="P21" s="289" t="e">
        <f>C21/General!E67</f>
        <v>#DIV/0!</v>
      </c>
    </row>
    <row r="22" spans="1:16" x14ac:dyDescent="0.25">
      <c r="B22" s="75"/>
      <c r="C22" s="114"/>
      <c r="D22" s="115"/>
      <c r="F22" s="263"/>
      <c r="G22" s="263"/>
      <c r="H22" s="263"/>
      <c r="I22" s="263"/>
      <c r="J22" s="263"/>
      <c r="K22" s="263"/>
      <c r="L22" s="263"/>
      <c r="M22" s="263"/>
      <c r="N22" s="75"/>
      <c r="O22" s="75"/>
      <c r="P22" s="263"/>
    </row>
    <row r="23" spans="1:16" x14ac:dyDescent="0.25">
      <c r="B23" s="76" t="s">
        <v>761</v>
      </c>
      <c r="C23" s="77"/>
      <c r="D23" s="78"/>
      <c r="F23" s="336"/>
      <c r="G23" s="369"/>
      <c r="H23" s="264"/>
      <c r="I23" s="265"/>
      <c r="J23" s="265"/>
      <c r="K23" s="337"/>
      <c r="L23" s="338"/>
      <c r="M23" s="281"/>
      <c r="N23" s="98"/>
      <c r="O23" s="99"/>
      <c r="P23" s="288"/>
    </row>
    <row r="24" spans="1:16" ht="6" customHeight="1" x14ac:dyDescent="0.25">
      <c r="B24" s="81"/>
      <c r="C24" s="82"/>
      <c r="D24" s="83"/>
      <c r="F24" s="336"/>
      <c r="G24" s="369"/>
      <c r="H24" s="264"/>
      <c r="I24" s="265"/>
      <c r="J24" s="265"/>
      <c r="K24" s="337"/>
      <c r="L24" s="338"/>
      <c r="M24" s="281"/>
      <c r="N24" s="98"/>
      <c r="O24" s="99"/>
      <c r="P24" s="288"/>
    </row>
    <row r="25" spans="1:16" x14ac:dyDescent="0.25">
      <c r="B25" s="81" t="s">
        <v>762</v>
      </c>
      <c r="C25" s="82"/>
      <c r="D25" s="83"/>
      <c r="F25" s="336"/>
      <c r="G25" s="369"/>
      <c r="H25" s="264"/>
      <c r="I25" s="265"/>
      <c r="J25" s="265"/>
      <c r="K25" s="337"/>
      <c r="L25" s="338"/>
      <c r="M25" s="281"/>
      <c r="N25" s="98"/>
      <c r="O25" s="99"/>
      <c r="P25" s="288"/>
    </row>
    <row r="26" spans="1:16" x14ac:dyDescent="0.25">
      <c r="A26" t="s">
        <v>763</v>
      </c>
      <c r="B26" s="85" t="s">
        <v>790</v>
      </c>
      <c r="C26" s="82">
        <f>'Stmt of Revs Exps'!D14+'Stmt of Revs Exps'!D15</f>
        <v>0</v>
      </c>
      <c r="D26" s="83" t="e">
        <f>C26/C52</f>
        <v>#DIV/0!</v>
      </c>
      <c r="F26" s="372" t="e">
        <f>C26/C8</f>
        <v>#DIV/0!</v>
      </c>
      <c r="G26" s="373" t="e">
        <f>C26/C9</f>
        <v>#DIV/0!</v>
      </c>
      <c r="H26" s="266" t="e">
        <f>C26/C12</f>
        <v>#DIV/0!</v>
      </c>
      <c r="I26" s="267" t="e">
        <f>C26/C16</f>
        <v>#DIV/0!</v>
      </c>
      <c r="J26" s="267" t="e">
        <f>C26/C10</f>
        <v>#DIV/0!</v>
      </c>
      <c r="K26" s="370" t="e">
        <f>C26/'Cap &amp; Ops Stats'!D38</f>
        <v>#DIV/0!</v>
      </c>
      <c r="L26" s="371" t="e">
        <f>C26/'Cap &amp; Ops Stats'!D39</f>
        <v>#DIV/0!</v>
      </c>
      <c r="M26" s="282" t="e">
        <f>C26/General!C58</f>
        <v>#DIV/0!</v>
      </c>
      <c r="N26" s="157" t="e">
        <f>C26/General!E25</f>
        <v>#DIV/0!</v>
      </c>
      <c r="O26" s="99"/>
      <c r="P26" s="288"/>
    </row>
    <row r="27" spans="1:16" ht="13.8" thickBot="1" x14ac:dyDescent="0.3">
      <c r="A27" t="s">
        <v>764</v>
      </c>
      <c r="B27" s="85" t="s">
        <v>765</v>
      </c>
      <c r="C27" s="104">
        <f>'Stmt of Revs Exps'!D29</f>
        <v>0</v>
      </c>
      <c r="D27" s="105" t="e">
        <f>C27/C52</f>
        <v>#DIV/0!</v>
      </c>
      <c r="F27" s="379" t="e">
        <f>C27/C8</f>
        <v>#DIV/0!</v>
      </c>
      <c r="G27" s="373" t="e">
        <f>C27/C9</f>
        <v>#DIV/0!</v>
      </c>
      <c r="H27" s="266" t="e">
        <f>C27/C12</f>
        <v>#DIV/0!</v>
      </c>
      <c r="I27" s="267" t="e">
        <f>C27/C16</f>
        <v>#DIV/0!</v>
      </c>
      <c r="J27" s="267" t="e">
        <f>C27/C10</f>
        <v>#DIV/0!</v>
      </c>
      <c r="K27" s="370" t="e">
        <f>C27/'Cap &amp; Ops Stats'!D38</f>
        <v>#DIV/0!</v>
      </c>
      <c r="L27" s="371" t="e">
        <f>C27/'Cap &amp; Ops Stats'!D39</f>
        <v>#DIV/0!</v>
      </c>
      <c r="M27" s="282" t="e">
        <f>C27/General!C58</f>
        <v>#DIV/0!</v>
      </c>
      <c r="N27" s="157" t="e">
        <f>C27/General!E25</f>
        <v>#DIV/0!</v>
      </c>
      <c r="O27" s="99"/>
      <c r="P27" s="288"/>
    </row>
    <row r="28" spans="1:16" ht="13.8" thickBot="1" x14ac:dyDescent="0.3">
      <c r="A28" t="s">
        <v>766</v>
      </c>
      <c r="B28" s="85" t="s">
        <v>767</v>
      </c>
      <c r="C28" s="219">
        <f>SUM(C26:C27)</f>
        <v>0</v>
      </c>
      <c r="D28" s="83" t="e">
        <f>SUM(D26:D27)</f>
        <v>#DIV/0!</v>
      </c>
      <c r="F28" s="382" t="e">
        <f>'CORE AP MEASURES'!E11</f>
        <v>#DIV/0!</v>
      </c>
      <c r="G28" s="373" t="e">
        <f>C28/C9</f>
        <v>#DIV/0!</v>
      </c>
      <c r="H28" s="266" t="e">
        <f>C28/C12</f>
        <v>#DIV/0!</v>
      </c>
      <c r="I28" s="267" t="e">
        <f>C28/C16</f>
        <v>#DIV/0!</v>
      </c>
      <c r="J28" s="267" t="e">
        <f>C28/C10</f>
        <v>#DIV/0!</v>
      </c>
      <c r="K28" s="370" t="e">
        <f>C28/'Cap &amp; Ops Stats'!D38</f>
        <v>#DIV/0!</v>
      </c>
      <c r="L28" s="371" t="e">
        <f>C28/'Cap &amp; Ops Stats'!D39</f>
        <v>#DIV/0!</v>
      </c>
      <c r="M28" s="282" t="e">
        <f>C28/General!C58</f>
        <v>#DIV/0!</v>
      </c>
      <c r="N28" s="157" t="e">
        <f>C28/General!E25</f>
        <v>#DIV/0!</v>
      </c>
      <c r="O28" s="99"/>
      <c r="P28" s="288" t="e">
        <f>C28/General!E67</f>
        <v>#DIV/0!</v>
      </c>
    </row>
    <row r="29" spans="1:16" ht="6.75" customHeight="1" x14ac:dyDescent="0.25">
      <c r="B29" s="85"/>
      <c r="C29" s="82"/>
      <c r="D29" s="83"/>
      <c r="F29" s="336"/>
      <c r="G29" s="369"/>
      <c r="H29" s="264"/>
      <c r="I29" s="265"/>
      <c r="J29" s="265"/>
      <c r="K29" s="337"/>
      <c r="L29" s="338"/>
      <c r="M29" s="281"/>
      <c r="N29" s="98"/>
      <c r="O29" s="99"/>
      <c r="P29" s="288"/>
    </row>
    <row r="30" spans="1:16" x14ac:dyDescent="0.25">
      <c r="A30" t="s">
        <v>768</v>
      </c>
      <c r="B30" s="81" t="s">
        <v>769</v>
      </c>
      <c r="C30" s="82">
        <f>'Stmt of Revs Exps'!D16+'Stmt of Revs Exps'!D17+'Stmt of Revs Exps'!D18</f>
        <v>0</v>
      </c>
      <c r="D30" s="83" t="e">
        <f>C30/C52</f>
        <v>#DIV/0!</v>
      </c>
      <c r="F30" s="336"/>
      <c r="G30" s="369"/>
      <c r="H30" s="264"/>
      <c r="I30" s="267" t="e">
        <f>C30/C16</f>
        <v>#DIV/0!</v>
      </c>
      <c r="J30" s="267" t="e">
        <f>C30/C10</f>
        <v>#DIV/0!</v>
      </c>
      <c r="K30" s="370" t="e">
        <f>C30/'Cap &amp; Ops Stats'!D38</f>
        <v>#DIV/0!</v>
      </c>
      <c r="L30" s="371" t="e">
        <f>C30/'Cap &amp; Ops Stats'!D39</f>
        <v>#DIV/0!</v>
      </c>
      <c r="M30" s="281"/>
      <c r="N30" s="157" t="e">
        <f>C30/General!E25</f>
        <v>#DIV/0!</v>
      </c>
      <c r="O30" s="99"/>
      <c r="P30" s="288"/>
    </row>
    <row r="31" spans="1:16" ht="6.75" customHeight="1" x14ac:dyDescent="0.25">
      <c r="B31" s="85"/>
      <c r="C31" s="82"/>
      <c r="D31" s="83"/>
      <c r="F31" s="336"/>
      <c r="G31" s="369"/>
      <c r="H31" s="264"/>
      <c r="I31" s="265"/>
      <c r="J31" s="265"/>
      <c r="K31" s="337"/>
      <c r="L31" s="338"/>
      <c r="M31" s="281"/>
      <c r="N31" s="98"/>
      <c r="O31" s="99"/>
      <c r="P31" s="288"/>
    </row>
    <row r="32" spans="1:16" x14ac:dyDescent="0.25">
      <c r="B32" s="81" t="s">
        <v>770</v>
      </c>
      <c r="C32" s="82"/>
      <c r="D32" s="83"/>
      <c r="F32" s="336"/>
      <c r="G32" s="369"/>
      <c r="H32" s="264"/>
      <c r="I32" s="265"/>
      <c r="J32" s="265"/>
      <c r="K32" s="337"/>
      <c r="L32" s="338"/>
      <c r="M32" s="281"/>
      <c r="N32" s="98"/>
      <c r="O32" s="99"/>
      <c r="P32" s="288"/>
    </row>
    <row r="33" spans="1:16" x14ac:dyDescent="0.25">
      <c r="A33" t="s">
        <v>771</v>
      </c>
      <c r="B33" s="85" t="s">
        <v>772</v>
      </c>
      <c r="C33" s="82">
        <f>'Stmt of Revs Exps'!D52</f>
        <v>0</v>
      </c>
      <c r="D33" s="83" t="e">
        <f>C33/C52</f>
        <v>#DIV/0!</v>
      </c>
      <c r="F33" s="372" t="e">
        <f>C33/C8</f>
        <v>#DIV/0!</v>
      </c>
      <c r="G33" s="373" t="e">
        <f>C33/C9</f>
        <v>#DIV/0!</v>
      </c>
      <c r="H33" s="266" t="e">
        <f>C33/C12</f>
        <v>#DIV/0!</v>
      </c>
      <c r="I33" s="267" t="e">
        <f>C33/C16</f>
        <v>#DIV/0!</v>
      </c>
      <c r="J33" s="267" t="e">
        <f>C33/C10</f>
        <v>#DIV/0!</v>
      </c>
      <c r="K33" s="370" t="e">
        <f>C33/'Cap &amp; Ops Stats'!D38</f>
        <v>#DIV/0!</v>
      </c>
      <c r="L33" s="371" t="e">
        <f>C33/'Cap &amp; Ops Stats'!D39</f>
        <v>#DIV/0!</v>
      </c>
      <c r="M33" s="282" t="e">
        <f>C33/General!C58</f>
        <v>#DIV/0!</v>
      </c>
      <c r="N33" s="98"/>
      <c r="O33" s="99"/>
      <c r="P33" s="288"/>
    </row>
    <row r="34" spans="1:16" x14ac:dyDescent="0.25">
      <c r="A34" t="s">
        <v>773</v>
      </c>
      <c r="B34" s="85" t="s">
        <v>774</v>
      </c>
      <c r="C34" s="104">
        <f>'Stmt of Revs Exps'!D57</f>
        <v>0</v>
      </c>
      <c r="D34" s="105" t="e">
        <f>C34/C52</f>
        <v>#DIV/0!</v>
      </c>
      <c r="F34" s="372" t="e">
        <f>C34/C8</f>
        <v>#DIV/0!</v>
      </c>
      <c r="G34" s="373" t="e">
        <f>C34/C9</f>
        <v>#DIV/0!</v>
      </c>
      <c r="H34" s="266" t="e">
        <f>C34/C12</f>
        <v>#DIV/0!</v>
      </c>
      <c r="I34" s="267" t="e">
        <f>C34/C16</f>
        <v>#DIV/0!</v>
      </c>
      <c r="J34" s="267" t="e">
        <f>C34/C10</f>
        <v>#DIV/0!</v>
      </c>
      <c r="K34" s="370" t="e">
        <f>C34/'Cap &amp; Ops Stats'!D38</f>
        <v>#DIV/0!</v>
      </c>
      <c r="L34" s="371" t="e">
        <f>C34/'Cap &amp; Ops Stats'!D39</f>
        <v>#DIV/0!</v>
      </c>
      <c r="M34" s="282" t="e">
        <f>C34/General!C58</f>
        <v>#DIV/0!</v>
      </c>
      <c r="N34" s="98"/>
      <c r="O34" s="99"/>
      <c r="P34" s="288"/>
    </row>
    <row r="35" spans="1:16" x14ac:dyDescent="0.25">
      <c r="A35" t="s">
        <v>775</v>
      </c>
      <c r="B35" s="119" t="s">
        <v>776</v>
      </c>
      <c r="C35" s="383">
        <f>SUM(C33:C34)</f>
        <v>0</v>
      </c>
      <c r="D35" s="78" t="e">
        <f>SUM(D33:D34)</f>
        <v>#DIV/0!</v>
      </c>
      <c r="F35" s="372" t="e">
        <f>C35/C8</f>
        <v>#DIV/0!</v>
      </c>
      <c r="G35" s="373" t="e">
        <f>C35/C9</f>
        <v>#DIV/0!</v>
      </c>
      <c r="H35" s="266" t="e">
        <f>C35/C12</f>
        <v>#DIV/0!</v>
      </c>
      <c r="I35" s="267" t="e">
        <f>C35/C16</f>
        <v>#DIV/0!</v>
      </c>
      <c r="J35" s="267" t="e">
        <f>C35/C10</f>
        <v>#DIV/0!</v>
      </c>
      <c r="K35" s="370" t="e">
        <f>C35/'Cap &amp; Ops Stats'!D38</f>
        <v>#DIV/0!</v>
      </c>
      <c r="L35" s="371" t="e">
        <f>C35/'Cap &amp; Ops Stats'!D39</f>
        <v>#DIV/0!</v>
      </c>
      <c r="M35" s="282" t="e">
        <f>C35/General!C58</f>
        <v>#DIV/0!</v>
      </c>
      <c r="N35" s="98"/>
      <c r="O35" s="99"/>
      <c r="P35" s="288"/>
    </row>
    <row r="36" spans="1:16" ht="6.75" customHeight="1" x14ac:dyDescent="0.25">
      <c r="B36" s="85"/>
      <c r="C36" s="82"/>
      <c r="D36" s="83"/>
      <c r="F36" s="336"/>
      <c r="G36" s="369"/>
      <c r="H36" s="264"/>
      <c r="I36" s="265"/>
      <c r="J36" s="265"/>
      <c r="K36" s="337"/>
      <c r="L36" s="338"/>
      <c r="M36" s="281"/>
      <c r="N36" s="98"/>
      <c r="O36" s="99"/>
      <c r="P36" s="288"/>
    </row>
    <row r="37" spans="1:16" x14ac:dyDescent="0.25">
      <c r="B37" s="81" t="s">
        <v>777</v>
      </c>
      <c r="C37" s="82"/>
      <c r="D37" s="83"/>
      <c r="F37" s="336"/>
      <c r="G37" s="369"/>
      <c r="H37" s="264"/>
      <c r="I37" s="265"/>
      <c r="J37" s="265"/>
      <c r="K37" s="337"/>
      <c r="L37" s="338"/>
      <c r="M37" s="281"/>
      <c r="N37" s="98"/>
      <c r="O37" s="99"/>
      <c r="P37" s="288"/>
    </row>
    <row r="38" spans="1:16" x14ac:dyDescent="0.25">
      <c r="A38" t="s">
        <v>778</v>
      </c>
      <c r="B38" s="85" t="s">
        <v>779</v>
      </c>
      <c r="C38" s="82">
        <f>'Stmt of Revs Exps'!K12</f>
        <v>0</v>
      </c>
      <c r="D38" s="83" t="e">
        <f>C38/C52</f>
        <v>#DIV/0!</v>
      </c>
      <c r="F38" s="372" t="e">
        <f>C38/C8</f>
        <v>#DIV/0!</v>
      </c>
      <c r="G38" s="373" t="e">
        <f>C38/C9</f>
        <v>#DIV/0!</v>
      </c>
      <c r="H38" s="266" t="e">
        <f>C38/C12</f>
        <v>#DIV/0!</v>
      </c>
      <c r="I38" s="267" t="e">
        <f>C38/C16</f>
        <v>#DIV/0!</v>
      </c>
      <c r="J38" s="267"/>
      <c r="K38" s="370" t="e">
        <f>C38/'Cap &amp; Ops Stats'!D38</f>
        <v>#DIV/0!</v>
      </c>
      <c r="L38" s="371" t="e">
        <f>C38/'Cap &amp; Ops Stats'!D39</f>
        <v>#DIV/0!</v>
      </c>
      <c r="M38" s="281"/>
      <c r="N38" s="157" t="e">
        <f>C38/General!E25</f>
        <v>#DIV/0!</v>
      </c>
      <c r="O38" s="89" t="e">
        <f>C38/C21</f>
        <v>#DIV/0!</v>
      </c>
      <c r="P38" s="288" t="e">
        <f>C38/General!E67</f>
        <v>#DIV/0!</v>
      </c>
    </row>
    <row r="39" spans="1:16" x14ac:dyDescent="0.25">
      <c r="A39" t="s">
        <v>780</v>
      </c>
      <c r="B39" s="85" t="s">
        <v>781</v>
      </c>
      <c r="C39" s="104">
        <f>'Stmt of Revs Exps'!K13+'Stmt of Revs Exps'!K15+'Stmt of Revs Exps'!K17</f>
        <v>0</v>
      </c>
      <c r="D39" s="105" t="e">
        <f>C39/C52</f>
        <v>#DIV/0!</v>
      </c>
      <c r="F39" s="372" t="e">
        <f>C39/C8</f>
        <v>#DIV/0!</v>
      </c>
      <c r="G39" s="373" t="e">
        <f>C39/C9</f>
        <v>#DIV/0!</v>
      </c>
      <c r="H39" s="266" t="e">
        <f>C39/C12</f>
        <v>#DIV/0!</v>
      </c>
      <c r="I39" s="267" t="e">
        <f>C39/C16</f>
        <v>#DIV/0!</v>
      </c>
      <c r="J39" s="267"/>
      <c r="K39" s="370" t="e">
        <f>C39/'Cap &amp; Ops Stats'!D38</f>
        <v>#DIV/0!</v>
      </c>
      <c r="L39" s="371" t="e">
        <f>C39/'Cap &amp; Ops Stats'!D39</f>
        <v>#DIV/0!</v>
      </c>
      <c r="M39" s="281"/>
      <c r="N39" s="157" t="e">
        <f>C39/General!E25</f>
        <v>#DIV/0!</v>
      </c>
      <c r="O39" s="99"/>
      <c r="P39" s="288"/>
    </row>
    <row r="40" spans="1:16" x14ac:dyDescent="0.25">
      <c r="A40" t="s">
        <v>896</v>
      </c>
      <c r="B40" s="85" t="s">
        <v>897</v>
      </c>
      <c r="C40" s="219">
        <f>SUM(C38:C39)</f>
        <v>0</v>
      </c>
      <c r="D40" s="83" t="e">
        <f>SUM(D38:D39)</f>
        <v>#DIV/0!</v>
      </c>
      <c r="F40" s="372" t="e">
        <f>C40/C8</f>
        <v>#DIV/0!</v>
      </c>
      <c r="G40" s="373" t="e">
        <f>C40/C9</f>
        <v>#DIV/0!</v>
      </c>
      <c r="H40" s="266" t="e">
        <f>C40/C12</f>
        <v>#DIV/0!</v>
      </c>
      <c r="I40" s="267" t="e">
        <f>C40/C16</f>
        <v>#DIV/0!</v>
      </c>
      <c r="J40" s="267"/>
      <c r="K40" s="370" t="e">
        <f>C40/'Cap &amp; Ops Stats'!D38</f>
        <v>#DIV/0!</v>
      </c>
      <c r="L40" s="371" t="e">
        <f>C40/'Cap &amp; Ops Stats'!D39</f>
        <v>#DIV/0!</v>
      </c>
      <c r="M40" s="281"/>
      <c r="N40" s="157" t="e">
        <f>C40/General!E25</f>
        <v>#DIV/0!</v>
      </c>
      <c r="O40" s="99"/>
      <c r="P40" s="288"/>
    </row>
    <row r="41" spans="1:16" ht="6" customHeight="1" x14ac:dyDescent="0.25">
      <c r="B41" s="85"/>
      <c r="C41" s="82"/>
      <c r="D41" s="83"/>
      <c r="F41" s="336"/>
      <c r="G41" s="369"/>
      <c r="H41" s="264"/>
      <c r="I41" s="265"/>
      <c r="J41" s="265"/>
      <c r="K41" s="337"/>
      <c r="L41" s="338"/>
      <c r="M41" s="281"/>
      <c r="N41" s="98"/>
      <c r="O41" s="99"/>
      <c r="P41" s="288"/>
    </row>
    <row r="42" spans="1:16" x14ac:dyDescent="0.25">
      <c r="B42" s="81" t="s">
        <v>898</v>
      </c>
      <c r="C42" s="82"/>
      <c r="D42" s="83"/>
      <c r="F42" s="336"/>
      <c r="G42" s="369"/>
      <c r="H42" s="264"/>
      <c r="I42" s="265"/>
      <c r="J42" s="265"/>
      <c r="K42" s="337"/>
      <c r="L42" s="338"/>
      <c r="M42" s="281"/>
      <c r="N42" s="98"/>
      <c r="O42" s="99"/>
      <c r="P42" s="288"/>
    </row>
    <row r="43" spans="1:16" x14ac:dyDescent="0.25">
      <c r="A43" t="s">
        <v>899</v>
      </c>
      <c r="B43" s="85" t="s">
        <v>900</v>
      </c>
      <c r="C43" s="82">
        <f>'Stmt of Revs Exps'!K21</f>
        <v>0</v>
      </c>
      <c r="D43" s="83" t="e">
        <f>C43/C52</f>
        <v>#DIV/0!</v>
      </c>
      <c r="F43" s="372" t="e">
        <f>C43/C8</f>
        <v>#DIV/0!</v>
      </c>
      <c r="G43" s="373" t="e">
        <f>C43/C9</f>
        <v>#DIV/0!</v>
      </c>
      <c r="H43" s="266" t="e">
        <f>C43/C12</f>
        <v>#DIV/0!</v>
      </c>
      <c r="I43" s="267" t="e">
        <f>C43/C16</f>
        <v>#DIV/0!</v>
      </c>
      <c r="J43" s="267"/>
      <c r="K43" s="370" t="e">
        <f>C43/'Cap &amp; Ops Stats'!D38</f>
        <v>#DIV/0!</v>
      </c>
      <c r="L43" s="371" t="e">
        <f>C43/'Cap &amp; Ops Stats'!D39</f>
        <v>#DIV/0!</v>
      </c>
      <c r="M43" s="282" t="e">
        <f>C43/General!C58</f>
        <v>#DIV/0!</v>
      </c>
      <c r="N43" s="157" t="e">
        <f>C43/General!E25</f>
        <v>#DIV/0!</v>
      </c>
      <c r="O43" s="99"/>
      <c r="P43" s="288"/>
    </row>
    <row r="44" spans="1:16" ht="6" customHeight="1" x14ac:dyDescent="0.25">
      <c r="B44" s="85"/>
      <c r="C44" s="82"/>
      <c r="D44" s="83"/>
      <c r="F44" s="336"/>
      <c r="G44" s="369"/>
      <c r="H44" s="264"/>
      <c r="I44" s="265"/>
      <c r="J44" s="265"/>
      <c r="K44" s="337"/>
      <c r="L44" s="338"/>
      <c r="M44" s="281"/>
      <c r="N44" s="98"/>
      <c r="O44" s="99"/>
      <c r="P44" s="288"/>
    </row>
    <row r="45" spans="1:16" x14ac:dyDescent="0.25">
      <c r="B45" s="85" t="s">
        <v>1038</v>
      </c>
      <c r="C45" s="82"/>
      <c r="D45" s="83"/>
      <c r="F45" s="336"/>
      <c r="G45" s="369"/>
      <c r="H45" s="264"/>
      <c r="I45" s="265"/>
      <c r="J45" s="265"/>
      <c r="K45" s="337"/>
      <c r="L45" s="338"/>
      <c r="M45" s="281"/>
      <c r="N45" s="98"/>
      <c r="O45" s="99"/>
      <c r="P45" s="288"/>
    </row>
    <row r="46" spans="1:16" x14ac:dyDescent="0.25">
      <c r="A46" t="s">
        <v>901</v>
      </c>
      <c r="B46" s="85" t="s">
        <v>902</v>
      </c>
      <c r="C46" s="82">
        <f>'Stmt of Revs Exps'!D35+'Stmt of Revs Exps'!D32</f>
        <v>0</v>
      </c>
      <c r="D46" s="83" t="e">
        <f>C46/C52</f>
        <v>#DIV/0!</v>
      </c>
      <c r="F46" s="372" t="e">
        <f>C46/C8</f>
        <v>#DIV/0!</v>
      </c>
      <c r="G46" s="373" t="e">
        <f>C46/C9</f>
        <v>#DIV/0!</v>
      </c>
      <c r="H46" s="266" t="e">
        <f>C46/C12</f>
        <v>#DIV/0!</v>
      </c>
      <c r="I46" s="267" t="e">
        <f>C46/C16</f>
        <v>#DIV/0!</v>
      </c>
      <c r="J46" s="265"/>
      <c r="K46" s="370" t="e">
        <f>C46/'Cap &amp; Ops Stats'!D38</f>
        <v>#DIV/0!</v>
      </c>
      <c r="L46" s="371" t="e">
        <f>C46/'Cap &amp; Ops Stats'!D39</f>
        <v>#DIV/0!</v>
      </c>
      <c r="M46" s="281"/>
      <c r="N46" s="88"/>
      <c r="O46" s="99"/>
      <c r="P46" s="288"/>
    </row>
    <row r="47" spans="1:16" x14ac:dyDescent="0.25">
      <c r="A47" t="s">
        <v>903</v>
      </c>
      <c r="B47" s="85" t="s">
        <v>904</v>
      </c>
      <c r="C47" s="104">
        <f>'Stmt of Revs Exps'!K22</f>
        <v>0</v>
      </c>
      <c r="D47" s="105" t="e">
        <f>C47/C52</f>
        <v>#DIV/0!</v>
      </c>
      <c r="F47" s="372" t="e">
        <f>C47/C8</f>
        <v>#DIV/0!</v>
      </c>
      <c r="G47" s="373" t="e">
        <f>C47/C9</f>
        <v>#DIV/0!</v>
      </c>
      <c r="H47" s="266" t="e">
        <f>C47/C12</f>
        <v>#DIV/0!</v>
      </c>
      <c r="I47" s="267" t="e">
        <f>C47/C16</f>
        <v>#DIV/0!</v>
      </c>
      <c r="J47" s="265"/>
      <c r="K47" s="370" t="e">
        <f>C47/'Cap &amp; Ops Stats'!D38</f>
        <v>#DIV/0!</v>
      </c>
      <c r="L47" s="371" t="e">
        <f>C47/'Cap &amp; Ops Stats'!D39</f>
        <v>#DIV/0!</v>
      </c>
      <c r="M47" s="281"/>
      <c r="N47" s="88"/>
      <c r="O47" s="99"/>
      <c r="P47" s="288"/>
    </row>
    <row r="48" spans="1:16" x14ac:dyDescent="0.25">
      <c r="A48" t="s">
        <v>905</v>
      </c>
      <c r="B48" s="85" t="s">
        <v>906</v>
      </c>
      <c r="C48" s="82">
        <f>SUM(C46:C47)</f>
        <v>0</v>
      </c>
      <c r="D48" s="83" t="e">
        <f>SUM(D46:D47)</f>
        <v>#DIV/0!</v>
      </c>
      <c r="F48" s="372" t="e">
        <f>C48/C8</f>
        <v>#DIV/0!</v>
      </c>
      <c r="G48" s="373" t="e">
        <f>C48/C9</f>
        <v>#DIV/0!</v>
      </c>
      <c r="H48" s="266" t="e">
        <f>C48/C12</f>
        <v>#DIV/0!</v>
      </c>
      <c r="I48" s="267" t="e">
        <f>C48/C16</f>
        <v>#DIV/0!</v>
      </c>
      <c r="J48" s="265"/>
      <c r="K48" s="370" t="e">
        <f>C48/'Cap &amp; Ops Stats'!D38</f>
        <v>#DIV/0!</v>
      </c>
      <c r="L48" s="371" t="e">
        <f>C48/'Cap &amp; Ops Stats'!D39</f>
        <v>#DIV/0!</v>
      </c>
      <c r="M48" s="281"/>
      <c r="N48" s="157" t="e">
        <f>C48/General!E25</f>
        <v>#DIV/0!</v>
      </c>
      <c r="O48" s="99"/>
      <c r="P48" s="288"/>
    </row>
    <row r="49" spans="1:16" ht="6.75" customHeight="1" x14ac:dyDescent="0.25">
      <c r="B49" s="85"/>
      <c r="C49" s="82"/>
      <c r="D49" s="83"/>
      <c r="F49" s="336"/>
      <c r="G49" s="369"/>
      <c r="H49" s="264"/>
      <c r="I49" s="265"/>
      <c r="J49" s="265"/>
      <c r="K49" s="337"/>
      <c r="L49" s="338"/>
      <c r="M49" s="281"/>
      <c r="N49" s="98"/>
      <c r="O49" s="99"/>
      <c r="P49" s="288"/>
    </row>
    <row r="50" spans="1:16" x14ac:dyDescent="0.25">
      <c r="A50" t="s">
        <v>907</v>
      </c>
      <c r="B50" s="85" t="s">
        <v>243</v>
      </c>
      <c r="C50" s="82">
        <f>SUM('Stmt of Revs Exps'!D36:D40)</f>
        <v>0</v>
      </c>
      <c r="D50" s="83" t="e">
        <f>C50/C52</f>
        <v>#DIV/0!</v>
      </c>
      <c r="F50" s="372" t="e">
        <f>C50/C8</f>
        <v>#DIV/0!</v>
      </c>
      <c r="G50" s="373" t="e">
        <f>C50/C9</f>
        <v>#DIV/0!</v>
      </c>
      <c r="H50" s="266" t="e">
        <f>C50/C12</f>
        <v>#DIV/0!</v>
      </c>
      <c r="I50" s="267" t="e">
        <f>C50/C16</f>
        <v>#DIV/0!</v>
      </c>
      <c r="J50" s="265"/>
      <c r="K50" s="370" t="e">
        <f>C50/'Cap &amp; Ops Stats'!D38</f>
        <v>#DIV/0!</v>
      </c>
      <c r="L50" s="371" t="e">
        <f>C50/'Cap &amp; Ops Stats'!D39</f>
        <v>#DIV/0!</v>
      </c>
      <c r="M50" s="281"/>
      <c r="N50" s="98"/>
      <c r="O50" s="99"/>
      <c r="P50" s="288"/>
    </row>
    <row r="51" spans="1:16" x14ac:dyDescent="0.25">
      <c r="A51" t="s">
        <v>908</v>
      </c>
      <c r="B51" s="85" t="s">
        <v>365</v>
      </c>
      <c r="C51" s="82">
        <f>'Stmt of Revs Exps'!K23+'Stmt of Revs Exps'!K24+'Stmt of Revs Exps'!K25</f>
        <v>0</v>
      </c>
      <c r="D51" s="83"/>
      <c r="F51" s="336"/>
      <c r="G51" s="369"/>
      <c r="H51" s="264"/>
      <c r="I51" s="265"/>
      <c r="J51" s="265"/>
      <c r="K51" s="337"/>
      <c r="L51" s="338"/>
      <c r="M51" s="281"/>
      <c r="N51" s="98"/>
      <c r="O51" s="99"/>
      <c r="P51" s="288"/>
    </row>
    <row r="52" spans="1:16" x14ac:dyDescent="0.25">
      <c r="A52" t="s">
        <v>910</v>
      </c>
      <c r="B52" s="81" t="s">
        <v>909</v>
      </c>
      <c r="C52" s="219">
        <f>C28+C30+C35+C40+C43+C48+C50+C51</f>
        <v>0</v>
      </c>
      <c r="D52" s="83" t="e">
        <f>C52/C52</f>
        <v>#DIV/0!</v>
      </c>
      <c r="F52" s="372" t="e">
        <f>C52/C8</f>
        <v>#DIV/0!</v>
      </c>
      <c r="G52" s="373" t="e">
        <f>C52/C9</f>
        <v>#DIV/0!</v>
      </c>
      <c r="H52" s="266" t="e">
        <f>C52/C12</f>
        <v>#DIV/0!</v>
      </c>
      <c r="I52" s="267" t="e">
        <f>C52/C16</f>
        <v>#DIV/0!</v>
      </c>
      <c r="J52" s="267" t="e">
        <f>C52/C10</f>
        <v>#DIV/0!</v>
      </c>
      <c r="K52" s="370" t="e">
        <f>C52/'Cap &amp; Ops Stats'!D38</f>
        <v>#DIV/0!</v>
      </c>
      <c r="L52" s="371" t="e">
        <f>C52/'Cap &amp; Ops Stats'!D39</f>
        <v>#DIV/0!</v>
      </c>
      <c r="M52" s="282" t="e">
        <f>C52/General!C58</f>
        <v>#DIV/0!</v>
      </c>
      <c r="N52" s="157" t="e">
        <f>C52/General!E25</f>
        <v>#DIV/0!</v>
      </c>
      <c r="O52" s="99"/>
      <c r="P52" s="288"/>
    </row>
    <row r="53" spans="1:16" ht="6.75" customHeight="1" x14ac:dyDescent="0.25">
      <c r="B53" s="85"/>
      <c r="C53" s="82"/>
      <c r="D53" s="83"/>
      <c r="F53" s="336"/>
      <c r="G53" s="369"/>
      <c r="H53" s="264"/>
      <c r="I53" s="265"/>
      <c r="J53" s="265"/>
      <c r="K53" s="337"/>
      <c r="L53" s="338"/>
      <c r="M53" s="281"/>
      <c r="N53" s="98"/>
      <c r="O53" s="99"/>
      <c r="P53" s="288"/>
    </row>
    <row r="54" spans="1:16" x14ac:dyDescent="0.25">
      <c r="A54" t="s">
        <v>366</v>
      </c>
      <c r="B54" s="85" t="s">
        <v>35</v>
      </c>
      <c r="C54" s="82">
        <f>C28+C30+C46+C50</f>
        <v>0</v>
      </c>
      <c r="D54" s="83" t="e">
        <f>D28+D30+D46</f>
        <v>#DIV/0!</v>
      </c>
      <c r="F54" s="372" t="e">
        <f>C54/C8</f>
        <v>#DIV/0!</v>
      </c>
      <c r="G54" s="373" t="e">
        <f>C54/C9</f>
        <v>#DIV/0!</v>
      </c>
      <c r="H54" s="266" t="e">
        <f>C54/C12</f>
        <v>#DIV/0!</v>
      </c>
      <c r="I54" s="267" t="e">
        <f>C54/C16</f>
        <v>#DIV/0!</v>
      </c>
      <c r="J54" s="267" t="e">
        <f>C54/C10</f>
        <v>#DIV/0!</v>
      </c>
      <c r="K54" s="370" t="e">
        <f>C54/'Cap &amp; Ops Stats'!D38</f>
        <v>#DIV/0!</v>
      </c>
      <c r="L54" s="371" t="e">
        <f>C54/'Cap &amp; Ops Stats'!D39</f>
        <v>#DIV/0!</v>
      </c>
      <c r="M54" s="282" t="e">
        <f>C54/General!C58</f>
        <v>#DIV/0!</v>
      </c>
      <c r="N54" s="157" t="e">
        <f>C54/General!E25</f>
        <v>#DIV/0!</v>
      </c>
      <c r="O54" s="89" t="e">
        <f>C54/C21</f>
        <v>#DIV/0!</v>
      </c>
      <c r="P54" s="288" t="e">
        <f>C54/General!E67</f>
        <v>#DIV/0!</v>
      </c>
    </row>
    <row r="55" spans="1:16" x14ac:dyDescent="0.25">
      <c r="A55" t="s">
        <v>367</v>
      </c>
      <c r="B55" s="85" t="s">
        <v>912</v>
      </c>
      <c r="C55" s="82">
        <f>C35+C40+C43+C47+C51</f>
        <v>0</v>
      </c>
      <c r="D55" s="83" t="e">
        <f>D35+D40+D43+D47+D50</f>
        <v>#DIV/0!</v>
      </c>
      <c r="F55" s="372" t="e">
        <f>C55/C8</f>
        <v>#DIV/0!</v>
      </c>
      <c r="G55" s="373" t="e">
        <f>C55/C9</f>
        <v>#DIV/0!</v>
      </c>
      <c r="H55" s="266" t="e">
        <f>C55/C12</f>
        <v>#DIV/0!</v>
      </c>
      <c r="I55" s="267" t="e">
        <f>C55/C16</f>
        <v>#DIV/0!</v>
      </c>
      <c r="J55" s="267" t="e">
        <f>C55/C10</f>
        <v>#DIV/0!</v>
      </c>
      <c r="K55" s="370" t="e">
        <f>C55/'Cap &amp; Ops Stats'!D38</f>
        <v>#DIV/0!</v>
      </c>
      <c r="L55" s="371" t="e">
        <f>C55/'Cap &amp; Ops Stats'!D39</f>
        <v>#DIV/0!</v>
      </c>
      <c r="M55" s="282" t="e">
        <f>C55/General!C58</f>
        <v>#DIV/0!</v>
      </c>
      <c r="N55" s="157" t="e">
        <f>C55/General!E25</f>
        <v>#DIV/0!</v>
      </c>
      <c r="O55" s="99"/>
      <c r="P55" s="288"/>
    </row>
    <row r="56" spans="1:16" ht="6" customHeight="1" x14ac:dyDescent="0.25">
      <c r="B56" s="109"/>
      <c r="C56" s="104"/>
      <c r="D56" s="105"/>
      <c r="E56" s="75"/>
      <c r="F56" s="339"/>
      <c r="G56" s="297"/>
      <c r="H56" s="271"/>
      <c r="I56" s="269"/>
      <c r="J56" s="269"/>
      <c r="K56" s="340"/>
      <c r="L56" s="341"/>
      <c r="M56" s="285"/>
      <c r="N56" s="125"/>
      <c r="O56" s="126"/>
      <c r="P56" s="289"/>
    </row>
    <row r="57" spans="1:16" x14ac:dyDescent="0.25">
      <c r="B57" s="81" t="s">
        <v>913</v>
      </c>
      <c r="C57" s="82"/>
      <c r="D57" s="83"/>
      <c r="F57" s="336"/>
      <c r="G57" s="369"/>
      <c r="H57" s="264"/>
      <c r="I57" s="265"/>
      <c r="J57" s="265"/>
      <c r="K57" s="337"/>
      <c r="L57" s="338"/>
      <c r="M57" s="281"/>
      <c r="N57" s="98"/>
      <c r="O57" s="99"/>
      <c r="P57" s="288"/>
    </row>
    <row r="58" spans="1:16" ht="6" customHeight="1" x14ac:dyDescent="0.25">
      <c r="B58" s="81"/>
      <c r="C58" s="82"/>
      <c r="D58" s="83"/>
      <c r="F58" s="336"/>
      <c r="G58" s="369"/>
      <c r="H58" s="264"/>
      <c r="I58" s="265"/>
      <c r="J58" s="265"/>
      <c r="K58" s="337"/>
      <c r="L58" s="338"/>
      <c r="M58" s="281"/>
      <c r="N58" s="98"/>
      <c r="O58" s="99"/>
      <c r="P58" s="288"/>
    </row>
    <row r="59" spans="1:16" x14ac:dyDescent="0.25">
      <c r="A59" t="s">
        <v>400</v>
      </c>
      <c r="B59" s="119" t="s">
        <v>915</v>
      </c>
      <c r="C59" s="82">
        <f>'Cap &amp; Ops Stats'!D46</f>
        <v>0</v>
      </c>
      <c r="D59" s="83" t="e">
        <f>C59/C67</f>
        <v>#DIV/0!</v>
      </c>
      <c r="F59" s="372" t="e">
        <f>C59/C8</f>
        <v>#DIV/0!</v>
      </c>
      <c r="G59" s="373" t="e">
        <f>C59/C9</f>
        <v>#DIV/0!</v>
      </c>
      <c r="H59" s="266" t="e">
        <f>C59/C12</f>
        <v>#DIV/0!</v>
      </c>
      <c r="I59" s="267" t="e">
        <f>C59/C16</f>
        <v>#DIV/0!</v>
      </c>
      <c r="J59" s="267" t="e">
        <f>C59/C10</f>
        <v>#DIV/0!</v>
      </c>
      <c r="K59" s="370" t="e">
        <f>C59/'Cap &amp; Ops Stats'!D38</f>
        <v>#DIV/0!</v>
      </c>
      <c r="L59" s="371" t="e">
        <f>C59/'Cap &amp; Ops Stats'!D39</f>
        <v>#DIV/0!</v>
      </c>
      <c r="M59" s="282" t="e">
        <f>C59/General!C58</f>
        <v>#DIV/0!</v>
      </c>
      <c r="N59" s="157" t="e">
        <f>C59/General!E25</f>
        <v>#DIV/0!</v>
      </c>
      <c r="O59" s="99"/>
      <c r="P59" s="288"/>
    </row>
    <row r="60" spans="1:16" x14ac:dyDescent="0.25">
      <c r="A60" t="s">
        <v>914</v>
      </c>
      <c r="B60" s="119" t="s">
        <v>917</v>
      </c>
      <c r="C60" s="82">
        <f>'Detailed Exps'!E12</f>
        <v>0</v>
      </c>
      <c r="D60" s="83" t="e">
        <f>C60/C67</f>
        <v>#DIV/0!</v>
      </c>
      <c r="F60" s="372" t="e">
        <f>C60/C8</f>
        <v>#DIV/0!</v>
      </c>
      <c r="G60" s="373" t="e">
        <f>C60/C9</f>
        <v>#DIV/0!</v>
      </c>
      <c r="H60" s="266" t="e">
        <f>C60/C12</f>
        <v>#DIV/0!</v>
      </c>
      <c r="I60" s="267" t="e">
        <f>C60/C16</f>
        <v>#DIV/0!</v>
      </c>
      <c r="J60" s="267" t="e">
        <f>C60/C10</f>
        <v>#DIV/0!</v>
      </c>
      <c r="K60" s="370" t="e">
        <f>C60/'Cap &amp; Ops Stats'!D38</f>
        <v>#DIV/0!</v>
      </c>
      <c r="L60" s="371" t="e">
        <f>C60/'Cap &amp; Ops Stats'!D39</f>
        <v>#DIV/0!</v>
      </c>
      <c r="M60" s="282" t="e">
        <f>C60/General!C58</f>
        <v>#DIV/0!</v>
      </c>
      <c r="N60" s="157" t="e">
        <f>C60/General!E25</f>
        <v>#DIV/0!</v>
      </c>
      <c r="O60" s="99"/>
      <c r="P60" s="288"/>
    </row>
    <row r="61" spans="1:16" x14ac:dyDescent="0.25">
      <c r="A61" t="s">
        <v>916</v>
      </c>
      <c r="B61" s="119" t="s">
        <v>126</v>
      </c>
      <c r="C61" s="82">
        <f>'Detailed Exps'!E34</f>
        <v>0</v>
      </c>
      <c r="D61" s="83" t="e">
        <f>C61/C67</f>
        <v>#DIV/0!</v>
      </c>
      <c r="F61" s="372" t="e">
        <f>C61/C8</f>
        <v>#DIV/0!</v>
      </c>
      <c r="G61" s="373" t="e">
        <f>C61/C9</f>
        <v>#DIV/0!</v>
      </c>
      <c r="H61" s="266" t="e">
        <f>C61/C12</f>
        <v>#DIV/0!</v>
      </c>
      <c r="I61" s="267" t="e">
        <f>C61/C16</f>
        <v>#DIV/0!</v>
      </c>
      <c r="J61" s="267" t="e">
        <f>C61/C10</f>
        <v>#DIV/0!</v>
      </c>
      <c r="K61" s="370" t="e">
        <f>C61/'Cap &amp; Ops Stats'!D38</f>
        <v>#DIV/0!</v>
      </c>
      <c r="L61" s="371" t="e">
        <f>C61/'Cap &amp; Ops Stats'!D39</f>
        <v>#DIV/0!</v>
      </c>
      <c r="M61" s="282" t="e">
        <f>C61/General!C58</f>
        <v>#DIV/0!</v>
      </c>
      <c r="N61" s="157" t="e">
        <f>C61/General!E25</f>
        <v>#DIV/0!</v>
      </c>
      <c r="O61" s="99"/>
      <c r="P61" s="288"/>
    </row>
    <row r="62" spans="1:16" x14ac:dyDescent="0.25">
      <c r="A62" t="s">
        <v>918</v>
      </c>
      <c r="B62" s="119" t="s">
        <v>128</v>
      </c>
      <c r="C62" s="82">
        <f>'Detailed Exps'!E16</f>
        <v>0</v>
      </c>
      <c r="D62" s="83" t="e">
        <f>C62/C67</f>
        <v>#DIV/0!</v>
      </c>
      <c r="F62" s="372" t="e">
        <f>C62/C8</f>
        <v>#DIV/0!</v>
      </c>
      <c r="G62" s="373" t="e">
        <f>C62/C9</f>
        <v>#DIV/0!</v>
      </c>
      <c r="H62" s="266" t="e">
        <f>C62/C12</f>
        <v>#DIV/0!</v>
      </c>
      <c r="I62" s="267" t="e">
        <f>C62/C16</f>
        <v>#DIV/0!</v>
      </c>
      <c r="J62" s="265"/>
      <c r="K62" s="370" t="e">
        <f>C62/'Cap &amp; Ops Stats'!D38</f>
        <v>#DIV/0!</v>
      </c>
      <c r="L62" s="371" t="e">
        <f>C62/'Cap &amp; Ops Stats'!D39</f>
        <v>#DIV/0!</v>
      </c>
      <c r="M62" s="282"/>
      <c r="N62" s="98"/>
      <c r="O62" s="89" t="e">
        <f>C62/C21</f>
        <v>#DIV/0!</v>
      </c>
      <c r="P62" s="288" t="e">
        <f>C62/General!E67</f>
        <v>#DIV/0!</v>
      </c>
    </row>
    <row r="63" spans="1:16" x14ac:dyDescent="0.25">
      <c r="A63" t="s">
        <v>127</v>
      </c>
      <c r="B63" s="119" t="s">
        <v>130</v>
      </c>
      <c r="C63" s="82">
        <f>'Detailed Exps'!E11</f>
        <v>0</v>
      </c>
      <c r="D63" s="83" t="e">
        <f>C63/C67</f>
        <v>#DIV/0!</v>
      </c>
      <c r="F63" s="372" t="e">
        <f>C63/C8</f>
        <v>#DIV/0!</v>
      </c>
      <c r="G63" s="373" t="e">
        <f>C63/C9</f>
        <v>#DIV/0!</v>
      </c>
      <c r="H63" s="266" t="e">
        <f>C63/C12</f>
        <v>#DIV/0!</v>
      </c>
      <c r="I63" s="267" t="e">
        <f>C63/C16</f>
        <v>#DIV/0!</v>
      </c>
      <c r="J63" s="265"/>
      <c r="K63" s="370" t="e">
        <f>C63/'Cap &amp; Ops Stats'!D38</f>
        <v>#DIV/0!</v>
      </c>
      <c r="L63" s="371" t="e">
        <f>C63/'Cap &amp; Ops Stats'!D39</f>
        <v>#DIV/0!</v>
      </c>
      <c r="M63" s="281"/>
      <c r="N63" s="98"/>
      <c r="O63" s="89" t="e">
        <f>C63/C21</f>
        <v>#DIV/0!</v>
      </c>
      <c r="P63" s="288" t="e">
        <f>C63/General!E67</f>
        <v>#DIV/0!</v>
      </c>
    </row>
    <row r="64" spans="1:16" x14ac:dyDescent="0.25">
      <c r="A64" t="s">
        <v>129</v>
      </c>
      <c r="B64" s="119" t="s">
        <v>132</v>
      </c>
      <c r="C64" s="82">
        <f>'Detailed Exps'!E15</f>
        <v>0</v>
      </c>
      <c r="D64" s="83" t="e">
        <f>C64/C67</f>
        <v>#DIV/0!</v>
      </c>
      <c r="F64" s="372" t="e">
        <f>C64/C8</f>
        <v>#DIV/0!</v>
      </c>
      <c r="G64" s="373" t="e">
        <f>C64/C9</f>
        <v>#DIV/0!</v>
      </c>
      <c r="H64" s="266" t="e">
        <f>C64/C12</f>
        <v>#DIV/0!</v>
      </c>
      <c r="I64" s="267" t="e">
        <f>C64/C16</f>
        <v>#DIV/0!</v>
      </c>
      <c r="J64" s="267" t="e">
        <f>C64/C10</f>
        <v>#DIV/0!</v>
      </c>
      <c r="K64" s="370" t="e">
        <f>C64/'Cap &amp; Ops Stats'!D38</f>
        <v>#DIV/0!</v>
      </c>
      <c r="L64" s="371" t="e">
        <f>C64/'Cap &amp; Ops Stats'!D39</f>
        <v>#DIV/0!</v>
      </c>
      <c r="M64" s="282" t="e">
        <f>C64/General!C58</f>
        <v>#DIV/0!</v>
      </c>
      <c r="N64" s="157" t="e">
        <f>C64/General!E25</f>
        <v>#DIV/0!</v>
      </c>
      <c r="O64" s="99"/>
      <c r="P64" s="288"/>
    </row>
    <row r="65" spans="1:16" x14ac:dyDescent="0.25">
      <c r="A65" t="s">
        <v>131</v>
      </c>
      <c r="B65" s="119" t="s">
        <v>134</v>
      </c>
      <c r="C65" s="82">
        <f>'Detailed Exps'!E17</f>
        <v>0</v>
      </c>
      <c r="D65" s="83" t="e">
        <f>C65/C67</f>
        <v>#DIV/0!</v>
      </c>
      <c r="F65" s="372" t="e">
        <f>C65/C8</f>
        <v>#DIV/0!</v>
      </c>
      <c r="G65" s="373" t="e">
        <f>C65/C9</f>
        <v>#DIV/0!</v>
      </c>
      <c r="H65" s="266" t="e">
        <f>C65/C12</f>
        <v>#DIV/0!</v>
      </c>
      <c r="I65" s="267" t="e">
        <f>C65/C16</f>
        <v>#DIV/0!</v>
      </c>
      <c r="J65" s="267" t="e">
        <f>C65/C10</f>
        <v>#DIV/0!</v>
      </c>
      <c r="K65" s="370" t="e">
        <f>C65/'Cap &amp; Ops Stats'!D38</f>
        <v>#DIV/0!</v>
      </c>
      <c r="L65" s="371" t="e">
        <f>C65/'Cap &amp; Ops Stats'!D39</f>
        <v>#DIV/0!</v>
      </c>
      <c r="M65" s="282" t="e">
        <f>C65/General!C58</f>
        <v>#DIV/0!</v>
      </c>
      <c r="N65" s="157" t="e">
        <f>C65/General!E25</f>
        <v>#DIV/0!</v>
      </c>
      <c r="O65" s="99"/>
      <c r="P65" s="288"/>
    </row>
    <row r="66" spans="1:16" x14ac:dyDescent="0.25">
      <c r="A66" t="s">
        <v>133</v>
      </c>
      <c r="B66" s="119" t="s">
        <v>136</v>
      </c>
      <c r="C66" s="104">
        <f>'Detailed Exps'!E14+'Detailed Exps'!E18+'Detailed Exps'!E19</f>
        <v>0</v>
      </c>
      <c r="D66" s="105" t="e">
        <f>C66/C67</f>
        <v>#DIV/0!</v>
      </c>
      <c r="F66" s="372" t="e">
        <f>C66/C8</f>
        <v>#DIV/0!</v>
      </c>
      <c r="G66" s="373" t="e">
        <f>C66/C9</f>
        <v>#DIV/0!</v>
      </c>
      <c r="H66" s="266" t="e">
        <f>C66/C12</f>
        <v>#DIV/0!</v>
      </c>
      <c r="I66" s="267" t="e">
        <f>C66/C16</f>
        <v>#DIV/0!</v>
      </c>
      <c r="J66" s="265"/>
      <c r="K66" s="370" t="e">
        <f>C66/'Cap &amp; Ops Stats'!D38</f>
        <v>#DIV/0!</v>
      </c>
      <c r="L66" s="371" t="e">
        <f>C66/'Cap &amp; Ops Stats'!D39</f>
        <v>#DIV/0!</v>
      </c>
      <c r="M66" s="281"/>
      <c r="N66" s="98"/>
      <c r="O66" s="99"/>
      <c r="P66" s="288"/>
    </row>
    <row r="67" spans="1:16" x14ac:dyDescent="0.25">
      <c r="A67" t="s">
        <v>135</v>
      </c>
      <c r="B67" s="81" t="s">
        <v>137</v>
      </c>
      <c r="C67" s="219">
        <f>SUM(C59:C66)</f>
        <v>0</v>
      </c>
      <c r="D67" s="83" t="e">
        <f>SUM(D59:D66)</f>
        <v>#DIV/0!</v>
      </c>
      <c r="F67" s="372" t="e">
        <f>C67/C8</f>
        <v>#DIV/0!</v>
      </c>
      <c r="G67" s="373" t="e">
        <f>C67/C9</f>
        <v>#DIV/0!</v>
      </c>
      <c r="H67" s="266" t="e">
        <f>C67/C12</f>
        <v>#DIV/0!</v>
      </c>
      <c r="I67" s="267" t="e">
        <f>C67/C16</f>
        <v>#DIV/0!</v>
      </c>
      <c r="J67" s="267" t="e">
        <f>C67/C10</f>
        <v>#DIV/0!</v>
      </c>
      <c r="K67" s="370" t="e">
        <f>C67/'Cap &amp; Ops Stats'!D38</f>
        <v>#DIV/0!</v>
      </c>
      <c r="L67" s="371" t="e">
        <f>C67/'Cap &amp; Ops Stats'!D39</f>
        <v>#DIV/0!</v>
      </c>
      <c r="M67" s="282" t="e">
        <f>C67/General!C58</f>
        <v>#DIV/0!</v>
      </c>
      <c r="N67" s="157" t="e">
        <f>C67/General!E25</f>
        <v>#DIV/0!</v>
      </c>
      <c r="O67" s="99"/>
      <c r="P67" s="288"/>
    </row>
    <row r="68" spans="1:16" ht="6.75" customHeight="1" x14ac:dyDescent="0.25">
      <c r="B68" s="153"/>
      <c r="C68" s="384"/>
      <c r="D68" s="105"/>
      <c r="F68" s="339"/>
      <c r="G68" s="297"/>
      <c r="H68" s="271"/>
      <c r="I68" s="269"/>
      <c r="J68" s="272"/>
      <c r="K68" s="340"/>
      <c r="L68" s="341"/>
      <c r="M68" s="285"/>
      <c r="N68" s="125"/>
      <c r="O68" s="99"/>
      <c r="P68" s="288"/>
    </row>
    <row r="69" spans="1:16" x14ac:dyDescent="0.25">
      <c r="A69" t="s">
        <v>401</v>
      </c>
      <c r="B69" s="147" t="s">
        <v>812</v>
      </c>
      <c r="C69" s="385">
        <f>C52-C67</f>
        <v>0</v>
      </c>
      <c r="D69" s="129" t="e">
        <f>C69/C52</f>
        <v>#DIV/0!</v>
      </c>
      <c r="E69" s="130"/>
      <c r="F69" s="372" t="e">
        <f>C69/C8</f>
        <v>#DIV/0!</v>
      </c>
      <c r="G69" s="376" t="e">
        <f>C69/C9</f>
        <v>#DIV/0!</v>
      </c>
      <c r="H69" s="268" t="e">
        <f>C69/C12</f>
        <v>#DIV/0!</v>
      </c>
      <c r="I69" s="270" t="e">
        <f>C69/C16</f>
        <v>#DIV/0!</v>
      </c>
      <c r="J69" s="273" t="e">
        <f>C69/C10</f>
        <v>#DIV/0!</v>
      </c>
      <c r="K69" s="377" t="e">
        <f>C69/'Cap &amp; Ops Stats'!D38</f>
        <v>#DIV/0!</v>
      </c>
      <c r="L69" s="371" t="e">
        <f>C69/'Cap &amp; Ops Stats'!D39</f>
        <v>#DIV/0!</v>
      </c>
      <c r="M69" s="282" t="e">
        <f>C69/General!C58</f>
        <v>#DIV/0!</v>
      </c>
      <c r="N69" s="157" t="e">
        <f>C69/General!E25</f>
        <v>#DIV/0!</v>
      </c>
      <c r="O69" s="132"/>
      <c r="P69" s="290"/>
    </row>
    <row r="70" spans="1:16" x14ac:dyDescent="0.25">
      <c r="B70" s="134"/>
      <c r="C70" s="135"/>
      <c r="D70" s="136"/>
      <c r="E70" s="137"/>
      <c r="F70" s="274"/>
      <c r="G70" s="274"/>
      <c r="H70" s="274"/>
      <c r="I70" s="274"/>
      <c r="J70" s="274"/>
      <c r="K70" s="274"/>
      <c r="L70" s="274"/>
      <c r="M70" s="274"/>
      <c r="N70" s="137"/>
      <c r="O70" s="137"/>
      <c r="P70" s="274"/>
    </row>
    <row r="71" spans="1:16" x14ac:dyDescent="0.25">
      <c r="B71" s="76" t="s">
        <v>11</v>
      </c>
      <c r="C71" s="77"/>
      <c r="D71" s="78"/>
      <c r="E71" s="137"/>
      <c r="F71" s="358"/>
      <c r="G71" s="368"/>
      <c r="H71" s="275"/>
      <c r="I71" s="276"/>
      <c r="J71" s="276"/>
      <c r="K71" s="380"/>
      <c r="L71" s="381"/>
      <c r="M71" s="286"/>
      <c r="N71" s="143"/>
      <c r="O71" s="144"/>
      <c r="P71" s="291"/>
    </row>
    <row r="72" spans="1:16" ht="6" customHeight="1" x14ac:dyDescent="0.25">
      <c r="B72" s="81"/>
      <c r="C72" s="82"/>
      <c r="D72" s="83"/>
      <c r="F72" s="336"/>
      <c r="G72" s="369"/>
      <c r="H72" s="264"/>
      <c r="I72" s="265"/>
      <c r="J72" s="265"/>
      <c r="K72" s="337"/>
      <c r="L72" s="338"/>
      <c r="M72" s="281"/>
      <c r="N72" s="98"/>
      <c r="O72" s="99"/>
      <c r="P72" s="288"/>
    </row>
    <row r="73" spans="1:16" x14ac:dyDescent="0.25">
      <c r="B73" s="81" t="s">
        <v>138</v>
      </c>
      <c r="C73" s="82"/>
      <c r="D73" s="83"/>
      <c r="F73" s="336"/>
      <c r="G73" s="369"/>
      <c r="H73" s="264"/>
      <c r="I73" s="265"/>
      <c r="J73" s="265"/>
      <c r="K73" s="337"/>
      <c r="L73" s="338"/>
      <c r="M73" s="281"/>
      <c r="N73" s="98"/>
      <c r="O73" s="99"/>
      <c r="P73" s="288"/>
    </row>
    <row r="74" spans="1:16" x14ac:dyDescent="0.25">
      <c r="A74" t="s">
        <v>846</v>
      </c>
      <c r="B74" s="119" t="s">
        <v>915</v>
      </c>
      <c r="C74" s="82">
        <f>'Detailed Exps'!E46</f>
        <v>0</v>
      </c>
      <c r="D74" s="83" t="e">
        <f>C74/C77</f>
        <v>#DIV/0!</v>
      </c>
      <c r="F74" s="372" t="e">
        <f>C74/C8</f>
        <v>#DIV/0!</v>
      </c>
      <c r="G74" s="373" t="e">
        <f>C74/C9</f>
        <v>#DIV/0!</v>
      </c>
      <c r="H74" s="266" t="e">
        <f>C74/C12</f>
        <v>#DIV/0!</v>
      </c>
      <c r="I74" s="267" t="e">
        <f>C74/C16</f>
        <v>#DIV/0!</v>
      </c>
      <c r="J74" s="267" t="e">
        <f>C74/C10</f>
        <v>#DIV/0!</v>
      </c>
      <c r="K74" s="370" t="e">
        <f>C74/'Cap &amp; Ops Stats'!D38</f>
        <v>#DIV/0!</v>
      </c>
      <c r="L74" s="371" t="e">
        <f>C74/'Cap &amp; Ops Stats'!D39</f>
        <v>#DIV/0!</v>
      </c>
      <c r="M74" s="282" t="e">
        <f>C74/General!C58</f>
        <v>#DIV/0!</v>
      </c>
      <c r="N74" s="98"/>
      <c r="O74" s="99"/>
      <c r="P74" s="288"/>
    </row>
    <row r="75" spans="1:16" x14ac:dyDescent="0.25">
      <c r="A75" t="s">
        <v>847</v>
      </c>
      <c r="B75" s="119" t="s">
        <v>139</v>
      </c>
      <c r="C75" s="82">
        <f>'Detailed Exps'!E47</f>
        <v>0</v>
      </c>
      <c r="D75" s="83" t="e">
        <f>C75/C77</f>
        <v>#DIV/0!</v>
      </c>
      <c r="F75" s="372" t="e">
        <f>C75/C8</f>
        <v>#DIV/0!</v>
      </c>
      <c r="G75" s="373" t="e">
        <f>C75/C9</f>
        <v>#DIV/0!</v>
      </c>
      <c r="H75" s="266" t="e">
        <f>C75/C12</f>
        <v>#DIV/0!</v>
      </c>
      <c r="I75" s="267" t="e">
        <f>C75/C16</f>
        <v>#DIV/0!</v>
      </c>
      <c r="J75" s="267" t="e">
        <f>C75/C10</f>
        <v>#DIV/0!</v>
      </c>
      <c r="K75" s="370" t="e">
        <f>C75/'Cap &amp; Ops Stats'!D38</f>
        <v>#DIV/0!</v>
      </c>
      <c r="L75" s="371" t="e">
        <f>C75/'Cap &amp; Ops Stats'!D39</f>
        <v>#DIV/0!</v>
      </c>
      <c r="M75" s="282" t="e">
        <f>C75/General!C58</f>
        <v>#DIV/0!</v>
      </c>
      <c r="N75" s="98"/>
      <c r="O75" s="99"/>
      <c r="P75" s="288"/>
    </row>
    <row r="76" spans="1:16" x14ac:dyDescent="0.25">
      <c r="A76" t="s">
        <v>848</v>
      </c>
      <c r="B76" s="119" t="s">
        <v>140</v>
      </c>
      <c r="C76" s="104">
        <f>'Detailed Exps'!E45</f>
        <v>0</v>
      </c>
      <c r="D76" s="105" t="e">
        <f>C76/C77</f>
        <v>#DIV/0!</v>
      </c>
      <c r="F76" s="372" t="e">
        <f>C76/C8</f>
        <v>#DIV/0!</v>
      </c>
      <c r="G76" s="373" t="e">
        <f>C76/C9</f>
        <v>#DIV/0!</v>
      </c>
      <c r="H76" s="266" t="e">
        <f>C76/C12</f>
        <v>#DIV/0!</v>
      </c>
      <c r="I76" s="267" t="e">
        <f>C76/C16</f>
        <v>#DIV/0!</v>
      </c>
      <c r="J76" s="267" t="e">
        <f>C76/C10</f>
        <v>#DIV/0!</v>
      </c>
      <c r="K76" s="370" t="e">
        <f>C76/'Cap &amp; Ops Stats'!D38</f>
        <v>#DIV/0!</v>
      </c>
      <c r="L76" s="371" t="e">
        <f>C76/'Cap &amp; Ops Stats'!D39</f>
        <v>#DIV/0!</v>
      </c>
      <c r="M76" s="282" t="e">
        <f>C76/General!C58</f>
        <v>#DIV/0!</v>
      </c>
      <c r="N76" s="98"/>
      <c r="O76" s="99"/>
      <c r="P76" s="288"/>
    </row>
    <row r="77" spans="1:16" x14ac:dyDescent="0.25">
      <c r="A77" t="s">
        <v>155</v>
      </c>
      <c r="B77" s="81" t="s">
        <v>141</v>
      </c>
      <c r="C77" s="82">
        <f>SUM(C74:C76)</f>
        <v>0</v>
      </c>
      <c r="D77" s="83" t="e">
        <f>SUM(D74:D76)</f>
        <v>#DIV/0!</v>
      </c>
      <c r="F77" s="372" t="e">
        <f>C77/C8</f>
        <v>#DIV/0!</v>
      </c>
      <c r="G77" s="372" t="e">
        <f>C77/C9</f>
        <v>#DIV/0!</v>
      </c>
      <c r="H77" s="266" t="e">
        <f>C77/C12</f>
        <v>#DIV/0!</v>
      </c>
      <c r="I77" s="267" t="e">
        <f>C77/C16</f>
        <v>#DIV/0!</v>
      </c>
      <c r="J77" s="267" t="e">
        <f>C77/C10</f>
        <v>#DIV/0!</v>
      </c>
      <c r="K77" s="370" t="e">
        <f>C77/'Cap &amp; Ops Stats'!D38</f>
        <v>#DIV/0!</v>
      </c>
      <c r="L77" s="371" t="e">
        <f>C77/'Cap &amp; Ops Stats'!D39</f>
        <v>#DIV/0!</v>
      </c>
      <c r="M77" s="282" t="e">
        <f>C77/General!C58</f>
        <v>#DIV/0!</v>
      </c>
      <c r="N77" s="98"/>
      <c r="O77" s="99"/>
      <c r="P77" s="288"/>
    </row>
    <row r="78" spans="1:16" ht="6" customHeight="1" x14ac:dyDescent="0.25">
      <c r="B78" s="81"/>
      <c r="C78" s="82"/>
      <c r="D78" s="83"/>
      <c r="F78" s="336"/>
      <c r="G78" s="369"/>
      <c r="H78" s="264"/>
      <c r="I78" s="265"/>
      <c r="J78" s="265"/>
      <c r="K78" s="337"/>
      <c r="L78" s="338"/>
      <c r="M78" s="282"/>
      <c r="N78" s="98"/>
      <c r="O78" s="99"/>
      <c r="P78" s="288"/>
    </row>
    <row r="79" spans="1:16" x14ac:dyDescent="0.25">
      <c r="A79" t="s">
        <v>156</v>
      </c>
      <c r="B79" s="81" t="s">
        <v>694</v>
      </c>
      <c r="C79" s="82">
        <f>'Stmt of Revs Exps'!K32</f>
        <v>0</v>
      </c>
      <c r="D79" s="83" t="e">
        <f>C79/C67</f>
        <v>#DIV/0!</v>
      </c>
      <c r="F79" s="372" t="e">
        <f>C79/C8</f>
        <v>#DIV/0!</v>
      </c>
      <c r="G79" s="372" t="e">
        <f>C79/C9</f>
        <v>#DIV/0!</v>
      </c>
      <c r="H79" s="266" t="e">
        <f>C79/C12</f>
        <v>#DIV/0!</v>
      </c>
      <c r="I79" s="267" t="e">
        <f>C79/C16</f>
        <v>#DIV/0!</v>
      </c>
      <c r="J79" s="267" t="e">
        <f>C79/C10</f>
        <v>#DIV/0!</v>
      </c>
      <c r="K79" s="370" t="e">
        <f>C79/'Cap &amp; Ops Stats'!D38</f>
        <v>#DIV/0!</v>
      </c>
      <c r="L79" s="371" t="e">
        <f>C79/'Cap &amp; Ops Stats'!D39</f>
        <v>#DIV/0!</v>
      </c>
      <c r="M79" s="282" t="e">
        <f>C79/General!C58</f>
        <v>#DIV/0!</v>
      </c>
      <c r="N79" s="157" t="e">
        <f>C79/General!E25</f>
        <v>#DIV/0!</v>
      </c>
      <c r="O79" s="99"/>
      <c r="P79" s="288"/>
    </row>
    <row r="80" spans="1:16" x14ac:dyDescent="0.25">
      <c r="A80" t="s">
        <v>163</v>
      </c>
      <c r="B80" s="81" t="s">
        <v>695</v>
      </c>
      <c r="C80" s="82">
        <f>'Stmt of Revs Exps'!K37</f>
        <v>0</v>
      </c>
      <c r="D80" s="83" t="e">
        <f>C80/C67</f>
        <v>#DIV/0!</v>
      </c>
      <c r="F80" s="372" t="e">
        <f>C80/C8</f>
        <v>#DIV/0!</v>
      </c>
      <c r="G80" s="373" t="e">
        <f>C80/C9</f>
        <v>#DIV/0!</v>
      </c>
      <c r="H80" s="266" t="e">
        <f>C80/C12</f>
        <v>#DIV/0!</v>
      </c>
      <c r="I80" s="267" t="e">
        <f>C80/C16</f>
        <v>#DIV/0!</v>
      </c>
      <c r="J80" s="267" t="e">
        <f>C80/C10</f>
        <v>#DIV/0!</v>
      </c>
      <c r="K80" s="370" t="e">
        <f>C80/'Cap &amp; Ops Stats'!D38</f>
        <v>#DIV/0!</v>
      </c>
      <c r="L80" s="371" t="e">
        <f>C80/'Cap &amp; Ops Stats'!D39</f>
        <v>#DIV/0!</v>
      </c>
      <c r="M80" s="282" t="e">
        <f>C80/General!C58</f>
        <v>#DIV/0!</v>
      </c>
      <c r="N80" s="157" t="e">
        <f>C80/General!E25</f>
        <v>#DIV/0!</v>
      </c>
      <c r="O80" s="99"/>
      <c r="P80" s="288"/>
    </row>
    <row r="81" spans="1:16" x14ac:dyDescent="0.25">
      <c r="A81" t="s">
        <v>164</v>
      </c>
      <c r="B81" s="81" t="s">
        <v>696</v>
      </c>
      <c r="C81" s="82">
        <f>'Stmt of Revs Exps'!K35</f>
        <v>0</v>
      </c>
      <c r="D81" s="83" t="e">
        <f>C81/C67</f>
        <v>#DIV/0!</v>
      </c>
      <c r="F81" s="372" t="e">
        <f>C81/C8</f>
        <v>#DIV/0!</v>
      </c>
      <c r="G81" s="373" t="e">
        <f>C81/C9</f>
        <v>#DIV/0!</v>
      </c>
      <c r="H81" s="266" t="e">
        <f>C81/C12</f>
        <v>#DIV/0!</v>
      </c>
      <c r="I81" s="267" t="e">
        <f>C81/C16</f>
        <v>#DIV/0!</v>
      </c>
      <c r="J81" s="267" t="e">
        <f>C81/C10</f>
        <v>#DIV/0!</v>
      </c>
      <c r="K81" s="370" t="e">
        <f>C81/'Cap &amp; Ops Stats'!D38</f>
        <v>#DIV/0!</v>
      </c>
      <c r="L81" s="371" t="e">
        <f>C81/'Cap &amp; Ops Stats'!D39</f>
        <v>#DIV/0!</v>
      </c>
      <c r="M81" s="282" t="e">
        <f>C81/General!C58</f>
        <v>#DIV/0!</v>
      </c>
      <c r="N81" s="157" t="e">
        <f>C81/General!E25</f>
        <v>#DIV/0!</v>
      </c>
      <c r="O81" s="146"/>
      <c r="P81" s="288"/>
    </row>
    <row r="82" spans="1:16" x14ac:dyDescent="0.25">
      <c r="A82" t="s">
        <v>422</v>
      </c>
      <c r="B82" s="81" t="s">
        <v>697</v>
      </c>
      <c r="C82" s="82">
        <f>'Stmt of Revs Exps'!K36</f>
        <v>0</v>
      </c>
      <c r="D82" s="83" t="e">
        <f>C82/C67</f>
        <v>#DIV/0!</v>
      </c>
      <c r="F82" s="372" t="e">
        <f>C82/C8</f>
        <v>#DIV/0!</v>
      </c>
      <c r="G82" s="373" t="e">
        <f>C82/C9</f>
        <v>#DIV/0!</v>
      </c>
      <c r="H82" s="266" t="e">
        <f>C82/C12</f>
        <v>#DIV/0!</v>
      </c>
      <c r="I82" s="267" t="e">
        <f>C82/C16</f>
        <v>#DIV/0!</v>
      </c>
      <c r="J82" s="267" t="e">
        <f>C82/C10</f>
        <v>#DIV/0!</v>
      </c>
      <c r="K82" s="370" t="e">
        <f>C82/'Cap &amp; Ops Stats'!D38</f>
        <v>#DIV/0!</v>
      </c>
      <c r="L82" s="371" t="e">
        <f>C82/'Cap &amp; Ops Stats'!D39</f>
        <v>#DIV/0!</v>
      </c>
      <c r="M82" s="282" t="e">
        <f>C82/General!C58</f>
        <v>#DIV/0!</v>
      </c>
      <c r="N82" s="157" t="e">
        <f>C82/General!E25</f>
        <v>#DIV/0!</v>
      </c>
      <c r="O82" s="146"/>
      <c r="P82" s="288"/>
    </row>
    <row r="83" spans="1:16" x14ac:dyDescent="0.25">
      <c r="A83" t="s">
        <v>249</v>
      </c>
      <c r="B83" s="147" t="s">
        <v>698</v>
      </c>
      <c r="C83" s="104">
        <f>'Stmt of Revs Exps'!K39</f>
        <v>0</v>
      </c>
      <c r="D83" s="105" t="e">
        <f>C83/C67</f>
        <v>#DIV/0!</v>
      </c>
      <c r="F83" s="375" t="e">
        <f>C83/C8</f>
        <v>#DIV/0!</v>
      </c>
      <c r="G83" s="373" t="e">
        <f>C83/C9</f>
        <v>#DIV/0!</v>
      </c>
      <c r="H83" s="268" t="e">
        <f>C83/C12</f>
        <v>#DIV/0!</v>
      </c>
      <c r="I83" s="270" t="e">
        <f>C83/C16</f>
        <v>#DIV/0!</v>
      </c>
      <c r="J83" s="267" t="e">
        <f>C83/C10</f>
        <v>#DIV/0!</v>
      </c>
      <c r="K83" s="377" t="e">
        <f>C83/'Cap &amp; Ops Stats'!D38</f>
        <v>#DIV/0!</v>
      </c>
      <c r="L83" s="371" t="e">
        <f>C83/'Cap &amp; Ops Stats'!D39</f>
        <v>#DIV/0!</v>
      </c>
      <c r="M83" s="282" t="e">
        <f>C83/General!C58</f>
        <v>#DIV/0!</v>
      </c>
      <c r="N83" s="157" t="e">
        <f>C83/General!E25</f>
        <v>#DIV/0!</v>
      </c>
      <c r="O83" s="148"/>
      <c r="P83" s="289"/>
    </row>
    <row r="84" spans="1:16" x14ac:dyDescent="0.25">
      <c r="B84" s="1"/>
      <c r="C84" s="74"/>
      <c r="D84" s="19"/>
      <c r="F84" s="263"/>
      <c r="G84" s="277"/>
      <c r="H84" s="277"/>
      <c r="I84" s="277"/>
      <c r="J84" s="277"/>
      <c r="K84" s="277"/>
      <c r="L84" s="277"/>
      <c r="M84" s="277"/>
      <c r="N84" s="130"/>
      <c r="O84" s="130"/>
      <c r="P84" s="277"/>
    </row>
    <row r="85" spans="1:16" x14ac:dyDescent="0.25">
      <c r="B85" s="149" t="s">
        <v>142</v>
      </c>
      <c r="C85" s="77"/>
      <c r="D85" s="78"/>
      <c r="F85" s="336"/>
      <c r="G85" s="369"/>
      <c r="H85" s="264"/>
      <c r="I85" s="265"/>
      <c r="J85" s="265"/>
      <c r="K85" s="337"/>
      <c r="L85" s="338"/>
      <c r="M85" s="281"/>
      <c r="N85" s="98"/>
      <c r="O85" s="99"/>
      <c r="P85" s="288"/>
    </row>
    <row r="86" spans="1:16" ht="6" customHeight="1" x14ac:dyDescent="0.25">
      <c r="B86" s="150"/>
      <c r="C86" s="82"/>
      <c r="D86" s="83"/>
      <c r="F86" s="336"/>
      <c r="G86" s="369"/>
      <c r="H86" s="264"/>
      <c r="I86" s="265"/>
      <c r="J86" s="265"/>
      <c r="K86" s="337"/>
      <c r="L86" s="338"/>
      <c r="M86" s="281"/>
      <c r="N86" s="98"/>
      <c r="O86" s="99"/>
      <c r="P86" s="288"/>
    </row>
    <row r="87" spans="1:16" x14ac:dyDescent="0.25">
      <c r="A87" t="s">
        <v>165</v>
      </c>
      <c r="B87" s="85" t="s">
        <v>143</v>
      </c>
      <c r="C87" s="82">
        <f>Debt!K9</f>
        <v>0</v>
      </c>
      <c r="D87" s="83"/>
      <c r="F87" s="372" t="e">
        <f>C87/C8</f>
        <v>#DIV/0!</v>
      </c>
      <c r="G87" s="373" t="e">
        <f>C87/C9</f>
        <v>#DIV/0!</v>
      </c>
      <c r="H87" s="266" t="e">
        <f>C87/C12</f>
        <v>#DIV/0!</v>
      </c>
      <c r="I87" s="267" t="e">
        <f>C87/C16</f>
        <v>#DIV/0!</v>
      </c>
      <c r="J87" s="267" t="e">
        <f>C87/C10</f>
        <v>#DIV/0!</v>
      </c>
      <c r="K87" s="370" t="e">
        <f>C87/'Cap &amp; Ops Stats'!D38</f>
        <v>#DIV/0!</v>
      </c>
      <c r="L87" s="371" t="e">
        <f>C87/'Cap &amp; Ops Stats'!D39</f>
        <v>#DIV/0!</v>
      </c>
      <c r="M87" s="281"/>
      <c r="N87" s="98"/>
      <c r="O87" s="99"/>
      <c r="P87" s="288"/>
    </row>
    <row r="88" spans="1:16" x14ac:dyDescent="0.25">
      <c r="A88" t="s">
        <v>178</v>
      </c>
      <c r="B88" s="81" t="s">
        <v>144</v>
      </c>
      <c r="C88" s="537">
        <f>Debt!K10</f>
        <v>0</v>
      </c>
      <c r="D88" s="83"/>
      <c r="F88" s="372" t="e">
        <f>C88/C8</f>
        <v>#DIV/0!</v>
      </c>
      <c r="G88" s="373" t="e">
        <f>C88/C9</f>
        <v>#DIV/0!</v>
      </c>
      <c r="H88" s="266" t="e">
        <f>C88/C12</f>
        <v>#DIV/0!</v>
      </c>
      <c r="I88" s="267" t="e">
        <f>C88/C16</f>
        <v>#DIV/0!</v>
      </c>
      <c r="J88" s="267" t="e">
        <f>C88/C10</f>
        <v>#DIV/0!</v>
      </c>
      <c r="K88" s="370" t="e">
        <f>C88/'Cap &amp; Ops Stats'!D38</f>
        <v>#DIV/0!</v>
      </c>
      <c r="L88" s="371" t="e">
        <f>C88/'Cap &amp; Ops Stats'!D39</f>
        <v>#DIV/0!</v>
      </c>
      <c r="M88" s="281"/>
      <c r="N88" s="98"/>
      <c r="O88" s="99"/>
      <c r="P88" s="288"/>
    </row>
    <row r="89" spans="1:16" ht="6.75" customHeight="1" x14ac:dyDescent="0.25">
      <c r="B89" s="85"/>
      <c r="C89" s="82"/>
      <c r="D89" s="83"/>
      <c r="F89" s="336"/>
      <c r="G89" s="369"/>
      <c r="H89" s="264"/>
      <c r="I89" s="265"/>
      <c r="J89" s="265"/>
      <c r="K89" s="337"/>
      <c r="L89" s="338"/>
      <c r="M89" s="281"/>
      <c r="N89" s="98"/>
      <c r="O89" s="99"/>
      <c r="P89" s="288"/>
    </row>
    <row r="90" spans="1:16" x14ac:dyDescent="0.25">
      <c r="B90" s="81" t="s">
        <v>145</v>
      </c>
      <c r="C90" s="82"/>
      <c r="D90" s="83"/>
      <c r="F90" s="336"/>
      <c r="G90" s="369"/>
      <c r="H90" s="264"/>
      <c r="I90" s="265"/>
      <c r="J90" s="265"/>
      <c r="K90" s="337"/>
      <c r="L90" s="338"/>
      <c r="M90" s="281"/>
      <c r="N90" s="98"/>
      <c r="O90" s="99"/>
      <c r="P90" s="288"/>
    </row>
    <row r="91" spans="1:16" x14ac:dyDescent="0.25">
      <c r="A91" s="20" t="s">
        <v>992</v>
      </c>
      <c r="B91" s="119" t="s">
        <v>98</v>
      </c>
      <c r="C91" s="82">
        <f>Debt!K18</f>
        <v>0</v>
      </c>
      <c r="D91" s="83"/>
      <c r="F91" s="372" t="e">
        <f>C91/C8</f>
        <v>#DIV/0!</v>
      </c>
      <c r="G91" s="373" t="e">
        <f>C91/C9</f>
        <v>#DIV/0!</v>
      </c>
      <c r="H91" s="266" t="e">
        <f>C91/C12</f>
        <v>#DIV/0!</v>
      </c>
      <c r="I91" s="267" t="e">
        <f>C91/C16</f>
        <v>#DIV/0!</v>
      </c>
      <c r="J91" s="267" t="e">
        <f>C91/C10</f>
        <v>#DIV/0!</v>
      </c>
      <c r="K91" s="370" t="e">
        <f>C91/'Cap &amp; Ops Stats'!D38</f>
        <v>#DIV/0!</v>
      </c>
      <c r="L91" s="371" t="e">
        <f>C91/'Cap &amp; Ops Stats'!D39</f>
        <v>#DIV/0!</v>
      </c>
      <c r="M91" s="281"/>
      <c r="N91" s="98"/>
      <c r="O91" s="99"/>
      <c r="P91" s="288"/>
    </row>
    <row r="92" spans="1:16" x14ac:dyDescent="0.25">
      <c r="A92" s="20" t="s">
        <v>993</v>
      </c>
      <c r="B92" s="81" t="s">
        <v>99</v>
      </c>
      <c r="C92" s="537">
        <f>Debt!K21</f>
        <v>0</v>
      </c>
      <c r="D92" s="83"/>
      <c r="F92" s="372" t="e">
        <f>C92/C8</f>
        <v>#DIV/0!</v>
      </c>
      <c r="G92" s="373" t="e">
        <f>C92/C9</f>
        <v>#DIV/0!</v>
      </c>
      <c r="H92" s="266" t="e">
        <f>C92/C12</f>
        <v>#DIV/0!</v>
      </c>
      <c r="I92" s="267" t="e">
        <f>C92/C16</f>
        <v>#DIV/0!</v>
      </c>
      <c r="J92" s="267" t="e">
        <f>C92/C10</f>
        <v>#DIV/0!</v>
      </c>
      <c r="K92" s="370" t="e">
        <f>C92/'Cap &amp; Ops Stats'!D38</f>
        <v>#DIV/0!</v>
      </c>
      <c r="L92" s="371" t="e">
        <f>C92/'Cap &amp; Ops Stats'!D39</f>
        <v>#DIV/0!</v>
      </c>
      <c r="M92" s="281"/>
      <c r="N92" s="98"/>
      <c r="O92" s="99"/>
      <c r="P92" s="288"/>
    </row>
    <row r="93" spans="1:16" ht="6" customHeight="1" x14ac:dyDescent="0.25">
      <c r="B93" s="85"/>
      <c r="C93" s="82"/>
      <c r="D93" s="83"/>
      <c r="F93" s="336"/>
      <c r="G93" s="369"/>
      <c r="H93" s="264"/>
      <c r="I93" s="265"/>
      <c r="J93" s="265"/>
      <c r="K93" s="337"/>
      <c r="L93" s="338"/>
      <c r="M93" s="281"/>
      <c r="N93" s="98"/>
      <c r="O93" s="99"/>
      <c r="P93" s="288"/>
    </row>
    <row r="94" spans="1:16" x14ac:dyDescent="0.25">
      <c r="A94" s="20" t="s">
        <v>994</v>
      </c>
      <c r="B94" s="151" t="s">
        <v>100</v>
      </c>
      <c r="C94" s="59"/>
      <c r="D94" s="152">
        <f>Misc!E28</f>
        <v>0</v>
      </c>
      <c r="F94" s="336"/>
      <c r="G94" s="369"/>
      <c r="H94" s="264"/>
      <c r="I94" s="265"/>
      <c r="J94" s="265"/>
      <c r="K94" s="337"/>
      <c r="L94" s="338"/>
      <c r="M94" s="281"/>
      <c r="N94" s="98"/>
      <c r="O94" s="99"/>
      <c r="P94" s="288"/>
    </row>
    <row r="95" spans="1:16" x14ac:dyDescent="0.25">
      <c r="A95" s="20" t="s">
        <v>996</v>
      </c>
      <c r="B95" s="81" t="s">
        <v>101</v>
      </c>
      <c r="C95" s="82">
        <f>'Cap &amp; Ops Stats'!D22</f>
        <v>0</v>
      </c>
      <c r="E95" s="153"/>
      <c r="F95" s="372" t="e">
        <f>C95/C8</f>
        <v>#DIV/0!</v>
      </c>
      <c r="G95" s="373" t="e">
        <f>C95/C9</f>
        <v>#DIV/0!</v>
      </c>
      <c r="H95" s="266" t="e">
        <f>C95/C12</f>
        <v>#DIV/0!</v>
      </c>
      <c r="I95" s="267" t="e">
        <f>C95/C16</f>
        <v>#DIV/0!</v>
      </c>
      <c r="J95" s="267" t="e">
        <f>C95/C10</f>
        <v>#DIV/0!</v>
      </c>
      <c r="K95" s="370" t="e">
        <f>C95/'Cap &amp; Ops Stats'!D38</f>
        <v>#DIV/0!</v>
      </c>
      <c r="L95" s="371" t="e">
        <f>C95/'Cap &amp; Ops Stats'!D39</f>
        <v>#DIV/0!</v>
      </c>
      <c r="M95" s="281"/>
      <c r="N95" s="88">
        <v>0</v>
      </c>
      <c r="O95" s="99"/>
      <c r="P95" s="288"/>
    </row>
    <row r="96" spans="1:16" x14ac:dyDescent="0.25">
      <c r="A96" s="20" t="s">
        <v>692</v>
      </c>
      <c r="B96" s="147" t="s">
        <v>102</v>
      </c>
      <c r="C96" s="104" t="e">
        <f>'Cap &amp; Ops Stats'!D35</f>
        <v>#DIV/0!</v>
      </c>
      <c r="D96" s="105"/>
      <c r="E96" s="75"/>
      <c r="F96" s="339"/>
      <c r="G96" s="297"/>
      <c r="H96" s="271"/>
      <c r="I96" s="269"/>
      <c r="J96" s="269"/>
      <c r="K96" s="340"/>
      <c r="L96" s="341"/>
      <c r="M96" s="285"/>
      <c r="N96" s="125"/>
      <c r="O96" s="126"/>
      <c r="P96" s="289"/>
    </row>
    <row r="97" spans="2:4" x14ac:dyDescent="0.25">
      <c r="B97" s="7"/>
      <c r="C97" s="59"/>
      <c r="D97" s="26"/>
    </row>
    <row r="98" spans="2:4" x14ac:dyDescent="0.25">
      <c r="B98" s="7"/>
    </row>
  </sheetData>
  <sheetProtection algorithmName="SHA-512" hashValue="pww6q+VZFeTfSwh/zYkVNG6tGB4tklRQ186JgX+RIp6XGIydjVpQyPHWj0ZZT/rug9XPepeobTw3TX8ZhHhCGw==" saltValue="JaohUZhz0qpJRrEYuWhzqw==" spinCount="100000" sheet="1" formatCells="0" formatColumns="0" formatRows="0" sort="0" autoFilter="0" pivotTables="0"/>
  <mergeCells count="5">
    <mergeCell ref="F3:G3"/>
    <mergeCell ref="H3:J3"/>
    <mergeCell ref="K3:L3"/>
    <mergeCell ref="M3:N3"/>
    <mergeCell ref="O3:P3"/>
  </mergeCells>
  <phoneticPr fontId="11" type="noConversion"/>
  <pageMargins left="0.25" right="0.25" top="0.75" bottom="0.75" header="0.3" footer="0.3"/>
  <pageSetup scale="55" orientation="landscape" r:id="rId1"/>
  <headerFooter alignWithMargins="0"/>
  <rowBreaks count="1" manualBreakCount="1">
    <brk id="6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indexed="48"/>
    <pageSetUpPr fitToPage="1"/>
  </sheetPr>
  <dimension ref="A2:O93"/>
  <sheetViews>
    <sheetView zoomScale="80" zoomScaleNormal="80" workbookViewId="0">
      <selection activeCell="B93" sqref="B93"/>
    </sheetView>
  </sheetViews>
  <sheetFormatPr defaultColWidth="8.88671875" defaultRowHeight="13.2" x14ac:dyDescent="0.25"/>
  <cols>
    <col min="1" max="1" width="4.44140625" bestFit="1" customWidth="1"/>
    <col min="2" max="2" width="60.33203125" customWidth="1"/>
    <col min="3" max="3" width="21.44140625" customWidth="1"/>
    <col min="4" max="4" width="13.109375" customWidth="1"/>
    <col min="5" max="5" width="1.6640625" customWidth="1"/>
    <col min="6" max="6" width="14.6640625" bestFit="1" customWidth="1"/>
    <col min="7" max="8" width="13.109375" customWidth="1"/>
    <col min="9" max="9" width="12.33203125" style="259" customWidth="1"/>
    <col min="12" max="12" width="10.33203125" customWidth="1"/>
    <col min="13" max="13" width="10.109375" customWidth="1"/>
  </cols>
  <sheetData>
    <row r="2" spans="1:15" ht="29.25" customHeight="1" x14ac:dyDescent="0.25">
      <c r="A2" s="801" t="s">
        <v>186</v>
      </c>
      <c r="B2" s="801"/>
      <c r="C2" s="801"/>
      <c r="D2" s="801"/>
      <c r="E2" s="801"/>
      <c r="F2" s="801"/>
      <c r="G2" s="801"/>
      <c r="H2" s="801"/>
      <c r="I2" s="801"/>
      <c r="J2" s="801"/>
      <c r="K2" s="801"/>
      <c r="L2" s="801"/>
      <c r="M2" s="801"/>
      <c r="N2" s="801"/>
      <c r="O2" s="801"/>
    </row>
    <row r="3" spans="1:15" ht="29.25" customHeight="1" x14ac:dyDescent="0.3">
      <c r="B3" s="160"/>
      <c r="C3" s="161"/>
      <c r="D3" s="162"/>
      <c r="E3" s="63"/>
      <c r="F3" s="208" t="s">
        <v>702</v>
      </c>
      <c r="G3" s="1214" t="s">
        <v>703</v>
      </c>
      <c r="H3" s="1214"/>
      <c r="I3" s="1215"/>
      <c r="J3" s="1216" t="s">
        <v>704</v>
      </c>
      <c r="K3" s="1216"/>
      <c r="L3" s="1217" t="s">
        <v>705</v>
      </c>
      <c r="M3" s="1217"/>
      <c r="N3" s="1218" t="s">
        <v>706</v>
      </c>
      <c r="O3" s="1218"/>
    </row>
    <row r="4" spans="1:15" ht="52.8" x14ac:dyDescent="0.25">
      <c r="B4" s="64"/>
      <c r="C4" s="163" t="s">
        <v>404</v>
      </c>
      <c r="D4" s="164" t="s">
        <v>707</v>
      </c>
      <c r="E4" s="2"/>
      <c r="F4" s="67" t="s">
        <v>708</v>
      </c>
      <c r="G4" s="209" t="s">
        <v>710</v>
      </c>
      <c r="H4" s="210" t="s">
        <v>711</v>
      </c>
      <c r="I4" s="262" t="s">
        <v>712</v>
      </c>
      <c r="J4" s="211" t="s">
        <v>713</v>
      </c>
      <c r="K4" s="69" t="s">
        <v>714</v>
      </c>
      <c r="L4" s="70" t="s">
        <v>746</v>
      </c>
      <c r="M4" s="71" t="s">
        <v>686</v>
      </c>
      <c r="N4" s="72" t="s">
        <v>748</v>
      </c>
      <c r="O4" s="73" t="s">
        <v>187</v>
      </c>
    </row>
    <row r="5" spans="1:15" x14ac:dyDescent="0.25">
      <c r="D5" s="165"/>
      <c r="O5" s="130"/>
    </row>
    <row r="6" spans="1:15" x14ac:dyDescent="0.25">
      <c r="B6" s="76" t="s">
        <v>750</v>
      </c>
      <c r="C6" s="134"/>
      <c r="D6" s="166"/>
      <c r="E6" s="137"/>
      <c r="F6" s="79"/>
      <c r="G6" s="139"/>
      <c r="H6" s="138"/>
      <c r="I6" s="292"/>
      <c r="J6" s="140"/>
      <c r="K6" s="141"/>
      <c r="L6" s="142"/>
      <c r="M6" s="143"/>
      <c r="N6" s="144"/>
      <c r="O6" s="100"/>
    </row>
    <row r="7" spans="1:15" ht="6.75" customHeight="1" x14ac:dyDescent="0.25">
      <c r="B7" s="81"/>
      <c r="C7" s="85"/>
      <c r="D7" s="167"/>
      <c r="F7" s="84"/>
      <c r="G7" s="80"/>
      <c r="H7" s="93"/>
      <c r="I7" s="293"/>
      <c r="J7" s="95"/>
      <c r="K7" s="96"/>
      <c r="L7" s="97"/>
      <c r="M7" s="98"/>
      <c r="N7" s="99"/>
      <c r="O7" s="100"/>
    </row>
    <row r="8" spans="1:15" x14ac:dyDescent="0.25">
      <c r="A8" t="s">
        <v>157</v>
      </c>
      <c r="B8" s="85" t="s">
        <v>751</v>
      </c>
      <c r="C8" s="86">
        <f>'Cap &amp; Ops Stats'!I12</f>
        <v>0</v>
      </c>
      <c r="D8" s="83">
        <f>'Cap &amp; Ops Stats'!I21</f>
        <v>0</v>
      </c>
      <c r="F8" s="84"/>
      <c r="G8" s="212" t="e">
        <f>C8/C12</f>
        <v>#DIV/0!</v>
      </c>
      <c r="H8" s="87" t="e">
        <f>C8/C15</f>
        <v>#DIV/0!</v>
      </c>
      <c r="I8" s="267" t="e">
        <f>C8/C10</f>
        <v>#DIV/0!</v>
      </c>
      <c r="J8" s="230" t="e">
        <f>C8/'Cap &amp; Ops Stats'!D38</f>
        <v>#DIV/0!</v>
      </c>
      <c r="K8" s="231" t="e">
        <f>C8/'Cap &amp; Ops Stats'!D39</f>
        <v>#DIV/0!</v>
      </c>
      <c r="L8" s="232" t="e">
        <f>C8/General!C58</f>
        <v>#DIV/0!</v>
      </c>
      <c r="M8" s="88" t="e">
        <f>C8/General!E25</f>
        <v>#DIV/0!</v>
      </c>
      <c r="N8" s="214" t="e">
        <f>C8/C19</f>
        <v>#DIV/0!</v>
      </c>
      <c r="O8" s="233" t="e">
        <f>C8/General!E67</f>
        <v>#DIV/0!</v>
      </c>
    </row>
    <row r="9" spans="1:15" hidden="1" x14ac:dyDescent="0.25">
      <c r="A9" t="s">
        <v>158</v>
      </c>
      <c r="B9" s="85" t="s">
        <v>752</v>
      </c>
      <c r="C9" s="85"/>
      <c r="D9" s="167"/>
      <c r="F9" s="84"/>
      <c r="G9" s="80"/>
      <c r="H9" s="93"/>
      <c r="I9" s="293"/>
      <c r="J9" s="95"/>
      <c r="K9" s="96"/>
      <c r="L9" s="97"/>
      <c r="M9" s="98"/>
      <c r="N9" s="99"/>
      <c r="O9" s="100"/>
    </row>
    <row r="10" spans="1:15" x14ac:dyDescent="0.25">
      <c r="A10" t="s">
        <v>158</v>
      </c>
      <c r="B10" s="85" t="s">
        <v>688</v>
      </c>
      <c r="C10" s="82">
        <f>'Cap &amp; Ops Stats'!I30</f>
        <v>0</v>
      </c>
      <c r="D10" s="167"/>
      <c r="F10" s="91" t="e">
        <f>C10/C8</f>
        <v>#DIV/0!</v>
      </c>
      <c r="G10" s="212" t="e">
        <f>C10/C12</f>
        <v>#DIV/0!</v>
      </c>
      <c r="H10" s="92" t="e">
        <f>C10/C15</f>
        <v>#DIV/0!</v>
      </c>
      <c r="I10" s="265"/>
      <c r="J10" s="230" t="e">
        <f>C10/'Cap &amp; Ops Stats'!D38</f>
        <v>#DIV/0!</v>
      </c>
      <c r="K10" s="231" t="e">
        <f>C10/'Cap &amp; Ops Stats'!D39</f>
        <v>#DIV/0!</v>
      </c>
      <c r="L10" s="232" t="e">
        <f>C10/General!C58</f>
        <v>#DIV/0!</v>
      </c>
      <c r="M10" s="88" t="e">
        <f>C10/General!E25</f>
        <v>#DIV/0!</v>
      </c>
      <c r="N10" s="214" t="e">
        <f>C10/C19</f>
        <v>#DIV/0!</v>
      </c>
      <c r="O10" s="233" t="e">
        <f>C10/General!E67</f>
        <v>#DIV/0!</v>
      </c>
    </row>
    <row r="11" spans="1:15" ht="6.75" customHeight="1" x14ac:dyDescent="0.25">
      <c r="B11" s="85"/>
      <c r="C11" s="85"/>
      <c r="D11" s="167"/>
      <c r="F11" s="84"/>
      <c r="G11" s="80"/>
      <c r="H11" s="93"/>
      <c r="I11" s="293"/>
      <c r="J11" s="95"/>
      <c r="K11" s="96"/>
      <c r="L11" s="97"/>
      <c r="M11" s="98"/>
      <c r="N11" s="99"/>
      <c r="O11" s="100"/>
    </row>
    <row r="12" spans="1:15" x14ac:dyDescent="0.25">
      <c r="A12" t="s">
        <v>159</v>
      </c>
      <c r="B12" s="85" t="s">
        <v>753</v>
      </c>
      <c r="C12" s="82">
        <f>'Cap &amp; Ops Stats'!I41</f>
        <v>0</v>
      </c>
      <c r="D12" s="83" t="e">
        <f>C12/C15</f>
        <v>#DIV/0!</v>
      </c>
      <c r="F12" s="101" t="e">
        <f>C12/C8</f>
        <v>#DIV/0!</v>
      </c>
      <c r="G12" s="80"/>
      <c r="H12" s="93"/>
      <c r="I12" s="267" t="e">
        <f>C12/C10</f>
        <v>#DIV/0!</v>
      </c>
      <c r="J12" s="230" t="e">
        <f>C12/'Cap &amp; Ops Stats'!D38</f>
        <v>#DIV/0!</v>
      </c>
      <c r="K12" s="231" t="e">
        <f>C12/'Cap &amp; Ops Stats'!D39</f>
        <v>#DIV/0!</v>
      </c>
      <c r="L12" s="232" t="e">
        <f>C12/General!C58</f>
        <v>#DIV/0!</v>
      </c>
      <c r="M12" s="88" t="e">
        <f>C12/General!E25</f>
        <v>#DIV/0!</v>
      </c>
      <c r="N12" s="99"/>
      <c r="O12" s="100"/>
    </row>
    <row r="13" spans="1:15" x14ac:dyDescent="0.25">
      <c r="A13" t="s">
        <v>160</v>
      </c>
      <c r="B13" s="85" t="s">
        <v>754</v>
      </c>
      <c r="C13" s="82">
        <f>'Cap &amp; Ops Stats'!I44</f>
        <v>0</v>
      </c>
      <c r="D13" s="83" t="e">
        <f>C13/C15</f>
        <v>#DIV/0!</v>
      </c>
      <c r="F13" s="84"/>
      <c r="G13" s="80"/>
      <c r="H13" s="93"/>
      <c r="I13" s="267" t="e">
        <f>C13/C10</f>
        <v>#DIV/0!</v>
      </c>
      <c r="J13" s="230" t="e">
        <f>C13/'Cap &amp; Ops Stats'!D38</f>
        <v>#DIV/0!</v>
      </c>
      <c r="K13" s="231" t="e">
        <f>C13/'Cap &amp; Ops Stats'!D39</f>
        <v>#DIV/0!</v>
      </c>
      <c r="L13" s="97"/>
      <c r="M13" s="88" t="e">
        <f>C13/General!E25</f>
        <v>#DIV/0!</v>
      </c>
      <c r="N13" s="99"/>
      <c r="O13" s="100"/>
    </row>
    <row r="14" spans="1:15" hidden="1" x14ac:dyDescent="0.25">
      <c r="A14" t="s">
        <v>162</v>
      </c>
      <c r="B14" s="85" t="s">
        <v>619</v>
      </c>
      <c r="C14" s="109"/>
      <c r="D14" s="167"/>
      <c r="F14" s="84"/>
      <c r="G14" s="80"/>
      <c r="H14" s="93"/>
      <c r="I14" s="293"/>
      <c r="J14" s="95"/>
      <c r="K14" s="96"/>
      <c r="L14" s="97"/>
      <c r="M14" s="98"/>
      <c r="N14" s="99"/>
      <c r="O14" s="100"/>
    </row>
    <row r="15" spans="1:15" x14ac:dyDescent="0.25">
      <c r="A15" t="s">
        <v>161</v>
      </c>
      <c r="B15" s="85" t="s">
        <v>16</v>
      </c>
      <c r="C15" s="82">
        <f>'Cap &amp; Ops Stats'!I45</f>
        <v>0</v>
      </c>
      <c r="D15" s="167"/>
      <c r="F15" s="101" t="e">
        <f>C15/C8</f>
        <v>#DIV/0!</v>
      </c>
      <c r="G15" s="80"/>
      <c r="H15" s="93"/>
      <c r="I15" s="267" t="e">
        <f>C15/C10</f>
        <v>#DIV/0!</v>
      </c>
      <c r="J15" s="230" t="e">
        <f>C15/'Cap &amp; Ops Stats'!D38</f>
        <v>#DIV/0!</v>
      </c>
      <c r="K15" s="231" t="e">
        <f>C15/'Cap &amp; Ops Stats'!D39</f>
        <v>#DIV/0!</v>
      </c>
      <c r="L15" s="232" t="e">
        <f>C15/General!C58</f>
        <v>#DIV/0!</v>
      </c>
      <c r="M15" s="88" t="e">
        <f>C15/General!E25</f>
        <v>#DIV/0!</v>
      </c>
      <c r="N15" s="99"/>
      <c r="O15" s="100"/>
    </row>
    <row r="16" spans="1:15" ht="6" customHeight="1" x14ac:dyDescent="0.25">
      <c r="B16" s="85"/>
      <c r="C16" s="82"/>
      <c r="D16" s="167"/>
      <c r="F16" s="84"/>
      <c r="G16" s="80"/>
      <c r="H16" s="93"/>
      <c r="I16" s="293"/>
      <c r="J16" s="95"/>
      <c r="K16" s="96"/>
      <c r="L16" s="97"/>
      <c r="M16" s="98"/>
      <c r="N16" s="99"/>
      <c r="O16" s="100"/>
    </row>
    <row r="17" spans="1:15" x14ac:dyDescent="0.25">
      <c r="A17" t="s">
        <v>162</v>
      </c>
      <c r="B17" s="85" t="s">
        <v>757</v>
      </c>
      <c r="C17" s="106">
        <f>'Cap &amp; Ops Stats'!I33</f>
        <v>0</v>
      </c>
      <c r="D17" s="167"/>
      <c r="F17" s="84"/>
      <c r="G17" s="80"/>
      <c r="H17" s="93"/>
      <c r="I17" s="293"/>
      <c r="J17" s="95"/>
      <c r="K17" s="96"/>
      <c r="L17" s="97"/>
      <c r="M17" s="98"/>
      <c r="N17" s="99"/>
      <c r="O17" s="100"/>
    </row>
    <row r="18" spans="1:15" x14ac:dyDescent="0.25">
      <c r="A18" t="s">
        <v>620</v>
      </c>
      <c r="B18" s="85" t="s">
        <v>188</v>
      </c>
      <c r="C18" s="86">
        <f>'Cap &amp; Ops Stats'!I35</f>
        <v>0</v>
      </c>
      <c r="D18" s="200"/>
      <c r="F18" s="84"/>
      <c r="G18" s="80"/>
      <c r="H18" s="93"/>
      <c r="I18" s="293"/>
      <c r="J18" s="95"/>
      <c r="K18" s="96"/>
      <c r="L18" s="97"/>
      <c r="M18" s="98"/>
      <c r="N18" s="99"/>
      <c r="O18" s="100"/>
    </row>
    <row r="19" spans="1:15" x14ac:dyDescent="0.25">
      <c r="A19" t="s">
        <v>622</v>
      </c>
      <c r="B19" s="109" t="s">
        <v>17</v>
      </c>
      <c r="C19" s="104">
        <f>'Detailed Exps'!E69</f>
        <v>0</v>
      </c>
      <c r="D19" s="170"/>
      <c r="E19" s="75"/>
      <c r="F19" s="110" t="e">
        <f>C19/C8</f>
        <v>#DIV/0!</v>
      </c>
      <c r="G19" s="111" t="e">
        <f>C19/C12</f>
        <v>#DIV/0!</v>
      </c>
      <c r="H19" s="112"/>
      <c r="I19" s="270"/>
      <c r="J19" s="234" t="e">
        <f>C19/'Cap &amp; Ops Stats'!D38</f>
        <v>#DIV/0!</v>
      </c>
      <c r="K19" s="235" t="e">
        <f>C19/'Cap &amp; Ops Stats'!D39</f>
        <v>#DIV/0!</v>
      </c>
      <c r="L19" s="236" t="e">
        <f>C19/General!C58</f>
        <v>#DIV/0!</v>
      </c>
      <c r="M19" s="237" t="e">
        <f>C19/General!E25</f>
        <v>#DIV/0!</v>
      </c>
      <c r="N19" s="113"/>
      <c r="O19" s="238" t="e">
        <f>C19/General!E67</f>
        <v>#DIV/0!</v>
      </c>
    </row>
    <row r="20" spans="1:15" x14ac:dyDescent="0.25">
      <c r="D20" s="165"/>
      <c r="O20" s="75"/>
    </row>
    <row r="21" spans="1:15" x14ac:dyDescent="0.25">
      <c r="B21" s="76" t="s">
        <v>761</v>
      </c>
      <c r="C21" s="134"/>
      <c r="D21" s="166"/>
      <c r="E21" s="137"/>
      <c r="F21" s="79"/>
      <c r="G21" s="139"/>
      <c r="H21" s="138"/>
      <c r="I21" s="292"/>
      <c r="J21" s="140"/>
      <c r="K21" s="141"/>
      <c r="L21" s="142"/>
      <c r="M21" s="143"/>
      <c r="N21" s="215"/>
      <c r="O21" s="145"/>
    </row>
    <row r="22" spans="1:15" x14ac:dyDescent="0.25">
      <c r="B22" s="81"/>
      <c r="C22" s="85"/>
      <c r="D22" s="167"/>
      <c r="F22" s="84"/>
      <c r="G22" s="80"/>
      <c r="H22" s="93"/>
      <c r="I22" s="293"/>
      <c r="J22" s="95"/>
      <c r="K22" s="96"/>
      <c r="L22" s="97"/>
      <c r="M22" s="98"/>
      <c r="N22" s="146"/>
      <c r="O22" s="100"/>
    </row>
    <row r="23" spans="1:15" x14ac:dyDescent="0.25">
      <c r="B23" s="81" t="s">
        <v>762</v>
      </c>
      <c r="C23" s="389"/>
      <c r="D23" s="167"/>
      <c r="F23" s="84"/>
      <c r="G23" s="80"/>
      <c r="H23" s="93"/>
      <c r="I23" s="293"/>
      <c r="J23" s="95"/>
      <c r="K23" s="96"/>
      <c r="L23" s="97"/>
      <c r="M23" s="98"/>
      <c r="N23" s="146"/>
      <c r="O23" s="100"/>
    </row>
    <row r="24" spans="1:15" x14ac:dyDescent="0.25">
      <c r="A24" t="s">
        <v>763</v>
      </c>
      <c r="B24" s="85" t="s">
        <v>790</v>
      </c>
      <c r="C24" s="388">
        <f>'Stmt of Revs Exps'!D14+'Stmt of Revs Exps'!D15</f>
        <v>0</v>
      </c>
      <c r="D24" s="307" t="e">
        <f>C24/C52</f>
        <v>#DIV/0!</v>
      </c>
      <c r="F24" s="116" t="e">
        <f>C24/C8</f>
        <v>#DIV/0!</v>
      </c>
      <c r="G24" s="117" t="e">
        <f>C24/C12</f>
        <v>#DIV/0!</v>
      </c>
      <c r="H24" s="102" t="e">
        <f>C24/C15</f>
        <v>#DIV/0!</v>
      </c>
      <c r="I24" s="267" t="e">
        <f>C24/C10</f>
        <v>#DIV/0!</v>
      </c>
      <c r="J24" s="230" t="e">
        <f>C24/'Cap &amp; Ops Stats'!D38</f>
        <v>#DIV/0!</v>
      </c>
      <c r="K24" s="231" t="e">
        <f>C24/'Cap &amp; Ops Stats'!D39</f>
        <v>#DIV/0!</v>
      </c>
      <c r="L24" s="232" t="e">
        <f>C24/General!C58</f>
        <v>#DIV/0!</v>
      </c>
      <c r="M24" s="88" t="e">
        <f>C24/General!E25</f>
        <v>#DIV/0!</v>
      </c>
      <c r="N24" s="99"/>
      <c r="O24" s="100"/>
    </row>
    <row r="25" spans="1:15" ht="13.8" thickBot="1" x14ac:dyDescent="0.3">
      <c r="A25" t="s">
        <v>764</v>
      </c>
      <c r="B25" s="85" t="s">
        <v>765</v>
      </c>
      <c r="C25" s="390">
        <f>'Stmt of Revs Exps'!D29</f>
        <v>0</v>
      </c>
      <c r="D25" s="308" t="e">
        <f>C25/C52</f>
        <v>#DIV/0!</v>
      </c>
      <c r="F25" s="118" t="e">
        <f>C25/C8</f>
        <v>#DIV/0!</v>
      </c>
      <c r="G25" s="117" t="e">
        <f>C25/C12</f>
        <v>#DIV/0!</v>
      </c>
      <c r="H25" s="102" t="e">
        <f>C25/C15</f>
        <v>#DIV/0!</v>
      </c>
      <c r="I25" s="267" t="e">
        <f>C25/C10</f>
        <v>#DIV/0!</v>
      </c>
      <c r="J25" s="230" t="e">
        <f>C25/'Cap &amp; Ops Stats'!D38</f>
        <v>#DIV/0!</v>
      </c>
      <c r="K25" s="231" t="e">
        <f>C25/'Cap &amp; Ops Stats'!D39</f>
        <v>#DIV/0!</v>
      </c>
      <c r="L25" s="232" t="e">
        <f>C25/General!C58</f>
        <v>#DIV/0!</v>
      </c>
      <c r="M25" s="88" t="e">
        <f>C25/General!E25</f>
        <v>#DIV/0!</v>
      </c>
      <c r="N25" s="99"/>
      <c r="O25" s="100"/>
    </row>
    <row r="26" spans="1:15" ht="13.8" thickBot="1" x14ac:dyDescent="0.3">
      <c r="A26" t="s">
        <v>766</v>
      </c>
      <c r="B26" s="85" t="s">
        <v>767</v>
      </c>
      <c r="C26" s="399">
        <f>SUM(C24:C25)</f>
        <v>0</v>
      </c>
      <c r="D26" s="308" t="e">
        <f>SUM(D24:D25)</f>
        <v>#DIV/0!</v>
      </c>
      <c r="F26" s="216" t="e">
        <f>'CORE AP MEASURES'!E11</f>
        <v>#DIV/0!</v>
      </c>
      <c r="G26" s="117" t="e">
        <f>C26/C12</f>
        <v>#DIV/0!</v>
      </c>
      <c r="H26" s="102" t="e">
        <f>C26/C15</f>
        <v>#DIV/0!</v>
      </c>
      <c r="I26" s="267" t="e">
        <f>C26/C10</f>
        <v>#DIV/0!</v>
      </c>
      <c r="J26" s="230" t="e">
        <f>C26/'Cap &amp; Ops Stats'!D38</f>
        <v>#DIV/0!</v>
      </c>
      <c r="K26" s="231" t="e">
        <f>C26/'Cap &amp; Ops Stats'!D39</f>
        <v>#DIV/0!</v>
      </c>
      <c r="L26" s="232" t="e">
        <f>C26/General!C58</f>
        <v>#DIV/0!</v>
      </c>
      <c r="M26" s="88" t="e">
        <f>C26/General!E25</f>
        <v>#DIV/0!</v>
      </c>
      <c r="N26" s="99"/>
      <c r="O26" s="233" t="e">
        <f>C26/General!E67</f>
        <v>#DIV/0!</v>
      </c>
    </row>
    <row r="27" spans="1:15" ht="6" customHeight="1" x14ac:dyDescent="0.25">
      <c r="B27" s="85"/>
      <c r="C27" s="389"/>
      <c r="D27" s="307"/>
      <c r="F27" s="84"/>
      <c r="G27" s="80"/>
      <c r="H27" s="93"/>
      <c r="I27" s="293"/>
      <c r="J27" s="95"/>
      <c r="K27" s="96"/>
      <c r="L27" s="97"/>
      <c r="M27" s="98"/>
      <c r="N27" s="146"/>
      <c r="O27" s="100"/>
    </row>
    <row r="28" spans="1:15" x14ac:dyDescent="0.25">
      <c r="A28" t="s">
        <v>768</v>
      </c>
      <c r="B28" s="81" t="s">
        <v>769</v>
      </c>
      <c r="C28" s="388">
        <f>'Stmt of Revs Exps'!D16+'Stmt of Revs Exps'!D17+'Stmt of Revs Exps'!D18</f>
        <v>0</v>
      </c>
      <c r="D28" s="307" t="e">
        <f>C28/C52</f>
        <v>#DIV/0!</v>
      </c>
      <c r="F28" s="84"/>
      <c r="G28" s="80"/>
      <c r="H28" s="102" t="e">
        <f>C28/C15</f>
        <v>#DIV/0!</v>
      </c>
      <c r="I28" s="267" t="e">
        <f>C28/C10</f>
        <v>#DIV/0!</v>
      </c>
      <c r="J28" s="230" t="e">
        <f>C28/'Cap &amp; Ops Stats'!D38</f>
        <v>#DIV/0!</v>
      </c>
      <c r="K28" s="231" t="e">
        <f>C28/'Cap &amp; Ops Stats'!D39</f>
        <v>#DIV/0!</v>
      </c>
      <c r="L28" s="97"/>
      <c r="M28" s="88" t="e">
        <f>C28/General!E25</f>
        <v>#DIV/0!</v>
      </c>
      <c r="N28" s="146"/>
      <c r="O28" s="100"/>
    </row>
    <row r="29" spans="1:15" ht="6.75" customHeight="1" x14ac:dyDescent="0.25">
      <c r="B29" s="85"/>
      <c r="C29" s="389"/>
      <c r="D29" s="307"/>
      <c r="F29" s="84"/>
      <c r="G29" s="80"/>
      <c r="H29" s="93"/>
      <c r="I29" s="293"/>
      <c r="J29" s="95"/>
      <c r="K29" s="96"/>
      <c r="L29" s="97"/>
      <c r="M29" s="98"/>
      <c r="N29" s="146"/>
      <c r="O29" s="100"/>
    </row>
    <row r="30" spans="1:15" x14ac:dyDescent="0.25">
      <c r="B30" s="81" t="s">
        <v>770</v>
      </c>
      <c r="C30" s="389"/>
      <c r="D30" s="307"/>
      <c r="F30" s="84"/>
      <c r="G30" s="80"/>
      <c r="H30" s="93"/>
      <c r="I30" s="293"/>
      <c r="J30" s="95"/>
      <c r="K30" s="96"/>
      <c r="L30" s="97"/>
      <c r="M30" s="98"/>
      <c r="N30" s="146"/>
      <c r="O30" s="100"/>
    </row>
    <row r="31" spans="1:15" x14ac:dyDescent="0.25">
      <c r="A31" t="s">
        <v>771</v>
      </c>
      <c r="B31" s="85" t="s">
        <v>189</v>
      </c>
      <c r="C31" s="388">
        <f>'Stmt of Revs Exps'!D52</f>
        <v>0</v>
      </c>
      <c r="D31" s="307" t="e">
        <f>C31/C52</f>
        <v>#DIV/0!</v>
      </c>
      <c r="F31" s="116" t="e">
        <f>C31/C8</f>
        <v>#DIV/0!</v>
      </c>
      <c r="G31" s="117" t="e">
        <f>C31/C12</f>
        <v>#DIV/0!</v>
      </c>
      <c r="H31" s="102" t="e">
        <f>C31/C15</f>
        <v>#DIV/0!</v>
      </c>
      <c r="I31" s="267" t="e">
        <f>C31/C10</f>
        <v>#DIV/0!</v>
      </c>
      <c r="J31" s="230" t="e">
        <f>C31/'Cap &amp; Ops Stats'!D38</f>
        <v>#DIV/0!</v>
      </c>
      <c r="K31" s="231" t="e">
        <f>C31/'Cap &amp; Ops Stats'!D39</f>
        <v>#DIV/0!</v>
      </c>
      <c r="L31" s="232" t="e">
        <f>C31/General!C58</f>
        <v>#DIV/0!</v>
      </c>
      <c r="M31" s="98"/>
      <c r="N31" s="146"/>
      <c r="O31" s="100"/>
    </row>
    <row r="32" spans="1:15" x14ac:dyDescent="0.25">
      <c r="A32" t="s">
        <v>773</v>
      </c>
      <c r="B32" s="85" t="s">
        <v>616</v>
      </c>
      <c r="C32" s="390">
        <f>'Stmt of Revs Exps'!D57</f>
        <v>0</v>
      </c>
      <c r="D32" s="308" t="e">
        <f>C32/C52</f>
        <v>#DIV/0!</v>
      </c>
      <c r="F32" s="116" t="e">
        <f>C32/C8</f>
        <v>#DIV/0!</v>
      </c>
      <c r="G32" s="117" t="e">
        <f>C32/C12</f>
        <v>#DIV/0!</v>
      </c>
      <c r="H32" s="102" t="e">
        <f>C32/C15</f>
        <v>#DIV/0!</v>
      </c>
      <c r="I32" s="267" t="e">
        <f>C32/C10</f>
        <v>#DIV/0!</v>
      </c>
      <c r="J32" s="230" t="e">
        <f>C32/'Cap &amp; Ops Stats'!D38</f>
        <v>#DIV/0!</v>
      </c>
      <c r="K32" s="231" t="e">
        <f>C32/'Cap &amp; Ops Stats'!D39</f>
        <v>#DIV/0!</v>
      </c>
      <c r="L32" s="232" t="e">
        <f>C32/General!C58</f>
        <v>#DIV/0!</v>
      </c>
      <c r="M32" s="98"/>
      <c r="N32" s="146"/>
      <c r="O32" s="100"/>
    </row>
    <row r="33" spans="1:15" hidden="1" x14ac:dyDescent="0.25">
      <c r="B33" s="85" t="s">
        <v>104</v>
      </c>
      <c r="C33" s="391">
        <f>SUM(C31:C32)</f>
        <v>0</v>
      </c>
      <c r="D33" s="306" t="e">
        <f>SUM(D31:D32)</f>
        <v>#DIV/0!</v>
      </c>
      <c r="F33" s="84"/>
      <c r="G33" s="80"/>
      <c r="H33" s="102" t="e">
        <f>C33/C15</f>
        <v>#DIV/0!</v>
      </c>
      <c r="I33" s="293"/>
      <c r="J33" s="95"/>
      <c r="K33" s="96"/>
      <c r="L33" s="232" t="e">
        <f>C33/General!C58</f>
        <v>#DIV/0!</v>
      </c>
      <c r="M33" s="98"/>
      <c r="N33" s="146"/>
      <c r="O33" s="100"/>
    </row>
    <row r="34" spans="1:15" x14ac:dyDescent="0.25">
      <c r="A34" t="s">
        <v>775</v>
      </c>
      <c r="B34" s="119" t="s">
        <v>776</v>
      </c>
      <c r="C34" s="392">
        <f>SUM(C31:C32)</f>
        <v>0</v>
      </c>
      <c r="D34" s="394" t="e">
        <f>SUM(D31:D32)</f>
        <v>#DIV/0!</v>
      </c>
      <c r="F34" s="362" t="e">
        <f>C34/C8</f>
        <v>#DIV/0!</v>
      </c>
      <c r="G34" s="363" t="e">
        <f>C34/C12</f>
        <v>#DIV/0!</v>
      </c>
      <c r="H34" s="364" t="e">
        <f>C34/C15</f>
        <v>#DIV/0!</v>
      </c>
      <c r="I34" s="364" t="e">
        <f>C34/C10</f>
        <v>#DIV/0!</v>
      </c>
      <c r="J34" s="239" t="e">
        <f>C34/'Cap &amp; Ops Stats'!D38</f>
        <v>#DIV/0!</v>
      </c>
      <c r="K34" s="240" t="e">
        <f>C34/'Cap &amp; Ops Stats'!D39</f>
        <v>#DIV/0!</v>
      </c>
      <c r="L34" s="241" t="e">
        <f>C34/General!C58</f>
        <v>#DIV/0!</v>
      </c>
      <c r="M34" s="98"/>
      <c r="N34" s="146"/>
      <c r="O34" s="100"/>
    </row>
    <row r="35" spans="1:15" ht="6.75" customHeight="1" x14ac:dyDescent="0.25">
      <c r="B35" s="85"/>
      <c r="C35" s="389"/>
      <c r="D35" s="307"/>
      <c r="F35" s="84"/>
      <c r="G35" s="80"/>
      <c r="H35" s="93"/>
      <c r="I35" s="293"/>
      <c r="J35" s="95"/>
      <c r="K35" s="96"/>
      <c r="L35" s="97"/>
      <c r="M35" s="98"/>
      <c r="N35" s="146"/>
      <c r="O35" s="100"/>
    </row>
    <row r="36" spans="1:15" x14ac:dyDescent="0.25">
      <c r="B36" s="81" t="s">
        <v>777</v>
      </c>
      <c r="C36" s="389"/>
      <c r="D36" s="307"/>
      <c r="F36" s="84"/>
      <c r="G36" s="80"/>
      <c r="H36" s="93"/>
      <c r="I36" s="293"/>
      <c r="J36" s="95"/>
      <c r="K36" s="96"/>
      <c r="L36" s="97"/>
      <c r="M36" s="98"/>
      <c r="N36" s="146"/>
      <c r="O36" s="100"/>
    </row>
    <row r="37" spans="1:15" x14ac:dyDescent="0.25">
      <c r="A37" t="s">
        <v>778</v>
      </c>
      <c r="B37" s="85" t="s">
        <v>190</v>
      </c>
      <c r="C37" s="388">
        <f>'Stmt of Revs Exps'!K12</f>
        <v>0</v>
      </c>
      <c r="D37" s="307" t="e">
        <f>C37/C52</f>
        <v>#DIV/0!</v>
      </c>
      <c r="F37" s="116" t="e">
        <f>C37/C8</f>
        <v>#DIV/0!</v>
      </c>
      <c r="G37" s="117" t="e">
        <f>C37/C12</f>
        <v>#DIV/0!</v>
      </c>
      <c r="H37" s="102" t="e">
        <f>C37/C15</f>
        <v>#DIV/0!</v>
      </c>
      <c r="I37" s="267"/>
      <c r="J37" s="230" t="e">
        <f>C37/'Cap &amp; Ops Stats'!D38</f>
        <v>#DIV/0!</v>
      </c>
      <c r="K37" s="231" t="e">
        <f>C37/'Cap &amp; Ops Stats'!D39</f>
        <v>#DIV/0!</v>
      </c>
      <c r="L37" s="97"/>
      <c r="M37" s="88" t="e">
        <f>C37/General!E25</f>
        <v>#DIV/0!</v>
      </c>
      <c r="N37" s="89" t="e">
        <f>C37/C19</f>
        <v>#DIV/0!</v>
      </c>
      <c r="O37" s="233" t="e">
        <f>C37/General!E67</f>
        <v>#DIV/0!</v>
      </c>
    </row>
    <row r="38" spans="1:15" x14ac:dyDescent="0.25">
      <c r="A38" t="s">
        <v>780</v>
      </c>
      <c r="B38" s="85" t="s">
        <v>781</v>
      </c>
      <c r="C38" s="390">
        <f>'Stmt of Revs Exps'!K13+'Stmt of Revs Exps'!K15+'Stmt of Revs Exps'!K17</f>
        <v>0</v>
      </c>
      <c r="D38" s="308" t="e">
        <f>C38/C52</f>
        <v>#DIV/0!</v>
      </c>
      <c r="F38" s="116" t="e">
        <f>C38/C8</f>
        <v>#DIV/0!</v>
      </c>
      <c r="G38" s="117" t="e">
        <f>C38/C12</f>
        <v>#DIV/0!</v>
      </c>
      <c r="H38" s="102" t="e">
        <f>C38/C15</f>
        <v>#DIV/0!</v>
      </c>
      <c r="I38" s="267"/>
      <c r="J38" s="230" t="e">
        <f>C38/'Cap &amp; Ops Stats'!D38</f>
        <v>#DIV/0!</v>
      </c>
      <c r="K38" s="231" t="e">
        <f>C38/'Cap &amp; Ops Stats'!D39</f>
        <v>#DIV/0!</v>
      </c>
      <c r="L38" s="97"/>
      <c r="M38" s="88" t="e">
        <f>C38/General!E25</f>
        <v>#DIV/0!</v>
      </c>
      <c r="N38" s="99"/>
      <c r="O38" s="100"/>
    </row>
    <row r="39" spans="1:15" x14ac:dyDescent="0.25">
      <c r="A39" t="s">
        <v>896</v>
      </c>
      <c r="B39" s="85" t="s">
        <v>897</v>
      </c>
      <c r="C39" s="392">
        <f>SUM(C37:C38)</f>
        <v>0</v>
      </c>
      <c r="D39" s="307" t="e">
        <f>SUM(D37:D38)</f>
        <v>#DIV/0!</v>
      </c>
      <c r="F39" s="362" t="e">
        <f>C39/C8</f>
        <v>#DIV/0!</v>
      </c>
      <c r="G39" s="363" t="e">
        <f>C39/C12</f>
        <v>#DIV/0!</v>
      </c>
      <c r="H39" s="364" t="e">
        <f>C39/C15</f>
        <v>#DIV/0!</v>
      </c>
      <c r="I39" s="364"/>
      <c r="J39" s="239" t="e">
        <f>C39/'Cap &amp; Ops Stats'!D38</f>
        <v>#DIV/0!</v>
      </c>
      <c r="K39" s="240" t="e">
        <f>C39/'Cap &amp; Ops Stats'!D39</f>
        <v>#DIV/0!</v>
      </c>
      <c r="L39" s="97"/>
      <c r="M39" s="242" t="e">
        <f>C39/General!E25</f>
        <v>#DIV/0!</v>
      </c>
      <c r="N39" s="99"/>
      <c r="O39" s="100"/>
    </row>
    <row r="40" spans="1:15" ht="6.75" customHeight="1" x14ac:dyDescent="0.25">
      <c r="B40" s="85"/>
      <c r="C40" s="389"/>
      <c r="D40" s="307"/>
      <c r="F40" s="84"/>
      <c r="G40" s="80"/>
      <c r="H40" s="93"/>
      <c r="I40" s="293"/>
      <c r="J40" s="95"/>
      <c r="K40" s="96"/>
      <c r="L40" s="97"/>
      <c r="M40" s="98"/>
      <c r="N40" s="146"/>
      <c r="O40" s="100"/>
    </row>
    <row r="41" spans="1:15" x14ac:dyDescent="0.25">
      <c r="B41" s="81" t="s">
        <v>898</v>
      </c>
      <c r="C41" s="389"/>
      <c r="D41" s="307"/>
      <c r="F41" s="84"/>
      <c r="G41" s="80"/>
      <c r="H41" s="93"/>
      <c r="I41" s="293"/>
      <c r="J41" s="95"/>
      <c r="K41" s="96"/>
      <c r="L41" s="97"/>
      <c r="M41" s="98"/>
      <c r="N41" s="146"/>
      <c r="O41" s="100"/>
    </row>
    <row r="42" spans="1:15" x14ac:dyDescent="0.25">
      <c r="B42" s="85" t="s">
        <v>191</v>
      </c>
      <c r="C42" s="389"/>
      <c r="D42" s="307"/>
      <c r="F42" s="84"/>
      <c r="G42" s="80"/>
      <c r="H42" s="93"/>
      <c r="I42" s="293"/>
      <c r="J42" s="95"/>
      <c r="K42" s="96"/>
      <c r="L42" s="97"/>
      <c r="M42" s="98"/>
      <c r="N42" s="146"/>
      <c r="O42" s="100"/>
    </row>
    <row r="43" spans="1:15" x14ac:dyDescent="0.25">
      <c r="A43" t="s">
        <v>899</v>
      </c>
      <c r="B43" s="85" t="s">
        <v>902</v>
      </c>
      <c r="C43" s="388">
        <f>'Stmt of Revs Exps'!D32</f>
        <v>0</v>
      </c>
      <c r="D43" s="307" t="e">
        <f>C43/C52</f>
        <v>#DIV/0!</v>
      </c>
      <c r="F43" s="218" t="e">
        <f>C43/C8</f>
        <v>#DIV/0!</v>
      </c>
      <c r="G43" s="117" t="e">
        <f>C43/C12</f>
        <v>#DIV/0!</v>
      </c>
      <c r="H43" s="102" t="e">
        <f>C43/C15</f>
        <v>#DIV/0!</v>
      </c>
      <c r="I43" s="265"/>
      <c r="J43" s="230" t="e">
        <f>C43/'Cap &amp; Ops Stats'!D38</f>
        <v>#DIV/0!</v>
      </c>
      <c r="K43" s="231" t="e">
        <f>C43/'Cap &amp; Ops Stats'!D39</f>
        <v>#DIV/0!</v>
      </c>
      <c r="L43" s="97"/>
      <c r="M43" s="88"/>
      <c r="N43" s="146"/>
      <c r="O43" s="100"/>
    </row>
    <row r="44" spans="1:15" x14ac:dyDescent="0.25">
      <c r="A44" t="s">
        <v>901</v>
      </c>
      <c r="B44" s="85" t="s">
        <v>904</v>
      </c>
      <c r="C44" s="390">
        <f>'Stmt of Revs Exps'!K22</f>
        <v>0</v>
      </c>
      <c r="D44" s="308" t="e">
        <f>C44/C52</f>
        <v>#DIV/0!</v>
      </c>
      <c r="F44" s="218" t="e">
        <f>C44/C8</f>
        <v>#DIV/0!</v>
      </c>
      <c r="G44" s="117" t="e">
        <f>C44/C12</f>
        <v>#DIV/0!</v>
      </c>
      <c r="H44" s="102" t="e">
        <f>C44/C15</f>
        <v>#DIV/0!</v>
      </c>
      <c r="I44" s="265"/>
      <c r="J44" s="230" t="e">
        <f>C44/'Cap &amp; Ops Stats'!D38</f>
        <v>#DIV/0!</v>
      </c>
      <c r="K44" s="231" t="e">
        <f>C44/'Cap &amp; Ops Stats'!D39</f>
        <v>#DIV/0!</v>
      </c>
      <c r="L44" s="97"/>
      <c r="M44" s="88"/>
      <c r="N44" s="146"/>
      <c r="O44" s="100"/>
    </row>
    <row r="45" spans="1:15" x14ac:dyDescent="0.25">
      <c r="A45" t="s">
        <v>903</v>
      </c>
      <c r="B45" s="85" t="s">
        <v>192</v>
      </c>
      <c r="C45" s="388">
        <f>SUM(C43:C44)</f>
        <v>0</v>
      </c>
      <c r="D45" s="307" t="e">
        <f>SUM(D43:D44)</f>
        <v>#DIV/0!</v>
      </c>
      <c r="F45" s="218" t="e">
        <f>C45/C8</f>
        <v>#DIV/0!</v>
      </c>
      <c r="G45" s="117" t="e">
        <f>C45/C12</f>
        <v>#DIV/0!</v>
      </c>
      <c r="H45" s="102" t="e">
        <f>C45/C15</f>
        <v>#DIV/0!</v>
      </c>
      <c r="I45" s="265"/>
      <c r="J45" s="230" t="e">
        <f>C45/'Cap &amp; Ops Stats'!D38</f>
        <v>#DIV/0!</v>
      </c>
      <c r="K45" s="231" t="e">
        <f>C45/'Cap &amp; Ops Stats'!D39</f>
        <v>#DIV/0!</v>
      </c>
      <c r="L45" s="97"/>
      <c r="M45" s="88" t="e">
        <f>C45/General!E25</f>
        <v>#DIV/0!</v>
      </c>
      <c r="N45" s="397"/>
      <c r="O45" s="100"/>
    </row>
    <row r="46" spans="1:15" x14ac:dyDescent="0.25">
      <c r="A46" t="s">
        <v>905</v>
      </c>
      <c r="B46" s="85" t="s">
        <v>193</v>
      </c>
      <c r="C46" s="388">
        <f>'Stmt of Revs Exps'!D37</f>
        <v>0</v>
      </c>
      <c r="D46" s="307" t="e">
        <f>C46/C52</f>
        <v>#DIV/0!</v>
      </c>
      <c r="F46" s="84" t="e">
        <f>C46/C8</f>
        <v>#DIV/0!</v>
      </c>
      <c r="G46" s="117" t="e">
        <f>C46/C12</f>
        <v>#DIV/0!</v>
      </c>
      <c r="H46" s="102" t="e">
        <f>C46/C15</f>
        <v>#DIV/0!</v>
      </c>
      <c r="I46" s="293"/>
      <c r="J46" s="230" t="e">
        <f>C46/'Cap &amp; Ops Stats'!D38</f>
        <v>#DIV/0!</v>
      </c>
      <c r="K46" s="231" t="e">
        <f>C46/'Cap &amp; Ops Stats'!D39</f>
        <v>#DIV/0!</v>
      </c>
      <c r="L46" s="97"/>
      <c r="M46" s="88" t="e">
        <f>C46/General!E25</f>
        <v>#DIV/0!</v>
      </c>
      <c r="N46" s="397"/>
      <c r="O46" s="398"/>
    </row>
    <row r="47" spans="1:15" s="278" customFormat="1" x14ac:dyDescent="0.25">
      <c r="A47" s="393" t="s">
        <v>907</v>
      </c>
      <c r="B47" s="387" t="s">
        <v>242</v>
      </c>
      <c r="C47" s="388">
        <f>'Stmt of Revs Exps'!D36</f>
        <v>0</v>
      </c>
      <c r="D47" s="395" t="e">
        <f>C47/C52</f>
        <v>#DIV/0!</v>
      </c>
      <c r="F47" s="84" t="e">
        <f>C47/C8</f>
        <v>#DIV/0!</v>
      </c>
      <c r="G47" s="117" t="e">
        <f>C47/C12</f>
        <v>#DIV/0!</v>
      </c>
      <c r="H47" s="102" t="e">
        <f>C47/C15</f>
        <v>#DIV/0!</v>
      </c>
      <c r="I47" s="293"/>
      <c r="J47" s="230" t="e">
        <f>C47/'Cap &amp; Ops Stats'!D38</f>
        <v>#DIV/0!</v>
      </c>
      <c r="K47" s="231" t="e">
        <f>C47/'Cap &amp; Ops Stats'!D39</f>
        <v>#DIV/0!</v>
      </c>
      <c r="L47" s="97"/>
      <c r="M47" s="88" t="e">
        <f>C47/General!E25</f>
        <v>#DIV/0!</v>
      </c>
      <c r="N47" s="397"/>
      <c r="O47" s="398"/>
    </row>
    <row r="48" spans="1:15" s="278" customFormat="1" x14ac:dyDescent="0.25">
      <c r="B48" s="387"/>
      <c r="C48" s="388"/>
      <c r="D48" s="395"/>
      <c r="F48" s="84"/>
      <c r="G48" s="117"/>
      <c r="H48" s="102"/>
      <c r="I48" s="293"/>
      <c r="J48" s="230"/>
      <c r="K48" s="231"/>
      <c r="L48" s="97"/>
      <c r="M48" s="88"/>
      <c r="N48" s="397"/>
      <c r="O48" s="398"/>
    </row>
    <row r="49" spans="1:15" s="278" customFormat="1" x14ac:dyDescent="0.25">
      <c r="A49" s="393" t="s">
        <v>908</v>
      </c>
      <c r="B49" s="387" t="s">
        <v>243</v>
      </c>
      <c r="C49" s="388">
        <f>'Stmt of Revs Exps'!D38+'Stmt of Revs Exps'!D39+'Stmt of Revs Exps'!D40</f>
        <v>0</v>
      </c>
      <c r="D49" s="395" t="e">
        <f>C49/C52</f>
        <v>#DIV/0!</v>
      </c>
      <c r="F49" s="84"/>
      <c r="G49" s="117"/>
      <c r="H49" s="102"/>
      <c r="I49" s="293"/>
      <c r="J49" s="230"/>
      <c r="K49" s="231"/>
      <c r="L49" s="97"/>
      <c r="M49" s="88"/>
      <c r="N49" s="397"/>
      <c r="O49" s="398"/>
    </row>
    <row r="50" spans="1:15" s="278" customFormat="1" x14ac:dyDescent="0.25">
      <c r="A50" s="393" t="s">
        <v>910</v>
      </c>
      <c r="B50" s="389" t="s">
        <v>365</v>
      </c>
      <c r="C50" s="390">
        <f>'Stmt of Revs Exps'!K25+'Stmt of Revs Exps'!K24+'Stmt of Revs Exps'!K23+'Stmt of Revs Exps'!K21</f>
        <v>0</v>
      </c>
      <c r="D50" s="396" t="e">
        <f>C50/C52</f>
        <v>#DIV/0!</v>
      </c>
      <c r="F50" s="84" t="e">
        <f>C50/C8</f>
        <v>#DIV/0!</v>
      </c>
      <c r="G50" s="117" t="e">
        <f>C50/C12</f>
        <v>#DIV/0!</v>
      </c>
      <c r="H50" s="102" t="e">
        <f>C50/C15</f>
        <v>#DIV/0!</v>
      </c>
      <c r="I50" s="293"/>
      <c r="J50" s="230" t="e">
        <f>C50/'Cap &amp; Ops Stats'!D38</f>
        <v>#DIV/0!</v>
      </c>
      <c r="K50" s="231" t="e">
        <f>C50/'Cap &amp; Ops Stats'!D39</f>
        <v>#DIV/0!</v>
      </c>
      <c r="L50" s="97"/>
      <c r="M50" s="88" t="e">
        <f>C50/General!E25</f>
        <v>#DIV/0!</v>
      </c>
      <c r="N50" s="397"/>
      <c r="O50" s="398"/>
    </row>
    <row r="51" spans="1:15" ht="6.75" customHeight="1" x14ac:dyDescent="0.25">
      <c r="B51" s="85"/>
      <c r="C51" s="85"/>
      <c r="D51" s="168"/>
      <c r="F51" s="84"/>
      <c r="G51" s="80"/>
      <c r="H51" s="93"/>
      <c r="I51" s="293"/>
      <c r="J51" s="95"/>
      <c r="K51" s="96"/>
      <c r="L51" s="97"/>
      <c r="M51" s="98"/>
      <c r="N51" s="146"/>
      <c r="O51" s="100"/>
    </row>
    <row r="52" spans="1:15" x14ac:dyDescent="0.25">
      <c r="A52" s="5" t="s">
        <v>911</v>
      </c>
      <c r="B52" s="81" t="s">
        <v>909</v>
      </c>
      <c r="C52" s="219">
        <f>'Stmt of Revs Exps'!K29</f>
        <v>0</v>
      </c>
      <c r="D52" s="167"/>
      <c r="F52" s="257" t="e">
        <f>C52/C8</f>
        <v>#DIV/0!</v>
      </c>
      <c r="G52" s="363" t="e">
        <f>C52/C12</f>
        <v>#DIV/0!</v>
      </c>
      <c r="H52" s="364" t="e">
        <f>C52/C15</f>
        <v>#DIV/0!</v>
      </c>
      <c r="I52" s="365" t="e">
        <f>C52/C10</f>
        <v>#DIV/0!</v>
      </c>
      <c r="J52" s="243" t="e">
        <f>C52/'Cap &amp; Ops Stats'!D38</f>
        <v>#DIV/0!</v>
      </c>
      <c r="K52" s="244" t="e">
        <f>C52/'Cap &amp; Ops Stats'!D39</f>
        <v>#DIV/0!</v>
      </c>
      <c r="L52" s="97"/>
      <c r="M52" s="245" t="e">
        <f>C52/General!E25</f>
        <v>#DIV/0!</v>
      </c>
      <c r="N52" s="146"/>
      <c r="O52" s="100"/>
    </row>
    <row r="53" spans="1:15" x14ac:dyDescent="0.25">
      <c r="B53" s="109"/>
      <c r="C53" s="386"/>
      <c r="D53" s="170"/>
      <c r="E53" s="75"/>
      <c r="F53" s="120"/>
      <c r="G53" s="121"/>
      <c r="H53" s="112"/>
      <c r="I53" s="272"/>
      <c r="J53" s="122"/>
      <c r="K53" s="123"/>
      <c r="L53" s="124"/>
      <c r="M53" s="125"/>
      <c r="N53" s="148"/>
      <c r="O53" s="127"/>
    </row>
    <row r="54" spans="1:15" x14ac:dyDescent="0.25">
      <c r="B54" s="81" t="s">
        <v>913</v>
      </c>
      <c r="C54" s="85"/>
      <c r="D54" s="167"/>
      <c r="F54" s="84"/>
      <c r="G54" s="80"/>
      <c r="H54" s="93"/>
      <c r="I54" s="293"/>
      <c r="J54" s="95"/>
      <c r="K54" s="96"/>
      <c r="L54" s="97"/>
      <c r="M54" s="98"/>
      <c r="N54" s="146"/>
      <c r="O54" s="100"/>
    </row>
    <row r="55" spans="1:15" ht="6.75" customHeight="1" x14ac:dyDescent="0.25">
      <c r="B55" s="81"/>
      <c r="C55" s="85"/>
      <c r="D55" s="167"/>
      <c r="F55" s="84"/>
      <c r="G55" s="80"/>
      <c r="H55" s="93"/>
      <c r="I55" s="293"/>
      <c r="J55" s="95"/>
      <c r="K55" s="96"/>
      <c r="L55" s="97"/>
      <c r="M55" s="98"/>
      <c r="N55" s="146"/>
      <c r="O55" s="100"/>
    </row>
    <row r="56" spans="1:15" x14ac:dyDescent="0.25">
      <c r="A56" s="5" t="s">
        <v>400</v>
      </c>
      <c r="B56" s="119" t="s">
        <v>915</v>
      </c>
      <c r="C56" s="82">
        <f>'Cap &amp; Ops Stats'!D46</f>
        <v>0</v>
      </c>
      <c r="D56" s="83" t="e">
        <f>C56/C64</f>
        <v>#DIV/0!</v>
      </c>
      <c r="F56" s="218" t="e">
        <f>C56/C8</f>
        <v>#DIV/0!</v>
      </c>
      <c r="G56" s="117" t="e">
        <f>C56/C12</f>
        <v>#DIV/0!</v>
      </c>
      <c r="H56" s="102" t="e">
        <f>C56/C15</f>
        <v>#DIV/0!</v>
      </c>
      <c r="I56" s="267" t="e">
        <f>C56/C10</f>
        <v>#DIV/0!</v>
      </c>
      <c r="J56" s="230" t="e">
        <f>C56/'Cap &amp; Ops Stats'!D38</f>
        <v>#DIV/0!</v>
      </c>
      <c r="K56" s="231" t="e">
        <f>C56/'Cap &amp; Ops Stats'!D39</f>
        <v>#DIV/0!</v>
      </c>
      <c r="L56" s="232" t="e">
        <f>C56/General!C58</f>
        <v>#DIV/0!</v>
      </c>
      <c r="M56" s="88" t="e">
        <f>C56/General!E25</f>
        <v>#DIV/0!</v>
      </c>
      <c r="N56" s="99"/>
      <c r="O56" s="100"/>
    </row>
    <row r="57" spans="1:15" x14ac:dyDescent="0.25">
      <c r="A57" s="5" t="s">
        <v>914</v>
      </c>
      <c r="B57" s="119" t="s">
        <v>917</v>
      </c>
      <c r="C57" s="82">
        <f>'Detailed Exps'!E12</f>
        <v>0</v>
      </c>
      <c r="D57" s="83" t="e">
        <f>C57/C64</f>
        <v>#DIV/0!</v>
      </c>
      <c r="F57" s="218" t="e">
        <f>C57/C8</f>
        <v>#DIV/0!</v>
      </c>
      <c r="G57" s="117" t="e">
        <f>C57/C12</f>
        <v>#DIV/0!</v>
      </c>
      <c r="H57" s="102" t="e">
        <f>C57/C15</f>
        <v>#DIV/0!</v>
      </c>
      <c r="I57" s="267" t="e">
        <f>C57/C10</f>
        <v>#DIV/0!</v>
      </c>
      <c r="J57" s="230" t="e">
        <f>C57/'Cap &amp; Ops Stats'!D38</f>
        <v>#DIV/0!</v>
      </c>
      <c r="K57" s="231" t="e">
        <f>C57/'Cap &amp; Ops Stats'!D39</f>
        <v>#DIV/0!</v>
      </c>
      <c r="L57" s="232" t="e">
        <f>C57/General!C58</f>
        <v>#DIV/0!</v>
      </c>
      <c r="M57" s="88" t="e">
        <f>C57/General!E25</f>
        <v>#DIV/0!</v>
      </c>
      <c r="N57" s="99"/>
      <c r="O57" s="100"/>
    </row>
    <row r="58" spans="1:15" x14ac:dyDescent="0.25">
      <c r="A58" s="5" t="s">
        <v>916</v>
      </c>
      <c r="B58" s="119" t="s">
        <v>126</v>
      </c>
      <c r="C58" s="82">
        <f>'Detailed Exps'!E34</f>
        <v>0</v>
      </c>
      <c r="D58" s="83" t="e">
        <f>C58/C64</f>
        <v>#DIV/0!</v>
      </c>
      <c r="F58" s="218" t="e">
        <f>C58/C8</f>
        <v>#DIV/0!</v>
      </c>
      <c r="G58" s="117" t="e">
        <f>C58/C12</f>
        <v>#DIV/0!</v>
      </c>
      <c r="H58" s="102" t="e">
        <f>C58/C15</f>
        <v>#DIV/0!</v>
      </c>
      <c r="I58" s="267" t="e">
        <f>C58/C10</f>
        <v>#DIV/0!</v>
      </c>
      <c r="J58" s="230" t="e">
        <f>C58/'Cap &amp; Ops Stats'!D38</f>
        <v>#DIV/0!</v>
      </c>
      <c r="K58" s="231" t="e">
        <f>C58/'Cap &amp; Ops Stats'!D39</f>
        <v>#DIV/0!</v>
      </c>
      <c r="L58" s="232" t="e">
        <f>C58/General!C58</f>
        <v>#DIV/0!</v>
      </c>
      <c r="M58" s="88" t="e">
        <f>C58/General!E25</f>
        <v>#DIV/0!</v>
      </c>
      <c r="N58" s="99"/>
      <c r="O58" s="100"/>
    </row>
    <row r="59" spans="1:15" x14ac:dyDescent="0.25">
      <c r="A59" s="5" t="s">
        <v>918</v>
      </c>
      <c r="B59" s="119" t="s">
        <v>128</v>
      </c>
      <c r="C59" s="82">
        <f>'Detailed Exps'!E16</f>
        <v>0</v>
      </c>
      <c r="D59" s="83" t="e">
        <f>C59/C64</f>
        <v>#DIV/0!</v>
      </c>
      <c r="F59" s="218" t="e">
        <f>C59/C8</f>
        <v>#DIV/0!</v>
      </c>
      <c r="G59" s="117" t="e">
        <f>C59/C12</f>
        <v>#DIV/0!</v>
      </c>
      <c r="H59" s="102" t="e">
        <f>C59/C15</f>
        <v>#DIV/0!</v>
      </c>
      <c r="I59" s="265"/>
      <c r="J59" s="230" t="e">
        <f>C59/'Cap &amp; Ops Stats'!D38</f>
        <v>#DIV/0!</v>
      </c>
      <c r="K59" s="231" t="e">
        <f>C59/'Cap &amp; Ops Stats'!D39</f>
        <v>#DIV/0!</v>
      </c>
      <c r="L59" s="103"/>
      <c r="M59" s="98"/>
      <c r="N59" s="89" t="e">
        <f>C59/C19</f>
        <v>#DIV/0!</v>
      </c>
      <c r="O59" s="233" t="e">
        <f>C59/General!E67</f>
        <v>#DIV/0!</v>
      </c>
    </row>
    <row r="60" spans="1:15" x14ac:dyDescent="0.25">
      <c r="A60" s="5" t="s">
        <v>127</v>
      </c>
      <c r="B60" s="119" t="s">
        <v>130</v>
      </c>
      <c r="C60" s="82">
        <f>'Detailed Exps'!E11</f>
        <v>0</v>
      </c>
      <c r="D60" s="83" t="e">
        <f>C60/C64</f>
        <v>#DIV/0!</v>
      </c>
      <c r="F60" s="218" t="e">
        <f>C60/C8</f>
        <v>#DIV/0!</v>
      </c>
      <c r="G60" s="117" t="e">
        <f>C60/C12</f>
        <v>#DIV/0!</v>
      </c>
      <c r="H60" s="102" t="e">
        <f>C60/C15</f>
        <v>#DIV/0!</v>
      </c>
      <c r="I60" s="265"/>
      <c r="J60" s="230" t="e">
        <f>C60/'Cap &amp; Ops Stats'!D38</f>
        <v>#DIV/0!</v>
      </c>
      <c r="K60" s="231" t="e">
        <f>C60/'Cap &amp; Ops Stats'!D39</f>
        <v>#DIV/0!</v>
      </c>
      <c r="L60" s="97"/>
      <c r="M60" s="98"/>
      <c r="N60" s="89" t="e">
        <f>C60/C19</f>
        <v>#DIV/0!</v>
      </c>
      <c r="O60" s="233" t="e">
        <f>C60/General!E67</f>
        <v>#DIV/0!</v>
      </c>
    </row>
    <row r="61" spans="1:15" x14ac:dyDescent="0.25">
      <c r="A61" s="5" t="s">
        <v>129</v>
      </c>
      <c r="B61" s="119" t="s">
        <v>132</v>
      </c>
      <c r="C61" s="82">
        <f>'Detailed Exps'!E15</f>
        <v>0</v>
      </c>
      <c r="D61" s="83" t="e">
        <f>C61/C64</f>
        <v>#DIV/0!</v>
      </c>
      <c r="F61" s="218" t="e">
        <f>C61/C8</f>
        <v>#DIV/0!</v>
      </c>
      <c r="G61" s="117" t="e">
        <f>C61/C12</f>
        <v>#DIV/0!</v>
      </c>
      <c r="H61" s="102" t="e">
        <f>C61/C15</f>
        <v>#DIV/0!</v>
      </c>
      <c r="I61" s="267" t="e">
        <f>C61/C10</f>
        <v>#DIV/0!</v>
      </c>
      <c r="J61" s="230" t="e">
        <f>C61/'Cap &amp; Ops Stats'!D38</f>
        <v>#DIV/0!</v>
      </c>
      <c r="K61" s="231" t="e">
        <f>C61/'Cap &amp; Ops Stats'!D39</f>
        <v>#DIV/0!</v>
      </c>
      <c r="L61" s="232" t="e">
        <f>C61/General!C58</f>
        <v>#DIV/0!</v>
      </c>
      <c r="M61" s="88" t="e">
        <f>C61/General!E25</f>
        <v>#DIV/0!</v>
      </c>
      <c r="N61" s="99"/>
      <c r="O61" s="100"/>
    </row>
    <row r="62" spans="1:15" x14ac:dyDescent="0.25">
      <c r="A62" s="5" t="s">
        <v>131</v>
      </c>
      <c r="B62" s="119" t="s">
        <v>134</v>
      </c>
      <c r="C62" s="82">
        <f>'Detailed Exps'!E17</f>
        <v>0</v>
      </c>
      <c r="D62" s="83" t="e">
        <f>C62/C64</f>
        <v>#DIV/0!</v>
      </c>
      <c r="F62" s="218" t="e">
        <f>C62/C8</f>
        <v>#DIV/0!</v>
      </c>
      <c r="G62" s="117" t="e">
        <f>C62/C12</f>
        <v>#DIV/0!</v>
      </c>
      <c r="H62" s="102" t="e">
        <f>C62/C15</f>
        <v>#DIV/0!</v>
      </c>
      <c r="I62" s="267" t="e">
        <f>C62/C10</f>
        <v>#DIV/0!</v>
      </c>
      <c r="J62" s="230" t="e">
        <f>C62/'Cap &amp; Ops Stats'!D38</f>
        <v>#DIV/0!</v>
      </c>
      <c r="K62" s="231" t="e">
        <f>C62/'Cap &amp; Ops Stats'!D39</f>
        <v>#DIV/0!</v>
      </c>
      <c r="L62" s="232" t="e">
        <f>C62/General!C58</f>
        <v>#DIV/0!</v>
      </c>
      <c r="M62" s="88" t="e">
        <f>C62/General!E25</f>
        <v>#DIV/0!</v>
      </c>
      <c r="N62" s="99"/>
      <c r="O62" s="100"/>
    </row>
    <row r="63" spans="1:15" x14ac:dyDescent="0.25">
      <c r="A63" s="5" t="s">
        <v>133</v>
      </c>
      <c r="B63" s="119" t="s">
        <v>136</v>
      </c>
      <c r="C63" s="104">
        <f>'Detailed Exps'!E14+'Detailed Exps'!E18+'Detailed Exps'!E19</f>
        <v>0</v>
      </c>
      <c r="D63" s="105" t="e">
        <f>C63/C64</f>
        <v>#DIV/0!</v>
      </c>
      <c r="F63" s="218" t="e">
        <f>C63/C8</f>
        <v>#DIV/0!</v>
      </c>
      <c r="G63" s="117" t="e">
        <f>C63/C12</f>
        <v>#DIV/0!</v>
      </c>
      <c r="H63" s="102" t="e">
        <f>C63/C15</f>
        <v>#DIV/0!</v>
      </c>
      <c r="I63" s="265"/>
      <c r="J63" s="230" t="e">
        <f>C63/'Cap &amp; Ops Stats'!D38</f>
        <v>#DIV/0!</v>
      </c>
      <c r="K63" s="231" t="e">
        <f>C63/'Cap &amp; Ops Stats'!D39</f>
        <v>#DIV/0!</v>
      </c>
      <c r="L63" s="97"/>
      <c r="M63" s="98"/>
      <c r="N63" s="99"/>
      <c r="O63" s="100"/>
    </row>
    <row r="64" spans="1:15" x14ac:dyDescent="0.25">
      <c r="A64" s="5" t="s">
        <v>135</v>
      </c>
      <c r="B64" s="81" t="s">
        <v>137</v>
      </c>
      <c r="C64" s="82">
        <f>'Stmt of Revs Exps'!K42</f>
        <v>0</v>
      </c>
      <c r="D64" s="83" t="e">
        <f>SUM(D56:D63)</f>
        <v>#DIV/0!</v>
      </c>
      <c r="F64" s="218" t="e">
        <f>C64/C8</f>
        <v>#DIV/0!</v>
      </c>
      <c r="G64" s="117" t="e">
        <f>C64/C12</f>
        <v>#DIV/0!</v>
      </c>
      <c r="H64" s="102" t="e">
        <f>C64/C15</f>
        <v>#DIV/0!</v>
      </c>
      <c r="I64" s="267" t="e">
        <f>C64/C10</f>
        <v>#DIV/0!</v>
      </c>
      <c r="J64" s="230" t="e">
        <f>C64/'Cap &amp; Ops Stats'!D38</f>
        <v>#DIV/0!</v>
      </c>
      <c r="K64" s="231" t="e">
        <f>C64/'Cap &amp; Ops Stats'!D39</f>
        <v>#DIV/0!</v>
      </c>
      <c r="L64" s="232" t="e">
        <f>C64/General!C58</f>
        <v>#DIV/0!</v>
      </c>
      <c r="M64" s="88" t="e">
        <f>C64/General!E25</f>
        <v>#DIV/0!</v>
      </c>
      <c r="N64" s="99"/>
      <c r="O64" s="100"/>
    </row>
    <row r="65" spans="1:15" ht="6.75" customHeight="1" x14ac:dyDescent="0.25">
      <c r="B65" s="153"/>
      <c r="C65" s="59"/>
      <c r="D65" s="105"/>
      <c r="F65" s="220"/>
      <c r="G65" s="121"/>
      <c r="H65" s="112"/>
      <c r="I65" s="272"/>
      <c r="J65" s="122"/>
      <c r="K65" s="123"/>
      <c r="L65" s="124"/>
      <c r="M65" s="125"/>
      <c r="N65" s="99"/>
      <c r="O65" s="100"/>
    </row>
    <row r="66" spans="1:15" x14ac:dyDescent="0.25">
      <c r="A66" s="5" t="s">
        <v>401</v>
      </c>
      <c r="B66" s="147" t="s">
        <v>812</v>
      </c>
      <c r="C66" s="128">
        <f>'Stmt of Revs Exps'!K44</f>
        <v>0</v>
      </c>
      <c r="D66" s="129" t="e">
        <f>C66/C52</f>
        <v>#DIV/0!</v>
      </c>
      <c r="E66" s="130"/>
      <c r="F66" s="221" t="e">
        <f>C66/C8</f>
        <v>#DIV/0!</v>
      </c>
      <c r="G66" s="111" t="e">
        <f>C66/C12</f>
        <v>#DIV/0!</v>
      </c>
      <c r="H66" s="131" t="e">
        <f>C66/C15</f>
        <v>#DIV/0!</v>
      </c>
      <c r="I66" s="273" t="e">
        <f>C66/C10</f>
        <v>#DIV/0!</v>
      </c>
      <c r="J66" s="234" t="e">
        <f>C66/'Cap &amp; Ops Stats'!D38</f>
        <v>#DIV/0!</v>
      </c>
      <c r="K66" s="246" t="e">
        <f>C66/'Cap &amp; Ops Stats'!D39</f>
        <v>#DIV/0!</v>
      </c>
      <c r="L66" s="232" t="e">
        <f>C66/General!C58</f>
        <v>#DIV/0!</v>
      </c>
      <c r="M66" s="247" t="e">
        <f>C66/General!E25</f>
        <v>#DIV/0!</v>
      </c>
      <c r="N66" s="132"/>
      <c r="O66" s="133"/>
    </row>
    <row r="67" spans="1:15" x14ac:dyDescent="0.25">
      <c r="B67" s="222"/>
      <c r="C67" s="130"/>
      <c r="D67" s="223"/>
      <c r="E67" s="130"/>
      <c r="F67" s="130"/>
      <c r="G67" s="130"/>
      <c r="H67" s="130"/>
      <c r="I67" s="277"/>
      <c r="J67" s="130"/>
      <c r="K67" s="130"/>
      <c r="L67" s="130"/>
      <c r="M67" s="130"/>
      <c r="N67" s="130"/>
      <c r="O67" s="130"/>
    </row>
    <row r="68" spans="1:15" x14ac:dyDescent="0.25">
      <c r="B68" s="81" t="s">
        <v>11</v>
      </c>
      <c r="C68" s="85"/>
      <c r="D68" s="167"/>
      <c r="F68" s="84"/>
      <c r="G68" s="80"/>
      <c r="H68" s="93"/>
      <c r="I68" s="293"/>
      <c r="J68" s="171"/>
      <c r="K68" s="171"/>
      <c r="L68" s="97"/>
      <c r="M68" s="98"/>
      <c r="N68" s="99"/>
      <c r="O68" s="100"/>
    </row>
    <row r="69" spans="1:15" ht="6" customHeight="1" x14ac:dyDescent="0.25">
      <c r="B69" s="81"/>
      <c r="C69" s="85"/>
      <c r="D69" s="167"/>
      <c r="F69" s="84"/>
      <c r="G69" s="80"/>
      <c r="H69" s="93"/>
      <c r="I69" s="293"/>
      <c r="J69" s="171"/>
      <c r="K69" s="171"/>
      <c r="L69" s="97"/>
      <c r="M69" s="98"/>
      <c r="N69" s="99"/>
      <c r="O69" s="100"/>
    </row>
    <row r="70" spans="1:15" x14ac:dyDescent="0.25">
      <c r="B70" s="81" t="s">
        <v>138</v>
      </c>
      <c r="C70" s="85"/>
      <c r="D70" s="167"/>
      <c r="F70" s="84"/>
      <c r="G70" s="80"/>
      <c r="H70" s="93"/>
      <c r="I70" s="293"/>
      <c r="J70" s="171"/>
      <c r="K70" s="171"/>
      <c r="L70" s="97"/>
      <c r="M70" s="98"/>
      <c r="N70" s="99"/>
      <c r="O70" s="100"/>
    </row>
    <row r="71" spans="1:15" x14ac:dyDescent="0.25">
      <c r="A71" t="s">
        <v>846</v>
      </c>
      <c r="B71" s="119" t="s">
        <v>915</v>
      </c>
      <c r="C71" s="82">
        <f>'Detailed Exps'!E46</f>
        <v>0</v>
      </c>
      <c r="D71" s="83" t="e">
        <f>C71/C74</f>
        <v>#DIV/0!</v>
      </c>
      <c r="F71" s="116" t="e">
        <f>C71/C8</f>
        <v>#DIV/0!</v>
      </c>
      <c r="G71" s="117" t="e">
        <f>C71/C12</f>
        <v>#DIV/0!</v>
      </c>
      <c r="H71" s="102" t="e">
        <f>C71/C15</f>
        <v>#DIV/0!</v>
      </c>
      <c r="I71" s="267" t="e">
        <f>C71/C10</f>
        <v>#DIV/0!</v>
      </c>
      <c r="J71" s="230" t="e">
        <f>C71/'Cap &amp; Ops Stats'!D38</f>
        <v>#DIV/0!</v>
      </c>
      <c r="K71" s="231" t="e">
        <f>C71/'Cap &amp; Ops Stats'!D39</f>
        <v>#DIV/0!</v>
      </c>
      <c r="L71" s="232" t="e">
        <f>C71/General!C58</f>
        <v>#DIV/0!</v>
      </c>
      <c r="M71" s="98"/>
      <c r="N71" s="99"/>
      <c r="O71" s="100"/>
    </row>
    <row r="72" spans="1:15" x14ac:dyDescent="0.25">
      <c r="A72" t="s">
        <v>847</v>
      </c>
      <c r="B72" s="119" t="s">
        <v>139</v>
      </c>
      <c r="C72" s="82">
        <f>'Detailed Exps'!E47</f>
        <v>0</v>
      </c>
      <c r="D72" s="83" t="e">
        <f>C72/C74</f>
        <v>#DIV/0!</v>
      </c>
      <c r="F72" s="116" t="e">
        <f>C72/C8</f>
        <v>#DIV/0!</v>
      </c>
      <c r="G72" s="117" t="e">
        <f>C72/C12</f>
        <v>#DIV/0!</v>
      </c>
      <c r="H72" s="102" t="e">
        <f>C72/C15</f>
        <v>#DIV/0!</v>
      </c>
      <c r="I72" s="267" t="e">
        <f>C72/C10</f>
        <v>#DIV/0!</v>
      </c>
      <c r="J72" s="230" t="e">
        <f>C72/'Cap &amp; Ops Stats'!D38</f>
        <v>#DIV/0!</v>
      </c>
      <c r="K72" s="231" t="e">
        <f>C72/'Cap &amp; Ops Stats'!D39</f>
        <v>#DIV/0!</v>
      </c>
      <c r="L72" s="232" t="e">
        <f>C72/General!C58</f>
        <v>#DIV/0!</v>
      </c>
      <c r="M72" s="98"/>
      <c r="N72" s="99"/>
      <c r="O72" s="100"/>
    </row>
    <row r="73" spans="1:15" x14ac:dyDescent="0.25">
      <c r="A73" t="s">
        <v>155</v>
      </c>
      <c r="B73" s="119" t="s">
        <v>140</v>
      </c>
      <c r="C73" s="104">
        <f>'Detailed Exps'!E45</f>
        <v>0</v>
      </c>
      <c r="D73" s="105" t="e">
        <f>C73/C74</f>
        <v>#DIV/0!</v>
      </c>
      <c r="F73" s="116" t="e">
        <f>C73/C8</f>
        <v>#DIV/0!</v>
      </c>
      <c r="G73" s="117" t="e">
        <f>C73/C12</f>
        <v>#DIV/0!</v>
      </c>
      <c r="H73" s="102" t="e">
        <f>C73/C15</f>
        <v>#DIV/0!</v>
      </c>
      <c r="I73" s="267" t="e">
        <f>C73/C10</f>
        <v>#DIV/0!</v>
      </c>
      <c r="J73" s="230" t="e">
        <f>C73/'Cap &amp; Ops Stats'!D38</f>
        <v>#DIV/0!</v>
      </c>
      <c r="K73" s="231" t="e">
        <f>C73/'Cap &amp; Ops Stats'!D39</f>
        <v>#DIV/0!</v>
      </c>
      <c r="L73" s="232" t="e">
        <f>C73/General!C58</f>
        <v>#DIV/0!</v>
      </c>
      <c r="M73" s="98"/>
      <c r="N73" s="99"/>
      <c r="O73" s="100"/>
    </row>
    <row r="74" spans="1:15" x14ac:dyDescent="0.25">
      <c r="A74" t="s">
        <v>156</v>
      </c>
      <c r="B74" s="81" t="s">
        <v>141</v>
      </c>
      <c r="C74" s="82">
        <f>SUM(C71:C73)</f>
        <v>0</v>
      </c>
      <c r="D74" s="83" t="e">
        <f>SUM(D71:D73)</f>
        <v>#DIV/0!</v>
      </c>
      <c r="F74" s="116" t="e">
        <f>C74/C8</f>
        <v>#DIV/0!</v>
      </c>
      <c r="G74" s="117" t="e">
        <f>C74/C12</f>
        <v>#DIV/0!</v>
      </c>
      <c r="H74" s="102" t="e">
        <f>C74/C15</f>
        <v>#DIV/0!</v>
      </c>
      <c r="I74" s="267" t="e">
        <f>C74/C10</f>
        <v>#DIV/0!</v>
      </c>
      <c r="J74" s="230" t="e">
        <f>C74/'Cap &amp; Ops Stats'!D38</f>
        <v>#DIV/0!</v>
      </c>
      <c r="K74" s="231" t="e">
        <f>C74/'Cap &amp; Ops Stats'!D39</f>
        <v>#DIV/0!</v>
      </c>
      <c r="L74" s="232" t="e">
        <f>C74/General!C58</f>
        <v>#DIV/0!</v>
      </c>
      <c r="M74" s="98"/>
      <c r="N74" s="99"/>
      <c r="O74" s="100"/>
    </row>
    <row r="75" spans="1:15" ht="6.75" customHeight="1" x14ac:dyDescent="0.25">
      <c r="B75" s="81"/>
      <c r="C75" s="82"/>
      <c r="D75" s="83"/>
      <c r="F75" s="116"/>
      <c r="G75" s="117"/>
      <c r="H75" s="102"/>
      <c r="I75" s="267"/>
      <c r="J75" s="224"/>
      <c r="K75" s="224"/>
      <c r="L75" s="156"/>
      <c r="M75" s="98"/>
      <c r="N75" s="99"/>
      <c r="O75" s="100"/>
    </row>
    <row r="76" spans="1:15" x14ac:dyDescent="0.25">
      <c r="B76" s="81" t="s">
        <v>694</v>
      </c>
      <c r="C76" s="82">
        <f>'Stmt of Revs Exps'!K32</f>
        <v>0</v>
      </c>
      <c r="D76" s="83" t="e">
        <f>C76/C64</f>
        <v>#DIV/0!</v>
      </c>
      <c r="F76" s="116" t="e">
        <f>C76/C8</f>
        <v>#DIV/0!</v>
      </c>
      <c r="G76" s="117" t="e">
        <f>C76/C12</f>
        <v>#DIV/0!</v>
      </c>
      <c r="H76" s="102" t="e">
        <f>C76/C15</f>
        <v>#DIV/0!</v>
      </c>
      <c r="I76" s="267" t="e">
        <f>C76/C10</f>
        <v>#DIV/0!</v>
      </c>
      <c r="J76" s="230" t="e">
        <f>C76/'Cap &amp; Ops Stats'!D38</f>
        <v>#DIV/0!</v>
      </c>
      <c r="K76" s="231" t="e">
        <f>C76/'Cap &amp; Ops Stats'!D39</f>
        <v>#DIV/0!</v>
      </c>
      <c r="L76" s="232" t="e">
        <f>C76/General!C58</f>
        <v>#DIV/0!</v>
      </c>
      <c r="M76" s="88" t="e">
        <f>C76/General!E25</f>
        <v>#DIV/0!</v>
      </c>
      <c r="N76" s="99"/>
      <c r="O76" s="100"/>
    </row>
    <row r="77" spans="1:15" x14ac:dyDescent="0.25">
      <c r="A77" t="s">
        <v>163</v>
      </c>
      <c r="B77" s="81" t="s">
        <v>695</v>
      </c>
      <c r="C77" s="82">
        <f>'Stmt of Revs Exps'!K37</f>
        <v>0</v>
      </c>
      <c r="D77" s="83" t="e">
        <f>C77/C64</f>
        <v>#DIV/0!</v>
      </c>
      <c r="F77" s="116" t="e">
        <f>C77/C8</f>
        <v>#DIV/0!</v>
      </c>
      <c r="G77" s="117" t="e">
        <f>C77/C12</f>
        <v>#DIV/0!</v>
      </c>
      <c r="H77" s="102" t="e">
        <f>C77/C15</f>
        <v>#DIV/0!</v>
      </c>
      <c r="I77" s="267" t="e">
        <f>C77/C10</f>
        <v>#DIV/0!</v>
      </c>
      <c r="J77" s="230" t="e">
        <f>C77/'Cap &amp; Ops Stats'!D38</f>
        <v>#DIV/0!</v>
      </c>
      <c r="K77" s="231" t="e">
        <f>C77/'Cap &amp; Ops Stats'!D39</f>
        <v>#DIV/0!</v>
      </c>
      <c r="L77" s="232" t="e">
        <f>C77/General!C58</f>
        <v>#DIV/0!</v>
      </c>
      <c r="M77" s="88" t="e">
        <f>C77/General!E25</f>
        <v>#DIV/0!</v>
      </c>
      <c r="N77" s="99"/>
      <c r="O77" s="100"/>
    </row>
    <row r="78" spans="1:15" x14ac:dyDescent="0.25">
      <c r="A78" t="s">
        <v>164</v>
      </c>
      <c r="B78" s="81" t="s">
        <v>696</v>
      </c>
      <c r="C78" s="82">
        <f>'Stmt of Revs Exps'!K35</f>
        <v>0</v>
      </c>
      <c r="D78" s="83" t="e">
        <f>C78/C64</f>
        <v>#DIV/0!</v>
      </c>
      <c r="F78" s="116" t="e">
        <f>C78/C8</f>
        <v>#DIV/0!</v>
      </c>
      <c r="G78" s="117" t="e">
        <f>C78/C12</f>
        <v>#DIV/0!</v>
      </c>
      <c r="H78" s="102" t="e">
        <f>C78/C15</f>
        <v>#DIV/0!</v>
      </c>
      <c r="I78" s="267" t="e">
        <f>C78/C10</f>
        <v>#DIV/0!</v>
      </c>
      <c r="J78" s="230" t="e">
        <f>C78/'Cap &amp; Ops Stats'!D38</f>
        <v>#DIV/0!</v>
      </c>
      <c r="K78" s="231" t="e">
        <f>C78/'Cap &amp; Ops Stats'!D39</f>
        <v>#DIV/0!</v>
      </c>
      <c r="L78" s="232" t="e">
        <f>C78/General!C58</f>
        <v>#DIV/0!</v>
      </c>
      <c r="M78" s="88" t="e">
        <f>C78/General!E25</f>
        <v>#DIV/0!</v>
      </c>
      <c r="N78" s="99"/>
      <c r="O78" s="100"/>
    </row>
    <row r="79" spans="1:15" x14ac:dyDescent="0.25">
      <c r="A79" t="s">
        <v>422</v>
      </c>
      <c r="B79" s="81" t="s">
        <v>697</v>
      </c>
      <c r="C79" s="82">
        <f>'Stmt of Revs Exps'!K36</f>
        <v>0</v>
      </c>
      <c r="D79" s="83" t="e">
        <f>C79/C64</f>
        <v>#DIV/0!</v>
      </c>
      <c r="F79" s="116" t="e">
        <f>C79/C8</f>
        <v>#DIV/0!</v>
      </c>
      <c r="G79" s="117" t="e">
        <f>C79/C12</f>
        <v>#DIV/0!</v>
      </c>
      <c r="H79" s="102" t="e">
        <f>C79/C15</f>
        <v>#DIV/0!</v>
      </c>
      <c r="I79" s="267" t="e">
        <f>C79/C10</f>
        <v>#DIV/0!</v>
      </c>
      <c r="J79" s="230" t="e">
        <f>C79/'Cap &amp; Ops Stats'!D38</f>
        <v>#DIV/0!</v>
      </c>
      <c r="K79" s="231" t="e">
        <f>C79/'Cap &amp; Ops Stats'!D39</f>
        <v>#DIV/0!</v>
      </c>
      <c r="L79" s="232" t="e">
        <f>C79/General!C58</f>
        <v>#DIV/0!</v>
      </c>
      <c r="M79" s="88" t="e">
        <f>C79/General!E25</f>
        <v>#DIV/0!</v>
      </c>
      <c r="N79" s="99"/>
      <c r="O79" s="100"/>
    </row>
    <row r="80" spans="1:15" x14ac:dyDescent="0.25">
      <c r="A80" t="s">
        <v>249</v>
      </c>
      <c r="B80" s="147" t="s">
        <v>698</v>
      </c>
      <c r="C80" s="104">
        <f>'Stmt of Revs Exps'!K39</f>
        <v>0</v>
      </c>
      <c r="D80" s="105" t="e">
        <f>C80/C64</f>
        <v>#DIV/0!</v>
      </c>
      <c r="E80" s="75"/>
      <c r="F80" s="110" t="e">
        <f>C80/C8</f>
        <v>#DIV/0!</v>
      </c>
      <c r="G80" s="111" t="e">
        <f>C80/C12</f>
        <v>#DIV/0!</v>
      </c>
      <c r="H80" s="131" t="e">
        <f>C80/C15</f>
        <v>#DIV/0!</v>
      </c>
      <c r="I80" s="273" t="e">
        <f>C80/C10</f>
        <v>#DIV/0!</v>
      </c>
      <c r="J80" s="234" t="e">
        <f>C80/'Cap &amp; Ops Stats'!D38</f>
        <v>#DIV/0!</v>
      </c>
      <c r="K80" s="235" t="e">
        <f>C80/'Cap &amp; Ops Stats'!D39</f>
        <v>#DIV/0!</v>
      </c>
      <c r="L80" s="236" t="e">
        <f>C80/General!C58</f>
        <v>#DIV/0!</v>
      </c>
      <c r="M80" s="237" t="e">
        <f>C80/General!E25</f>
        <v>#DIV/0!</v>
      </c>
      <c r="N80" s="126"/>
      <c r="O80" s="127"/>
    </row>
    <row r="81" spans="1:15" x14ac:dyDescent="0.25">
      <c r="B81" s="1"/>
      <c r="D81" s="165"/>
      <c r="O81" s="225"/>
    </row>
    <row r="82" spans="1:15" x14ac:dyDescent="0.25">
      <c r="B82" s="149" t="s">
        <v>142</v>
      </c>
      <c r="C82" s="134"/>
      <c r="D82" s="166"/>
      <c r="E82" s="137"/>
      <c r="F82" s="226"/>
      <c r="G82" s="138"/>
      <c r="H82" s="138"/>
      <c r="I82" s="276"/>
      <c r="J82" s="140"/>
      <c r="K82" s="141"/>
      <c r="L82" s="227"/>
      <c r="M82" s="227"/>
      <c r="N82" s="215"/>
      <c r="O82" s="145"/>
    </row>
    <row r="83" spans="1:15" ht="6.75" customHeight="1" x14ac:dyDescent="0.25">
      <c r="B83" s="150"/>
      <c r="C83" s="85"/>
      <c r="D83" s="167"/>
      <c r="F83" s="172"/>
      <c r="G83" s="93"/>
      <c r="H83" s="93"/>
      <c r="I83" s="265"/>
      <c r="J83" s="95"/>
      <c r="K83" s="96"/>
      <c r="L83" s="228"/>
      <c r="M83" s="228"/>
      <c r="N83" s="146"/>
      <c r="O83" s="100"/>
    </row>
    <row r="84" spans="1:15" x14ac:dyDescent="0.25">
      <c r="A84" t="s">
        <v>165</v>
      </c>
      <c r="B84" s="85" t="s">
        <v>143</v>
      </c>
      <c r="C84" s="82">
        <f>Debt!K9</f>
        <v>0</v>
      </c>
      <c r="D84" s="167"/>
      <c r="F84" s="116" t="e">
        <f>C84/C8</f>
        <v>#DIV/0!</v>
      </c>
      <c r="G84" s="117" t="e">
        <f>C84/C12</f>
        <v>#DIV/0!</v>
      </c>
      <c r="H84" s="102" t="e">
        <f>C84/C15</f>
        <v>#DIV/0!</v>
      </c>
      <c r="I84" s="267" t="e">
        <f>C84/C10</f>
        <v>#DIV/0!</v>
      </c>
      <c r="J84" s="230" t="e">
        <f>C84/'Cap &amp; Ops Stats'!D38</f>
        <v>#DIV/0!</v>
      </c>
      <c r="K84" s="231" t="e">
        <f>C84/'Cap &amp; Ops Stats'!D39</f>
        <v>#DIV/0!</v>
      </c>
      <c r="L84" s="228"/>
      <c r="M84" s="228"/>
      <c r="N84" s="146"/>
      <c r="O84" s="100"/>
    </row>
    <row r="85" spans="1:15" x14ac:dyDescent="0.25">
      <c r="A85" t="s">
        <v>178</v>
      </c>
      <c r="B85" s="81" t="s">
        <v>144</v>
      </c>
      <c r="C85" s="217">
        <f>Debt!K10</f>
        <v>0</v>
      </c>
      <c r="D85" s="167"/>
      <c r="F85" s="359" t="e">
        <f>C85/C8</f>
        <v>#DIV/0!</v>
      </c>
      <c r="G85" s="360" t="e">
        <f>C85/C12</f>
        <v>#DIV/0!</v>
      </c>
      <c r="H85" s="361" t="e">
        <f>C85/C15</f>
        <v>#DIV/0!</v>
      </c>
      <c r="I85" s="361" t="e">
        <f>C85/C10</f>
        <v>#DIV/0!</v>
      </c>
      <c r="J85" s="239" t="e">
        <f>C85/'Cap &amp; Ops Stats'!D38</f>
        <v>#DIV/0!</v>
      </c>
      <c r="K85" s="240" t="e">
        <f>C85/'Cap &amp; Ops Stats'!D39</f>
        <v>#DIV/0!</v>
      </c>
      <c r="L85" s="228"/>
      <c r="M85" s="228"/>
      <c r="N85" s="146"/>
      <c r="O85" s="100"/>
    </row>
    <row r="86" spans="1:15" ht="6.75" customHeight="1" x14ac:dyDescent="0.25">
      <c r="B86" s="85"/>
      <c r="C86" s="85"/>
      <c r="D86" s="167"/>
      <c r="F86" s="172"/>
      <c r="G86" s="93"/>
      <c r="H86" s="93"/>
      <c r="I86" s="265"/>
      <c r="J86" s="95"/>
      <c r="K86" s="96"/>
      <c r="L86" s="228"/>
      <c r="M86" s="228"/>
      <c r="N86" s="146"/>
      <c r="O86" s="100"/>
    </row>
    <row r="87" spans="1:15" x14ac:dyDescent="0.25">
      <c r="B87" s="81" t="s">
        <v>145</v>
      </c>
      <c r="C87" s="85"/>
      <c r="D87" s="167"/>
      <c r="F87" s="172"/>
      <c r="G87" s="93"/>
      <c r="H87" s="93"/>
      <c r="I87" s="265"/>
      <c r="J87" s="95"/>
      <c r="K87" s="96"/>
      <c r="L87" s="228"/>
      <c r="M87" s="228"/>
      <c r="N87" s="146"/>
      <c r="O87" s="100"/>
    </row>
    <row r="88" spans="1:15" x14ac:dyDescent="0.25">
      <c r="A88" s="20" t="s">
        <v>992</v>
      </c>
      <c r="B88" s="119" t="s">
        <v>98</v>
      </c>
      <c r="C88" s="82">
        <f>Debt!K18</f>
        <v>0</v>
      </c>
      <c r="D88" s="167"/>
      <c r="F88" s="116" t="e">
        <f>C88/C8</f>
        <v>#DIV/0!</v>
      </c>
      <c r="G88" s="117" t="e">
        <f>C88/C12</f>
        <v>#DIV/0!</v>
      </c>
      <c r="H88" s="102" t="e">
        <f>C88/C15</f>
        <v>#DIV/0!</v>
      </c>
      <c r="I88" s="267" t="e">
        <f>C88/C10</f>
        <v>#DIV/0!</v>
      </c>
      <c r="J88" s="230" t="e">
        <f>C88/'Cap &amp; Ops Stats'!D38</f>
        <v>#DIV/0!</v>
      </c>
      <c r="K88" s="231" t="e">
        <f>C88/'Cap &amp; Ops Stats'!D39</f>
        <v>#DIV/0!</v>
      </c>
      <c r="L88" s="228"/>
      <c r="M88" s="228"/>
      <c r="N88" s="146"/>
      <c r="O88" s="100"/>
    </row>
    <row r="89" spans="1:15" x14ac:dyDescent="0.25">
      <c r="A89" s="20" t="s">
        <v>993</v>
      </c>
      <c r="B89" s="81" t="s">
        <v>99</v>
      </c>
      <c r="C89" s="217">
        <f>Debt!K21</f>
        <v>0</v>
      </c>
      <c r="D89" s="167"/>
      <c r="F89" s="362" t="e">
        <f>C89/C8</f>
        <v>#DIV/0!</v>
      </c>
      <c r="G89" s="363" t="e">
        <f>C89/C12</f>
        <v>#DIV/0!</v>
      </c>
      <c r="H89" s="364" t="e">
        <f>C89/C15</f>
        <v>#DIV/0!</v>
      </c>
      <c r="I89" s="364" t="e">
        <f>C89/C10</f>
        <v>#DIV/0!</v>
      </c>
      <c r="J89" s="239" t="e">
        <f>C89/'Cap &amp; Ops Stats'!D38</f>
        <v>#DIV/0!</v>
      </c>
      <c r="K89" s="240" t="e">
        <f>C89/'Cap &amp; Ops Stats'!D39</f>
        <v>#DIV/0!</v>
      </c>
      <c r="L89" s="228"/>
      <c r="M89" s="228"/>
      <c r="N89" s="146"/>
      <c r="O89" s="100"/>
    </row>
    <row r="90" spans="1:15" ht="6.75" customHeight="1" x14ac:dyDescent="0.25">
      <c r="B90" s="85"/>
      <c r="C90" s="82"/>
      <c r="D90" s="167"/>
      <c r="F90" s="172"/>
      <c r="G90" s="93"/>
      <c r="H90" s="93"/>
      <c r="I90" s="265"/>
      <c r="J90" s="95"/>
      <c r="K90" s="96"/>
      <c r="L90" s="228"/>
      <c r="M90" s="228"/>
      <c r="N90" s="146"/>
      <c r="O90" s="100"/>
    </row>
    <row r="91" spans="1:15" x14ac:dyDescent="0.25">
      <c r="A91" s="20" t="s">
        <v>994</v>
      </c>
      <c r="B91" s="81" t="s">
        <v>100</v>
      </c>
      <c r="C91" s="82"/>
      <c r="D91" s="152">
        <f>Misc!E28</f>
        <v>0</v>
      </c>
      <c r="F91" s="172"/>
      <c r="G91" s="93"/>
      <c r="H91" s="93"/>
      <c r="I91" s="265"/>
      <c r="J91" s="95"/>
      <c r="K91" s="96"/>
      <c r="L91" s="228"/>
      <c r="M91" s="228"/>
      <c r="N91" s="146"/>
      <c r="O91" s="100"/>
    </row>
    <row r="92" spans="1:15" x14ac:dyDescent="0.25">
      <c r="A92" s="20" t="s">
        <v>996</v>
      </c>
      <c r="B92" s="81" t="s">
        <v>101</v>
      </c>
      <c r="C92" s="82">
        <f>'Cap &amp; Ops Stats'!D21</f>
        <v>0</v>
      </c>
      <c r="D92" s="168"/>
      <c r="F92" s="116" t="e">
        <f>C92/C8</f>
        <v>#DIV/0!</v>
      </c>
      <c r="G92" s="117" t="e">
        <f>C92/C12</f>
        <v>#DIV/0!</v>
      </c>
      <c r="H92" s="102" t="e">
        <f>C92/C15</f>
        <v>#DIV/0!</v>
      </c>
      <c r="I92" s="267" t="e">
        <f>C92/C10</f>
        <v>#DIV/0!</v>
      </c>
      <c r="J92" s="230" t="e">
        <f>C92/'Cap &amp; Ops Stats'!D38</f>
        <v>#DIV/0!</v>
      </c>
      <c r="K92" s="231" t="e">
        <f>C92/'Cap &amp; Ops Stats'!D39</f>
        <v>#DIV/0!</v>
      </c>
      <c r="L92" s="228"/>
      <c r="M92" s="228"/>
      <c r="N92" s="146"/>
      <c r="O92" s="100"/>
    </row>
    <row r="93" spans="1:15" x14ac:dyDescent="0.25">
      <c r="A93" s="20" t="s">
        <v>692</v>
      </c>
      <c r="B93" s="147" t="s">
        <v>102</v>
      </c>
      <c r="C93" s="104" t="e">
        <f>'Cap &amp; Ops Stats'!D35</f>
        <v>#DIV/0!</v>
      </c>
      <c r="D93" s="169"/>
      <c r="E93" s="75"/>
      <c r="F93" s="220"/>
      <c r="G93" s="112"/>
      <c r="H93" s="112"/>
      <c r="I93" s="269"/>
      <c r="J93" s="122"/>
      <c r="K93" s="123"/>
      <c r="L93" s="229"/>
      <c r="M93" s="229"/>
      <c r="N93" s="148"/>
      <c r="O93" s="127"/>
    </row>
  </sheetData>
  <sheetProtection algorithmName="SHA-512" hashValue="KaYjq8KDfuMj5HBv8uY/3WG6umbPNd7xp5+sBOEpfOnWaPiQvnimJdOKxVhxxdAt0ecd045qjk4pdcNC48rkqA==" saltValue="sa1uMBOTHji4eoxDxhnW1A==" spinCount="100000" sheet="1" formatCells="0" formatColumns="0" formatRows="0" insertColumns="0" insertRows="0" insertHyperlinks="0" deleteColumns="0" deleteRows="0" sort="0" autoFilter="0" pivotTables="0"/>
  <mergeCells count="4">
    <mergeCell ref="G3:I3"/>
    <mergeCell ref="J3:K3"/>
    <mergeCell ref="L3:M3"/>
    <mergeCell ref="N3:O3"/>
  </mergeCells>
  <phoneticPr fontId="51" type="noConversion"/>
  <pageMargins left="0.7" right="0.7" top="0.75" bottom="0.75" header="0.3" footer="0.3"/>
  <pageSetup scale="4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indexed="48"/>
    <pageSetUpPr fitToPage="1"/>
  </sheetPr>
  <dimension ref="A2:P99"/>
  <sheetViews>
    <sheetView zoomScale="80" zoomScaleNormal="80" workbookViewId="0">
      <selection activeCell="F38" sqref="F38"/>
    </sheetView>
  </sheetViews>
  <sheetFormatPr defaultColWidth="8.88671875" defaultRowHeight="13.2" x14ac:dyDescent="0.25"/>
  <cols>
    <col min="1" max="1" width="4.44140625" bestFit="1" customWidth="1"/>
    <col min="2" max="2" width="67" bestFit="1" customWidth="1"/>
    <col min="3" max="3" width="23" customWidth="1"/>
    <col min="4" max="4" width="13" style="259" customWidth="1"/>
    <col min="5" max="5" width="1.6640625" customWidth="1"/>
    <col min="6" max="6" width="13.6640625" customWidth="1"/>
    <col min="7" max="7" width="13" style="259" bestFit="1" customWidth="1"/>
    <col min="8" max="8" width="12.33203125" customWidth="1"/>
    <col min="9" max="9" width="12.109375" customWidth="1"/>
    <col min="10" max="10" width="11.6640625" style="259" customWidth="1"/>
    <col min="11" max="11" width="9.44140625" customWidth="1"/>
    <col min="13" max="13" width="13" customWidth="1"/>
    <col min="14" max="14" width="11.44140625" customWidth="1"/>
  </cols>
  <sheetData>
    <row r="2" spans="1:16" ht="19.2" x14ac:dyDescent="0.25">
      <c r="A2" s="801" t="s">
        <v>194</v>
      </c>
      <c r="B2" s="800"/>
      <c r="C2" s="800"/>
      <c r="D2" s="800"/>
      <c r="E2" s="801"/>
      <c r="F2" s="800"/>
      <c r="G2" s="800"/>
      <c r="H2" s="800"/>
      <c r="I2" s="800"/>
      <c r="J2" s="800"/>
      <c r="K2" s="800"/>
      <c r="L2" s="800"/>
      <c r="M2" s="800"/>
      <c r="N2" s="800"/>
      <c r="O2" s="800"/>
      <c r="P2" s="800"/>
    </row>
    <row r="3" spans="1:16" ht="17.399999999999999" x14ac:dyDescent="0.3">
      <c r="B3" s="160"/>
      <c r="C3" s="173"/>
      <c r="D3" s="355"/>
      <c r="E3" s="60"/>
      <c r="F3" s="1219" t="s">
        <v>702</v>
      </c>
      <c r="G3" s="1220"/>
      <c r="H3" s="1214" t="s">
        <v>703</v>
      </c>
      <c r="I3" s="1214"/>
      <c r="J3" s="1215"/>
      <c r="K3" s="1221" t="s">
        <v>704</v>
      </c>
      <c r="L3" s="1221"/>
      <c r="M3" s="1212" t="s">
        <v>705</v>
      </c>
      <c r="N3" s="1212"/>
      <c r="O3" s="1213" t="s">
        <v>706</v>
      </c>
      <c r="P3" s="1213"/>
    </row>
    <row r="4" spans="1:16" ht="39.6" x14ac:dyDescent="0.25">
      <c r="B4" s="64"/>
      <c r="C4" s="163" t="s">
        <v>404</v>
      </c>
      <c r="D4" s="304" t="s">
        <v>707</v>
      </c>
      <c r="E4" s="9"/>
      <c r="F4" s="67" t="s">
        <v>708</v>
      </c>
      <c r="G4" s="294" t="s">
        <v>709</v>
      </c>
      <c r="H4" s="209" t="s">
        <v>195</v>
      </c>
      <c r="I4" s="210" t="s">
        <v>196</v>
      </c>
      <c r="J4" s="299" t="s">
        <v>712</v>
      </c>
      <c r="K4" s="68" t="s">
        <v>713</v>
      </c>
      <c r="L4" s="69" t="s">
        <v>714</v>
      </c>
      <c r="M4" s="70" t="s">
        <v>746</v>
      </c>
      <c r="N4" s="71" t="s">
        <v>747</v>
      </c>
      <c r="O4" s="72" t="s">
        <v>748</v>
      </c>
      <c r="P4" s="73" t="s">
        <v>187</v>
      </c>
    </row>
    <row r="5" spans="1:16" x14ac:dyDescent="0.25">
      <c r="D5" s="305"/>
      <c r="H5" s="130"/>
      <c r="I5" s="130"/>
      <c r="P5" s="130"/>
    </row>
    <row r="6" spans="1:16" x14ac:dyDescent="0.25">
      <c r="B6" s="76" t="s">
        <v>750</v>
      </c>
      <c r="C6" s="134"/>
      <c r="D6" s="306"/>
      <c r="F6" s="358"/>
      <c r="G6" s="295"/>
      <c r="H6" s="139"/>
      <c r="I6" s="93"/>
      <c r="J6" s="276"/>
      <c r="K6" s="140"/>
      <c r="L6" s="141"/>
      <c r="M6" s="142"/>
      <c r="N6" s="143"/>
      <c r="O6" s="144"/>
      <c r="P6" s="100"/>
    </row>
    <row r="7" spans="1:16" x14ac:dyDescent="0.25">
      <c r="B7" s="81"/>
      <c r="C7" s="85"/>
      <c r="D7" s="307"/>
      <c r="F7" s="336"/>
      <c r="G7" s="296"/>
      <c r="H7" s="80"/>
      <c r="I7" s="93"/>
      <c r="J7" s="265"/>
      <c r="K7" s="95"/>
      <c r="L7" s="96"/>
      <c r="M7" s="97"/>
      <c r="N7" s="98"/>
      <c r="O7" s="99"/>
      <c r="P7" s="100"/>
    </row>
    <row r="8" spans="1:16" x14ac:dyDescent="0.25">
      <c r="A8" t="s">
        <v>157</v>
      </c>
      <c r="B8" s="85" t="s">
        <v>751</v>
      </c>
      <c r="C8" s="86">
        <f>'Cap &amp; Ops Stats'!I12</f>
        <v>0</v>
      </c>
      <c r="D8" s="307"/>
      <c r="F8" s="336"/>
      <c r="G8" s="296"/>
      <c r="H8" s="212" t="e">
        <f>C8/C17</f>
        <v>#DIV/0!</v>
      </c>
      <c r="I8" s="213" t="e">
        <f>C8/C24</f>
        <v>#DIV/0!</v>
      </c>
      <c r="J8" s="267" t="e">
        <f>C8/C12</f>
        <v>#DIV/0!</v>
      </c>
      <c r="K8" s="230" t="e">
        <f>C8/'Cap &amp; Ops Stats'!D38</f>
        <v>#DIV/0!</v>
      </c>
      <c r="L8" s="231" t="e">
        <f>C8/'Cap &amp; Ops Stats'!D39</f>
        <v>#DIV/0!</v>
      </c>
      <c r="M8" s="232" t="e">
        <f>C8/General!C58</f>
        <v>#DIV/0!</v>
      </c>
      <c r="N8" s="88" t="e">
        <f>C8/General!E25</f>
        <v>#DIV/0!</v>
      </c>
      <c r="O8" s="214" t="e">
        <f>C8/C26</f>
        <v>#DIV/0!</v>
      </c>
      <c r="P8" s="233" t="e">
        <f>C8/General!E67</f>
        <v>#DIV/0!</v>
      </c>
    </row>
    <row r="9" spans="1:16" x14ac:dyDescent="0.25">
      <c r="A9" t="s">
        <v>158</v>
      </c>
      <c r="B9" s="85" t="s">
        <v>752</v>
      </c>
      <c r="C9" s="86">
        <f>C8*'Cap &amp; Ops Stats'!I21</f>
        <v>0</v>
      </c>
      <c r="D9" s="356">
        <f>'Cap &amp; Ops Stats'!I21</f>
        <v>0</v>
      </c>
      <c r="F9" s="336"/>
      <c r="G9" s="296"/>
      <c r="H9" s="212" t="e">
        <f>C9/C17</f>
        <v>#DIV/0!</v>
      </c>
      <c r="I9" s="213" t="e">
        <f>C9/C24</f>
        <v>#DIV/0!</v>
      </c>
      <c r="J9" s="267" t="e">
        <f>C9/C12</f>
        <v>#DIV/0!</v>
      </c>
      <c r="K9" s="230" t="e">
        <f>C9/'Cap &amp; Ops Stats'!D38</f>
        <v>#DIV/0!</v>
      </c>
      <c r="L9" s="231" t="e">
        <f>C9/'Cap &amp; Ops Stats'!D39</f>
        <v>#DIV/0!</v>
      </c>
      <c r="M9" s="232" t="e">
        <f>C9/General!C58</f>
        <v>#DIV/0!</v>
      </c>
      <c r="N9" s="88" t="e">
        <f>C9/General!E25</f>
        <v>#DIV/0!</v>
      </c>
      <c r="O9" s="214" t="e">
        <f>C9/C26</f>
        <v>#DIV/0!</v>
      </c>
      <c r="P9" s="233" t="e">
        <f>C9/General!E67</f>
        <v>#DIV/0!</v>
      </c>
    </row>
    <row r="10" spans="1:16" ht="6.75" customHeight="1" x14ac:dyDescent="0.25">
      <c r="B10" s="85"/>
      <c r="C10" s="85"/>
      <c r="D10" s="307"/>
      <c r="F10" s="336"/>
      <c r="G10" s="296"/>
      <c r="H10" s="80"/>
      <c r="I10" s="93"/>
      <c r="J10" s="265"/>
      <c r="K10" s="95"/>
      <c r="L10" s="96"/>
      <c r="M10" s="97"/>
      <c r="N10" s="98"/>
      <c r="O10" s="99"/>
      <c r="P10" s="100"/>
    </row>
    <row r="11" spans="1:16" x14ac:dyDescent="0.25">
      <c r="B11" s="85" t="s">
        <v>688</v>
      </c>
      <c r="C11" s="85"/>
      <c r="D11" s="307"/>
      <c r="F11" s="336"/>
      <c r="G11" s="296"/>
      <c r="H11" s="80"/>
      <c r="I11" s="93"/>
      <c r="J11" s="265"/>
      <c r="K11" s="95"/>
      <c r="L11" s="96"/>
      <c r="M11" s="97"/>
      <c r="N11" s="98"/>
      <c r="O11" s="99"/>
      <c r="P11" s="100"/>
    </row>
    <row r="12" spans="1:16" x14ac:dyDescent="0.25">
      <c r="A12" t="s">
        <v>159</v>
      </c>
      <c r="B12" s="85" t="s">
        <v>197</v>
      </c>
      <c r="C12" s="82">
        <f>'Cap &amp; Ops Stats'!I27+'Cap &amp; Ops Stats'!I28</f>
        <v>0</v>
      </c>
      <c r="D12" s="307" t="e">
        <f>C12/C14</f>
        <v>#DIV/0!</v>
      </c>
      <c r="F12" s="336" t="e">
        <f>C12/C8</f>
        <v>#DIV/0!</v>
      </c>
      <c r="G12" s="296" t="e">
        <f>C12/C9</f>
        <v>#DIV/0!</v>
      </c>
      <c r="H12" s="212" t="e">
        <f>C12/C17</f>
        <v>#DIV/0!</v>
      </c>
      <c r="I12" s="93"/>
      <c r="J12" s="265"/>
      <c r="K12" s="230" t="e">
        <f>C12/'Cap &amp; Ops Stats'!D38</f>
        <v>#DIV/0!</v>
      </c>
      <c r="L12" s="231" t="e">
        <f>C12/'Cap &amp; Ops Stats'!D39</f>
        <v>#DIV/0!</v>
      </c>
      <c r="M12" s="232" t="e">
        <f>C12/General!C58</f>
        <v>#DIV/0!</v>
      </c>
      <c r="N12" s="98"/>
      <c r="O12" s="99"/>
      <c r="P12" s="100"/>
    </row>
    <row r="13" spans="1:16" x14ac:dyDescent="0.25">
      <c r="A13" t="s">
        <v>160</v>
      </c>
      <c r="B13" s="85" t="s">
        <v>198</v>
      </c>
      <c r="C13" s="104">
        <f>'Cap &amp; Ops Stats'!I29</f>
        <v>0</v>
      </c>
      <c r="D13" s="308" t="e">
        <f>C13/C14</f>
        <v>#DIV/0!</v>
      </c>
      <c r="F13" s="336"/>
      <c r="G13" s="296"/>
      <c r="H13" s="212" t="e">
        <f>C13/C19</f>
        <v>#DIV/0!</v>
      </c>
      <c r="I13" s="93" t="e">
        <f>C13/C24</f>
        <v>#DIV/0!</v>
      </c>
      <c r="J13" s="265"/>
      <c r="K13" s="230" t="e">
        <f>C13/'Cap &amp; Ops Stats'!D38</f>
        <v>#DIV/0!</v>
      </c>
      <c r="L13" s="231" t="e">
        <f>C13/'Cap &amp; Ops Stats'!D39</f>
        <v>#DIV/0!</v>
      </c>
      <c r="M13" s="156"/>
      <c r="N13" s="98"/>
      <c r="O13" s="99"/>
      <c r="P13" s="100"/>
    </row>
    <row r="14" spans="1:16" x14ac:dyDescent="0.25">
      <c r="A14" t="s">
        <v>161</v>
      </c>
      <c r="B14" s="85" t="s">
        <v>923</v>
      </c>
      <c r="C14" s="82">
        <f>SUM(C12:C13)</f>
        <v>0</v>
      </c>
      <c r="D14" s="307"/>
      <c r="F14" s="336"/>
      <c r="G14" s="296"/>
      <c r="H14" s="80"/>
      <c r="I14" s="93"/>
      <c r="J14" s="265"/>
      <c r="K14" s="230" t="e">
        <f>C14/'Cap &amp; Ops Stats'!D38</f>
        <v>#DIV/0!</v>
      </c>
      <c r="L14" s="231" t="e">
        <f>C14/'Cap &amp; Ops Stats'!D39</f>
        <v>#DIV/0!</v>
      </c>
      <c r="M14" s="232" t="e">
        <f>C14/General!C58</f>
        <v>#DIV/0!</v>
      </c>
      <c r="N14" s="88" t="e">
        <f>C14/General!E25</f>
        <v>#DIV/0!</v>
      </c>
      <c r="O14" s="99"/>
      <c r="P14" s="100"/>
    </row>
    <row r="15" spans="1:16" ht="7.5" customHeight="1" x14ac:dyDescent="0.25">
      <c r="B15" s="85"/>
      <c r="C15" s="85"/>
      <c r="D15" s="307"/>
      <c r="F15" s="336"/>
      <c r="G15" s="296"/>
      <c r="H15" s="80"/>
      <c r="I15" s="93"/>
      <c r="J15" s="265"/>
      <c r="K15" s="95"/>
      <c r="L15" s="96"/>
      <c r="M15" s="97"/>
      <c r="N15" s="98"/>
      <c r="O15" s="99"/>
      <c r="P15" s="100"/>
    </row>
    <row r="16" spans="1:16" x14ac:dyDescent="0.25">
      <c r="B16" s="85" t="s">
        <v>199</v>
      </c>
      <c r="C16" s="85"/>
      <c r="D16" s="307"/>
      <c r="F16" s="336"/>
      <c r="G16" s="296"/>
      <c r="H16" s="80"/>
      <c r="I16" s="93"/>
      <c r="J16" s="265"/>
      <c r="K16" s="95"/>
      <c r="L16" s="96"/>
      <c r="M16" s="97"/>
      <c r="N16" s="98"/>
      <c r="O16" s="99"/>
      <c r="P16" s="100"/>
    </row>
    <row r="17" spans="1:16" x14ac:dyDescent="0.25">
      <c r="A17" t="s">
        <v>162</v>
      </c>
      <c r="B17" s="85" t="s">
        <v>200</v>
      </c>
      <c r="C17" s="82">
        <f>'Cap &amp; Ops Stats'!I41</f>
        <v>0</v>
      </c>
      <c r="D17" s="307" t="e">
        <f>C17/C20</f>
        <v>#DIV/0!</v>
      </c>
      <c r="F17" s="336" t="e">
        <f>C17/C8</f>
        <v>#DIV/0!</v>
      </c>
      <c r="G17" s="296" t="e">
        <f>C17/C9</f>
        <v>#DIV/0!</v>
      </c>
      <c r="H17" s="212"/>
      <c r="I17" s="93"/>
      <c r="J17" s="265" t="e">
        <f>C17/C12</f>
        <v>#DIV/0!</v>
      </c>
      <c r="K17" s="230" t="e">
        <f>C17/'Cap &amp; Ops Stats'!D38</f>
        <v>#DIV/0!</v>
      </c>
      <c r="L17" s="231" t="e">
        <f>C17/'Cap &amp; Ops Stats'!D39</f>
        <v>#DIV/0!</v>
      </c>
      <c r="M17" s="232" t="e">
        <f>C17/General!C58</f>
        <v>#DIV/0!</v>
      </c>
      <c r="N17" s="98"/>
      <c r="O17" s="214" t="e">
        <f>C17/C26</f>
        <v>#DIV/0!</v>
      </c>
      <c r="P17" s="233" t="e">
        <f>C17/General!E67</f>
        <v>#DIV/0!</v>
      </c>
    </row>
    <row r="18" spans="1:16" x14ac:dyDescent="0.25">
      <c r="A18" t="s">
        <v>620</v>
      </c>
      <c r="B18" s="85" t="s">
        <v>201</v>
      </c>
      <c r="C18" s="82">
        <f>'Cap &amp; Ops Stats'!I44</f>
        <v>0</v>
      </c>
      <c r="D18" s="307" t="e">
        <f>C18/C20</f>
        <v>#DIV/0!</v>
      </c>
      <c r="F18" s="336"/>
      <c r="G18" s="296"/>
      <c r="H18" s="80"/>
      <c r="I18" s="93"/>
      <c r="J18" s="265"/>
      <c r="K18" s="230" t="e">
        <f>C18/'Cap &amp; Ops Stats'!D38</f>
        <v>#DIV/0!</v>
      </c>
      <c r="L18" s="231" t="e">
        <f>C18/'Cap &amp; Ops Stats'!D39</f>
        <v>#DIV/0!</v>
      </c>
      <c r="M18" s="97"/>
      <c r="N18" s="98"/>
      <c r="O18" s="99"/>
      <c r="P18" s="100"/>
    </row>
    <row r="19" spans="1:16" x14ac:dyDescent="0.25">
      <c r="A19" t="s">
        <v>622</v>
      </c>
      <c r="B19" s="85" t="s">
        <v>202</v>
      </c>
      <c r="C19" s="82">
        <f>'Cap &amp; Ops Stats'!I42</f>
        <v>0</v>
      </c>
      <c r="D19" s="307" t="e">
        <f>C19/C20</f>
        <v>#DIV/0!</v>
      </c>
      <c r="F19" s="336"/>
      <c r="G19" s="296"/>
      <c r="H19" s="80"/>
      <c r="I19" s="93"/>
      <c r="J19" s="265" t="e">
        <f>C19/C13</f>
        <v>#DIV/0!</v>
      </c>
      <c r="K19" s="230" t="e">
        <f>C19/'Cap &amp; Ops Stats'!D38</f>
        <v>#DIV/0!</v>
      </c>
      <c r="L19" s="231" t="e">
        <f>C19/'Cap &amp; Ops Stats'!D39</f>
        <v>#DIV/0!</v>
      </c>
      <c r="M19" s="97"/>
      <c r="N19" s="98"/>
      <c r="O19" s="99"/>
      <c r="P19" s="100"/>
    </row>
    <row r="20" spans="1:16" x14ac:dyDescent="0.25">
      <c r="A20" t="s">
        <v>758</v>
      </c>
      <c r="B20" s="85" t="s">
        <v>621</v>
      </c>
      <c r="C20" s="82">
        <f>'Cap &amp; Ops Stats'!I45</f>
        <v>0</v>
      </c>
      <c r="D20" s="307"/>
      <c r="F20" s="336"/>
      <c r="G20" s="296"/>
      <c r="H20" s="80"/>
      <c r="I20" s="93" t="e">
        <f>C20/C24</f>
        <v>#DIV/0!</v>
      </c>
      <c r="J20" s="265" t="e">
        <f>C20/C14</f>
        <v>#DIV/0!</v>
      </c>
      <c r="K20" s="230" t="e">
        <f>C20/'Cap &amp; Ops Stats'!D38</f>
        <v>#DIV/0!</v>
      </c>
      <c r="L20" s="231" t="e">
        <f>C20/'Cap &amp; Ops Stats'!D39</f>
        <v>#DIV/0!</v>
      </c>
      <c r="M20" s="97"/>
      <c r="N20" s="88" t="e">
        <f>C20/General!E25</f>
        <v>#DIV/0!</v>
      </c>
      <c r="O20" s="99"/>
      <c r="P20" s="100"/>
    </row>
    <row r="21" spans="1:16" ht="6.75" customHeight="1" x14ac:dyDescent="0.25">
      <c r="B21" s="85"/>
      <c r="C21" s="82"/>
      <c r="D21" s="307"/>
      <c r="F21" s="336"/>
      <c r="G21" s="296"/>
      <c r="H21" s="80"/>
      <c r="I21" s="93"/>
      <c r="J21" s="265"/>
      <c r="K21" s="95"/>
      <c r="L21" s="96"/>
      <c r="M21" s="97"/>
      <c r="N21" s="98"/>
      <c r="O21" s="99"/>
      <c r="P21" s="100"/>
    </row>
    <row r="22" spans="1:16" x14ac:dyDescent="0.25">
      <c r="A22" t="s">
        <v>760</v>
      </c>
      <c r="B22" s="85" t="s">
        <v>757</v>
      </c>
      <c r="C22" s="279">
        <f>'Cap &amp; Ops Stats'!I33</f>
        <v>0</v>
      </c>
      <c r="D22" s="307"/>
      <c r="F22" s="336"/>
      <c r="G22" s="296"/>
      <c r="H22" s="80"/>
      <c r="I22" s="93"/>
      <c r="J22" s="265"/>
      <c r="K22" s="95"/>
      <c r="L22" s="96"/>
      <c r="M22" s="97"/>
      <c r="N22" s="98"/>
      <c r="O22" s="99"/>
      <c r="P22" s="100"/>
    </row>
    <row r="23" spans="1:16" x14ac:dyDescent="0.25">
      <c r="B23" s="85"/>
      <c r="C23" s="82"/>
      <c r="D23" s="307"/>
      <c r="F23" s="336"/>
      <c r="G23" s="296"/>
      <c r="H23" s="80"/>
      <c r="I23" s="93"/>
      <c r="J23" s="265"/>
      <c r="K23" s="95"/>
      <c r="L23" s="155"/>
      <c r="M23" s="97"/>
      <c r="N23" s="98"/>
      <c r="O23" s="99"/>
      <c r="P23" s="100"/>
    </row>
    <row r="24" spans="1:16" x14ac:dyDescent="0.25">
      <c r="A24" s="5" t="s">
        <v>250</v>
      </c>
      <c r="B24" s="85" t="s">
        <v>203</v>
      </c>
      <c r="C24" s="82">
        <f>Misc!E13+Misc!E14</f>
        <v>0</v>
      </c>
      <c r="D24" s="307"/>
      <c r="F24" s="336"/>
      <c r="G24" s="296"/>
      <c r="H24" s="80" t="e">
        <f>C24/C20</f>
        <v>#DIV/0!</v>
      </c>
      <c r="I24" s="93"/>
      <c r="J24" s="265" t="e">
        <f>C24/C14</f>
        <v>#DIV/0!</v>
      </c>
      <c r="K24" s="230" t="e">
        <f>C24/'Cap &amp; Ops Stats'!D38</f>
        <v>#DIV/0!</v>
      </c>
      <c r="L24" s="231" t="e">
        <f>C24/'Cap &amp; Ops Stats'!D39</f>
        <v>#DIV/0!</v>
      </c>
      <c r="M24" s="97"/>
      <c r="N24" s="88" t="e">
        <f>C24/General!E25</f>
        <v>#DIV/0!</v>
      </c>
      <c r="O24" s="99"/>
      <c r="P24" s="100"/>
    </row>
    <row r="25" spans="1:16" x14ac:dyDescent="0.25">
      <c r="A25" s="5" t="s">
        <v>251</v>
      </c>
      <c r="B25" s="85" t="s">
        <v>759</v>
      </c>
      <c r="C25" s="82">
        <f>'Cap &amp; Ops Stats'!I35</f>
        <v>0</v>
      </c>
      <c r="D25" s="307"/>
      <c r="F25" s="336"/>
      <c r="G25" s="296"/>
      <c r="H25" s="80"/>
      <c r="I25" s="93"/>
      <c r="J25" s="265"/>
      <c r="K25" s="95"/>
      <c r="L25" s="96"/>
      <c r="M25" s="97"/>
      <c r="N25" s="98"/>
      <c r="O25" s="99"/>
      <c r="P25" s="100"/>
    </row>
    <row r="26" spans="1:16" x14ac:dyDescent="0.25">
      <c r="A26" s="5" t="s">
        <v>252</v>
      </c>
      <c r="B26" s="109" t="s">
        <v>17</v>
      </c>
      <c r="C26" s="104">
        <f>'Detailed Exps'!E69</f>
        <v>0</v>
      </c>
      <c r="D26" s="308"/>
      <c r="F26" s="339" t="e">
        <f>C26/C8</f>
        <v>#DIV/0!</v>
      </c>
      <c r="G26" s="297" t="e">
        <f>C26/C9</f>
        <v>#DIV/0!</v>
      </c>
      <c r="H26" s="121" t="e">
        <f>C26/C17</f>
        <v>#DIV/0!</v>
      </c>
      <c r="I26" s="112"/>
      <c r="J26" s="269"/>
      <c r="K26" s="122"/>
      <c r="L26" s="123"/>
      <c r="M26" s="124"/>
      <c r="N26" s="125"/>
      <c r="O26" s="126"/>
      <c r="P26" s="238" t="e">
        <f>C26/General!E67</f>
        <v>#DIV/0!</v>
      </c>
    </row>
    <row r="27" spans="1:16" x14ac:dyDescent="0.25">
      <c r="D27" s="305"/>
      <c r="F27" s="259"/>
      <c r="H27" s="130"/>
      <c r="I27" s="130"/>
      <c r="P27" s="75"/>
    </row>
    <row r="28" spans="1:16" x14ac:dyDescent="0.25">
      <c r="B28" s="76" t="s">
        <v>761</v>
      </c>
      <c r="C28" s="134"/>
      <c r="D28" s="306"/>
      <c r="F28" s="358"/>
      <c r="G28" s="295"/>
      <c r="H28" s="139"/>
      <c r="I28" s="93"/>
      <c r="J28" s="276"/>
      <c r="K28" s="140"/>
      <c r="L28" s="141"/>
      <c r="M28" s="142"/>
      <c r="N28" s="143"/>
      <c r="O28" s="215"/>
      <c r="P28" s="145"/>
    </row>
    <row r="29" spans="1:16" x14ac:dyDescent="0.25">
      <c r="B29" s="81"/>
      <c r="C29" s="85"/>
      <c r="D29" s="307"/>
      <c r="F29" s="336"/>
      <c r="G29" s="296"/>
      <c r="H29" s="80"/>
      <c r="I29" s="93"/>
      <c r="J29" s="265"/>
      <c r="K29" s="95"/>
      <c r="L29" s="96"/>
      <c r="M29" s="97"/>
      <c r="N29" s="98"/>
      <c r="O29" s="146"/>
      <c r="P29" s="100"/>
    </row>
    <row r="30" spans="1:16" x14ac:dyDescent="0.25">
      <c r="B30" s="81" t="s">
        <v>204</v>
      </c>
      <c r="C30" s="85"/>
      <c r="D30" s="307"/>
      <c r="F30" s="336"/>
      <c r="G30" s="296"/>
      <c r="H30" s="80"/>
      <c r="I30" s="93"/>
      <c r="J30" s="265"/>
      <c r="K30" s="95"/>
      <c r="L30" s="96"/>
      <c r="M30" s="97"/>
      <c r="N30" s="98"/>
      <c r="O30" s="146"/>
      <c r="P30" s="100"/>
    </row>
    <row r="31" spans="1:16" x14ac:dyDescent="0.25">
      <c r="A31" t="s">
        <v>763</v>
      </c>
      <c r="B31" s="119" t="s">
        <v>205</v>
      </c>
      <c r="C31" s="82">
        <f>'Stmt of Revs Exps'!D16</f>
        <v>0</v>
      </c>
      <c r="D31" s="307" t="e">
        <f>C31/C51</f>
        <v>#DIV/0!</v>
      </c>
      <c r="F31" s="336"/>
      <c r="G31" s="296"/>
      <c r="H31" s="80" t="e">
        <f>C31/C19</f>
        <v>#DIV/0!</v>
      </c>
      <c r="I31" s="93" t="e">
        <f>C31/C24</f>
        <v>#DIV/0!</v>
      </c>
      <c r="J31" s="265" t="e">
        <f>C31/C13</f>
        <v>#DIV/0!</v>
      </c>
      <c r="K31" s="230" t="e">
        <f>C31/'Cap &amp; Ops Stats'!D38</f>
        <v>#DIV/0!</v>
      </c>
      <c r="L31" s="231" t="e">
        <f>C31/'Cap &amp; Ops Stats'!D39</f>
        <v>#DIV/0!</v>
      </c>
      <c r="M31" s="97"/>
      <c r="N31" s="98"/>
      <c r="O31" s="146"/>
      <c r="P31" s="100"/>
    </row>
    <row r="32" spans="1:16" x14ac:dyDescent="0.25">
      <c r="A32" t="s">
        <v>764</v>
      </c>
      <c r="B32" s="119" t="s">
        <v>206</v>
      </c>
      <c r="C32" s="104">
        <f>'Stmt of Revs Exps'!D35</f>
        <v>0</v>
      </c>
      <c r="D32" s="308" t="e">
        <f>C32/C51</f>
        <v>#DIV/0!</v>
      </c>
      <c r="F32" s="336"/>
      <c r="G32" s="296"/>
      <c r="H32" s="80" t="e">
        <f>C32/C19</f>
        <v>#DIV/0!</v>
      </c>
      <c r="I32" s="93" t="e">
        <f>C32/C24</f>
        <v>#DIV/0!</v>
      </c>
      <c r="J32" s="265" t="e">
        <f>C32/C13</f>
        <v>#DIV/0!</v>
      </c>
      <c r="K32" s="230" t="e">
        <f>C32/'Cap &amp; Ops Stats'!D38</f>
        <v>#DIV/0!</v>
      </c>
      <c r="L32" s="231" t="e">
        <f>C32/'Cap &amp; Ops Stats'!D39</f>
        <v>#DIV/0!</v>
      </c>
      <c r="M32" s="97"/>
      <c r="N32" s="88" t="e">
        <f>C32/General!E25</f>
        <v>#DIV/0!</v>
      </c>
      <c r="O32" s="146"/>
      <c r="P32" s="100"/>
    </row>
    <row r="33" spans="1:16" x14ac:dyDescent="0.25">
      <c r="A33" t="s">
        <v>766</v>
      </c>
      <c r="B33" s="119" t="s">
        <v>207</v>
      </c>
      <c r="C33" s="217">
        <f>SUM(C31:C32)</f>
        <v>0</v>
      </c>
      <c r="D33" s="307" t="e">
        <f>SUM(D31:D32)</f>
        <v>#DIV/0!</v>
      </c>
      <c r="F33" s="336"/>
      <c r="G33" s="296"/>
      <c r="H33" s="80"/>
      <c r="I33" s="93"/>
      <c r="J33" s="265" t="e">
        <f>C33/C13</f>
        <v>#DIV/0!</v>
      </c>
      <c r="K33" s="239" t="e">
        <f>C33/'Cap &amp; Ops Stats'!D38</f>
        <v>#DIV/0!</v>
      </c>
      <c r="L33" s="240" t="e">
        <f>C33/'Cap &amp; Ops Stats'!D39</f>
        <v>#DIV/0!</v>
      </c>
      <c r="M33" s="97"/>
      <c r="N33" s="242" t="e">
        <f>C33/General!E25</f>
        <v>#DIV/0!</v>
      </c>
      <c r="O33" s="146"/>
      <c r="P33" s="100"/>
    </row>
    <row r="34" spans="1:16" ht="6.75" customHeight="1" x14ac:dyDescent="0.25">
      <c r="B34" s="81"/>
      <c r="C34" s="85"/>
      <c r="D34" s="307"/>
      <c r="F34" s="336"/>
      <c r="G34" s="296"/>
      <c r="H34" s="80"/>
      <c r="I34" s="93"/>
      <c r="J34" s="265"/>
      <c r="K34" s="95"/>
      <c r="L34" s="96"/>
      <c r="M34" s="97"/>
      <c r="N34" s="98"/>
      <c r="O34" s="146"/>
      <c r="P34" s="100"/>
    </row>
    <row r="35" spans="1:16" x14ac:dyDescent="0.25">
      <c r="B35" s="81" t="s">
        <v>762</v>
      </c>
      <c r="C35" s="85"/>
      <c r="D35" s="307"/>
      <c r="F35" s="336"/>
      <c r="G35" s="296"/>
      <c r="H35" s="80"/>
      <c r="I35" s="93"/>
      <c r="J35" s="265"/>
      <c r="K35" s="95"/>
      <c r="L35" s="96"/>
      <c r="M35" s="97"/>
      <c r="N35" s="98"/>
      <c r="O35" s="146"/>
      <c r="P35" s="100"/>
    </row>
    <row r="36" spans="1:16" x14ac:dyDescent="0.25">
      <c r="A36" t="s">
        <v>768</v>
      </c>
      <c r="B36" s="85" t="s">
        <v>208</v>
      </c>
      <c r="C36" s="82">
        <f>'Stmt of Revs Exps'!D14+'Stmt of Revs Exps'!D15</f>
        <v>0</v>
      </c>
      <c r="D36" s="307" t="e">
        <f>C36/C51</f>
        <v>#DIV/0!</v>
      </c>
      <c r="F36" s="336" t="e">
        <f>C36/C8</f>
        <v>#DIV/0!</v>
      </c>
      <c r="G36" s="296" t="e">
        <f>C36/C9</f>
        <v>#DIV/0!</v>
      </c>
      <c r="H36" s="80" t="e">
        <f>C36/C17</f>
        <v>#DIV/0!</v>
      </c>
      <c r="I36" s="93"/>
      <c r="J36" s="265" t="e">
        <f>C36/C12</f>
        <v>#DIV/0!</v>
      </c>
      <c r="K36" s="230" t="e">
        <f>C36/'Cap &amp; Ops Stats'!D38</f>
        <v>#DIV/0!</v>
      </c>
      <c r="L36" s="231" t="e">
        <f>C36/'Cap &amp; Ops Stats'!D39</f>
        <v>#DIV/0!</v>
      </c>
      <c r="M36" s="232" t="e">
        <f>C36/General!C58</f>
        <v>#DIV/0!</v>
      </c>
      <c r="N36" s="88" t="e">
        <f>C36/General!E25</f>
        <v>#DIV/0!</v>
      </c>
      <c r="O36" s="146"/>
      <c r="P36" s="100"/>
    </row>
    <row r="37" spans="1:16" ht="13.8" thickBot="1" x14ac:dyDescent="0.3">
      <c r="A37" t="s">
        <v>771</v>
      </c>
      <c r="B37" s="85" t="s">
        <v>209</v>
      </c>
      <c r="C37" s="104">
        <f>'Stmt of Revs Exps'!D29</f>
        <v>0</v>
      </c>
      <c r="D37" s="308" t="e">
        <f>C37/C51</f>
        <v>#DIV/0!</v>
      </c>
      <c r="F37" s="336" t="e">
        <f>C37/C8</f>
        <v>#DIV/0!</v>
      </c>
      <c r="G37" s="296" t="e">
        <f>C37/C9</f>
        <v>#DIV/0!</v>
      </c>
      <c r="H37" s="80" t="e">
        <f>C37/C17</f>
        <v>#DIV/0!</v>
      </c>
      <c r="I37" s="93"/>
      <c r="J37" s="265" t="e">
        <f>C37/C12</f>
        <v>#DIV/0!</v>
      </c>
      <c r="K37" s="230" t="e">
        <f>C37/'Cap &amp; Ops Stats'!D38</f>
        <v>#DIV/0!</v>
      </c>
      <c r="L37" s="231" t="e">
        <f>C37/'Cap &amp; Ops Stats'!D39</f>
        <v>#DIV/0!</v>
      </c>
      <c r="M37" s="232" t="e">
        <f>C37/General!C58</f>
        <v>#DIV/0!</v>
      </c>
      <c r="N37" s="98"/>
      <c r="O37" s="146"/>
      <c r="P37" s="100"/>
    </row>
    <row r="38" spans="1:16" ht="13.8" thickBot="1" x14ac:dyDescent="0.3">
      <c r="A38" t="s">
        <v>773</v>
      </c>
      <c r="B38" s="85" t="s">
        <v>563</v>
      </c>
      <c r="C38" s="217">
        <f>SUM(C36:C37)</f>
        <v>0</v>
      </c>
      <c r="D38" s="307" t="e">
        <f>SUM(D36:D37)</f>
        <v>#DIV/0!</v>
      </c>
      <c r="F38" s="216" t="e">
        <f>'CORE AP MEASURES'!E11</f>
        <v>#DIV/0!</v>
      </c>
      <c r="G38" s="296"/>
      <c r="H38" s="80" t="e">
        <f>C38/C17</f>
        <v>#DIV/0!</v>
      </c>
      <c r="I38" s="93"/>
      <c r="J38" s="265" t="e">
        <f>C38/C12</f>
        <v>#DIV/0!</v>
      </c>
      <c r="K38" s="239" t="e">
        <f>C38/'Cap &amp; Ops Stats'!D38</f>
        <v>#DIV/0!</v>
      </c>
      <c r="L38" s="240" t="e">
        <f>C38/'Cap &amp; Ops Stats'!D39</f>
        <v>#DIV/0!</v>
      </c>
      <c r="M38" s="241" t="e">
        <f>C38/General!C58</f>
        <v>#DIV/0!</v>
      </c>
      <c r="N38" s="242" t="e">
        <f>C38/General!E25</f>
        <v>#DIV/0!</v>
      </c>
      <c r="O38" s="146"/>
      <c r="P38" s="252" t="e">
        <f>C38/General!E67</f>
        <v>#DIV/0!</v>
      </c>
    </row>
    <row r="39" spans="1:16" ht="6.75" customHeight="1" x14ac:dyDescent="0.25">
      <c r="B39" s="85"/>
      <c r="C39" s="85"/>
      <c r="D39" s="307"/>
      <c r="F39" s="84"/>
      <c r="G39" s="296"/>
      <c r="H39" s="80"/>
      <c r="I39" s="93"/>
      <c r="J39" s="265"/>
      <c r="K39" s="95"/>
      <c r="L39" s="96"/>
      <c r="M39" s="97"/>
      <c r="N39" s="98"/>
      <c r="O39" s="146"/>
      <c r="P39" s="100"/>
    </row>
    <row r="40" spans="1:16" x14ac:dyDescent="0.25">
      <c r="B40" s="81" t="s">
        <v>210</v>
      </c>
      <c r="C40" s="85"/>
      <c r="D40" s="307"/>
      <c r="F40" s="336"/>
      <c r="G40" s="296"/>
      <c r="H40" s="80"/>
      <c r="I40" s="93"/>
      <c r="J40" s="265"/>
      <c r="K40" s="95"/>
      <c r="L40" s="96"/>
      <c r="M40" s="97"/>
      <c r="N40" s="98"/>
      <c r="O40" s="146"/>
      <c r="P40" s="100"/>
    </row>
    <row r="41" spans="1:16" x14ac:dyDescent="0.25">
      <c r="A41" t="s">
        <v>775</v>
      </c>
      <c r="B41" s="85" t="s">
        <v>211</v>
      </c>
      <c r="C41" s="82">
        <f>'Stmt of Revs Exps'!D52</f>
        <v>0</v>
      </c>
      <c r="D41" s="307" t="e">
        <f>C41/C51</f>
        <v>#DIV/0!</v>
      </c>
      <c r="F41" s="336" t="e">
        <f>C41/C8</f>
        <v>#DIV/0!</v>
      </c>
      <c r="G41" s="296" t="e">
        <f>C41/C9</f>
        <v>#DIV/0!</v>
      </c>
      <c r="H41" s="80" t="e">
        <f>C41/C17</f>
        <v>#DIV/0!</v>
      </c>
      <c r="I41" s="93"/>
      <c r="J41" s="265" t="e">
        <f>C41/C12</f>
        <v>#DIV/0!</v>
      </c>
      <c r="K41" s="154"/>
      <c r="L41" s="96"/>
      <c r="M41" s="232" t="e">
        <f>C41/General!C58</f>
        <v>#DIV/0!</v>
      </c>
      <c r="N41" s="98"/>
      <c r="O41" s="146"/>
      <c r="P41" s="100"/>
    </row>
    <row r="42" spans="1:16" x14ac:dyDescent="0.25">
      <c r="A42" t="s">
        <v>778</v>
      </c>
      <c r="B42" s="85" t="s">
        <v>212</v>
      </c>
      <c r="C42" s="104">
        <f>'Stmt of Revs Exps'!D57</f>
        <v>0</v>
      </c>
      <c r="D42" s="308" t="e">
        <f>C42/C51</f>
        <v>#DIV/0!</v>
      </c>
      <c r="F42" s="336" t="e">
        <f>C42/C8</f>
        <v>#DIV/0!</v>
      </c>
      <c r="G42" s="296" t="e">
        <f>C42/C9</f>
        <v>#DIV/0!</v>
      </c>
      <c r="H42" s="80" t="e">
        <f>C42/C17</f>
        <v>#DIV/0!</v>
      </c>
      <c r="I42" s="93"/>
      <c r="J42" s="265" t="e">
        <f>C42/C12</f>
        <v>#DIV/0!</v>
      </c>
      <c r="K42" s="154"/>
      <c r="L42" s="96"/>
      <c r="M42" s="232" t="e">
        <f>C42/General!C58</f>
        <v>#DIV/0!</v>
      </c>
      <c r="N42" s="98"/>
      <c r="O42" s="146"/>
      <c r="P42" s="100"/>
    </row>
    <row r="43" spans="1:16" hidden="1" x14ac:dyDescent="0.25">
      <c r="B43" s="85" t="s">
        <v>104</v>
      </c>
      <c r="C43" s="85"/>
      <c r="D43" s="307" t="e">
        <f>C43/C51</f>
        <v>#DIV/0!</v>
      </c>
      <c r="F43" s="336"/>
      <c r="G43" s="296"/>
      <c r="H43" s="80"/>
      <c r="I43" s="93"/>
      <c r="J43" s="265"/>
      <c r="K43" s="95"/>
      <c r="L43" s="96"/>
      <c r="M43" s="156" t="e">
        <f>C43/General!C58</f>
        <v>#DIV/0!</v>
      </c>
      <c r="N43" s="98"/>
      <c r="O43" s="146"/>
      <c r="P43" s="100"/>
    </row>
    <row r="44" spans="1:16" x14ac:dyDescent="0.25">
      <c r="A44" t="s">
        <v>780</v>
      </c>
      <c r="B44" s="85" t="s">
        <v>213</v>
      </c>
      <c r="C44" s="400">
        <f>SUM(C41:C42)</f>
        <v>0</v>
      </c>
      <c r="D44" s="401" t="e">
        <f>SUM(D41:D42)</f>
        <v>#DIV/0!</v>
      </c>
      <c r="F44" s="336" t="e">
        <f>C44/C8</f>
        <v>#DIV/0!</v>
      </c>
      <c r="G44" s="296" t="e">
        <f>C44/C9</f>
        <v>#DIV/0!</v>
      </c>
      <c r="H44" s="80" t="e">
        <f>C44/C17</f>
        <v>#DIV/0!</v>
      </c>
      <c r="I44" s="93"/>
      <c r="J44" s="265" t="e">
        <f>C44/C12</f>
        <v>#DIV/0!</v>
      </c>
      <c r="K44" s="239" t="e">
        <f>C44/'Cap &amp; Ops Stats'!D38</f>
        <v>#DIV/0!</v>
      </c>
      <c r="L44" s="240" t="e">
        <f>C44/'Cap &amp; Ops Stats'!D39</f>
        <v>#DIV/0!</v>
      </c>
      <c r="M44" s="241" t="e">
        <f>C44/General!C58</f>
        <v>#DIV/0!</v>
      </c>
      <c r="N44" s="242" t="e">
        <f>C44/General!E25</f>
        <v>#DIV/0!</v>
      </c>
      <c r="O44" s="146"/>
      <c r="P44" s="100"/>
    </row>
    <row r="45" spans="1:16" ht="6.75" customHeight="1" x14ac:dyDescent="0.25">
      <c r="B45" s="85"/>
      <c r="C45" s="85"/>
      <c r="D45" s="307"/>
      <c r="F45" s="336"/>
      <c r="G45" s="296"/>
      <c r="H45" s="80"/>
      <c r="I45" s="93"/>
      <c r="J45" s="265"/>
      <c r="K45" s="95"/>
      <c r="L45" s="96"/>
      <c r="M45" s="97"/>
      <c r="N45" s="98"/>
      <c r="O45" s="146"/>
      <c r="P45" s="100"/>
    </row>
    <row r="46" spans="1:16" x14ac:dyDescent="0.25">
      <c r="B46" s="81" t="s">
        <v>777</v>
      </c>
      <c r="C46" s="85"/>
      <c r="D46" s="307"/>
      <c r="F46" s="336"/>
      <c r="G46" s="296"/>
      <c r="H46" s="80"/>
      <c r="I46" s="93"/>
      <c r="J46" s="265"/>
      <c r="K46" s="95"/>
      <c r="L46" s="96"/>
      <c r="M46" s="97"/>
      <c r="N46" s="98"/>
      <c r="O46" s="146"/>
      <c r="P46" s="100"/>
    </row>
    <row r="47" spans="1:16" x14ac:dyDescent="0.25">
      <c r="A47" t="s">
        <v>896</v>
      </c>
      <c r="B47" s="85" t="s">
        <v>190</v>
      </c>
      <c r="C47" s="82">
        <f>'Stmt of Revs Exps'!K12</f>
        <v>0</v>
      </c>
      <c r="D47" s="307" t="e">
        <f>C47/C51</f>
        <v>#DIV/0!</v>
      </c>
      <c r="F47" s="336" t="e">
        <f>C47/C8</f>
        <v>#DIV/0!</v>
      </c>
      <c r="G47" s="296" t="e">
        <f>C47/C9</f>
        <v>#DIV/0!</v>
      </c>
      <c r="H47" s="80" t="e">
        <f>C47/C17</f>
        <v>#DIV/0!</v>
      </c>
      <c r="I47" s="93"/>
      <c r="J47" s="265"/>
      <c r="K47" s="95"/>
      <c r="L47" s="96"/>
      <c r="M47" s="97"/>
      <c r="N47" s="98"/>
      <c r="O47" s="214" t="e">
        <f>C47/C26</f>
        <v>#DIV/0!</v>
      </c>
      <c r="P47" s="233" t="e">
        <f>C47/General!E67</f>
        <v>#DIV/0!</v>
      </c>
    </row>
    <row r="48" spans="1:16" x14ac:dyDescent="0.25">
      <c r="A48" t="s">
        <v>899</v>
      </c>
      <c r="B48" s="85" t="s">
        <v>781</v>
      </c>
      <c r="C48" s="104">
        <f>'Stmt of Revs Exps'!K13+'Stmt of Revs Exps'!K15+'Stmt of Revs Exps'!K17</f>
        <v>0</v>
      </c>
      <c r="D48" s="308" t="e">
        <f>C48/C51</f>
        <v>#DIV/0!</v>
      </c>
      <c r="F48" s="336" t="e">
        <f>C48/C8</f>
        <v>#DIV/0!</v>
      </c>
      <c r="G48" s="296" t="e">
        <f>C48/C9</f>
        <v>#DIV/0!</v>
      </c>
      <c r="H48" s="80" t="e">
        <f>C48/C17</f>
        <v>#DIV/0!</v>
      </c>
      <c r="I48" s="93"/>
      <c r="J48" s="265"/>
      <c r="K48" s="95"/>
      <c r="L48" s="96"/>
      <c r="M48" s="97"/>
      <c r="N48" s="98"/>
      <c r="O48" s="146"/>
      <c r="P48" s="100"/>
    </row>
    <row r="49" spans="1:16" x14ac:dyDescent="0.25">
      <c r="A49" t="s">
        <v>901</v>
      </c>
      <c r="B49" s="85" t="s">
        <v>897</v>
      </c>
      <c r="C49" s="217">
        <f>SUM(C47:C48)</f>
        <v>0</v>
      </c>
      <c r="D49" s="307" t="e">
        <f>SUM(D47:D48)</f>
        <v>#DIV/0!</v>
      </c>
      <c r="F49" s="336" t="e">
        <f>C49/C8</f>
        <v>#DIV/0!</v>
      </c>
      <c r="G49" s="296" t="e">
        <f>C49/C9</f>
        <v>#DIV/0!</v>
      </c>
      <c r="H49" s="80" t="e">
        <f>C49/C17</f>
        <v>#DIV/0!</v>
      </c>
      <c r="I49" s="93"/>
      <c r="J49" s="265"/>
      <c r="K49" s="95"/>
      <c r="L49" s="96"/>
      <c r="M49" s="97"/>
      <c r="N49" s="157"/>
      <c r="O49" s="146"/>
      <c r="P49" s="100"/>
    </row>
    <row r="50" spans="1:16" x14ac:dyDescent="0.25">
      <c r="B50" s="85"/>
      <c r="C50" s="217"/>
      <c r="D50" s="307"/>
      <c r="F50" s="336"/>
      <c r="G50" s="296"/>
      <c r="H50" s="80"/>
      <c r="I50" s="93"/>
      <c r="J50" s="265"/>
      <c r="K50" s="95"/>
      <c r="L50" s="96"/>
      <c r="M50" s="97"/>
      <c r="N50" s="98"/>
      <c r="O50" s="146"/>
      <c r="P50" s="100"/>
    </row>
    <row r="51" spans="1:16" x14ac:dyDescent="0.25">
      <c r="A51" t="s">
        <v>905</v>
      </c>
      <c r="B51" s="81" t="s">
        <v>909</v>
      </c>
      <c r="C51" s="219">
        <f>'Stmt of Revs Exps'!K29</f>
        <v>0</v>
      </c>
      <c r="D51" s="307"/>
      <c r="F51" s="257" t="e">
        <f>C51/C8</f>
        <v>#DIV/0!</v>
      </c>
      <c r="G51" s="296" t="e">
        <f>C51/C9</f>
        <v>#DIV/0!</v>
      </c>
      <c r="H51" s="80" t="e">
        <f>C51/C20</f>
        <v>#DIV/0!</v>
      </c>
      <c r="I51" s="93"/>
      <c r="J51" s="265" t="e">
        <f>C51/C14</f>
        <v>#DIV/0!</v>
      </c>
      <c r="K51" s="243" t="e">
        <f>C51/'Cap &amp; Ops Stats'!D38</f>
        <v>#DIV/0!</v>
      </c>
      <c r="L51" s="244" t="e">
        <f>C51/'Cap &amp; Ops Stats'!D39</f>
        <v>#DIV/0!</v>
      </c>
      <c r="M51" s="253" t="e">
        <f>C51/General!C58</f>
        <v>#DIV/0!</v>
      </c>
      <c r="N51" s="245" t="e">
        <f>C51/General!E25</f>
        <v>#DIV/0!</v>
      </c>
      <c r="O51" s="146"/>
      <c r="P51" s="100"/>
    </row>
    <row r="52" spans="1:16" ht="6" customHeight="1" x14ac:dyDescent="0.25">
      <c r="B52" s="109"/>
      <c r="C52" s="109"/>
      <c r="D52" s="308"/>
      <c r="E52" s="75"/>
      <c r="F52" s="120"/>
      <c r="G52" s="298"/>
      <c r="H52" s="121"/>
      <c r="I52" s="112"/>
      <c r="J52" s="269"/>
      <c r="K52" s="122"/>
      <c r="L52" s="123"/>
      <c r="M52" s="124"/>
      <c r="N52" s="125"/>
      <c r="O52" s="148"/>
      <c r="P52" s="127"/>
    </row>
    <row r="53" spans="1:16" x14ac:dyDescent="0.25">
      <c r="B53" s="81" t="s">
        <v>913</v>
      </c>
      <c r="C53" s="85"/>
      <c r="D53" s="307"/>
      <c r="F53" s="84"/>
      <c r="G53" s="296"/>
      <c r="H53" s="80"/>
      <c r="I53" s="93"/>
      <c r="J53" s="265"/>
      <c r="K53" s="95"/>
      <c r="L53" s="96"/>
      <c r="M53" s="97"/>
      <c r="N53" s="98"/>
      <c r="O53" s="146"/>
      <c r="P53" s="100"/>
    </row>
    <row r="54" spans="1:16" ht="6.75" customHeight="1" x14ac:dyDescent="0.25">
      <c r="B54" s="81"/>
      <c r="C54" s="85"/>
      <c r="D54" s="307"/>
      <c r="F54" s="84"/>
      <c r="G54" s="296"/>
      <c r="H54" s="80"/>
      <c r="I54" s="93"/>
      <c r="J54" s="265"/>
      <c r="K54" s="95"/>
      <c r="L54" s="96"/>
      <c r="M54" s="97"/>
      <c r="N54" s="98"/>
      <c r="O54" s="146"/>
      <c r="P54" s="100"/>
    </row>
    <row r="55" spans="1:16" x14ac:dyDescent="0.25">
      <c r="A55" t="s">
        <v>907</v>
      </c>
      <c r="B55" s="119" t="s">
        <v>915</v>
      </c>
      <c r="C55" s="82">
        <f>'Cap &amp; Ops Stats'!D46</f>
        <v>0</v>
      </c>
      <c r="D55" s="307" t="e">
        <f>C55/C63</f>
        <v>#DIV/0!</v>
      </c>
      <c r="F55" s="336" t="e">
        <f>C55/C8</f>
        <v>#DIV/0!</v>
      </c>
      <c r="G55" s="296" t="e">
        <f>C55/C9</f>
        <v>#DIV/0!</v>
      </c>
      <c r="H55" s="80" t="e">
        <f>C55/C20</f>
        <v>#DIV/0!</v>
      </c>
      <c r="I55" s="93" t="e">
        <f>C55/C24</f>
        <v>#DIV/0!</v>
      </c>
      <c r="J55" s="265" t="e">
        <f>C55/C14</f>
        <v>#DIV/0!</v>
      </c>
      <c r="K55" s="230" t="e">
        <f>C55/'Cap &amp; Ops Stats'!D38</f>
        <v>#DIV/0!</v>
      </c>
      <c r="L55" s="231" t="e">
        <f>C55/'Cap &amp; Ops Stats'!D39</f>
        <v>#DIV/0!</v>
      </c>
      <c r="M55" s="232" t="e">
        <f>C55/General!C58</f>
        <v>#DIV/0!</v>
      </c>
      <c r="N55" s="88" t="e">
        <f>C55/General!E25</f>
        <v>#DIV/0!</v>
      </c>
      <c r="O55" s="146"/>
      <c r="P55" s="100"/>
    </row>
    <row r="56" spans="1:16" x14ac:dyDescent="0.25">
      <c r="A56" t="s">
        <v>908</v>
      </c>
      <c r="B56" s="119" t="s">
        <v>917</v>
      </c>
      <c r="C56" s="82">
        <f>'Detailed Exps'!E12</f>
        <v>0</v>
      </c>
      <c r="D56" s="307" t="e">
        <f>C56/C63</f>
        <v>#DIV/0!</v>
      </c>
      <c r="F56" s="336" t="e">
        <f>C56/C8</f>
        <v>#DIV/0!</v>
      </c>
      <c r="G56" s="296" t="e">
        <f>C56/C9</f>
        <v>#DIV/0!</v>
      </c>
      <c r="H56" s="80" t="e">
        <f>C56/C20</f>
        <v>#DIV/0!</v>
      </c>
      <c r="I56" s="93" t="e">
        <f>C56/C24</f>
        <v>#DIV/0!</v>
      </c>
      <c r="J56" s="265" t="e">
        <f>C56/C14</f>
        <v>#DIV/0!</v>
      </c>
      <c r="K56" s="154"/>
      <c r="L56" s="96"/>
      <c r="M56" s="232" t="e">
        <f>C56/General!C58</f>
        <v>#DIV/0!</v>
      </c>
      <c r="N56" s="88" t="e">
        <f>C56/General!E25</f>
        <v>#DIV/0!</v>
      </c>
      <c r="O56" s="146"/>
      <c r="P56" s="100"/>
    </row>
    <row r="57" spans="1:16" x14ac:dyDescent="0.25">
      <c r="A57" t="s">
        <v>910</v>
      </c>
      <c r="B57" s="119" t="s">
        <v>126</v>
      </c>
      <c r="C57" s="82">
        <f>'Detailed Exps'!E34</f>
        <v>0</v>
      </c>
      <c r="D57" s="307" t="e">
        <f>C57/C63</f>
        <v>#DIV/0!</v>
      </c>
      <c r="F57" s="336" t="e">
        <f>C57/C8</f>
        <v>#DIV/0!</v>
      </c>
      <c r="G57" s="296" t="e">
        <f>C57/C9</f>
        <v>#DIV/0!</v>
      </c>
      <c r="H57" s="80" t="e">
        <f>C57/C20</f>
        <v>#DIV/0!</v>
      </c>
      <c r="I57" s="93" t="e">
        <f>C57/C26</f>
        <v>#DIV/0!</v>
      </c>
      <c r="J57" s="265" t="e">
        <f>C57/C14</f>
        <v>#DIV/0!</v>
      </c>
      <c r="K57" s="154"/>
      <c r="L57" s="96"/>
      <c r="M57" s="232" t="e">
        <f>C57/General!C58</f>
        <v>#DIV/0!</v>
      </c>
      <c r="N57" s="88" t="e">
        <f>C57/General!E25</f>
        <v>#DIV/0!</v>
      </c>
      <c r="O57" s="146"/>
      <c r="P57" s="100"/>
    </row>
    <row r="58" spans="1:16" x14ac:dyDescent="0.25">
      <c r="A58" t="s">
        <v>911</v>
      </c>
      <c r="B58" s="119" t="s">
        <v>128</v>
      </c>
      <c r="C58" s="82">
        <f>'Detailed Exps'!E16</f>
        <v>0</v>
      </c>
      <c r="D58" s="307" t="e">
        <f>C58/C63</f>
        <v>#DIV/0!</v>
      </c>
      <c r="F58" s="336" t="e">
        <f>C58/C8</f>
        <v>#DIV/0!</v>
      </c>
      <c r="G58" s="296" t="e">
        <f>C58/C9</f>
        <v>#DIV/0!</v>
      </c>
      <c r="H58" s="80" t="e">
        <f>C58/C17</f>
        <v>#DIV/0!</v>
      </c>
      <c r="I58" s="93"/>
      <c r="J58" s="265"/>
      <c r="K58" s="95"/>
      <c r="L58" s="96"/>
      <c r="M58" s="97"/>
      <c r="N58" s="98"/>
      <c r="O58" s="214" t="e">
        <f>C58/C26</f>
        <v>#DIV/0!</v>
      </c>
      <c r="P58" s="233" t="e">
        <f>C58/General!E67</f>
        <v>#DIV/0!</v>
      </c>
    </row>
    <row r="59" spans="1:16" x14ac:dyDescent="0.25">
      <c r="A59" t="s">
        <v>400</v>
      </c>
      <c r="B59" s="119" t="s">
        <v>130</v>
      </c>
      <c r="C59" s="82">
        <f>'Detailed Exps'!E11</f>
        <v>0</v>
      </c>
      <c r="D59" s="307" t="e">
        <f>C59/C63</f>
        <v>#DIV/0!</v>
      </c>
      <c r="F59" s="336" t="e">
        <f>C59/C8</f>
        <v>#DIV/0!</v>
      </c>
      <c r="G59" s="296" t="e">
        <f>C59/C9</f>
        <v>#DIV/0!</v>
      </c>
      <c r="H59" s="80" t="e">
        <f>C59/C17</f>
        <v>#DIV/0!</v>
      </c>
      <c r="I59" s="93"/>
      <c r="J59" s="265"/>
      <c r="K59" s="95"/>
      <c r="L59" s="96"/>
      <c r="M59" s="97"/>
      <c r="N59" s="98"/>
      <c r="O59" s="214" t="e">
        <f>C59/C26</f>
        <v>#DIV/0!</v>
      </c>
      <c r="P59" s="233" t="e">
        <f>C59/General!E67</f>
        <v>#DIV/0!</v>
      </c>
    </row>
    <row r="60" spans="1:16" x14ac:dyDescent="0.25">
      <c r="A60" t="s">
        <v>914</v>
      </c>
      <c r="B60" s="119" t="s">
        <v>132</v>
      </c>
      <c r="C60" s="82">
        <f>'Detailed Exps'!E15</f>
        <v>0</v>
      </c>
      <c r="D60" s="307" t="e">
        <f>C60/C63</f>
        <v>#DIV/0!</v>
      </c>
      <c r="F60" s="336" t="e">
        <f>C60/C8</f>
        <v>#DIV/0!</v>
      </c>
      <c r="G60" s="296" t="e">
        <f>C60/C9</f>
        <v>#DIV/0!</v>
      </c>
      <c r="H60" s="80" t="e">
        <f>C60/C17</f>
        <v>#DIV/0!</v>
      </c>
      <c r="I60" s="93"/>
      <c r="J60" s="265" t="e">
        <f>C60/C14</f>
        <v>#DIV/0!</v>
      </c>
      <c r="K60" s="95"/>
      <c r="L60" s="96"/>
      <c r="M60" s="97"/>
      <c r="N60" s="98"/>
      <c r="O60" s="146"/>
      <c r="P60" s="100"/>
    </row>
    <row r="61" spans="1:16" x14ac:dyDescent="0.25">
      <c r="A61" t="s">
        <v>916</v>
      </c>
      <c r="B61" s="119" t="s">
        <v>134</v>
      </c>
      <c r="C61" s="82">
        <f>'Detailed Exps'!E17</f>
        <v>0</v>
      </c>
      <c r="D61" s="307" t="e">
        <f>C61/C63</f>
        <v>#DIV/0!</v>
      </c>
      <c r="F61" s="336" t="e">
        <f>C61/C8</f>
        <v>#DIV/0!</v>
      </c>
      <c r="G61" s="296" t="e">
        <f>C61/C9</f>
        <v>#DIV/0!</v>
      </c>
      <c r="H61" s="80" t="e">
        <f>C61/C20</f>
        <v>#DIV/0!</v>
      </c>
      <c r="I61" s="93" t="e">
        <f>C61/C24</f>
        <v>#DIV/0!</v>
      </c>
      <c r="J61" s="265"/>
      <c r="K61" s="230" t="e">
        <f>C61/'Cap &amp; Ops Stats'!D38</f>
        <v>#DIV/0!</v>
      </c>
      <c r="L61" s="231" t="e">
        <f>C61/'Cap &amp; Ops Stats'!D39</f>
        <v>#DIV/0!</v>
      </c>
      <c r="M61" s="232" t="e">
        <f>C61/General!C58</f>
        <v>#DIV/0!</v>
      </c>
      <c r="N61" s="98"/>
      <c r="O61" s="146"/>
      <c r="P61" s="100"/>
    </row>
    <row r="62" spans="1:16" x14ac:dyDescent="0.25">
      <c r="A62" t="s">
        <v>918</v>
      </c>
      <c r="B62" s="119" t="s">
        <v>136</v>
      </c>
      <c r="C62" s="104">
        <f>'Detailed Exps'!E18+'Detailed Exps'!E19+'Detailed Exps'!E14</f>
        <v>0</v>
      </c>
      <c r="D62" s="308" t="e">
        <f>C62/C63</f>
        <v>#DIV/0!</v>
      </c>
      <c r="F62" s="336" t="e">
        <f>C62/C8</f>
        <v>#DIV/0!</v>
      </c>
      <c r="G62" s="296" t="e">
        <f>C62/C9</f>
        <v>#DIV/0!</v>
      </c>
      <c r="H62" s="80" t="e">
        <f>C62/C20</f>
        <v>#DIV/0!</v>
      </c>
      <c r="I62" s="93" t="e">
        <f>C62/C24</f>
        <v>#DIV/0!</v>
      </c>
      <c r="J62" s="265"/>
      <c r="K62" s="95"/>
      <c r="L62" s="96"/>
      <c r="M62" s="97"/>
      <c r="N62" s="98"/>
      <c r="O62" s="146"/>
      <c r="P62" s="100"/>
    </row>
    <row r="63" spans="1:16" x14ac:dyDescent="0.25">
      <c r="A63" t="s">
        <v>127</v>
      </c>
      <c r="B63" s="81" t="s">
        <v>137</v>
      </c>
      <c r="C63" s="248">
        <f>SUM(C55:C62)</f>
        <v>0</v>
      </c>
      <c r="D63" s="307"/>
      <c r="F63" s="336" t="e">
        <f>C63/C8</f>
        <v>#DIV/0!</v>
      </c>
      <c r="G63" s="296" t="e">
        <f>C63/C9</f>
        <v>#DIV/0!</v>
      </c>
      <c r="H63" s="80" t="e">
        <f>C63/C20</f>
        <v>#DIV/0!</v>
      </c>
      <c r="I63" s="93"/>
      <c r="J63" s="265" t="e">
        <f>C63/C14</f>
        <v>#DIV/0!</v>
      </c>
      <c r="K63" s="230" t="e">
        <f>C63/'Cap &amp; Ops Stats'!D38</f>
        <v>#DIV/0!</v>
      </c>
      <c r="L63" s="231" t="e">
        <f>C63/'Cap &amp; Ops Stats'!D39</f>
        <v>#DIV/0!</v>
      </c>
      <c r="M63" s="232" t="e">
        <f>C63/General!C58</f>
        <v>#DIV/0!</v>
      </c>
      <c r="N63" s="88" t="e">
        <f>C63/General!E25</f>
        <v>#DIV/0!</v>
      </c>
      <c r="O63" s="146"/>
      <c r="P63" s="100"/>
    </row>
    <row r="64" spans="1:16" ht="6" customHeight="1" x14ac:dyDescent="0.25">
      <c r="B64" s="85"/>
      <c r="C64" s="85"/>
      <c r="D64" s="307"/>
      <c r="F64" s="84"/>
      <c r="G64" s="296"/>
      <c r="H64" s="80"/>
      <c r="I64" s="93"/>
      <c r="J64" s="265"/>
      <c r="K64" s="95"/>
      <c r="L64" s="96"/>
      <c r="M64" s="97"/>
      <c r="N64" s="98"/>
      <c r="O64" s="146"/>
      <c r="P64" s="100"/>
    </row>
    <row r="65" spans="1:16" x14ac:dyDescent="0.25">
      <c r="A65" t="s">
        <v>129</v>
      </c>
      <c r="B65" s="147" t="s">
        <v>812</v>
      </c>
      <c r="C65" s="249">
        <f>C51-C63</f>
        <v>0</v>
      </c>
      <c r="D65" s="308"/>
      <c r="F65" s="258" t="e">
        <f>C65/C8</f>
        <v>#DIV/0!</v>
      </c>
      <c r="G65" s="297" t="e">
        <f>C65/C9</f>
        <v>#DIV/0!</v>
      </c>
      <c r="H65" s="121" t="e">
        <f>C65/C20</f>
        <v>#DIV/0!</v>
      </c>
      <c r="I65" s="112"/>
      <c r="J65" s="269" t="e">
        <f>C65/C14</f>
        <v>#DIV/0!</v>
      </c>
      <c r="K65" s="254" t="e">
        <f>C65/'Cap &amp; Ops Stats'!D38</f>
        <v>#DIV/0!</v>
      </c>
      <c r="L65" s="255" t="e">
        <f>C65/'Cap &amp; Ops Stats'!D39</f>
        <v>#DIV/0!</v>
      </c>
      <c r="M65" s="256" t="e">
        <f>C65/General!C58</f>
        <v>#DIV/0!</v>
      </c>
      <c r="N65" s="245" t="e">
        <f>C65/General!E25</f>
        <v>#DIV/0!</v>
      </c>
      <c r="O65" s="146"/>
      <c r="P65" s="100"/>
    </row>
    <row r="66" spans="1:16" x14ac:dyDescent="0.25">
      <c r="D66" s="305"/>
      <c r="H66" s="75"/>
      <c r="I66" s="75"/>
      <c r="J66" s="263"/>
      <c r="K66" s="75"/>
      <c r="L66" s="75"/>
      <c r="M66" s="75"/>
      <c r="N66" s="130"/>
      <c r="O66" s="130"/>
      <c r="P66" s="250"/>
    </row>
    <row r="67" spans="1:16" x14ac:dyDescent="0.25">
      <c r="B67" s="76" t="s">
        <v>11</v>
      </c>
      <c r="C67" s="134"/>
      <c r="D67" s="306"/>
      <c r="F67" s="358"/>
      <c r="G67" s="295"/>
      <c r="H67" s="139"/>
      <c r="I67" s="93"/>
      <c r="J67" s="265"/>
      <c r="K67" s="140"/>
      <c r="L67" s="171"/>
      <c r="M67" s="97"/>
      <c r="N67" s="98"/>
      <c r="O67" s="99"/>
      <c r="P67" s="100"/>
    </row>
    <row r="68" spans="1:16" x14ac:dyDescent="0.25">
      <c r="B68" s="81"/>
      <c r="C68" s="85"/>
      <c r="D68" s="307"/>
      <c r="F68" s="336"/>
      <c r="G68" s="296"/>
      <c r="H68" s="80"/>
      <c r="I68" s="93"/>
      <c r="J68" s="265"/>
      <c r="K68" s="95"/>
      <c r="L68" s="171"/>
      <c r="M68" s="97"/>
      <c r="N68" s="98"/>
      <c r="O68" s="99"/>
      <c r="P68" s="100"/>
    </row>
    <row r="69" spans="1:16" x14ac:dyDescent="0.25">
      <c r="B69" s="81" t="s">
        <v>138</v>
      </c>
      <c r="C69" s="85"/>
      <c r="D69" s="307"/>
      <c r="F69" s="336"/>
      <c r="G69" s="296"/>
      <c r="H69" s="80"/>
      <c r="I69" s="93"/>
      <c r="J69" s="265"/>
      <c r="K69" s="95"/>
      <c r="L69" s="171"/>
      <c r="M69" s="97"/>
      <c r="N69" s="98"/>
      <c r="O69" s="99"/>
      <c r="P69" s="100"/>
    </row>
    <row r="70" spans="1:16" x14ac:dyDescent="0.25">
      <c r="A70" t="s">
        <v>846</v>
      </c>
      <c r="B70" s="119" t="s">
        <v>915</v>
      </c>
      <c r="C70" s="82">
        <f>'Detailed Exps'!E46</f>
        <v>0</v>
      </c>
      <c r="D70" s="307" t="e">
        <f>C70/C73</f>
        <v>#DIV/0!</v>
      </c>
      <c r="F70" s="336" t="e">
        <f>C70/C8</f>
        <v>#DIV/0!</v>
      </c>
      <c r="G70" s="296" t="e">
        <f>C70/C9</f>
        <v>#DIV/0!</v>
      </c>
      <c r="H70" s="80" t="e">
        <f>C70/C17</f>
        <v>#DIV/0!</v>
      </c>
      <c r="I70" s="93"/>
      <c r="J70" s="265" t="e">
        <f>C70/C12</f>
        <v>#DIV/0!</v>
      </c>
      <c r="K70" s="95"/>
      <c r="L70" s="171"/>
      <c r="M70" s="232" t="e">
        <f>C70/General!C58</f>
        <v>#DIV/0!</v>
      </c>
      <c r="N70" s="98"/>
      <c r="O70" s="99"/>
      <c r="P70" s="100"/>
    </row>
    <row r="71" spans="1:16" x14ac:dyDescent="0.25">
      <c r="A71" t="s">
        <v>847</v>
      </c>
      <c r="B71" s="119" t="s">
        <v>139</v>
      </c>
      <c r="C71" s="82">
        <f>'Detailed Exps'!E47</f>
        <v>0</v>
      </c>
      <c r="D71" s="307" t="e">
        <f>C71/C73</f>
        <v>#DIV/0!</v>
      </c>
      <c r="F71" s="336" t="e">
        <f>C71/C8</f>
        <v>#DIV/0!</v>
      </c>
      <c r="G71" s="296" t="e">
        <f>C71/C9</f>
        <v>#DIV/0!</v>
      </c>
      <c r="H71" s="80" t="e">
        <f>C71/C17</f>
        <v>#DIV/0!</v>
      </c>
      <c r="I71" s="93"/>
      <c r="J71" s="265" t="e">
        <f>C71/C12</f>
        <v>#DIV/0!</v>
      </c>
      <c r="K71" s="95"/>
      <c r="L71" s="171"/>
      <c r="M71" s="232" t="e">
        <f>C71/General!C58</f>
        <v>#DIV/0!</v>
      </c>
      <c r="N71" s="98"/>
      <c r="O71" s="99"/>
      <c r="P71" s="100"/>
    </row>
    <row r="72" spans="1:16" x14ac:dyDescent="0.25">
      <c r="A72" t="s">
        <v>848</v>
      </c>
      <c r="B72" s="119" t="s">
        <v>140</v>
      </c>
      <c r="C72" s="104">
        <f>'Detailed Exps'!E45</f>
        <v>0</v>
      </c>
      <c r="D72" s="308" t="e">
        <f>C72/C73</f>
        <v>#DIV/0!</v>
      </c>
      <c r="F72" s="336" t="e">
        <f>C72/C8</f>
        <v>#DIV/0!</v>
      </c>
      <c r="G72" s="296" t="e">
        <f>C72/C9</f>
        <v>#DIV/0!</v>
      </c>
      <c r="H72" s="80" t="e">
        <f>C72/C17</f>
        <v>#DIV/0!</v>
      </c>
      <c r="I72" s="93"/>
      <c r="J72" s="265" t="e">
        <f>C72/C12</f>
        <v>#DIV/0!</v>
      </c>
      <c r="K72" s="95"/>
      <c r="L72" s="171"/>
      <c r="M72" s="232" t="e">
        <f>C72/General!C58</f>
        <v>#DIV/0!</v>
      </c>
      <c r="N72" s="98"/>
      <c r="O72" s="99"/>
      <c r="P72" s="100"/>
    </row>
    <row r="73" spans="1:16" x14ac:dyDescent="0.25">
      <c r="A73" t="s">
        <v>155</v>
      </c>
      <c r="B73" s="81" t="s">
        <v>141</v>
      </c>
      <c r="C73" s="217">
        <f>SUM(C70:C72)</f>
        <v>0</v>
      </c>
      <c r="D73" s="307"/>
      <c r="F73" s="336" t="e">
        <f>C73/C8</f>
        <v>#DIV/0!</v>
      </c>
      <c r="G73" s="296" t="e">
        <f>C73/C9</f>
        <v>#DIV/0!</v>
      </c>
      <c r="H73" s="80" t="e">
        <f>C73/C17</f>
        <v>#DIV/0!</v>
      </c>
      <c r="I73" s="93"/>
      <c r="J73" s="265" t="e">
        <f>C73/C12</f>
        <v>#DIV/0!</v>
      </c>
      <c r="K73" s="239" t="e">
        <f>C73/'Cap &amp; Ops Stats'!D38</f>
        <v>#DIV/0!</v>
      </c>
      <c r="L73" s="240" t="e">
        <f>C73/'Cap &amp; Ops Stats'!D39</f>
        <v>#DIV/0!</v>
      </c>
      <c r="M73" s="241" t="e">
        <f>C73/General!C58</f>
        <v>#DIV/0!</v>
      </c>
      <c r="N73" s="98"/>
      <c r="O73" s="99"/>
      <c r="P73" s="100"/>
    </row>
    <row r="74" spans="1:16" ht="6.75" customHeight="1" x14ac:dyDescent="0.25">
      <c r="B74" s="81"/>
      <c r="C74" s="217"/>
      <c r="D74" s="307"/>
      <c r="F74" s="336"/>
      <c r="G74" s="296"/>
      <c r="H74" s="80"/>
      <c r="I74" s="93"/>
      <c r="J74" s="265"/>
      <c r="K74" s="95"/>
      <c r="L74" s="171"/>
      <c r="M74" s="156"/>
      <c r="N74" s="98"/>
      <c r="O74" s="99"/>
      <c r="P74" s="100"/>
    </row>
    <row r="75" spans="1:16" x14ac:dyDescent="0.25">
      <c r="A75" t="s">
        <v>156</v>
      </c>
      <c r="B75" s="81" t="s">
        <v>694</v>
      </c>
      <c r="C75" s="82">
        <f>'Stmt of Revs Exps'!K34</f>
        <v>0</v>
      </c>
      <c r="D75" s="307" t="e">
        <f>C75/C63</f>
        <v>#DIV/0!</v>
      </c>
      <c r="F75" s="336" t="e">
        <f>C75/C8</f>
        <v>#DIV/0!</v>
      </c>
      <c r="G75" s="296" t="e">
        <f>C75/C9</f>
        <v>#DIV/0!</v>
      </c>
      <c r="H75" s="80"/>
      <c r="I75" s="93"/>
      <c r="J75" s="265"/>
      <c r="K75" s="95"/>
      <c r="L75" s="171"/>
      <c r="M75" s="156"/>
      <c r="N75" s="98"/>
      <c r="O75" s="99"/>
      <c r="P75" s="100"/>
    </row>
    <row r="76" spans="1:16" x14ac:dyDescent="0.25">
      <c r="A76" t="s">
        <v>163</v>
      </c>
      <c r="B76" s="81" t="s">
        <v>695</v>
      </c>
      <c r="C76" s="82">
        <f>'Stmt of Revs Exps'!K37</f>
        <v>0</v>
      </c>
      <c r="D76" s="307" t="e">
        <f>C76/C63</f>
        <v>#DIV/0!</v>
      </c>
      <c r="F76" s="336" t="e">
        <f>C76/C8</f>
        <v>#DIV/0!</v>
      </c>
      <c r="G76" s="296" t="e">
        <f>C76/C9</f>
        <v>#DIV/0!</v>
      </c>
      <c r="H76" s="80" t="e">
        <f>C76/C20</f>
        <v>#DIV/0!</v>
      </c>
      <c r="I76" s="93" t="e">
        <f>C76/C24</f>
        <v>#DIV/0!</v>
      </c>
      <c r="J76" s="265" t="e">
        <f>C76/C14</f>
        <v>#DIV/0!</v>
      </c>
      <c r="K76" s="230" t="e">
        <f>C76/'Cap &amp; Ops Stats'!D38</f>
        <v>#DIV/0!</v>
      </c>
      <c r="L76" s="231" t="e">
        <f>C76/'Cap &amp; Ops Stats'!D39</f>
        <v>#DIV/0!</v>
      </c>
      <c r="M76" s="232" t="e">
        <f>C76/General!C58</f>
        <v>#DIV/0!</v>
      </c>
      <c r="N76" s="88" t="e">
        <f>C76/General!E25</f>
        <v>#DIV/0!</v>
      </c>
      <c r="O76" s="99"/>
      <c r="P76" s="100"/>
    </row>
    <row r="77" spans="1:16" x14ac:dyDescent="0.25">
      <c r="A77" t="s">
        <v>164</v>
      </c>
      <c r="B77" s="81" t="s">
        <v>696</v>
      </c>
      <c r="C77" s="82">
        <f>'Stmt of Revs Exps'!K35</f>
        <v>0</v>
      </c>
      <c r="D77" s="307" t="e">
        <f>C77/C63</f>
        <v>#DIV/0!</v>
      </c>
      <c r="F77" s="336" t="e">
        <f>C77/C8</f>
        <v>#DIV/0!</v>
      </c>
      <c r="G77" s="296" t="e">
        <f>C77/C9</f>
        <v>#DIV/0!</v>
      </c>
      <c r="H77" s="80" t="e">
        <f>C77/C20</f>
        <v>#DIV/0!</v>
      </c>
      <c r="I77" s="93" t="e">
        <f>C77/C24</f>
        <v>#DIV/0!</v>
      </c>
      <c r="J77" s="265" t="e">
        <f>C77/C14</f>
        <v>#DIV/0!</v>
      </c>
      <c r="K77" s="230" t="e">
        <f>C77/'Cap &amp; Ops Stats'!D38</f>
        <v>#DIV/0!</v>
      </c>
      <c r="L77" s="231" t="e">
        <f>C77/'Cap &amp; Ops Stats'!D39</f>
        <v>#DIV/0!</v>
      </c>
      <c r="M77" s="232" t="e">
        <f>C77/General!C58</f>
        <v>#DIV/0!</v>
      </c>
      <c r="N77" s="88" t="e">
        <f>C77/General!E25</f>
        <v>#DIV/0!</v>
      </c>
      <c r="O77" s="99"/>
      <c r="P77" s="100"/>
    </row>
    <row r="78" spans="1:16" x14ac:dyDescent="0.25">
      <c r="A78" t="s">
        <v>422</v>
      </c>
      <c r="B78" s="81" t="s">
        <v>697</v>
      </c>
      <c r="C78" s="82">
        <f>'Stmt of Revs Exps'!K36</f>
        <v>0</v>
      </c>
      <c r="D78" s="307" t="e">
        <f>C78/C63</f>
        <v>#DIV/0!</v>
      </c>
      <c r="F78" s="336" t="e">
        <f>C78/C8</f>
        <v>#DIV/0!</v>
      </c>
      <c r="G78" s="296" t="e">
        <f>C78/C9</f>
        <v>#DIV/0!</v>
      </c>
      <c r="H78" s="80" t="e">
        <f>C78/C20</f>
        <v>#DIV/0!</v>
      </c>
      <c r="I78" s="93" t="e">
        <f>C78/C24</f>
        <v>#DIV/0!</v>
      </c>
      <c r="J78" s="265" t="e">
        <f>C78/C14</f>
        <v>#DIV/0!</v>
      </c>
      <c r="K78" s="230" t="e">
        <f>C78/'Cap &amp; Ops Stats'!D38</f>
        <v>#DIV/0!</v>
      </c>
      <c r="L78" s="231" t="e">
        <f>C78/'Cap &amp; Ops Stats'!D39</f>
        <v>#DIV/0!</v>
      </c>
      <c r="M78" s="232" t="e">
        <f>C78/General!C58</f>
        <v>#DIV/0!</v>
      </c>
      <c r="N78" s="88" t="e">
        <f>C78/General!E25</f>
        <v>#DIV/0!</v>
      </c>
      <c r="O78" s="99"/>
      <c r="P78" s="100"/>
    </row>
    <row r="79" spans="1:16" x14ac:dyDescent="0.25">
      <c r="A79" t="s">
        <v>249</v>
      </c>
      <c r="B79" s="147" t="s">
        <v>698</v>
      </c>
      <c r="C79" s="104">
        <f>'Stmt of Revs Exps'!K39</f>
        <v>0</v>
      </c>
      <c r="D79" s="308" t="e">
        <f>C79/C63</f>
        <v>#DIV/0!</v>
      </c>
      <c r="F79" s="339" t="e">
        <f>C79/C8</f>
        <v>#DIV/0!</v>
      </c>
      <c r="G79" s="297" t="e">
        <f>C79/C9</f>
        <v>#DIV/0!</v>
      </c>
      <c r="H79" s="80" t="e">
        <f>C79/C20</f>
        <v>#DIV/0!</v>
      </c>
      <c r="I79" s="93" t="e">
        <f>C79/C24</f>
        <v>#DIV/0!</v>
      </c>
      <c r="J79" s="269" t="e">
        <f>C79/C14</f>
        <v>#DIV/0!</v>
      </c>
      <c r="K79" s="234" t="e">
        <f>C79/'Cap &amp; Ops Stats'!D38</f>
        <v>#DIV/0!</v>
      </c>
      <c r="L79" s="235" t="e">
        <f>C79/'Cap &amp; Ops Stats'!D39</f>
        <v>#DIV/0!</v>
      </c>
      <c r="M79" s="236" t="e">
        <f>C79/General!C58</f>
        <v>#DIV/0!</v>
      </c>
      <c r="N79" s="237" t="e">
        <f>C79/General!E25</f>
        <v>#DIV/0!</v>
      </c>
      <c r="O79" s="126"/>
      <c r="P79" s="127"/>
    </row>
    <row r="80" spans="1:16" x14ac:dyDescent="0.25">
      <c r="B80" s="1"/>
      <c r="D80" s="305"/>
      <c r="H80" s="130"/>
      <c r="I80" s="130"/>
      <c r="P80" s="225"/>
    </row>
    <row r="81" spans="1:16" x14ac:dyDescent="0.25">
      <c r="B81" s="149" t="s">
        <v>142</v>
      </c>
      <c r="C81" s="134"/>
      <c r="D81" s="306"/>
      <c r="F81" s="358"/>
      <c r="G81" s="295"/>
      <c r="H81" s="139"/>
      <c r="I81" s="93"/>
      <c r="J81" s="276"/>
      <c r="K81" s="140"/>
      <c r="L81" s="141"/>
      <c r="M81" s="227"/>
      <c r="N81" s="227"/>
      <c r="O81" s="215"/>
      <c r="P81" s="145"/>
    </row>
    <row r="82" spans="1:16" x14ac:dyDescent="0.25">
      <c r="B82" s="150"/>
      <c r="C82" s="85"/>
      <c r="D82" s="307"/>
      <c r="F82" s="336"/>
      <c r="G82" s="296"/>
      <c r="H82" s="80"/>
      <c r="I82" s="93"/>
      <c r="J82" s="265"/>
      <c r="K82" s="95"/>
      <c r="L82" s="96"/>
      <c r="M82" s="228"/>
      <c r="N82" s="228"/>
      <c r="O82" s="146"/>
      <c r="P82" s="100"/>
    </row>
    <row r="83" spans="1:16" x14ac:dyDescent="0.25">
      <c r="A83" t="s">
        <v>165</v>
      </c>
      <c r="B83" s="85" t="s">
        <v>143</v>
      </c>
      <c r="C83" s="82">
        <f>Debt!K9</f>
        <v>0</v>
      </c>
      <c r="D83" s="307"/>
      <c r="F83" s="336" t="e">
        <f>C83/C8</f>
        <v>#DIV/0!</v>
      </c>
      <c r="G83" s="296" t="e">
        <f>C83/C9</f>
        <v>#DIV/0!</v>
      </c>
      <c r="H83" s="80" t="e">
        <f>C83/C20</f>
        <v>#DIV/0!</v>
      </c>
      <c r="I83" s="93" t="e">
        <f>C83/C24</f>
        <v>#DIV/0!</v>
      </c>
      <c r="J83" s="265" t="e">
        <f>C83/C14</f>
        <v>#DIV/0!</v>
      </c>
      <c r="K83" s="230" t="e">
        <f>C83/'Cap &amp; Ops Stats'!D38</f>
        <v>#DIV/0!</v>
      </c>
      <c r="L83" s="231" t="e">
        <f>C83/'Cap &amp; Ops Stats'!D39</f>
        <v>#DIV/0!</v>
      </c>
      <c r="M83" s="232" t="e">
        <f>C83/General!C58</f>
        <v>#DIV/0!</v>
      </c>
      <c r="N83" s="157"/>
      <c r="O83" s="146"/>
      <c r="P83" s="100"/>
    </row>
    <row r="84" spans="1:16" x14ac:dyDescent="0.25">
      <c r="A84" t="s">
        <v>178</v>
      </c>
      <c r="B84" s="81" t="s">
        <v>144</v>
      </c>
      <c r="C84" s="217">
        <f>Debt!K10</f>
        <v>0</v>
      </c>
      <c r="D84" s="307"/>
      <c r="F84" s="336" t="e">
        <f>C84/C8</f>
        <v>#DIV/0!</v>
      </c>
      <c r="G84" s="296" t="e">
        <f>C84/C9</f>
        <v>#DIV/0!</v>
      </c>
      <c r="H84" s="80" t="e">
        <f>C84/C20</f>
        <v>#DIV/0!</v>
      </c>
      <c r="I84" s="93" t="e">
        <f>C84/C24</f>
        <v>#DIV/0!</v>
      </c>
      <c r="J84" s="265" t="e">
        <f>C84/C14</f>
        <v>#DIV/0!</v>
      </c>
      <c r="K84" s="239" t="e">
        <f>C84/'Cap &amp; Ops Stats'!D38</f>
        <v>#DIV/0!</v>
      </c>
      <c r="L84" s="240" t="e">
        <f>C84/'Cap &amp; Ops Stats'!D39</f>
        <v>#DIV/0!</v>
      </c>
      <c r="M84" s="241" t="e">
        <f>C84/General!C58</f>
        <v>#DIV/0!</v>
      </c>
      <c r="N84" s="228"/>
      <c r="O84" s="146"/>
      <c r="P84" s="100"/>
    </row>
    <row r="85" spans="1:16" x14ac:dyDescent="0.25">
      <c r="B85" s="85"/>
      <c r="C85" s="85"/>
      <c r="D85" s="307"/>
      <c r="F85" s="336"/>
      <c r="G85" s="296"/>
      <c r="H85" s="80"/>
      <c r="I85" s="93"/>
      <c r="J85" s="265"/>
      <c r="K85" s="95"/>
      <c r="L85" s="96"/>
      <c r="M85" s="228"/>
      <c r="N85" s="228"/>
      <c r="O85" s="146"/>
      <c r="P85" s="100"/>
    </row>
    <row r="86" spans="1:16" x14ac:dyDescent="0.25">
      <c r="B86" s="81" t="s">
        <v>145</v>
      </c>
      <c r="C86" s="85"/>
      <c r="D86" s="307"/>
      <c r="F86" s="336"/>
      <c r="G86" s="296"/>
      <c r="H86" s="80"/>
      <c r="I86" s="93"/>
      <c r="J86" s="265"/>
      <c r="K86" s="95"/>
      <c r="L86" s="96"/>
      <c r="M86" s="228"/>
      <c r="N86" s="228"/>
      <c r="O86" s="146"/>
      <c r="P86" s="100"/>
    </row>
    <row r="87" spans="1:16" x14ac:dyDescent="0.25">
      <c r="A87" s="20" t="s">
        <v>992</v>
      </c>
      <c r="B87" s="119" t="s">
        <v>98</v>
      </c>
      <c r="C87" s="82">
        <f>Debt!K18</f>
        <v>0</v>
      </c>
      <c r="D87" s="307"/>
      <c r="F87" s="336" t="e">
        <f>C87/C8</f>
        <v>#DIV/0!</v>
      </c>
      <c r="G87" s="296" t="e">
        <f>C87/C9</f>
        <v>#DIV/0!</v>
      </c>
      <c r="H87" s="80" t="e">
        <f>C87/C20</f>
        <v>#DIV/0!</v>
      </c>
      <c r="I87" s="93" t="e">
        <f>C87/C24</f>
        <v>#DIV/0!</v>
      </c>
      <c r="J87" s="265" t="e">
        <f>C87/C14</f>
        <v>#DIV/0!</v>
      </c>
      <c r="K87" s="230" t="e">
        <f>C87/'Cap &amp; Ops Stats'!D38</f>
        <v>#DIV/0!</v>
      </c>
      <c r="L87" s="231" t="e">
        <f>C87/'Cap &amp; Ops Stats'!D39</f>
        <v>#DIV/0!</v>
      </c>
      <c r="M87" s="232" t="e">
        <f>C87/General!C58</f>
        <v>#DIV/0!</v>
      </c>
      <c r="N87" s="228"/>
      <c r="O87" s="146"/>
      <c r="P87" s="100"/>
    </row>
    <row r="88" spans="1:16" x14ac:dyDescent="0.25">
      <c r="A88" s="20" t="s">
        <v>993</v>
      </c>
      <c r="B88" s="81" t="s">
        <v>99</v>
      </c>
      <c r="C88" s="217">
        <f>Debt!K21</f>
        <v>0</v>
      </c>
      <c r="D88" s="307"/>
      <c r="F88" s="336" t="e">
        <f>C88/C8</f>
        <v>#DIV/0!</v>
      </c>
      <c r="G88" s="296" t="e">
        <f>C88/C9</f>
        <v>#DIV/0!</v>
      </c>
      <c r="H88" s="80" t="e">
        <f>C88/C20</f>
        <v>#DIV/0!</v>
      </c>
      <c r="I88" s="93" t="e">
        <f>C88/C24</f>
        <v>#DIV/0!</v>
      </c>
      <c r="J88" s="265" t="e">
        <f>C88/C14</f>
        <v>#DIV/0!</v>
      </c>
      <c r="K88" s="239" t="e">
        <f>C88/'Cap &amp; Ops Stats'!D38</f>
        <v>#DIV/0!</v>
      </c>
      <c r="L88" s="240" t="e">
        <f>C88/'Cap &amp; Ops Stats'!D39</f>
        <v>#DIV/0!</v>
      </c>
      <c r="M88" s="241" t="e">
        <f>C88/General!C58</f>
        <v>#DIV/0!</v>
      </c>
      <c r="N88" s="228"/>
      <c r="O88" s="146"/>
      <c r="P88" s="100"/>
    </row>
    <row r="89" spans="1:16" x14ac:dyDescent="0.25">
      <c r="B89" s="85"/>
      <c r="C89" s="85"/>
      <c r="D89" s="307"/>
      <c r="F89" s="336"/>
      <c r="G89" s="296"/>
      <c r="H89" s="80"/>
      <c r="I89" s="93"/>
      <c r="J89" s="265"/>
      <c r="K89" s="95"/>
      <c r="L89" s="96"/>
      <c r="M89" s="228"/>
      <c r="N89" s="228"/>
      <c r="O89" s="146"/>
      <c r="P89" s="100"/>
    </row>
    <row r="90" spans="1:16" x14ac:dyDescent="0.25">
      <c r="A90" s="20" t="s">
        <v>994</v>
      </c>
      <c r="B90" s="81" t="s">
        <v>100</v>
      </c>
      <c r="C90" s="85"/>
      <c r="D90" s="357">
        <f>Misc!E28</f>
        <v>0</v>
      </c>
      <c r="F90" s="336"/>
      <c r="G90" s="296"/>
      <c r="H90" s="80"/>
      <c r="I90" s="93"/>
      <c r="J90" s="265"/>
      <c r="K90" s="95"/>
      <c r="L90" s="96"/>
      <c r="M90" s="228"/>
      <c r="N90" s="228"/>
      <c r="O90" s="146"/>
      <c r="P90" s="100"/>
    </row>
    <row r="91" spans="1:16" x14ac:dyDescent="0.25">
      <c r="A91" s="20" t="s">
        <v>996</v>
      </c>
      <c r="B91" s="81" t="s">
        <v>101</v>
      </c>
      <c r="C91" s="82">
        <f>'Cap &amp; Ops Stats'!D22</f>
        <v>0</v>
      </c>
      <c r="D91" s="307"/>
      <c r="F91" s="336" t="e">
        <f>C91/C8</f>
        <v>#DIV/0!</v>
      </c>
      <c r="G91" s="296" t="e">
        <f>C91/C9</f>
        <v>#DIV/0!</v>
      </c>
      <c r="H91" s="80" t="e">
        <f>C91/C20</f>
        <v>#DIV/0!</v>
      </c>
      <c r="I91" s="93" t="e">
        <f>C91/C24</f>
        <v>#DIV/0!</v>
      </c>
      <c r="J91" s="265" t="e">
        <f>C91/C14</f>
        <v>#DIV/0!</v>
      </c>
      <c r="K91" s="230" t="e">
        <f>C91/'Cap &amp; Ops Stats'!D38</f>
        <v>#DIV/0!</v>
      </c>
      <c r="L91" s="231" t="e">
        <f>C91/'Cap &amp; Ops Stats'!D39</f>
        <v>#DIV/0!</v>
      </c>
      <c r="M91" s="156"/>
      <c r="N91" s="228"/>
      <c r="O91" s="146"/>
      <c r="P91" s="100"/>
    </row>
    <row r="92" spans="1:16" x14ac:dyDescent="0.25">
      <c r="A92" s="20" t="s">
        <v>692</v>
      </c>
      <c r="B92" s="147" t="s">
        <v>102</v>
      </c>
      <c r="C92" s="104" t="e">
        <f>'Cap &amp; Ops Stats'!D35</f>
        <v>#DIV/0!</v>
      </c>
      <c r="D92" s="308"/>
      <c r="F92" s="339"/>
      <c r="G92" s="297"/>
      <c r="H92" s="121"/>
      <c r="I92" s="112"/>
      <c r="J92" s="269"/>
      <c r="K92" s="122"/>
      <c r="L92" s="123"/>
      <c r="M92" s="229"/>
      <c r="N92" s="229"/>
      <c r="O92" s="148"/>
      <c r="P92" s="127"/>
    </row>
    <row r="94" spans="1:16" x14ac:dyDescent="0.25">
      <c r="B94" s="1"/>
    </row>
    <row r="97" spans="2:2" ht="15.6" x14ac:dyDescent="0.3">
      <c r="B97" s="251"/>
    </row>
    <row r="98" spans="2:2" ht="15.6" x14ac:dyDescent="0.3">
      <c r="B98" s="251"/>
    </row>
    <row r="99" spans="2:2" ht="15.6" x14ac:dyDescent="0.3">
      <c r="B99" s="251"/>
    </row>
  </sheetData>
  <sheetProtection algorithmName="SHA-512" hashValue="VhHQ6rtpK+V704YM9o/9W06NHqgAHaSUTZhNdmjq2fqDRqiNI5xxJsloRIhScAtdykHrKbv1OFZ3mUEqpOXz+A==" saltValue="MRt2tMsMbGP6pTQPU/fFVg==" spinCount="100000" sheet="1" objects="1" scenarios="1" formatColumns="0"/>
  <mergeCells count="5">
    <mergeCell ref="F3:G3"/>
    <mergeCell ref="H3:J3"/>
    <mergeCell ref="K3:L3"/>
    <mergeCell ref="M3:N3"/>
    <mergeCell ref="O3:P3"/>
  </mergeCells>
  <phoneticPr fontId="51" type="noConversion"/>
  <pageMargins left="0.7" right="0.7" top="0.75" bottom="0.75" header="0.3" footer="0.3"/>
  <pageSetup scale="3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indexed="48"/>
  </sheetPr>
  <dimension ref="A1:O106"/>
  <sheetViews>
    <sheetView zoomScale="80" zoomScaleNormal="80" workbookViewId="0">
      <pane ySplit="6" topLeftCell="A58" activePane="bottomLeft" state="frozen"/>
      <selection activeCell="G434" sqref="G434"/>
      <selection pane="bottomLeft" activeCell="B83" sqref="B83"/>
    </sheetView>
  </sheetViews>
  <sheetFormatPr defaultColWidth="9.109375" defaultRowHeight="15.6" x14ac:dyDescent="0.3"/>
  <cols>
    <col min="1" max="1" width="4.44140625" style="174" bestFit="1" customWidth="1"/>
    <col min="2" max="2" width="67.88671875" style="174" customWidth="1"/>
    <col min="3" max="3" width="23.6640625" style="174" customWidth="1"/>
    <col min="4" max="4" width="15.44140625" style="300" customWidth="1"/>
    <col min="5" max="5" width="1.6640625" style="174" customWidth="1"/>
    <col min="6" max="6" width="14.44140625" style="300" customWidth="1"/>
    <col min="7" max="7" width="12.6640625" style="300" customWidth="1"/>
    <col min="8" max="8" width="13" style="300" customWidth="1"/>
    <col min="9" max="9" width="9.33203125" style="300" bestFit="1" customWidth="1"/>
    <col min="10" max="10" width="9.44140625" style="300" bestFit="1" customWidth="1"/>
    <col min="11" max="11" width="11.109375" style="300" customWidth="1"/>
    <col min="12" max="12" width="10.109375" style="174" customWidth="1"/>
    <col min="13" max="13" width="10.44140625" style="174" customWidth="1"/>
    <col min="14" max="14" width="10.6640625" style="174" customWidth="1"/>
    <col min="15" max="15" width="10" style="174" customWidth="1"/>
    <col min="16" max="16384" width="9.109375" style="174"/>
  </cols>
  <sheetData>
    <row r="1" spans="1:15" ht="16.2" thickBot="1" x14ac:dyDescent="0.35"/>
    <row r="2" spans="1:15" ht="19.8" thickBot="1" x14ac:dyDescent="0.35">
      <c r="A2" s="802" t="s">
        <v>287</v>
      </c>
      <c r="B2" s="803"/>
      <c r="C2" s="803"/>
      <c r="D2" s="803"/>
      <c r="E2" s="803"/>
      <c r="F2" s="803"/>
      <c r="G2" s="803"/>
      <c r="H2" s="803"/>
      <c r="I2" s="803"/>
      <c r="J2" s="803"/>
      <c r="K2" s="804"/>
      <c r="L2" s="175"/>
      <c r="M2" s="175"/>
    </row>
    <row r="3" spans="1:15" ht="9.75" customHeight="1" x14ac:dyDescent="0.3">
      <c r="A3" s="159"/>
      <c r="B3" s="159"/>
      <c r="C3" s="159"/>
      <c r="D3" s="301"/>
      <c r="E3" s="159"/>
      <c r="F3" s="301"/>
      <c r="G3" s="301"/>
      <c r="H3" s="301"/>
      <c r="I3" s="301"/>
      <c r="J3" s="301"/>
      <c r="K3" s="317"/>
      <c r="L3" s="175"/>
      <c r="M3" s="175"/>
    </row>
    <row r="4" spans="1:15" ht="17.399999999999999" x14ac:dyDescent="0.3">
      <c r="A4" s="5"/>
      <c r="B4" s="160"/>
      <c r="C4" s="161"/>
      <c r="D4" s="302"/>
      <c r="E4" s="63"/>
      <c r="F4" s="331" t="s">
        <v>253</v>
      </c>
      <c r="G4" s="1226"/>
      <c r="H4" s="1227"/>
      <c r="I4" s="1228"/>
      <c r="J4" s="1229"/>
      <c r="K4" s="318"/>
      <c r="L4" s="1225"/>
      <c r="M4" s="1225"/>
    </row>
    <row r="5" spans="1:15" ht="17.399999999999999" x14ac:dyDescent="0.3">
      <c r="A5" s="5"/>
      <c r="B5" s="60"/>
      <c r="C5" s="173"/>
      <c r="D5" s="303"/>
      <c r="E5" s="63"/>
      <c r="F5" s="332" t="s">
        <v>254</v>
      </c>
      <c r="G5" s="1222" t="s">
        <v>703</v>
      </c>
      <c r="H5" s="1223"/>
      <c r="I5" s="1224" t="s">
        <v>704</v>
      </c>
      <c r="J5" s="1224"/>
      <c r="K5" s="319" t="s">
        <v>705</v>
      </c>
      <c r="L5" s="1225"/>
      <c r="M5" s="1225"/>
    </row>
    <row r="6" spans="1:15" ht="54.75" customHeight="1" x14ac:dyDescent="0.3">
      <c r="A6" s="5"/>
      <c r="B6" s="64"/>
      <c r="C6" s="163" t="s">
        <v>404</v>
      </c>
      <c r="D6" s="304" t="s">
        <v>707</v>
      </c>
      <c r="E6" s="9"/>
      <c r="F6" s="333" t="s">
        <v>708</v>
      </c>
      <c r="G6" s="260" t="s">
        <v>710</v>
      </c>
      <c r="H6" s="327" t="s">
        <v>711</v>
      </c>
      <c r="I6" s="334" t="s">
        <v>713</v>
      </c>
      <c r="J6" s="335" t="s">
        <v>714</v>
      </c>
      <c r="K6" s="320" t="s">
        <v>746</v>
      </c>
      <c r="L6" s="12"/>
      <c r="M6" s="12"/>
    </row>
    <row r="7" spans="1:15" x14ac:dyDescent="0.3">
      <c r="A7" s="5"/>
      <c r="B7"/>
      <c r="C7"/>
      <c r="D7" s="305"/>
      <c r="E7"/>
      <c r="F7" s="263"/>
      <c r="G7" s="263"/>
      <c r="H7" s="263"/>
      <c r="I7" s="263"/>
      <c r="J7" s="263"/>
      <c r="K7" s="263"/>
      <c r="L7"/>
      <c r="M7"/>
    </row>
    <row r="8" spans="1:15" x14ac:dyDescent="0.3">
      <c r="A8" s="5"/>
      <c r="B8" s="76" t="s">
        <v>750</v>
      </c>
      <c r="C8" s="134"/>
      <c r="D8" s="306"/>
      <c r="E8"/>
      <c r="F8" s="336"/>
      <c r="G8" s="264"/>
      <c r="H8" s="293"/>
      <c r="I8" s="337"/>
      <c r="J8" s="338"/>
      <c r="K8" s="321"/>
      <c r="L8"/>
      <c r="M8"/>
      <c r="N8" s="176"/>
    </row>
    <row r="9" spans="1:15" ht="6.75" customHeight="1" x14ac:dyDescent="0.3">
      <c r="A9" s="5"/>
      <c r="B9" s="81"/>
      <c r="C9" s="85"/>
      <c r="D9" s="307"/>
      <c r="E9"/>
      <c r="F9" s="336"/>
      <c r="G9" s="264"/>
      <c r="H9" s="293"/>
      <c r="I9" s="337"/>
      <c r="J9" s="338"/>
      <c r="K9" s="322"/>
      <c r="L9"/>
      <c r="M9"/>
    </row>
    <row r="10" spans="1:15" x14ac:dyDescent="0.3">
      <c r="A10" s="5" t="s">
        <v>157</v>
      </c>
      <c r="B10" s="85" t="s">
        <v>751</v>
      </c>
      <c r="C10" s="86">
        <f>'Cap &amp; Ops Stats'!I12</f>
        <v>0</v>
      </c>
      <c r="D10" s="307"/>
      <c r="E10"/>
      <c r="F10" s="336"/>
      <c r="G10" s="264" t="e">
        <f>C10/C13</f>
        <v>#DIV/0!</v>
      </c>
      <c r="H10" s="293"/>
      <c r="I10" s="337" t="e">
        <f>C10/C19</f>
        <v>#DIV/0!</v>
      </c>
      <c r="J10" s="338" t="e">
        <f>C10/C21</f>
        <v>#DIV/0!</v>
      </c>
      <c r="K10" s="322" t="e">
        <f>C10/C24</f>
        <v>#DIV/0!</v>
      </c>
      <c r="L10"/>
      <c r="M10"/>
      <c r="O10" s="177"/>
    </row>
    <row r="11" spans="1:15" x14ac:dyDescent="0.3">
      <c r="A11" s="5" t="s">
        <v>158</v>
      </c>
      <c r="B11" s="85" t="s">
        <v>688</v>
      </c>
      <c r="C11" s="82">
        <f>'Cap &amp; Ops Stats'!I30</f>
        <v>0</v>
      </c>
      <c r="D11" s="307"/>
      <c r="E11"/>
      <c r="F11" s="336" t="e">
        <f>C11/C10</f>
        <v>#DIV/0!</v>
      </c>
      <c r="G11" s="264" t="e">
        <f>C11/C13</f>
        <v>#DIV/0!</v>
      </c>
      <c r="H11" s="293" t="e">
        <f>C11/C16</f>
        <v>#DIV/0!</v>
      </c>
      <c r="I11" s="337" t="e">
        <f>C11/C19</f>
        <v>#DIV/0!</v>
      </c>
      <c r="J11" s="338" t="e">
        <f>C11/C21</f>
        <v>#DIV/0!</v>
      </c>
      <c r="K11" s="322"/>
      <c r="L11"/>
      <c r="M11"/>
      <c r="O11" s="178"/>
    </row>
    <row r="12" spans="1:15" ht="7.5" customHeight="1" x14ac:dyDescent="0.3">
      <c r="A12" s="5"/>
      <c r="B12" s="85"/>
      <c r="C12" s="85"/>
      <c r="D12" s="307"/>
      <c r="E12"/>
      <c r="F12" s="336"/>
      <c r="G12" s="264"/>
      <c r="H12" s="293"/>
      <c r="I12" s="337"/>
      <c r="J12" s="338"/>
      <c r="K12" s="322"/>
      <c r="L12"/>
      <c r="M12"/>
      <c r="O12" s="178"/>
    </row>
    <row r="13" spans="1:15" x14ac:dyDescent="0.3">
      <c r="A13" s="5" t="s">
        <v>159</v>
      </c>
      <c r="B13" s="85" t="s">
        <v>753</v>
      </c>
      <c r="C13" s="82">
        <f>'Cap &amp; Ops Stats'!I41</f>
        <v>0</v>
      </c>
      <c r="D13" s="307" t="e">
        <f>C13/C16</f>
        <v>#DIV/0!</v>
      </c>
      <c r="E13"/>
      <c r="F13" s="336" t="e">
        <f>C13/C10</f>
        <v>#DIV/0!</v>
      </c>
      <c r="G13" s="264"/>
      <c r="H13" s="293"/>
      <c r="I13" s="337" t="e">
        <f>C13/C19</f>
        <v>#DIV/0!</v>
      </c>
      <c r="J13" s="338" t="e">
        <f>C13/C21</f>
        <v>#DIV/0!</v>
      </c>
      <c r="K13" s="322" t="e">
        <f>C13/C24</f>
        <v>#DIV/0!</v>
      </c>
      <c r="L13"/>
      <c r="M13"/>
      <c r="O13" s="178"/>
    </row>
    <row r="14" spans="1:15" x14ac:dyDescent="0.3">
      <c r="A14" s="5" t="s">
        <v>160</v>
      </c>
      <c r="B14" s="85" t="s">
        <v>619</v>
      </c>
      <c r="C14" s="82">
        <f>'Cap &amp; Ops Stats'!I42</f>
        <v>0</v>
      </c>
      <c r="D14" s="307" t="e">
        <f>C14/C16</f>
        <v>#DIV/0!</v>
      </c>
      <c r="E14"/>
      <c r="F14" s="336" t="e">
        <f>C14/C10</f>
        <v>#DIV/0!</v>
      </c>
      <c r="G14" s="264"/>
      <c r="H14" s="293"/>
      <c r="I14" s="337" t="e">
        <f>C14/C19</f>
        <v>#DIV/0!</v>
      </c>
      <c r="J14" s="338" t="e">
        <f>C14/C21</f>
        <v>#DIV/0!</v>
      </c>
      <c r="K14" s="322"/>
      <c r="L14"/>
      <c r="M14"/>
      <c r="O14" s="178"/>
    </row>
    <row r="15" spans="1:15" x14ac:dyDescent="0.3">
      <c r="A15" s="5" t="s">
        <v>161</v>
      </c>
      <c r="B15" s="85" t="s">
        <v>754</v>
      </c>
      <c r="C15" s="104">
        <f>'Cap &amp; Ops Stats'!I44</f>
        <v>0</v>
      </c>
      <c r="D15" s="308" t="e">
        <f>C15/C16</f>
        <v>#DIV/0!</v>
      </c>
      <c r="E15"/>
      <c r="F15" s="336" t="e">
        <f>C15/C10</f>
        <v>#DIV/0!</v>
      </c>
      <c r="G15" s="264"/>
      <c r="H15" s="293"/>
      <c r="I15" s="337" t="e">
        <f>C15/C19</f>
        <v>#DIV/0!</v>
      </c>
      <c r="J15" s="338" t="e">
        <f>C15/C21</f>
        <v>#DIV/0!</v>
      </c>
      <c r="K15" s="322"/>
      <c r="L15"/>
      <c r="M15"/>
      <c r="O15" s="178"/>
    </row>
    <row r="16" spans="1:15" x14ac:dyDescent="0.3">
      <c r="A16" s="5" t="s">
        <v>162</v>
      </c>
      <c r="B16" s="85" t="s">
        <v>360</v>
      </c>
      <c r="C16" s="82">
        <f>SUM(C13:C15)</f>
        <v>0</v>
      </c>
      <c r="D16" s="307"/>
      <c r="E16"/>
      <c r="F16" s="336" t="e">
        <f>C16/C10</f>
        <v>#DIV/0!</v>
      </c>
      <c r="G16" s="264"/>
      <c r="H16" s="293"/>
      <c r="I16" s="337" t="e">
        <f>C16/C19</f>
        <v>#DIV/0!</v>
      </c>
      <c r="J16" s="338" t="e">
        <f>C16/C21</f>
        <v>#DIV/0!</v>
      </c>
      <c r="K16" s="322"/>
      <c r="L16"/>
      <c r="M16"/>
      <c r="O16" s="178"/>
    </row>
    <row r="17" spans="1:13" ht="9" customHeight="1" x14ac:dyDescent="0.3">
      <c r="A17" s="5"/>
      <c r="B17" s="85"/>
      <c r="C17" s="82"/>
      <c r="D17" s="307"/>
      <c r="E17"/>
      <c r="F17" s="336"/>
      <c r="G17" s="264"/>
      <c r="H17" s="293"/>
      <c r="I17" s="337"/>
      <c r="J17" s="338"/>
      <c r="K17" s="322"/>
      <c r="L17"/>
      <c r="M17"/>
    </row>
    <row r="18" spans="1:13" x14ac:dyDescent="0.3">
      <c r="A18" s="5" t="s">
        <v>620</v>
      </c>
      <c r="B18" s="85" t="s">
        <v>433</v>
      </c>
      <c r="C18" s="85"/>
      <c r="D18" s="307"/>
      <c r="E18"/>
      <c r="F18" s="336"/>
      <c r="G18" s="264"/>
      <c r="H18" s="293"/>
      <c r="I18" s="337"/>
      <c r="J18" s="338"/>
      <c r="K18" s="322"/>
      <c r="L18"/>
      <c r="M18"/>
    </row>
    <row r="19" spans="1:13" x14ac:dyDescent="0.3">
      <c r="A19" s="5" t="s">
        <v>622</v>
      </c>
      <c r="B19" s="85" t="s">
        <v>519</v>
      </c>
      <c r="C19" s="82">
        <f>'Cap &amp; Ops Stats'!D38</f>
        <v>0</v>
      </c>
      <c r="D19" s="307" t="e">
        <f>C19/C21</f>
        <v>#DIV/0!</v>
      </c>
      <c r="E19"/>
      <c r="F19" s="336" t="e">
        <f>C19/C10</f>
        <v>#DIV/0!</v>
      </c>
      <c r="G19" s="264" t="e">
        <f>C19/C13</f>
        <v>#DIV/0!</v>
      </c>
      <c r="H19" s="293" t="e">
        <f>C19/C16</f>
        <v>#DIV/0!</v>
      </c>
      <c r="I19" s="337"/>
      <c r="J19" s="338"/>
      <c r="K19" s="322" t="e">
        <f>C19/C24</f>
        <v>#DIV/0!</v>
      </c>
      <c r="L19"/>
      <c r="M19"/>
    </row>
    <row r="20" spans="1:13" x14ac:dyDescent="0.3">
      <c r="A20" s="5" t="s">
        <v>758</v>
      </c>
      <c r="B20" s="85" t="s">
        <v>744</v>
      </c>
      <c r="C20" s="104">
        <f>C21-C19</f>
        <v>0</v>
      </c>
      <c r="D20" s="308" t="e">
        <f>C20/C21</f>
        <v>#DIV/0!</v>
      </c>
      <c r="E20"/>
      <c r="F20" s="336" t="e">
        <f>C20/C10</f>
        <v>#DIV/0!</v>
      </c>
      <c r="G20" s="264" t="e">
        <f>C20/C13</f>
        <v>#DIV/0!</v>
      </c>
      <c r="H20" s="293" t="e">
        <f>C20/C16</f>
        <v>#DIV/0!</v>
      </c>
      <c r="I20" s="337"/>
      <c r="J20" s="338"/>
      <c r="K20" s="322"/>
      <c r="L20"/>
      <c r="M20"/>
    </row>
    <row r="21" spans="1:13" x14ac:dyDescent="0.3">
      <c r="A21" s="5" t="s">
        <v>760</v>
      </c>
      <c r="B21" s="85" t="s">
        <v>721</v>
      </c>
      <c r="C21" s="82">
        <f>'Cap &amp; Ops Stats'!D39</f>
        <v>0</v>
      </c>
      <c r="D21" s="307"/>
      <c r="E21"/>
      <c r="F21" s="336" t="e">
        <f>C21/C10</f>
        <v>#DIV/0!</v>
      </c>
      <c r="G21" s="264" t="e">
        <f>C21/C13</f>
        <v>#DIV/0!</v>
      </c>
      <c r="H21" s="293" t="e">
        <f>C21/C16</f>
        <v>#DIV/0!</v>
      </c>
      <c r="I21" s="337"/>
      <c r="J21" s="338"/>
      <c r="K21" s="322" t="e">
        <f>C21/C24</f>
        <v>#DIV/0!</v>
      </c>
      <c r="L21"/>
      <c r="M21"/>
    </row>
    <row r="22" spans="1:13" x14ac:dyDescent="0.3">
      <c r="A22" s="5" t="s">
        <v>250</v>
      </c>
      <c r="B22" s="85" t="s">
        <v>434</v>
      </c>
      <c r="C22" s="82">
        <f>'Cap &amp; Ops Stats'!D40</f>
        <v>0</v>
      </c>
      <c r="D22" s="307" t="e">
        <f>C22/C21</f>
        <v>#DIV/0!</v>
      </c>
      <c r="E22"/>
      <c r="F22" s="336" t="e">
        <f>C22/C10</f>
        <v>#DIV/0!</v>
      </c>
      <c r="G22" s="264" t="e">
        <f>C22/C13</f>
        <v>#DIV/0!</v>
      </c>
      <c r="H22" s="293" t="e">
        <f>C22/C16</f>
        <v>#DIV/0!</v>
      </c>
      <c r="I22" s="337"/>
      <c r="J22" s="338"/>
      <c r="K22" s="322" t="e">
        <f>C22/C24</f>
        <v>#DIV/0!</v>
      </c>
      <c r="L22"/>
      <c r="M22"/>
    </row>
    <row r="23" spans="1:13" x14ac:dyDescent="0.3">
      <c r="A23" s="5"/>
      <c r="B23" s="85"/>
      <c r="C23" s="82"/>
      <c r="D23" s="307"/>
      <c r="E23"/>
      <c r="F23" s="336"/>
      <c r="G23" s="264"/>
      <c r="H23" s="293"/>
      <c r="I23" s="337"/>
      <c r="J23" s="338"/>
      <c r="K23" s="322"/>
      <c r="L23"/>
      <c r="M23"/>
    </row>
    <row r="24" spans="1:13" x14ac:dyDescent="0.3">
      <c r="A24" s="5" t="s">
        <v>251</v>
      </c>
      <c r="B24" s="85" t="s">
        <v>435</v>
      </c>
      <c r="C24" s="82">
        <f>General!C58</f>
        <v>0</v>
      </c>
      <c r="D24" s="307"/>
      <c r="E24"/>
      <c r="F24" s="336" t="e">
        <f>C24/C10</f>
        <v>#DIV/0!</v>
      </c>
      <c r="G24" s="264" t="e">
        <f>C24/C13</f>
        <v>#DIV/0!</v>
      </c>
      <c r="H24" s="293"/>
      <c r="I24" s="337" t="e">
        <f>C24/C19</f>
        <v>#DIV/0!</v>
      </c>
      <c r="J24" s="338" t="e">
        <f>C24/C21</f>
        <v>#DIV/0!</v>
      </c>
      <c r="K24" s="322"/>
      <c r="L24"/>
      <c r="M24"/>
    </row>
    <row r="25" spans="1:13" x14ac:dyDescent="0.3">
      <c r="A25" s="5" t="s">
        <v>252</v>
      </c>
      <c r="B25" s="109" t="s">
        <v>1039</v>
      </c>
      <c r="C25" s="104">
        <f>'Cap &amp; Ops Stats'!I36</f>
        <v>0</v>
      </c>
      <c r="D25" s="308"/>
      <c r="E25"/>
      <c r="F25" s="339" t="e">
        <f>C25/C10</f>
        <v>#DIV/0!</v>
      </c>
      <c r="G25" s="271" t="e">
        <f>C25/C13</f>
        <v>#DIV/0!</v>
      </c>
      <c r="H25" s="272" t="e">
        <f>C25/C16</f>
        <v>#DIV/0!</v>
      </c>
      <c r="I25" s="340" t="e">
        <f>C25/C19</f>
        <v>#DIV/0!</v>
      </c>
      <c r="J25" s="341" t="e">
        <f>C25/C21</f>
        <v>#DIV/0!</v>
      </c>
      <c r="K25" s="323" t="e">
        <f>C25/C24</f>
        <v>#DIV/0!</v>
      </c>
      <c r="L25"/>
      <c r="M25"/>
    </row>
    <row r="26" spans="1:13" x14ac:dyDescent="0.3">
      <c r="A26" s="5"/>
      <c r="B26" s="75"/>
      <c r="C26" s="75"/>
      <c r="D26" s="309"/>
      <c r="E26"/>
      <c r="F26" s="263"/>
      <c r="G26" s="263"/>
      <c r="H26" s="263"/>
      <c r="I26" s="263"/>
      <c r="J26" s="263"/>
      <c r="K26" s="263"/>
      <c r="L26"/>
      <c r="M26"/>
    </row>
    <row r="27" spans="1:13" x14ac:dyDescent="0.3">
      <c r="A27" s="5"/>
      <c r="B27" s="76" t="s">
        <v>761</v>
      </c>
      <c r="C27" s="134"/>
      <c r="D27" s="306"/>
      <c r="E27"/>
      <c r="F27" s="336"/>
      <c r="G27" s="264"/>
      <c r="H27" s="293"/>
      <c r="I27" s="337"/>
      <c r="J27" s="338"/>
      <c r="K27" s="321"/>
      <c r="L27"/>
      <c r="M27"/>
    </row>
    <row r="28" spans="1:13" ht="8.25" customHeight="1" x14ac:dyDescent="0.3">
      <c r="A28" s="5"/>
      <c r="B28" s="81"/>
      <c r="C28" s="85"/>
      <c r="D28" s="307"/>
      <c r="E28"/>
      <c r="F28" s="336"/>
      <c r="G28" s="264"/>
      <c r="H28" s="293"/>
      <c r="I28" s="337"/>
      <c r="J28" s="338"/>
      <c r="K28" s="322"/>
      <c r="L28"/>
      <c r="M28"/>
    </row>
    <row r="29" spans="1:13" x14ac:dyDescent="0.3">
      <c r="A29" s="5"/>
      <c r="B29" s="81" t="s">
        <v>762</v>
      </c>
      <c r="C29" s="85"/>
      <c r="D29" s="307"/>
      <c r="E29"/>
      <c r="F29" s="336"/>
      <c r="G29" s="264"/>
      <c r="H29" s="293"/>
      <c r="I29" s="337"/>
      <c r="J29" s="338"/>
      <c r="K29" s="322"/>
      <c r="L29"/>
      <c r="M29"/>
    </row>
    <row r="30" spans="1:13" x14ac:dyDescent="0.3">
      <c r="A30" s="5" t="s">
        <v>763</v>
      </c>
      <c r="B30" s="85" t="s">
        <v>790</v>
      </c>
      <c r="C30" s="82">
        <f>'Stmt of Revs Exps'!D14+'Stmt of Revs Exps'!D15</f>
        <v>0</v>
      </c>
      <c r="D30" s="307" t="e">
        <f>C30/C56</f>
        <v>#DIV/0!</v>
      </c>
      <c r="E30"/>
      <c r="F30" s="336" t="e">
        <f>C30/C10</f>
        <v>#DIV/0!</v>
      </c>
      <c r="G30" s="264" t="e">
        <f>C30/C13</f>
        <v>#DIV/0!</v>
      </c>
      <c r="H30" s="293"/>
      <c r="I30" s="337" t="e">
        <f>C30/C19</f>
        <v>#DIV/0!</v>
      </c>
      <c r="J30" s="338" t="e">
        <f>C30/C21</f>
        <v>#DIV/0!</v>
      </c>
      <c r="K30" s="322" t="e">
        <f>C30/C24</f>
        <v>#DIV/0!</v>
      </c>
      <c r="L30"/>
      <c r="M30"/>
    </row>
    <row r="31" spans="1:13" x14ac:dyDescent="0.3">
      <c r="A31" s="5" t="s">
        <v>764</v>
      </c>
      <c r="B31" s="85" t="s">
        <v>765</v>
      </c>
      <c r="C31" s="104">
        <f>'Stmt of Revs Exps'!D29</f>
        <v>0</v>
      </c>
      <c r="D31" s="308" t="e">
        <f>C31/C56</f>
        <v>#DIV/0!</v>
      </c>
      <c r="E31"/>
      <c r="F31" s="336" t="e">
        <f>C31/C10</f>
        <v>#DIV/0!</v>
      </c>
      <c r="G31" s="264" t="e">
        <f>C31/C13</f>
        <v>#DIV/0!</v>
      </c>
      <c r="H31" s="293"/>
      <c r="I31" s="337" t="e">
        <f>C31/C19</f>
        <v>#DIV/0!</v>
      </c>
      <c r="J31" s="338" t="e">
        <f>C31/C21</f>
        <v>#DIV/0!</v>
      </c>
      <c r="K31" s="322" t="e">
        <f>C31/C24</f>
        <v>#DIV/0!</v>
      </c>
      <c r="L31"/>
      <c r="M31"/>
    </row>
    <row r="32" spans="1:13" s="176" customFormat="1" x14ac:dyDescent="0.3">
      <c r="A32" s="5" t="s">
        <v>766</v>
      </c>
      <c r="B32" s="179" t="s">
        <v>436</v>
      </c>
      <c r="C32" s="185">
        <f>SUM(C30:C31)</f>
        <v>0</v>
      </c>
      <c r="D32" s="310" t="e">
        <f>SUM(D30:D31)</f>
        <v>#DIV/0!</v>
      </c>
      <c r="E32" s="180"/>
      <c r="F32" s="336" t="e">
        <f>C32/C10</f>
        <v>#DIV/0!</v>
      </c>
      <c r="G32" s="264" t="e">
        <f>C32/C13</f>
        <v>#DIV/0!</v>
      </c>
      <c r="H32" s="293"/>
      <c r="I32" s="337" t="e">
        <f>C32/C19</f>
        <v>#DIV/0!</v>
      </c>
      <c r="J32" s="338" t="e">
        <f>C32/C21</f>
        <v>#DIV/0!</v>
      </c>
      <c r="K32" s="322" t="e">
        <f>C32/C24</f>
        <v>#DIV/0!</v>
      </c>
      <c r="L32" s="180"/>
      <c r="M32" s="180"/>
    </row>
    <row r="33" spans="1:15" ht="8.25" customHeight="1" x14ac:dyDescent="0.3">
      <c r="A33" s="5"/>
      <c r="B33" s="85"/>
      <c r="C33" s="82"/>
      <c r="D33" s="307"/>
      <c r="E33"/>
      <c r="F33" s="336"/>
      <c r="G33" s="264"/>
      <c r="H33" s="293"/>
      <c r="I33" s="337"/>
      <c r="J33" s="338"/>
      <c r="K33" s="322"/>
      <c r="L33"/>
      <c r="M33"/>
    </row>
    <row r="34" spans="1:15" x14ac:dyDescent="0.3">
      <c r="A34" s="5" t="s">
        <v>768</v>
      </c>
      <c r="B34" s="119" t="s">
        <v>255</v>
      </c>
      <c r="C34" s="82">
        <f>'Stmt of Revs Exps'!D16+'Stmt of Revs Exps'!D17+'Stmt of Revs Exps'!D18</f>
        <v>0</v>
      </c>
      <c r="D34" s="311" t="e">
        <f>C34/C56</f>
        <v>#DIV/0!</v>
      </c>
      <c r="E34" s="20"/>
      <c r="F34" s="336" t="e">
        <f>C34/C10</f>
        <v>#DIV/0!</v>
      </c>
      <c r="G34" s="342"/>
      <c r="H34" s="328"/>
      <c r="I34" s="337" t="e">
        <f>C34/C19</f>
        <v>#DIV/0!</v>
      </c>
      <c r="J34" s="338" t="e">
        <f>C34/C21</f>
        <v>#DIV/0!</v>
      </c>
      <c r="K34" s="324"/>
      <c r="L34" s="20"/>
      <c r="M34" s="20"/>
    </row>
    <row r="35" spans="1:15" ht="8.25" customHeight="1" x14ac:dyDescent="0.3">
      <c r="A35" s="5"/>
      <c r="B35" s="81"/>
      <c r="C35" s="82"/>
      <c r="D35" s="307"/>
      <c r="E35"/>
      <c r="F35" s="343"/>
      <c r="G35" s="344"/>
      <c r="H35" s="293"/>
      <c r="I35" s="337"/>
      <c r="J35" s="338"/>
      <c r="K35" s="322"/>
      <c r="L35"/>
      <c r="M35"/>
    </row>
    <row r="36" spans="1:15" x14ac:dyDescent="0.3">
      <c r="A36" s="5" t="s">
        <v>771</v>
      </c>
      <c r="B36" s="81" t="s">
        <v>256</v>
      </c>
      <c r="C36" s="185">
        <f>C32+C34</f>
        <v>0</v>
      </c>
      <c r="D36" s="312" t="e">
        <f>C36/C56</f>
        <v>#DIV/0!</v>
      </c>
      <c r="E36"/>
      <c r="F36" s="336" t="e">
        <f>C36/C10</f>
        <v>#DIV/0!</v>
      </c>
      <c r="G36" s="264" t="e">
        <f>C36/C13</f>
        <v>#DIV/0!</v>
      </c>
      <c r="H36" s="293" t="e">
        <f>C36/C16</f>
        <v>#DIV/0!</v>
      </c>
      <c r="I36" s="337" t="e">
        <f>C36/C19</f>
        <v>#DIV/0!</v>
      </c>
      <c r="J36" s="338" t="e">
        <f>C36/C21</f>
        <v>#DIV/0!</v>
      </c>
      <c r="K36" s="322" t="e">
        <f>C36/C24</f>
        <v>#DIV/0!</v>
      </c>
      <c r="L36"/>
      <c r="M36"/>
    </row>
    <row r="37" spans="1:15" ht="9" customHeight="1" x14ac:dyDescent="0.3">
      <c r="A37" s="5"/>
      <c r="B37" s="85"/>
      <c r="C37" s="82"/>
      <c r="D37" s="307"/>
      <c r="E37"/>
      <c r="F37" s="336"/>
      <c r="G37" s="264"/>
      <c r="H37" s="293"/>
      <c r="I37" s="337"/>
      <c r="J37" s="338"/>
      <c r="K37" s="322"/>
      <c r="L37"/>
      <c r="M37"/>
      <c r="O37" s="181"/>
    </row>
    <row r="38" spans="1:15" x14ac:dyDescent="0.3">
      <c r="A38" s="5"/>
      <c r="B38" s="81" t="s">
        <v>257</v>
      </c>
      <c r="C38" s="82"/>
      <c r="D38" s="307"/>
      <c r="E38"/>
      <c r="F38" s="345"/>
      <c r="G38" s="264"/>
      <c r="H38" s="293"/>
      <c r="I38" s="337"/>
      <c r="J38" s="338"/>
      <c r="K38" s="322"/>
      <c r="L38"/>
      <c r="M38"/>
    </row>
    <row r="39" spans="1:15" ht="7.5" customHeight="1" x14ac:dyDescent="0.3">
      <c r="A39" s="5"/>
      <c r="B39" s="81"/>
      <c r="C39" s="82"/>
      <c r="D39" s="307"/>
      <c r="E39"/>
      <c r="F39" s="336"/>
      <c r="G39" s="264"/>
      <c r="H39" s="293"/>
      <c r="I39" s="337"/>
      <c r="J39" s="338"/>
      <c r="K39" s="322"/>
      <c r="L39"/>
      <c r="M39"/>
    </row>
    <row r="40" spans="1:15" s="176" customFormat="1" x14ac:dyDescent="0.3">
      <c r="A40" s="5" t="s">
        <v>773</v>
      </c>
      <c r="B40" s="81" t="s">
        <v>258</v>
      </c>
      <c r="C40" s="186">
        <f>'Stmt of Revs Exps'!D32+'Stmt of Revs Exps'!D35</f>
        <v>0</v>
      </c>
      <c r="D40" s="310"/>
      <c r="E40" s="180"/>
      <c r="F40" s="345" t="e">
        <f>C40/C10</f>
        <v>#DIV/0!</v>
      </c>
      <c r="G40" s="264" t="e">
        <f>C40/C13</f>
        <v>#DIV/0!</v>
      </c>
      <c r="H40" s="293" t="e">
        <f>C40/C16</f>
        <v>#DIV/0!</v>
      </c>
      <c r="I40" s="337" t="e">
        <f>C40/C19</f>
        <v>#DIV/0!</v>
      </c>
      <c r="J40" s="338" t="e">
        <f>C40/C21</f>
        <v>#DIV/0!</v>
      </c>
      <c r="K40" s="325"/>
      <c r="L40" s="180"/>
      <c r="M40" s="180"/>
    </row>
    <row r="41" spans="1:15" ht="7.5" customHeight="1" x14ac:dyDescent="0.3">
      <c r="A41" s="182"/>
      <c r="B41" s="5"/>
      <c r="C41" s="82"/>
      <c r="D41" s="307"/>
      <c r="E41"/>
      <c r="F41" s="336"/>
      <c r="G41" s="264"/>
      <c r="H41" s="293"/>
      <c r="I41" s="337"/>
      <c r="J41" s="338"/>
      <c r="K41" s="322"/>
      <c r="L41"/>
      <c r="M41"/>
    </row>
    <row r="42" spans="1:15" x14ac:dyDescent="0.3">
      <c r="A42" s="182"/>
      <c r="B42" s="1" t="s">
        <v>259</v>
      </c>
      <c r="C42" s="82"/>
      <c r="D42" s="307"/>
      <c r="E42"/>
      <c r="F42" s="336"/>
      <c r="G42" s="264"/>
      <c r="H42" s="293"/>
      <c r="I42" s="337"/>
      <c r="J42" s="338"/>
      <c r="K42" s="322"/>
      <c r="L42"/>
      <c r="M42"/>
    </row>
    <row r="43" spans="1:15" x14ac:dyDescent="0.3">
      <c r="A43" s="5" t="s">
        <v>775</v>
      </c>
      <c r="B43" s="85" t="s">
        <v>260</v>
      </c>
      <c r="C43" s="82">
        <f>'Stmt of Revs Exps'!D48+'Stmt of Revs Exps'!D49+'Stmt of Revs Exps'!D50</f>
        <v>0</v>
      </c>
      <c r="D43" s="307" t="e">
        <f>C43/C56</f>
        <v>#DIV/0!</v>
      </c>
      <c r="E43"/>
      <c r="F43" s="345" t="e">
        <f>C43/C10</f>
        <v>#DIV/0!</v>
      </c>
      <c r="G43" s="264" t="e">
        <f>C43/C13</f>
        <v>#DIV/0!</v>
      </c>
      <c r="H43" s="293"/>
      <c r="I43" s="337"/>
      <c r="J43" s="338"/>
      <c r="K43" s="322" t="e">
        <f>C43/C24</f>
        <v>#DIV/0!</v>
      </c>
      <c r="L43"/>
      <c r="M43"/>
    </row>
    <row r="44" spans="1:15" x14ac:dyDescent="0.3">
      <c r="A44" s="5" t="s">
        <v>778</v>
      </c>
      <c r="B44" s="85" t="s">
        <v>872</v>
      </c>
      <c r="C44" s="82">
        <f>'Stmt of Revs Exps'!D51</f>
        <v>0</v>
      </c>
      <c r="D44" s="307" t="e">
        <f>C44/C56</f>
        <v>#DIV/0!</v>
      </c>
      <c r="E44"/>
      <c r="F44" s="345" t="e">
        <f>C44/C10</f>
        <v>#DIV/0!</v>
      </c>
      <c r="G44" s="264" t="e">
        <f>C44/C13</f>
        <v>#DIV/0!</v>
      </c>
      <c r="H44" s="293"/>
      <c r="I44" s="337"/>
      <c r="J44" s="338"/>
      <c r="K44" s="322" t="e">
        <f>C44/C24</f>
        <v>#DIV/0!</v>
      </c>
      <c r="L44"/>
      <c r="M44"/>
    </row>
    <row r="45" spans="1:15" x14ac:dyDescent="0.3">
      <c r="A45" s="5" t="s">
        <v>780</v>
      </c>
      <c r="B45" s="85" t="s">
        <v>261</v>
      </c>
      <c r="C45" s="104">
        <f>'Stmt of Revs Exps'!D57</f>
        <v>0</v>
      </c>
      <c r="D45" s="308" t="e">
        <f>C45/C56</f>
        <v>#DIV/0!</v>
      </c>
      <c r="E45"/>
      <c r="F45" s="345" t="e">
        <f>C45/C10</f>
        <v>#DIV/0!</v>
      </c>
      <c r="G45" s="264" t="e">
        <f>C45/C13</f>
        <v>#DIV/0!</v>
      </c>
      <c r="H45" s="293"/>
      <c r="I45" s="337"/>
      <c r="J45" s="338"/>
      <c r="K45" s="322" t="e">
        <f>C45/C24</f>
        <v>#DIV/0!</v>
      </c>
      <c r="L45"/>
      <c r="M45"/>
    </row>
    <row r="46" spans="1:15" s="176" customFormat="1" x14ac:dyDescent="0.3">
      <c r="A46" s="5" t="s">
        <v>896</v>
      </c>
      <c r="B46" s="179" t="s">
        <v>617</v>
      </c>
      <c r="C46" s="186">
        <f>SUM(C43:C45)</f>
        <v>0</v>
      </c>
      <c r="D46" s="310" t="e">
        <f>C46/C56</f>
        <v>#DIV/0!</v>
      </c>
      <c r="E46" s="180"/>
      <c r="F46" s="345" t="e">
        <f>C46/C10</f>
        <v>#DIV/0!</v>
      </c>
      <c r="G46" s="264" t="e">
        <f>C46/C13</f>
        <v>#DIV/0!</v>
      </c>
      <c r="H46" s="329"/>
      <c r="I46" s="337"/>
      <c r="J46" s="338"/>
      <c r="K46" s="322" t="e">
        <f>C46/C24</f>
        <v>#DIV/0!</v>
      </c>
      <c r="L46" s="180"/>
      <c r="M46" s="180"/>
    </row>
    <row r="47" spans="1:15" ht="7.5" customHeight="1" x14ac:dyDescent="0.3">
      <c r="A47" s="5"/>
      <c r="B47" s="85"/>
      <c r="C47" s="82"/>
      <c r="D47" s="307"/>
      <c r="E47"/>
      <c r="F47" s="336"/>
      <c r="G47" s="264"/>
      <c r="H47" s="293"/>
      <c r="I47" s="337"/>
      <c r="J47" s="338"/>
      <c r="K47" s="322"/>
      <c r="L47"/>
      <c r="M47"/>
    </row>
    <row r="48" spans="1:15" x14ac:dyDescent="0.3">
      <c r="A48" s="5"/>
      <c r="B48" s="81" t="s">
        <v>262</v>
      </c>
      <c r="C48" s="82"/>
      <c r="D48" s="307"/>
      <c r="E48"/>
      <c r="F48" s="336"/>
      <c r="G48" s="264"/>
      <c r="H48" s="293"/>
      <c r="I48" s="337"/>
      <c r="J48" s="338"/>
      <c r="K48" s="322"/>
      <c r="L48"/>
      <c r="M48"/>
    </row>
    <row r="49" spans="1:13" x14ac:dyDescent="0.3">
      <c r="A49" s="5" t="s">
        <v>899</v>
      </c>
      <c r="B49" s="119" t="s">
        <v>263</v>
      </c>
      <c r="C49" s="82">
        <f>'Stmt of Revs Exps'!K12</f>
        <v>0</v>
      </c>
      <c r="D49" s="307" t="e">
        <f>C49/C56</f>
        <v>#DIV/0!</v>
      </c>
      <c r="E49"/>
      <c r="F49" s="345" t="e">
        <f>C49/C10</f>
        <v>#DIV/0!</v>
      </c>
      <c r="G49" s="264" t="e">
        <f>C49/C13</f>
        <v>#DIV/0!</v>
      </c>
      <c r="H49" s="293"/>
      <c r="I49" s="337"/>
      <c r="J49" s="338"/>
      <c r="K49" s="322"/>
      <c r="L49"/>
      <c r="M49"/>
    </row>
    <row r="50" spans="1:13" x14ac:dyDescent="0.3">
      <c r="A50" s="5" t="s">
        <v>901</v>
      </c>
      <c r="B50" s="85" t="s">
        <v>264</v>
      </c>
      <c r="C50" s="82">
        <f>'Stmt of Revs Exps'!K13+'Stmt of Revs Exps'!K15+'Stmt of Revs Exps'!K17</f>
        <v>0</v>
      </c>
      <c r="D50" s="307" t="e">
        <f>C50/C56</f>
        <v>#DIV/0!</v>
      </c>
      <c r="E50"/>
      <c r="F50" s="345" t="e">
        <f>C50/C10</f>
        <v>#DIV/0!</v>
      </c>
      <c r="G50" s="264" t="e">
        <f>C50/C13</f>
        <v>#DIV/0!</v>
      </c>
      <c r="H50" s="293"/>
      <c r="I50" s="337"/>
      <c r="J50" s="338"/>
      <c r="K50" s="322"/>
      <c r="L50"/>
      <c r="M50"/>
    </row>
    <row r="51" spans="1:13" x14ac:dyDescent="0.3">
      <c r="A51" s="5" t="s">
        <v>903</v>
      </c>
      <c r="B51" s="85" t="s">
        <v>265</v>
      </c>
      <c r="C51" s="104">
        <f>'Stmt of Revs Exps'!K26</f>
        <v>0</v>
      </c>
      <c r="D51" s="308" t="e">
        <f>C51/C56</f>
        <v>#DIV/0!</v>
      </c>
      <c r="E51"/>
      <c r="F51" s="345" t="e">
        <f>C51/C10</f>
        <v>#DIV/0!</v>
      </c>
      <c r="G51" s="264" t="e">
        <f>C51/C13</f>
        <v>#DIV/0!</v>
      </c>
      <c r="H51" s="293"/>
      <c r="I51" s="337"/>
      <c r="J51" s="338"/>
      <c r="K51" s="322"/>
      <c r="L51"/>
      <c r="M51"/>
    </row>
    <row r="52" spans="1:13" s="176" customFormat="1" x14ac:dyDescent="0.3">
      <c r="A52" s="5" t="s">
        <v>905</v>
      </c>
      <c r="B52" s="179" t="s">
        <v>266</v>
      </c>
      <c r="C52" s="186">
        <f>SUM(C49:C51)</f>
        <v>0</v>
      </c>
      <c r="D52" s="310" t="e">
        <f>C52/C56</f>
        <v>#DIV/0!</v>
      </c>
      <c r="E52" s="180"/>
      <c r="F52" s="345" t="e">
        <f>C52/C10</f>
        <v>#DIV/0!</v>
      </c>
      <c r="G52" s="264" t="e">
        <f>C52/C13</f>
        <v>#DIV/0!</v>
      </c>
      <c r="H52" s="329"/>
      <c r="I52" s="337"/>
      <c r="J52" s="346"/>
      <c r="K52" s="325"/>
      <c r="L52" s="180"/>
      <c r="M52" s="180"/>
    </row>
    <row r="53" spans="1:13" s="176" customFormat="1" ht="7.5" customHeight="1" x14ac:dyDescent="0.3">
      <c r="A53" s="5"/>
      <c r="B53" s="179"/>
      <c r="C53" s="186"/>
      <c r="D53" s="310"/>
      <c r="E53" s="180"/>
      <c r="F53" s="347"/>
      <c r="G53" s="348"/>
      <c r="H53" s="329"/>
      <c r="I53" s="349"/>
      <c r="J53" s="346"/>
      <c r="K53" s="325"/>
      <c r="L53" s="180"/>
      <c r="M53" s="180"/>
    </row>
    <row r="54" spans="1:13" s="176" customFormat="1" x14ac:dyDescent="0.3">
      <c r="A54" s="5" t="s">
        <v>907</v>
      </c>
      <c r="B54" s="179" t="s">
        <v>267</v>
      </c>
      <c r="C54" s="187">
        <f>C40+C46+C52+'Stmt of Revs Exps'!D37+'Stmt of Revs Exps'!D40</f>
        <v>0</v>
      </c>
      <c r="D54" s="312" t="e">
        <f>C54/C56</f>
        <v>#DIV/0!</v>
      </c>
      <c r="E54" s="180"/>
      <c r="F54" s="345" t="e">
        <f>C54/C10</f>
        <v>#DIV/0!</v>
      </c>
      <c r="G54" s="264" t="e">
        <f>C54/C13</f>
        <v>#DIV/0!</v>
      </c>
      <c r="H54" s="329"/>
      <c r="I54" s="337"/>
      <c r="J54" s="346"/>
      <c r="K54" s="325"/>
      <c r="L54" s="180"/>
      <c r="M54" s="180"/>
    </row>
    <row r="55" spans="1:13" x14ac:dyDescent="0.3">
      <c r="A55" s="5"/>
      <c r="B55" s="85"/>
      <c r="C55" s="82"/>
      <c r="D55" s="307"/>
      <c r="E55"/>
      <c r="F55" s="336"/>
      <c r="G55" s="264"/>
      <c r="H55" s="293"/>
      <c r="I55" s="337"/>
      <c r="J55" s="338"/>
      <c r="K55" s="322"/>
      <c r="L55"/>
      <c r="M55"/>
    </row>
    <row r="56" spans="1:13" x14ac:dyDescent="0.3">
      <c r="A56" s="5" t="s">
        <v>908</v>
      </c>
      <c r="B56" s="81" t="s">
        <v>909</v>
      </c>
      <c r="C56" s="185">
        <f>C36+C54</f>
        <v>0</v>
      </c>
      <c r="D56" s="312"/>
      <c r="E56"/>
      <c r="F56" s="345" t="e">
        <f>C56/C10</f>
        <v>#DIV/0!</v>
      </c>
      <c r="G56" s="264" t="e">
        <f>C56/C13</f>
        <v>#DIV/0!</v>
      </c>
      <c r="H56" s="293" t="e">
        <f>C56/C16</f>
        <v>#DIV/0!</v>
      </c>
      <c r="I56" s="337" t="e">
        <f>C56/C19</f>
        <v>#DIV/0!</v>
      </c>
      <c r="J56" s="338" t="e">
        <f>C56/C21</f>
        <v>#DIV/0!</v>
      </c>
      <c r="K56" s="322" t="e">
        <f>C56/C24</f>
        <v>#DIV/0!</v>
      </c>
      <c r="L56"/>
      <c r="M56"/>
    </row>
    <row r="57" spans="1:13" s="176" customFormat="1" x14ac:dyDescent="0.3">
      <c r="A57" s="5" t="s">
        <v>910</v>
      </c>
      <c r="B57" s="179" t="s">
        <v>268</v>
      </c>
      <c r="C57" s="186">
        <f>C36+C40</f>
        <v>0</v>
      </c>
      <c r="D57" s="312" t="e">
        <f>C57/C56</f>
        <v>#DIV/0!</v>
      </c>
      <c r="E57" s="180"/>
      <c r="F57" s="345" t="e">
        <f>C57/C10</f>
        <v>#DIV/0!</v>
      </c>
      <c r="G57" s="264" t="e">
        <f>C57/C13</f>
        <v>#DIV/0!</v>
      </c>
      <c r="H57" s="293" t="e">
        <f>C57/C16</f>
        <v>#DIV/0!</v>
      </c>
      <c r="I57" s="337" t="e">
        <f>C57/C19</f>
        <v>#DIV/0!</v>
      </c>
      <c r="J57" s="338" t="e">
        <f>C57/C21</f>
        <v>#DIV/0!</v>
      </c>
      <c r="K57" s="322" t="e">
        <f>C57/C24</f>
        <v>#DIV/0!</v>
      </c>
      <c r="L57" s="180"/>
      <c r="M57" s="180"/>
    </row>
    <row r="58" spans="1:13" s="176" customFormat="1" x14ac:dyDescent="0.3">
      <c r="A58" s="5" t="s">
        <v>911</v>
      </c>
      <c r="B58" s="190" t="s">
        <v>269</v>
      </c>
      <c r="C58" s="188">
        <f>C56-C57</f>
        <v>0</v>
      </c>
      <c r="D58" s="313" t="e">
        <f>C58/C56</f>
        <v>#DIV/0!</v>
      </c>
      <c r="E58" s="191"/>
      <c r="F58" s="297" t="e">
        <f>C58/C10</f>
        <v>#DIV/0!</v>
      </c>
      <c r="G58" s="271" t="e">
        <f>C58/C13</f>
        <v>#DIV/0!</v>
      </c>
      <c r="H58" s="272" t="e">
        <f>C58/C16</f>
        <v>#DIV/0!</v>
      </c>
      <c r="I58" s="340" t="e">
        <f>C58/C19</f>
        <v>#DIV/0!</v>
      </c>
      <c r="J58" s="341" t="e">
        <f>C58/C21</f>
        <v>#DIV/0!</v>
      </c>
      <c r="K58" s="323" t="e">
        <f>C58/C24</f>
        <v>#DIV/0!</v>
      </c>
      <c r="L58" s="180"/>
      <c r="M58" s="180"/>
    </row>
    <row r="59" spans="1:13" s="176" customFormat="1" ht="15" customHeight="1" x14ac:dyDescent="0.3">
      <c r="A59" s="5"/>
      <c r="B59" s="179"/>
      <c r="C59" s="186"/>
      <c r="D59" s="310"/>
      <c r="E59" s="180"/>
      <c r="F59" s="347"/>
      <c r="G59" s="348"/>
      <c r="H59" s="329"/>
      <c r="I59" s="349"/>
      <c r="J59" s="346"/>
      <c r="K59" s="325"/>
      <c r="L59" s="180"/>
      <c r="M59" s="180"/>
    </row>
    <row r="60" spans="1:13" x14ac:dyDescent="0.3">
      <c r="A60" s="5"/>
      <c r="B60" s="81" t="s">
        <v>247</v>
      </c>
      <c r="C60" s="82"/>
      <c r="D60" s="307"/>
      <c r="E60"/>
      <c r="F60" s="336"/>
      <c r="G60" s="264"/>
      <c r="H60" s="293"/>
      <c r="I60" s="337"/>
      <c r="J60" s="338"/>
      <c r="K60" s="322"/>
      <c r="L60"/>
      <c r="M60"/>
    </row>
    <row r="61" spans="1:13" ht="6.75" customHeight="1" x14ac:dyDescent="0.3">
      <c r="A61" s="5"/>
      <c r="B61" s="81"/>
      <c r="C61" s="82"/>
      <c r="D61" s="307"/>
      <c r="E61"/>
      <c r="F61" s="336"/>
      <c r="G61" s="264"/>
      <c r="H61" s="293"/>
      <c r="I61" s="337"/>
      <c r="J61" s="338"/>
      <c r="K61" s="322"/>
      <c r="L61"/>
      <c r="M61"/>
    </row>
    <row r="62" spans="1:13" x14ac:dyDescent="0.3">
      <c r="A62" s="5" t="s">
        <v>400</v>
      </c>
      <c r="B62" s="81" t="s">
        <v>270</v>
      </c>
      <c r="C62" s="82">
        <f>'Detailed Exps'!E23</f>
        <v>0</v>
      </c>
      <c r="D62" s="307" t="e">
        <f>C62/C64</f>
        <v>#DIV/0!</v>
      </c>
      <c r="E62"/>
      <c r="F62" s="336" t="e">
        <f>C62/C10</f>
        <v>#DIV/0!</v>
      </c>
      <c r="G62" s="264" t="e">
        <f>C62/C13</f>
        <v>#DIV/0!</v>
      </c>
      <c r="H62" s="293" t="e">
        <f>C62/C16</f>
        <v>#DIV/0!</v>
      </c>
      <c r="I62" s="337" t="e">
        <f>C62/C19</f>
        <v>#DIV/0!</v>
      </c>
      <c r="J62" s="338"/>
      <c r="K62" s="322" t="e">
        <f>C62/C24</f>
        <v>#DIV/0!</v>
      </c>
      <c r="L62"/>
      <c r="M62"/>
    </row>
    <row r="63" spans="1:13" x14ac:dyDescent="0.3">
      <c r="A63" s="5" t="s">
        <v>914</v>
      </c>
      <c r="B63" s="81" t="s">
        <v>272</v>
      </c>
      <c r="C63" s="185">
        <f>C64-C62</f>
        <v>0</v>
      </c>
      <c r="D63" s="311" t="e">
        <f>C63/C64</f>
        <v>#DIV/0!</v>
      </c>
      <c r="E63" s="1"/>
      <c r="F63" s="345" t="e">
        <f>C63/C10</f>
        <v>#DIV/0!</v>
      </c>
      <c r="G63" s="264" t="e">
        <f>C63/C13</f>
        <v>#DIV/0!</v>
      </c>
      <c r="H63" s="293" t="e">
        <f>C63/C16</f>
        <v>#DIV/0!</v>
      </c>
      <c r="I63" s="337" t="e">
        <f>C63/C19</f>
        <v>#DIV/0!</v>
      </c>
      <c r="J63" s="350"/>
      <c r="K63" s="322" t="e">
        <f>C63/C24</f>
        <v>#DIV/0!</v>
      </c>
      <c r="L63"/>
      <c r="M63"/>
    </row>
    <row r="64" spans="1:13" x14ac:dyDescent="0.3">
      <c r="A64" s="5" t="s">
        <v>916</v>
      </c>
      <c r="B64" s="81" t="s">
        <v>137</v>
      </c>
      <c r="C64" s="185">
        <f>'Detailed Exps'!E7</f>
        <v>0</v>
      </c>
      <c r="D64" s="307"/>
      <c r="E64"/>
      <c r="F64" s="345" t="e">
        <f>C64/C10</f>
        <v>#DIV/0!</v>
      </c>
      <c r="G64" s="264" t="e">
        <f>C64/C13</f>
        <v>#DIV/0!</v>
      </c>
      <c r="H64" s="293" t="e">
        <f>C64/C16</f>
        <v>#DIV/0!</v>
      </c>
      <c r="I64" s="337" t="e">
        <f>C64/C19</f>
        <v>#DIV/0!</v>
      </c>
      <c r="J64" s="338" t="e">
        <f>C64/C21</f>
        <v>#DIV/0!</v>
      </c>
      <c r="K64" s="322" t="e">
        <f>C64/C24</f>
        <v>#DIV/0!</v>
      </c>
      <c r="L64"/>
      <c r="M64"/>
    </row>
    <row r="65" spans="1:13" ht="9" customHeight="1" x14ac:dyDescent="0.3">
      <c r="A65" s="5"/>
      <c r="B65" s="85"/>
      <c r="C65" s="82"/>
      <c r="D65" s="307"/>
      <c r="E65"/>
      <c r="F65" s="336"/>
      <c r="G65" s="264"/>
      <c r="H65" s="293"/>
      <c r="I65" s="337"/>
      <c r="J65" s="338"/>
      <c r="K65" s="322"/>
      <c r="L65"/>
      <c r="M65"/>
    </row>
    <row r="66" spans="1:13" x14ac:dyDescent="0.3">
      <c r="A66" s="5"/>
      <c r="B66" s="81" t="s">
        <v>8</v>
      </c>
      <c r="C66" s="82"/>
      <c r="D66" s="307"/>
      <c r="E66"/>
      <c r="F66" s="336"/>
      <c r="G66" s="264"/>
      <c r="H66" s="293"/>
      <c r="I66" s="337"/>
      <c r="J66" s="338"/>
      <c r="K66" s="322"/>
      <c r="L66"/>
      <c r="M66"/>
    </row>
    <row r="67" spans="1:13" x14ac:dyDescent="0.3">
      <c r="A67" s="5" t="s">
        <v>918</v>
      </c>
      <c r="B67" s="119" t="s">
        <v>271</v>
      </c>
      <c r="C67" s="82">
        <f>'Detailed Exps'!E29</f>
        <v>0</v>
      </c>
      <c r="D67" s="307" t="e">
        <f>C67/C64</f>
        <v>#DIV/0!</v>
      </c>
      <c r="E67"/>
      <c r="F67" s="345" t="e">
        <f>C67/C10</f>
        <v>#DIV/0!</v>
      </c>
      <c r="G67" s="264" t="e">
        <f>C67/C13</f>
        <v>#DIV/0!</v>
      </c>
      <c r="H67" s="293" t="e">
        <f>C67/C16</f>
        <v>#DIV/0!</v>
      </c>
      <c r="I67" s="337" t="e">
        <f>C67/C22</f>
        <v>#DIV/0!</v>
      </c>
      <c r="J67" s="338"/>
      <c r="K67" s="322" t="e">
        <f>C67/C24</f>
        <v>#DIV/0!</v>
      </c>
      <c r="L67"/>
      <c r="M67"/>
    </row>
    <row r="68" spans="1:13" x14ac:dyDescent="0.3">
      <c r="A68" s="5" t="s">
        <v>127</v>
      </c>
      <c r="B68" s="119" t="s">
        <v>126</v>
      </c>
      <c r="C68" s="82">
        <f>'Detailed Exps'!E13</f>
        <v>0</v>
      </c>
      <c r="D68" s="307" t="e">
        <f>C68/C64</f>
        <v>#DIV/0!</v>
      </c>
      <c r="E68"/>
      <c r="F68" s="345" t="e">
        <f>C68/C10</f>
        <v>#DIV/0!</v>
      </c>
      <c r="G68" s="264" t="e">
        <f>C68/C13</f>
        <v>#DIV/0!</v>
      </c>
      <c r="H68" s="293" t="e">
        <f>C68/C16</f>
        <v>#DIV/0!</v>
      </c>
      <c r="I68" s="337"/>
      <c r="J68" s="338"/>
      <c r="K68" s="322" t="e">
        <f>C68/C24</f>
        <v>#DIV/0!</v>
      </c>
      <c r="L68"/>
      <c r="M68"/>
    </row>
    <row r="69" spans="1:13" x14ac:dyDescent="0.3">
      <c r="A69" s="5" t="s">
        <v>129</v>
      </c>
      <c r="B69" s="119" t="s">
        <v>4</v>
      </c>
      <c r="C69" s="82">
        <f>'Detailed Exps'!E74</f>
        <v>0</v>
      </c>
      <c r="D69" s="307" t="e">
        <f>C69/C64</f>
        <v>#DIV/0!</v>
      </c>
      <c r="E69"/>
      <c r="F69" s="345" t="e">
        <f>C69/C10</f>
        <v>#DIV/0!</v>
      </c>
      <c r="G69" s="264"/>
      <c r="H69" s="293" t="e">
        <f>C69/C16</f>
        <v>#DIV/0!</v>
      </c>
      <c r="I69" s="337"/>
      <c r="J69" s="338"/>
      <c r="K69" s="322" t="e">
        <f>C69/C24</f>
        <v>#DIV/0!</v>
      </c>
      <c r="L69"/>
      <c r="M69"/>
    </row>
    <row r="70" spans="1:13" x14ac:dyDescent="0.3">
      <c r="A70" s="5" t="s">
        <v>131</v>
      </c>
      <c r="B70" s="119" t="s">
        <v>5</v>
      </c>
      <c r="C70" s="104">
        <f>'Detailed Exps'!E75</f>
        <v>0</v>
      </c>
      <c r="D70" s="308" t="e">
        <f>C70/C64</f>
        <v>#DIV/0!</v>
      </c>
      <c r="E70"/>
      <c r="F70" s="345" t="e">
        <f>C70/C10</f>
        <v>#DIV/0!</v>
      </c>
      <c r="G70" s="264"/>
      <c r="H70" s="293" t="e">
        <f>C70/C16</f>
        <v>#DIV/0!</v>
      </c>
      <c r="I70" s="337"/>
      <c r="J70" s="338"/>
      <c r="K70" s="322" t="e">
        <f>C70/C24</f>
        <v>#DIV/0!</v>
      </c>
      <c r="L70"/>
      <c r="M70"/>
    </row>
    <row r="71" spans="1:13" x14ac:dyDescent="0.3">
      <c r="A71" s="5" t="s">
        <v>133</v>
      </c>
      <c r="B71" s="119" t="s">
        <v>9</v>
      </c>
      <c r="C71" s="82">
        <f>SUM(C69:C70)</f>
        <v>0</v>
      </c>
      <c r="D71" s="307" t="e">
        <f>C71/C64</f>
        <v>#DIV/0!</v>
      </c>
      <c r="E71"/>
      <c r="F71" s="345" t="e">
        <f>C71/C10</f>
        <v>#DIV/0!</v>
      </c>
      <c r="G71" s="264" t="e">
        <f>C71/C13</f>
        <v>#DIV/0!</v>
      </c>
      <c r="H71" s="293" t="e">
        <f>C71/C16</f>
        <v>#DIV/0!</v>
      </c>
      <c r="I71" s="337" t="e">
        <f>C71/C19</f>
        <v>#DIV/0!</v>
      </c>
      <c r="J71" s="338" t="e">
        <f>C71/C21</f>
        <v>#DIV/0!</v>
      </c>
      <c r="K71" s="322" t="e">
        <f>C71/C24</f>
        <v>#DIV/0!</v>
      </c>
      <c r="L71"/>
      <c r="M71"/>
    </row>
    <row r="72" spans="1:13" x14ac:dyDescent="0.3">
      <c r="A72" s="5" t="s">
        <v>135</v>
      </c>
      <c r="B72" s="119" t="s">
        <v>10</v>
      </c>
      <c r="C72" s="185">
        <f>'Detailed Exps'!E17+'Detailed Exps'!E15</f>
        <v>0</v>
      </c>
      <c r="D72" s="307" t="e">
        <f>C72/C64</f>
        <v>#DIV/0!</v>
      </c>
      <c r="E72"/>
      <c r="F72" s="345" t="e">
        <f>C72/C10</f>
        <v>#DIV/0!</v>
      </c>
      <c r="G72" s="264" t="e">
        <f>C72/C13</f>
        <v>#DIV/0!</v>
      </c>
      <c r="H72" s="293" t="e">
        <f>C72/C16</f>
        <v>#DIV/0!</v>
      </c>
      <c r="I72" s="337" t="e">
        <f>C72/C19</f>
        <v>#DIV/0!</v>
      </c>
      <c r="J72" s="338"/>
      <c r="K72" s="322" t="e">
        <f>C72/C24</f>
        <v>#DIV/0!</v>
      </c>
      <c r="L72"/>
      <c r="M72"/>
    </row>
    <row r="73" spans="1:13" ht="9" customHeight="1" x14ac:dyDescent="0.3">
      <c r="A73" s="5"/>
      <c r="B73" s="85"/>
      <c r="C73" s="82"/>
      <c r="D73" s="314"/>
      <c r="E73" s="85"/>
      <c r="F73" s="336"/>
      <c r="G73" s="264"/>
      <c r="H73" s="265"/>
      <c r="I73" s="337"/>
      <c r="J73" s="351"/>
      <c r="K73" s="281"/>
      <c r="L73" s="85"/>
      <c r="M73"/>
    </row>
    <row r="74" spans="1:13" x14ac:dyDescent="0.3">
      <c r="A74" s="5" t="s">
        <v>401</v>
      </c>
      <c r="B74" s="147" t="s">
        <v>812</v>
      </c>
      <c r="C74" s="82">
        <f>C56-C64</f>
        <v>0</v>
      </c>
      <c r="D74" s="307"/>
      <c r="E74"/>
      <c r="F74" s="345" t="e">
        <f>C74/C10</f>
        <v>#DIV/0!</v>
      </c>
      <c r="G74" s="264" t="e">
        <f>C74/C13</f>
        <v>#DIV/0!</v>
      </c>
      <c r="H74" s="293" t="e">
        <f>C74/C16</f>
        <v>#DIV/0!</v>
      </c>
      <c r="I74" s="337" t="e">
        <f>C74/C19</f>
        <v>#DIV/0!</v>
      </c>
      <c r="J74" s="338" t="e">
        <f>C74/C21</f>
        <v>#DIV/0!</v>
      </c>
      <c r="K74" s="322" t="e">
        <f>C74/C24</f>
        <v>#DIV/0!</v>
      </c>
      <c r="L74"/>
      <c r="M74"/>
    </row>
    <row r="75" spans="1:13" x14ac:dyDescent="0.3">
      <c r="A75" s="5" t="s">
        <v>7</v>
      </c>
      <c r="B75" s="147" t="s">
        <v>248</v>
      </c>
      <c r="C75" s="104"/>
      <c r="D75" s="315" t="e">
        <f>C74/C56</f>
        <v>#DIV/0!</v>
      </c>
      <c r="E75"/>
      <c r="F75" s="339"/>
      <c r="G75" s="271"/>
      <c r="H75" s="272"/>
      <c r="I75" s="340"/>
      <c r="J75" s="341"/>
      <c r="K75" s="323"/>
      <c r="L75"/>
      <c r="M75"/>
    </row>
    <row r="76" spans="1:13" x14ac:dyDescent="0.3">
      <c r="A76" s="5"/>
      <c r="B76"/>
      <c r="C76" s="74"/>
      <c r="D76" s="305"/>
      <c r="E76"/>
      <c r="F76" s="277"/>
      <c r="G76" s="277"/>
      <c r="H76" s="277"/>
      <c r="I76" s="277"/>
      <c r="J76" s="277"/>
      <c r="K76" s="277"/>
      <c r="L76"/>
      <c r="M76"/>
    </row>
    <row r="77" spans="1:13" x14ac:dyDescent="0.3">
      <c r="A77" s="5"/>
      <c r="B77" s="149" t="s">
        <v>142</v>
      </c>
      <c r="C77" s="77"/>
      <c r="D77" s="306"/>
      <c r="E77"/>
      <c r="F77" s="336"/>
      <c r="G77" s="264"/>
      <c r="H77" s="293"/>
      <c r="I77" s="337"/>
      <c r="J77" s="338"/>
      <c r="K77" s="321"/>
      <c r="L77"/>
      <c r="M77"/>
    </row>
    <row r="78" spans="1:13" ht="7.5" customHeight="1" x14ac:dyDescent="0.3">
      <c r="A78" s="5"/>
      <c r="B78" s="85"/>
      <c r="C78" s="82"/>
      <c r="D78" s="307"/>
      <c r="E78"/>
      <c r="F78" s="336"/>
      <c r="G78" s="264"/>
      <c r="H78" s="293"/>
      <c r="I78" s="337"/>
      <c r="J78" s="338"/>
      <c r="K78" s="322"/>
      <c r="L78"/>
      <c r="M78"/>
    </row>
    <row r="79" spans="1:13" x14ac:dyDescent="0.3">
      <c r="A79" s="5" t="s">
        <v>165</v>
      </c>
      <c r="B79" s="81" t="s">
        <v>273</v>
      </c>
      <c r="C79" s="82">
        <f>Debt!K18</f>
        <v>0</v>
      </c>
      <c r="D79" s="307"/>
      <c r="E79"/>
      <c r="F79" s="345" t="e">
        <f>C79/C10</f>
        <v>#DIV/0!</v>
      </c>
      <c r="G79" s="264" t="e">
        <f>C79/C13</f>
        <v>#DIV/0!</v>
      </c>
      <c r="H79" s="293" t="e">
        <f>C79/C16</f>
        <v>#DIV/0!</v>
      </c>
      <c r="I79" s="337" t="e">
        <f>C79/C19</f>
        <v>#DIV/0!</v>
      </c>
      <c r="J79" s="338" t="e">
        <f>C79/C21</f>
        <v>#DIV/0!</v>
      </c>
      <c r="K79" s="322"/>
      <c r="L79"/>
      <c r="M79"/>
    </row>
    <row r="80" spans="1:13" x14ac:dyDescent="0.3">
      <c r="A80" s="5" t="s">
        <v>178</v>
      </c>
      <c r="B80" s="81" t="s">
        <v>274</v>
      </c>
      <c r="C80" s="82">
        <f>Debt!K21</f>
        <v>0</v>
      </c>
      <c r="D80" s="307"/>
      <c r="E80"/>
      <c r="F80" s="345" t="e">
        <f>C80/C10</f>
        <v>#DIV/0!</v>
      </c>
      <c r="G80" s="264" t="e">
        <f>C80/C13</f>
        <v>#DIV/0!</v>
      </c>
      <c r="H80" s="293" t="e">
        <f>C80/C16</f>
        <v>#DIV/0!</v>
      </c>
      <c r="I80" s="337" t="e">
        <f>C80/C19</f>
        <v>#DIV/0!</v>
      </c>
      <c r="J80" s="338" t="e">
        <f>C80/C21</f>
        <v>#DIV/0!</v>
      </c>
      <c r="K80" s="322"/>
      <c r="L80"/>
      <c r="M80"/>
    </row>
    <row r="81" spans="1:13" x14ac:dyDescent="0.3">
      <c r="A81" s="5" t="s">
        <v>992</v>
      </c>
      <c r="B81" s="81" t="s">
        <v>275</v>
      </c>
      <c r="C81" s="82"/>
      <c r="D81" s="307">
        <f>Misc!E28</f>
        <v>0</v>
      </c>
      <c r="E81"/>
      <c r="F81" s="336"/>
      <c r="G81" s="264"/>
      <c r="H81" s="293"/>
      <c r="I81" s="337"/>
      <c r="J81" s="338"/>
      <c r="K81" s="322"/>
      <c r="L81"/>
      <c r="M81"/>
    </row>
    <row r="82" spans="1:13" x14ac:dyDescent="0.3">
      <c r="A82" s="5" t="s">
        <v>993</v>
      </c>
      <c r="B82" s="81" t="s">
        <v>276</v>
      </c>
      <c r="C82" s="82"/>
      <c r="D82" s="307" t="e">
        <f>C80/C36</f>
        <v>#DIV/0!</v>
      </c>
      <c r="E82"/>
      <c r="F82" s="336"/>
      <c r="G82" s="264"/>
      <c r="H82" s="293"/>
      <c r="I82" s="337"/>
      <c r="J82" s="338"/>
      <c r="K82" s="322"/>
      <c r="L82"/>
      <c r="M82"/>
    </row>
    <row r="83" spans="1:13" x14ac:dyDescent="0.3">
      <c r="A83" s="182" t="s">
        <v>994</v>
      </c>
      <c r="B83" s="81" t="s">
        <v>277</v>
      </c>
      <c r="C83" s="82" t="e">
        <f>'Cap &amp; Ops Stats'!D35</f>
        <v>#DIV/0!</v>
      </c>
      <c r="D83" s="307"/>
      <c r="E83"/>
      <c r="F83" s="336"/>
      <c r="G83" s="264"/>
      <c r="H83" s="293"/>
      <c r="I83" s="337"/>
      <c r="J83" s="338"/>
      <c r="K83" s="322"/>
      <c r="L83"/>
      <c r="M83"/>
    </row>
    <row r="84" spans="1:13" x14ac:dyDescent="0.3">
      <c r="A84" s="182" t="s">
        <v>996</v>
      </c>
      <c r="B84" s="183" t="s">
        <v>278</v>
      </c>
      <c r="C84" s="189">
        <f>'Cap &amp; Ops Stats'!D34</f>
        <v>0</v>
      </c>
      <c r="D84" s="316"/>
      <c r="F84" s="352"/>
      <c r="G84" s="330"/>
      <c r="H84" s="330"/>
      <c r="I84" s="353"/>
      <c r="J84" s="354"/>
      <c r="K84" s="326"/>
      <c r="L84" s="184"/>
      <c r="M84" s="184"/>
    </row>
    <row r="85" spans="1:13" x14ac:dyDescent="0.3">
      <c r="A85" s="5"/>
    </row>
    <row r="90" spans="1:13" x14ac:dyDescent="0.3">
      <c r="A90" s="5"/>
    </row>
    <row r="91" spans="1:13" x14ac:dyDescent="0.3">
      <c r="A91" s="5"/>
    </row>
    <row r="92" spans="1:13" x14ac:dyDescent="0.3">
      <c r="A92" s="5"/>
    </row>
    <row r="93" spans="1:13" x14ac:dyDescent="0.3">
      <c r="A93" s="5"/>
    </row>
    <row r="94" spans="1:13" x14ac:dyDescent="0.3">
      <c r="A94" s="5"/>
    </row>
    <row r="95" spans="1:13" x14ac:dyDescent="0.3">
      <c r="A95" s="5"/>
    </row>
    <row r="96" spans="1:13" x14ac:dyDescent="0.3">
      <c r="A96" s="5"/>
    </row>
    <row r="97" spans="1:1" x14ac:dyDescent="0.3">
      <c r="A97" s="5"/>
    </row>
    <row r="98" spans="1:1" x14ac:dyDescent="0.3">
      <c r="A98" s="5"/>
    </row>
    <row r="99" spans="1:1" x14ac:dyDescent="0.3">
      <c r="A99" s="5"/>
    </row>
    <row r="100" spans="1:1" x14ac:dyDescent="0.3">
      <c r="A100" s="5"/>
    </row>
    <row r="101" spans="1:1" x14ac:dyDescent="0.3">
      <c r="A101" s="5"/>
    </row>
    <row r="102" spans="1:1" x14ac:dyDescent="0.3">
      <c r="A102" s="5"/>
    </row>
    <row r="103" spans="1:1" x14ac:dyDescent="0.3">
      <c r="A103" s="5"/>
    </row>
    <row r="104" spans="1:1" x14ac:dyDescent="0.3">
      <c r="A104" s="5"/>
    </row>
    <row r="105" spans="1:1" x14ac:dyDescent="0.3">
      <c r="A105" s="5"/>
    </row>
    <row r="106" spans="1:1" x14ac:dyDescent="0.3">
      <c r="A106" s="5"/>
    </row>
  </sheetData>
  <sheetProtection algorithmName="SHA-512" hashValue="YQgHoDKb3SNvxFehdaDPn+ejJWwW0BdAx1v/yiy97HdFo+yC7xJmeRk7vWiesAaCt1du7paCGjx7EoLrQDdhmg==" saltValue="b8wyGG60I0pF2SJ+3pOmng==" spinCount="100000" sheet="1" objects="1" scenarios="1" formatColumns="0"/>
  <mergeCells count="6">
    <mergeCell ref="G5:H5"/>
    <mergeCell ref="I5:J5"/>
    <mergeCell ref="L5:M5"/>
    <mergeCell ref="G4:H4"/>
    <mergeCell ref="I4:J4"/>
    <mergeCell ref="L4:M4"/>
  </mergeCells>
  <phoneticPr fontId="11" type="noConversion"/>
  <pageMargins left="0.25" right="0.25" top="0.75" bottom="0.75" header="0.3" footer="0.3"/>
  <pageSetup scale="6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CC6600"/>
  </sheetPr>
  <dimension ref="A1:G491"/>
  <sheetViews>
    <sheetView zoomScaleNormal="100" workbookViewId="0">
      <pane ySplit="1" topLeftCell="A443" activePane="bottomLeft" state="frozen"/>
      <selection pane="bottomLeft" activeCell="F275" sqref="F275"/>
    </sheetView>
  </sheetViews>
  <sheetFormatPr defaultColWidth="27.44140625" defaultRowHeight="10.199999999999999" x14ac:dyDescent="0.2"/>
  <cols>
    <col min="1" max="1" width="10.44140625" style="782" customWidth="1"/>
    <col min="2" max="2" width="9.6640625" style="782" bestFit="1" customWidth="1"/>
    <col min="3" max="3" width="12.6640625" style="509" bestFit="1" customWidth="1"/>
    <col min="4" max="4" width="14.44140625" style="411" bestFit="1" customWidth="1"/>
    <col min="5" max="5" width="13.109375" style="770" bestFit="1" customWidth="1"/>
    <col min="6" max="6" width="74" style="770" bestFit="1" customWidth="1"/>
    <col min="7" max="7" width="22.44140625" style="416" bestFit="1" customWidth="1"/>
    <col min="8" max="16384" width="27.44140625" style="416"/>
  </cols>
  <sheetData>
    <row r="1" spans="1:7" ht="10.8" thickBot="1" x14ac:dyDescent="0.25">
      <c r="A1" s="413" t="s">
        <v>326</v>
      </c>
      <c r="B1" s="413" t="s">
        <v>327</v>
      </c>
      <c r="C1" s="508" t="s">
        <v>1347</v>
      </c>
      <c r="D1" s="414" t="s">
        <v>1348</v>
      </c>
      <c r="E1" s="415" t="s">
        <v>328</v>
      </c>
      <c r="F1" s="412" t="s">
        <v>1354</v>
      </c>
      <c r="G1" s="412" t="s">
        <v>1349</v>
      </c>
    </row>
    <row r="2" spans="1:7" x14ac:dyDescent="0.2">
      <c r="A2" s="762" t="str">
        <f>MID(Instructions!$B$1,3,4)</f>
        <v>2025</v>
      </c>
      <c r="B2" s="206">
        <f>'Stmt of Revs Exps'!$D$3</f>
        <v>0</v>
      </c>
      <c r="C2" s="763">
        <v>1.1000000000000001</v>
      </c>
      <c r="D2" s="764">
        <v>1.1000000000000001</v>
      </c>
      <c r="E2" s="765">
        <f>'FAA Form 127'!$E$7</f>
        <v>0</v>
      </c>
      <c r="F2" s="766" t="s">
        <v>6790</v>
      </c>
      <c r="G2" s="767" t="s">
        <v>1350</v>
      </c>
    </row>
    <row r="3" spans="1:7" x14ac:dyDescent="0.2">
      <c r="A3" s="762" t="str">
        <f>MID(Instructions!$B$1,3,4)</f>
        <v>2025</v>
      </c>
      <c r="B3" s="206">
        <f>'Stmt of Revs Exps'!$D$3</f>
        <v>0</v>
      </c>
      <c r="C3" s="763">
        <v>1.2</v>
      </c>
      <c r="D3" s="764">
        <v>1.2</v>
      </c>
      <c r="E3" s="765">
        <f>'FAA Form 127'!$E$8</f>
        <v>0</v>
      </c>
      <c r="F3" s="766" t="s">
        <v>6791</v>
      </c>
      <c r="G3" s="767" t="s">
        <v>1350</v>
      </c>
    </row>
    <row r="4" spans="1:7" x14ac:dyDescent="0.2">
      <c r="A4" s="762" t="str">
        <f>MID(Instructions!$B$1,3,4)</f>
        <v>2025</v>
      </c>
      <c r="B4" s="206">
        <f>'Stmt of Revs Exps'!$D$3</f>
        <v>0</v>
      </c>
      <c r="C4" s="763">
        <v>1.3</v>
      </c>
      <c r="D4" s="764">
        <v>1.3</v>
      </c>
      <c r="E4" s="768">
        <f>'FAA Form 127'!$E$9</f>
        <v>0</v>
      </c>
      <c r="F4" s="766" t="s">
        <v>6792</v>
      </c>
      <c r="G4" s="767" t="s">
        <v>1350</v>
      </c>
    </row>
    <row r="5" spans="1:7" x14ac:dyDescent="0.2">
      <c r="A5" s="762" t="str">
        <f>MID(Instructions!$B$1,3,4)</f>
        <v>2025</v>
      </c>
      <c r="B5" s="206">
        <f>'Stmt of Revs Exps'!$D$3</f>
        <v>0</v>
      </c>
      <c r="C5" s="763">
        <v>1.4</v>
      </c>
      <c r="D5" s="764">
        <v>1.4</v>
      </c>
      <c r="E5" s="768">
        <f>'FAA Form 127'!$E$10</f>
        <v>0</v>
      </c>
      <c r="F5" s="766" t="s">
        <v>1355</v>
      </c>
      <c r="G5" s="767" t="s">
        <v>1350</v>
      </c>
    </row>
    <row r="6" spans="1:7" x14ac:dyDescent="0.2">
      <c r="A6" s="762" t="str">
        <f>MID(Instructions!$B$1,3,4)</f>
        <v>2025</v>
      </c>
      <c r="B6" s="206">
        <f>'Stmt of Revs Exps'!$D$3</f>
        <v>0</v>
      </c>
      <c r="C6" s="763">
        <v>1.5</v>
      </c>
      <c r="D6" s="764">
        <v>1.5</v>
      </c>
      <c r="E6" s="768">
        <f>'FAA Form 127'!$E$11</f>
        <v>0</v>
      </c>
      <c r="F6" s="766" t="s">
        <v>1356</v>
      </c>
      <c r="G6" s="767" t="s">
        <v>1350</v>
      </c>
    </row>
    <row r="7" spans="1:7" x14ac:dyDescent="0.2">
      <c r="A7" s="762" t="str">
        <f>MID(Instructions!$B$1,3,4)</f>
        <v>2025</v>
      </c>
      <c r="B7" s="206">
        <f>'Stmt of Revs Exps'!$D$3</f>
        <v>0</v>
      </c>
      <c r="C7" s="763">
        <v>1.6</v>
      </c>
      <c r="D7" s="764">
        <v>1.6</v>
      </c>
      <c r="E7" s="765">
        <f>'FAA Form 127'!$E$12</f>
        <v>0</v>
      </c>
      <c r="F7" s="766" t="s">
        <v>6813</v>
      </c>
      <c r="G7" s="767" t="s">
        <v>1350</v>
      </c>
    </row>
    <row r="8" spans="1:7" x14ac:dyDescent="0.2">
      <c r="A8" s="762" t="str">
        <f>MID(Instructions!$B$1,3,4)</f>
        <v>2025</v>
      </c>
      <c r="B8" s="206">
        <f>'Stmt of Revs Exps'!$D$3</f>
        <v>0</v>
      </c>
      <c r="C8" s="763">
        <v>2.1</v>
      </c>
      <c r="D8" s="764">
        <v>2.1</v>
      </c>
      <c r="E8" s="768">
        <f>'FAA Form 127'!$E$15</f>
        <v>0</v>
      </c>
      <c r="F8" s="766" t="s">
        <v>6793</v>
      </c>
      <c r="G8" s="767" t="s">
        <v>1350</v>
      </c>
    </row>
    <row r="9" spans="1:7" x14ac:dyDescent="0.2">
      <c r="A9" s="762" t="str">
        <f>MID(Instructions!$B$1,3,4)</f>
        <v>2025</v>
      </c>
      <c r="B9" s="206">
        <f>'Stmt of Revs Exps'!$D$3</f>
        <v>0</v>
      </c>
      <c r="C9" s="763">
        <v>2.2000000000000002</v>
      </c>
      <c r="D9" s="764">
        <v>2.2000000000000002</v>
      </c>
      <c r="E9" s="768">
        <f>'FAA Form 127'!$E$16</f>
        <v>0</v>
      </c>
      <c r="F9" s="766" t="s">
        <v>6794</v>
      </c>
      <c r="G9" s="767" t="s">
        <v>1350</v>
      </c>
    </row>
    <row r="10" spans="1:7" x14ac:dyDescent="0.2">
      <c r="A10" s="762" t="str">
        <f>MID(Instructions!$B$1,3,4)</f>
        <v>2025</v>
      </c>
      <c r="B10" s="206">
        <f>'Stmt of Revs Exps'!$D$3</f>
        <v>0</v>
      </c>
      <c r="C10" s="763">
        <v>2.2999999999999998</v>
      </c>
      <c r="D10" s="764">
        <v>2.2999999999999998</v>
      </c>
      <c r="E10" s="768">
        <f>'FAA Form 127'!$E$17</f>
        <v>0</v>
      </c>
      <c r="F10" s="766" t="s">
        <v>6795</v>
      </c>
      <c r="G10" s="767" t="s">
        <v>1350</v>
      </c>
    </row>
    <row r="11" spans="1:7" x14ac:dyDescent="0.2">
      <c r="A11" s="762" t="str">
        <f>MID(Instructions!$B$1,3,4)</f>
        <v>2025</v>
      </c>
      <c r="B11" s="206">
        <f>'Stmt of Revs Exps'!$D$3</f>
        <v>0</v>
      </c>
      <c r="C11" s="763">
        <v>2.4</v>
      </c>
      <c r="D11" s="764">
        <v>2.4</v>
      </c>
      <c r="E11" s="768">
        <f>'FAA Form 127'!$E$18</f>
        <v>0</v>
      </c>
      <c r="F11" s="766" t="s">
        <v>6796</v>
      </c>
      <c r="G11" s="767" t="s">
        <v>1350</v>
      </c>
    </row>
    <row r="12" spans="1:7" x14ac:dyDescent="0.2">
      <c r="A12" s="762" t="str">
        <f>MID(Instructions!$B$1,3,4)</f>
        <v>2025</v>
      </c>
      <c r="B12" s="206">
        <f>'Stmt of Revs Exps'!$D$3</f>
        <v>0</v>
      </c>
      <c r="C12" s="763">
        <v>2.5</v>
      </c>
      <c r="D12" s="764">
        <v>2.5</v>
      </c>
      <c r="E12" s="768">
        <f>'FAA Form 127'!$E$19</f>
        <v>0</v>
      </c>
      <c r="F12" s="766" t="s">
        <v>6797</v>
      </c>
      <c r="G12" s="767" t="s">
        <v>1350</v>
      </c>
    </row>
    <row r="13" spans="1:7" x14ac:dyDescent="0.2">
      <c r="A13" s="762" t="str">
        <f>MID(Instructions!$B$1,3,4)</f>
        <v>2025</v>
      </c>
      <c r="B13" s="206">
        <f>'Stmt of Revs Exps'!$D$3</f>
        <v>0</v>
      </c>
      <c r="C13" s="763">
        <v>2.6</v>
      </c>
      <c r="D13" s="764">
        <v>2.6</v>
      </c>
      <c r="E13" s="768">
        <f>'FAA Form 127'!$E$20</f>
        <v>0</v>
      </c>
      <c r="F13" s="766" t="s">
        <v>1357</v>
      </c>
      <c r="G13" s="767" t="s">
        <v>1350</v>
      </c>
    </row>
    <row r="14" spans="1:7" x14ac:dyDescent="0.2">
      <c r="A14" s="762" t="str">
        <f>MID(Instructions!$B$1,3,4)</f>
        <v>2025</v>
      </c>
      <c r="B14" s="206">
        <f>'Stmt of Revs Exps'!$D$3</f>
        <v>0</v>
      </c>
      <c r="C14" s="763">
        <v>2.7</v>
      </c>
      <c r="D14" s="764">
        <v>2.7</v>
      </c>
      <c r="E14" s="768">
        <f>'FAA Form 127'!$E$21</f>
        <v>0</v>
      </c>
      <c r="F14" s="766" t="s">
        <v>6798</v>
      </c>
      <c r="G14" s="767" t="s">
        <v>1350</v>
      </c>
    </row>
    <row r="15" spans="1:7" x14ac:dyDescent="0.2">
      <c r="A15" s="762" t="str">
        <f>MID(Instructions!$B$1,3,4)</f>
        <v>2025</v>
      </c>
      <c r="B15" s="206">
        <f>'Stmt of Revs Exps'!$D$3</f>
        <v>0</v>
      </c>
      <c r="C15" s="763">
        <v>2.8</v>
      </c>
      <c r="D15" s="764">
        <v>2.8</v>
      </c>
      <c r="E15" s="768">
        <f>'FAA Form 127'!$E$22</f>
        <v>0</v>
      </c>
      <c r="F15" s="766" t="s">
        <v>6799</v>
      </c>
      <c r="G15" s="767" t="s">
        <v>1350</v>
      </c>
    </row>
    <row r="16" spans="1:7" x14ac:dyDescent="0.2">
      <c r="A16" s="762" t="str">
        <f>MID(Instructions!$B$1,3,4)</f>
        <v>2025</v>
      </c>
      <c r="B16" s="206">
        <f>'Stmt of Revs Exps'!$D$3</f>
        <v>0</v>
      </c>
      <c r="C16" s="763">
        <v>2.9</v>
      </c>
      <c r="D16" s="764">
        <v>2.9</v>
      </c>
      <c r="E16" s="768">
        <f>'FAA Form 127'!$E$23</f>
        <v>0</v>
      </c>
      <c r="F16" s="766" t="s">
        <v>6814</v>
      </c>
      <c r="G16" s="767" t="s">
        <v>1350</v>
      </c>
    </row>
    <row r="17" spans="1:7" x14ac:dyDescent="0.2">
      <c r="A17" s="762" t="str">
        <f>MID(Instructions!$B$1,3,4)</f>
        <v>2025</v>
      </c>
      <c r="B17" s="206">
        <f>'Stmt of Revs Exps'!$D$3</f>
        <v>0</v>
      </c>
      <c r="C17" s="763">
        <v>3</v>
      </c>
      <c r="D17" s="764">
        <v>3</v>
      </c>
      <c r="E17" s="768">
        <f>'FAA Form 127'!$E$25</f>
        <v>0</v>
      </c>
      <c r="F17" s="766" t="s">
        <v>6815</v>
      </c>
      <c r="G17" s="767" t="s">
        <v>1350</v>
      </c>
    </row>
    <row r="18" spans="1:7" x14ac:dyDescent="0.2">
      <c r="A18" s="762" t="str">
        <f>MID(Instructions!$B$1,3,4)</f>
        <v>2025</v>
      </c>
      <c r="B18" s="206">
        <f>'Stmt of Revs Exps'!$D$3</f>
        <v>0</v>
      </c>
      <c r="C18" s="763">
        <v>4.0999999999999996</v>
      </c>
      <c r="D18" s="764">
        <v>4.0999999999999996</v>
      </c>
      <c r="E18" s="768">
        <f>'FAA Form 127'!$E$28</f>
        <v>0</v>
      </c>
      <c r="F18" s="766" t="s">
        <v>6800</v>
      </c>
      <c r="G18" s="767" t="s">
        <v>1350</v>
      </c>
    </row>
    <row r="19" spans="1:7" x14ac:dyDescent="0.2">
      <c r="A19" s="762" t="str">
        <f>MID(Instructions!$B$1,3,4)</f>
        <v>2025</v>
      </c>
      <c r="B19" s="206">
        <f>'Stmt of Revs Exps'!$D$3</f>
        <v>0</v>
      </c>
      <c r="C19" s="763">
        <v>4.2</v>
      </c>
      <c r="D19" s="764">
        <v>4.2</v>
      </c>
      <c r="E19" s="768">
        <f>'FAA Form 127'!$E$29</f>
        <v>0</v>
      </c>
      <c r="F19" s="766" t="s">
        <v>6801</v>
      </c>
      <c r="G19" s="767" t="s">
        <v>1350</v>
      </c>
    </row>
    <row r="20" spans="1:7" x14ac:dyDescent="0.2">
      <c r="A20" s="762" t="str">
        <f>MID(Instructions!$B$1,3,4)</f>
        <v>2025</v>
      </c>
      <c r="B20" s="206">
        <f>'Stmt of Revs Exps'!$D$3</f>
        <v>0</v>
      </c>
      <c r="C20" s="763">
        <v>4.3</v>
      </c>
      <c r="D20" s="764">
        <v>4.3</v>
      </c>
      <c r="E20" s="768">
        <f>'FAA Form 127'!$E$30</f>
        <v>0</v>
      </c>
      <c r="F20" s="766" t="s">
        <v>6802</v>
      </c>
      <c r="G20" s="767" t="s">
        <v>1350</v>
      </c>
    </row>
    <row r="21" spans="1:7" x14ac:dyDescent="0.2">
      <c r="A21" s="762" t="str">
        <f>MID(Instructions!$B$1,3,4)</f>
        <v>2025</v>
      </c>
      <c r="B21" s="206">
        <f>'Stmt of Revs Exps'!$D$3</f>
        <v>0</v>
      </c>
      <c r="C21" s="763">
        <v>4.4000000000000004</v>
      </c>
      <c r="D21" s="764">
        <v>4.4000000000000004</v>
      </c>
      <c r="E21" s="768">
        <f>'FAA Form 127'!$E$31</f>
        <v>0</v>
      </c>
      <c r="F21" s="766" t="s">
        <v>6803</v>
      </c>
      <c r="G21" s="767" t="s">
        <v>1350</v>
      </c>
    </row>
    <row r="22" spans="1:7" x14ac:dyDescent="0.2">
      <c r="A22" s="762" t="str">
        <f>MID(Instructions!$B$1,3,4)</f>
        <v>2025</v>
      </c>
      <c r="B22" s="206">
        <f>'Stmt of Revs Exps'!$D$3</f>
        <v>0</v>
      </c>
      <c r="C22" s="763">
        <v>4.5</v>
      </c>
      <c r="D22" s="764">
        <v>4.5</v>
      </c>
      <c r="E22" s="768">
        <f>'FAA Form 127'!$E$32</f>
        <v>0</v>
      </c>
      <c r="F22" s="766" t="s">
        <v>6804</v>
      </c>
      <c r="G22" s="767" t="s">
        <v>1350</v>
      </c>
    </row>
    <row r="23" spans="1:7" x14ac:dyDescent="0.2">
      <c r="A23" s="762" t="str">
        <f>MID(Instructions!$B$1,3,4)</f>
        <v>2025</v>
      </c>
      <c r="B23" s="206">
        <f>'Stmt of Revs Exps'!$D$3</f>
        <v>0</v>
      </c>
      <c r="C23" s="763">
        <v>4.5999999999999996</v>
      </c>
      <c r="D23" s="764">
        <v>4.5999999999999996</v>
      </c>
      <c r="E23" s="768">
        <f>'FAA Form 127'!$E$33</f>
        <v>0</v>
      </c>
      <c r="F23" s="766" t="s">
        <v>1358</v>
      </c>
      <c r="G23" s="767" t="s">
        <v>1350</v>
      </c>
    </row>
    <row r="24" spans="1:7" x14ac:dyDescent="0.2">
      <c r="A24" s="762" t="str">
        <f>MID(Instructions!$B$1,3,4)</f>
        <v>2025</v>
      </c>
      <c r="B24" s="206">
        <f>'Stmt of Revs Exps'!$D$3</f>
        <v>0</v>
      </c>
      <c r="C24" s="763">
        <v>4.7</v>
      </c>
      <c r="D24" s="764">
        <v>4.7</v>
      </c>
      <c r="E24" s="768">
        <f>'FAA Form 127'!$E$34</f>
        <v>0</v>
      </c>
      <c r="F24" s="766" t="s">
        <v>6805</v>
      </c>
      <c r="G24" s="767" t="s">
        <v>1350</v>
      </c>
    </row>
    <row r="25" spans="1:7" x14ac:dyDescent="0.2">
      <c r="A25" s="762" t="str">
        <f>MID(Instructions!$B$1,3,4)</f>
        <v>2025</v>
      </c>
      <c r="B25" s="206">
        <f>'Stmt of Revs Exps'!$D$3</f>
        <v>0</v>
      </c>
      <c r="C25" s="763">
        <v>4.8</v>
      </c>
      <c r="D25" s="764">
        <v>4.8</v>
      </c>
      <c r="E25" s="768">
        <f>'FAA Form 127'!$E$35</f>
        <v>0</v>
      </c>
      <c r="F25" s="766" t="s">
        <v>6816</v>
      </c>
      <c r="G25" s="767" t="s">
        <v>1350</v>
      </c>
    </row>
    <row r="26" spans="1:7" x14ac:dyDescent="0.2">
      <c r="A26" s="762" t="str">
        <f>MID(Instructions!$B$1,3,4)</f>
        <v>2025</v>
      </c>
      <c r="B26" s="206">
        <f>'Stmt of Revs Exps'!$D$3</f>
        <v>0</v>
      </c>
      <c r="C26" s="763">
        <v>4.9000000000000004</v>
      </c>
      <c r="D26" s="764">
        <v>4.9000000000000004</v>
      </c>
      <c r="E26" s="768">
        <f>'FAA Form 127'!$E$36</f>
        <v>0</v>
      </c>
      <c r="F26" s="766" t="s">
        <v>6817</v>
      </c>
      <c r="G26" s="767" t="s">
        <v>1350</v>
      </c>
    </row>
    <row r="27" spans="1:7" x14ac:dyDescent="0.2">
      <c r="A27" s="762" t="str">
        <f>MID(Instructions!$B$1,3,4)</f>
        <v>2025</v>
      </c>
      <c r="B27" s="206">
        <f>'Stmt of Revs Exps'!$D$3</f>
        <v>0</v>
      </c>
      <c r="C27" s="763">
        <v>5</v>
      </c>
      <c r="D27" s="764">
        <v>5</v>
      </c>
      <c r="E27" s="768">
        <f>'FAA Form 127'!$E$38</f>
        <v>0</v>
      </c>
      <c r="F27" s="766" t="s">
        <v>6818</v>
      </c>
      <c r="G27" s="767" t="s">
        <v>1350</v>
      </c>
    </row>
    <row r="28" spans="1:7" x14ac:dyDescent="0.2">
      <c r="A28" s="762" t="str">
        <f>MID(Instructions!$B$1,3,4)</f>
        <v>2025</v>
      </c>
      <c r="B28" s="206">
        <f>'Stmt of Revs Exps'!$D$3</f>
        <v>0</v>
      </c>
      <c r="C28" s="763">
        <v>6.1</v>
      </c>
      <c r="D28" s="764">
        <v>6.1</v>
      </c>
      <c r="E28" s="768">
        <f>'FAA Form 127'!$E$41</f>
        <v>0</v>
      </c>
      <c r="F28" s="766" t="s">
        <v>1359</v>
      </c>
      <c r="G28" s="767" t="s">
        <v>1350</v>
      </c>
    </row>
    <row r="29" spans="1:7" x14ac:dyDescent="0.2">
      <c r="A29" s="762" t="str">
        <f>MID(Instructions!$B$1,3,4)</f>
        <v>2025</v>
      </c>
      <c r="B29" s="206">
        <f>'Stmt of Revs Exps'!$D$3</f>
        <v>0</v>
      </c>
      <c r="C29" s="763">
        <v>6.2</v>
      </c>
      <c r="D29" s="764">
        <v>6.2</v>
      </c>
      <c r="E29" s="768">
        <f>'FAA Form 127'!$E$42</f>
        <v>0</v>
      </c>
      <c r="F29" s="766" t="s">
        <v>6806</v>
      </c>
      <c r="G29" s="767" t="s">
        <v>1350</v>
      </c>
    </row>
    <row r="30" spans="1:7" x14ac:dyDescent="0.2">
      <c r="A30" s="762" t="str">
        <f>MID(Instructions!$B$1,3,4)</f>
        <v>2025</v>
      </c>
      <c r="B30" s="206">
        <f>'Stmt of Revs Exps'!$D$3</f>
        <v>0</v>
      </c>
      <c r="C30" s="763">
        <v>6.3</v>
      </c>
      <c r="D30" s="764">
        <v>6.3</v>
      </c>
      <c r="E30" s="768">
        <f>'FAA Form 127'!$E$43</f>
        <v>0</v>
      </c>
      <c r="F30" s="766" t="s">
        <v>6807</v>
      </c>
      <c r="G30" s="767" t="s">
        <v>1350</v>
      </c>
    </row>
    <row r="31" spans="1:7" x14ac:dyDescent="0.2">
      <c r="A31" s="762" t="str">
        <f>MID(Instructions!$B$1,3,4)</f>
        <v>2025</v>
      </c>
      <c r="B31" s="206">
        <f>'Stmt of Revs Exps'!$D$3</f>
        <v>0</v>
      </c>
      <c r="C31" s="763">
        <v>6.4</v>
      </c>
      <c r="D31" s="764">
        <v>6.4</v>
      </c>
      <c r="E31" s="768">
        <f>'FAA Form 127'!$E$44</f>
        <v>0</v>
      </c>
      <c r="F31" s="766" t="s">
        <v>6808</v>
      </c>
      <c r="G31" s="767" t="s">
        <v>1350</v>
      </c>
    </row>
    <row r="32" spans="1:7" x14ac:dyDescent="0.2">
      <c r="A32" s="762" t="str">
        <f>MID(Instructions!$B$1,3,4)</f>
        <v>2025</v>
      </c>
      <c r="B32" s="206">
        <f>'Stmt of Revs Exps'!$D$3</f>
        <v>0</v>
      </c>
      <c r="C32" s="763">
        <v>6.5</v>
      </c>
      <c r="D32" s="764">
        <v>6.5</v>
      </c>
      <c r="E32" s="768">
        <f>'FAA Form 127'!$E$45</f>
        <v>0</v>
      </c>
      <c r="F32" s="766" t="s">
        <v>6809</v>
      </c>
      <c r="G32" s="767" t="s">
        <v>1350</v>
      </c>
    </row>
    <row r="33" spans="1:7" x14ac:dyDescent="0.2">
      <c r="A33" s="762" t="str">
        <f>MID(Instructions!$B$1,3,4)</f>
        <v>2025</v>
      </c>
      <c r="B33" s="206">
        <f>'Stmt of Revs Exps'!$D$3</f>
        <v>0</v>
      </c>
      <c r="C33" s="763">
        <v>6.6</v>
      </c>
      <c r="D33" s="764">
        <v>6.6</v>
      </c>
      <c r="E33" s="768">
        <f>'FAA Form 127'!$E$46</f>
        <v>0</v>
      </c>
      <c r="F33" s="766" t="s">
        <v>6810</v>
      </c>
      <c r="G33" s="767" t="s">
        <v>1350</v>
      </c>
    </row>
    <row r="34" spans="1:7" x14ac:dyDescent="0.2">
      <c r="A34" s="762" t="str">
        <f>MID(Instructions!$B$1,3,4)</f>
        <v>2025</v>
      </c>
      <c r="B34" s="206">
        <f>'Stmt of Revs Exps'!$D$3</f>
        <v>0</v>
      </c>
      <c r="C34" s="763" t="s">
        <v>1084</v>
      </c>
      <c r="D34" s="764">
        <v>6.7</v>
      </c>
      <c r="E34" s="768">
        <f>'FAA Form 127'!$E$47</f>
        <v>0</v>
      </c>
      <c r="F34" s="766" t="s">
        <v>1360</v>
      </c>
      <c r="G34" s="767" t="s">
        <v>1350</v>
      </c>
    </row>
    <row r="35" spans="1:7" x14ac:dyDescent="0.2">
      <c r="A35" s="762" t="str">
        <f>MID(Instructions!$B$1,3,4)</f>
        <v>2025</v>
      </c>
      <c r="B35" s="206">
        <f>'Stmt of Revs Exps'!$D$3</f>
        <v>0</v>
      </c>
      <c r="C35" s="763" t="s">
        <v>664</v>
      </c>
      <c r="D35" s="764">
        <v>6.8</v>
      </c>
      <c r="E35" s="768">
        <f>'FAA Form 127'!$E$48</f>
        <v>0</v>
      </c>
      <c r="F35" s="766" t="s">
        <v>6811</v>
      </c>
      <c r="G35" s="767" t="s">
        <v>1350</v>
      </c>
    </row>
    <row r="36" spans="1:7" x14ac:dyDescent="0.2">
      <c r="A36" s="762" t="str">
        <f>MID(Instructions!$B$1,3,4)</f>
        <v>2025</v>
      </c>
      <c r="B36" s="206">
        <f>'Stmt of Revs Exps'!$D$3</f>
        <v>0</v>
      </c>
      <c r="C36" s="763" t="s">
        <v>1078</v>
      </c>
      <c r="D36" s="764">
        <v>6.9</v>
      </c>
      <c r="E36" s="768">
        <f>'FAA Form 127'!$E$49</f>
        <v>0</v>
      </c>
      <c r="F36" s="766" t="s">
        <v>6812</v>
      </c>
      <c r="G36" s="767" t="s">
        <v>1350</v>
      </c>
    </row>
    <row r="37" spans="1:7" x14ac:dyDescent="0.2">
      <c r="A37" s="762" t="str">
        <f>MID(Instructions!$B$1,3,4)</f>
        <v>2025</v>
      </c>
      <c r="B37" s="206">
        <f>'Stmt of Revs Exps'!$D$3</f>
        <v>0</v>
      </c>
      <c r="C37" s="763">
        <v>7</v>
      </c>
      <c r="D37" s="764">
        <v>7</v>
      </c>
      <c r="E37" s="768">
        <f>'FAA Form 127'!$E$51</f>
        <v>0</v>
      </c>
      <c r="F37" s="766" t="s">
        <v>6819</v>
      </c>
      <c r="G37" s="767" t="s">
        <v>1350</v>
      </c>
    </row>
    <row r="38" spans="1:7" x14ac:dyDescent="0.2">
      <c r="A38" s="762" t="str">
        <f>MID(Instructions!$B$1,3,4)</f>
        <v>2025</v>
      </c>
      <c r="B38" s="206">
        <f>'Stmt of Revs Exps'!$D$3</f>
        <v>0</v>
      </c>
      <c r="C38" s="763">
        <v>8.1</v>
      </c>
      <c r="D38" s="764">
        <v>8.1</v>
      </c>
      <c r="E38" s="768">
        <f>'FAA Form 127'!$L$7</f>
        <v>0</v>
      </c>
      <c r="F38" s="766" t="s">
        <v>6820</v>
      </c>
      <c r="G38" s="767" t="s">
        <v>1350</v>
      </c>
    </row>
    <row r="39" spans="1:7" x14ac:dyDescent="0.2">
      <c r="A39" s="762" t="str">
        <f>MID(Instructions!$B$1,3,4)</f>
        <v>2025</v>
      </c>
      <c r="B39" s="206">
        <f>'Stmt of Revs Exps'!$D$3</f>
        <v>0</v>
      </c>
      <c r="C39" s="763">
        <v>8.1999999999999993</v>
      </c>
      <c r="D39" s="764">
        <v>8.1999999999999993</v>
      </c>
      <c r="E39" s="768">
        <f>'FAA Form 127'!$L$8</f>
        <v>0</v>
      </c>
      <c r="F39" s="766" t="s">
        <v>6821</v>
      </c>
      <c r="G39" s="767" t="s">
        <v>1350</v>
      </c>
    </row>
    <row r="40" spans="1:7" x14ac:dyDescent="0.2">
      <c r="A40" s="762" t="str">
        <f>MID(Instructions!$B$1,3,4)</f>
        <v>2025</v>
      </c>
      <c r="B40" s="206">
        <f>'Stmt of Revs Exps'!$D$3</f>
        <v>0</v>
      </c>
      <c r="C40" s="763">
        <v>8.3000000000000007</v>
      </c>
      <c r="D40" s="764">
        <v>8.3000000000000007</v>
      </c>
      <c r="E40" s="768">
        <f>'FAA Form 127'!$L$9</f>
        <v>0</v>
      </c>
      <c r="F40" s="766" t="s">
        <v>6822</v>
      </c>
      <c r="G40" s="767" t="s">
        <v>1350</v>
      </c>
    </row>
    <row r="41" spans="1:7" x14ac:dyDescent="0.2">
      <c r="A41" s="762" t="str">
        <f>MID(Instructions!$B$1,3,4)</f>
        <v>2025</v>
      </c>
      <c r="B41" s="206">
        <f>'Stmt of Revs Exps'!$D$3</f>
        <v>0</v>
      </c>
      <c r="C41" s="763">
        <v>8.4</v>
      </c>
      <c r="D41" s="764">
        <v>8.4</v>
      </c>
      <c r="E41" s="768">
        <f>'FAA Form 127'!$L$10</f>
        <v>0</v>
      </c>
      <c r="F41" s="766" t="s">
        <v>6823</v>
      </c>
      <c r="G41" s="767" t="s">
        <v>1350</v>
      </c>
    </row>
    <row r="42" spans="1:7" x14ac:dyDescent="0.2">
      <c r="A42" s="762" t="str">
        <f>MID(Instructions!$B$1,3,4)</f>
        <v>2025</v>
      </c>
      <c r="B42" s="206">
        <f>'Stmt of Revs Exps'!$D$3</f>
        <v>0</v>
      </c>
      <c r="C42" s="763">
        <v>8.5</v>
      </c>
      <c r="D42" s="764">
        <v>8.5</v>
      </c>
      <c r="E42" s="768">
        <f>'FAA Form 127'!$L$11</f>
        <v>0</v>
      </c>
      <c r="F42" s="766" t="s">
        <v>6824</v>
      </c>
      <c r="G42" s="767" t="s">
        <v>1350</v>
      </c>
    </row>
    <row r="43" spans="1:7" x14ac:dyDescent="0.2">
      <c r="A43" s="762" t="str">
        <f>MID(Instructions!$B$1,3,4)</f>
        <v>2025</v>
      </c>
      <c r="B43" s="206">
        <f>'Stmt of Revs Exps'!$D$3</f>
        <v>0</v>
      </c>
      <c r="C43" s="763">
        <v>8.6</v>
      </c>
      <c r="D43" s="764">
        <v>8.6</v>
      </c>
      <c r="E43" s="768">
        <f>'FAA Form 127'!$L$12</f>
        <v>0</v>
      </c>
      <c r="F43" s="766" t="s">
        <v>6825</v>
      </c>
      <c r="G43" s="767" t="s">
        <v>1350</v>
      </c>
    </row>
    <row r="44" spans="1:7" x14ac:dyDescent="0.2">
      <c r="A44" s="762" t="str">
        <f>MID(Instructions!$B$1,3,4)</f>
        <v>2025</v>
      </c>
      <c r="B44" s="206">
        <f>'Stmt of Revs Exps'!$D$3</f>
        <v>0</v>
      </c>
      <c r="C44" s="763">
        <v>8.6999999999999993</v>
      </c>
      <c r="D44" s="764">
        <v>8.6999999999999993</v>
      </c>
      <c r="E44" s="768">
        <f>'FAA Form 127'!$L$13</f>
        <v>0</v>
      </c>
      <c r="F44" s="766" t="s">
        <v>6826</v>
      </c>
      <c r="G44" s="767" t="s">
        <v>1350</v>
      </c>
    </row>
    <row r="45" spans="1:7" x14ac:dyDescent="0.2">
      <c r="A45" s="762" t="str">
        <f>MID(Instructions!$B$1,3,4)</f>
        <v>2025</v>
      </c>
      <c r="B45" s="206">
        <f>'Stmt of Revs Exps'!$D$3</f>
        <v>0</v>
      </c>
      <c r="C45" s="763">
        <v>8.8000000000000007</v>
      </c>
      <c r="D45" s="764">
        <v>8.8000000000000007</v>
      </c>
      <c r="E45" s="768">
        <f>'FAA Form 127'!$L$14</f>
        <v>0</v>
      </c>
      <c r="F45" s="766" t="s">
        <v>6827</v>
      </c>
      <c r="G45" s="767" t="s">
        <v>1350</v>
      </c>
    </row>
    <row r="46" spans="1:7" x14ac:dyDescent="0.2">
      <c r="A46" s="762" t="str">
        <f>MID(Instructions!$B$1,3,4)</f>
        <v>2025</v>
      </c>
      <c r="B46" s="206">
        <f>'Stmt of Revs Exps'!$D$3</f>
        <v>0</v>
      </c>
      <c r="C46" s="763">
        <v>9.1</v>
      </c>
      <c r="D46" s="764">
        <v>9.1</v>
      </c>
      <c r="E46" s="768">
        <f>'FAA Form 127'!$L$17</f>
        <v>0</v>
      </c>
      <c r="F46" s="766" t="s">
        <v>6828</v>
      </c>
      <c r="G46" s="767" t="s">
        <v>1350</v>
      </c>
    </row>
    <row r="47" spans="1:7" x14ac:dyDescent="0.2">
      <c r="A47" s="762" t="str">
        <f>MID(Instructions!$B$1,3,4)</f>
        <v>2025</v>
      </c>
      <c r="B47" s="206">
        <f>'Stmt of Revs Exps'!$D$3</f>
        <v>0</v>
      </c>
      <c r="C47" s="763">
        <v>9.1999999999999993</v>
      </c>
      <c r="D47" s="764">
        <v>9.1999999999999993</v>
      </c>
      <c r="E47" s="768">
        <f>'FAA Form 127'!$L$18</f>
        <v>0</v>
      </c>
      <c r="F47" s="766" t="s">
        <v>6830</v>
      </c>
      <c r="G47" s="767" t="s">
        <v>1350</v>
      </c>
    </row>
    <row r="48" spans="1:7" x14ac:dyDescent="0.2">
      <c r="A48" s="762" t="str">
        <f>MID(Instructions!$B$1,3,4)</f>
        <v>2025</v>
      </c>
      <c r="B48" s="206">
        <f>'Stmt of Revs Exps'!$D$3</f>
        <v>0</v>
      </c>
      <c r="C48" s="763">
        <v>9.3000000000000007</v>
      </c>
      <c r="D48" s="764">
        <v>9.3000000000000007</v>
      </c>
      <c r="E48" s="768">
        <f>'FAA Form 127'!$L$19</f>
        <v>0</v>
      </c>
      <c r="F48" s="766" t="s">
        <v>6840</v>
      </c>
      <c r="G48" s="767" t="s">
        <v>1350</v>
      </c>
    </row>
    <row r="49" spans="1:7" x14ac:dyDescent="0.2">
      <c r="A49" s="762" t="str">
        <f>MID(Instructions!$B$1,3,4)</f>
        <v>2025</v>
      </c>
      <c r="B49" s="206">
        <f>'Stmt of Revs Exps'!$D$3</f>
        <v>0</v>
      </c>
      <c r="C49" s="763">
        <v>10.1</v>
      </c>
      <c r="D49" s="764">
        <v>10.1</v>
      </c>
      <c r="E49" s="768">
        <f>'FAA Form 127'!$L$22</f>
        <v>0</v>
      </c>
      <c r="F49" s="766" t="s">
        <v>6829</v>
      </c>
      <c r="G49" s="767" t="s">
        <v>1350</v>
      </c>
    </row>
    <row r="50" spans="1:7" x14ac:dyDescent="0.2">
      <c r="A50" s="762" t="str">
        <f>MID(Instructions!$B$1,3,4)</f>
        <v>2025</v>
      </c>
      <c r="B50" s="206">
        <f>'Stmt of Revs Exps'!$D$3</f>
        <v>0</v>
      </c>
      <c r="C50" s="763">
        <v>10.199999999999999</v>
      </c>
      <c r="D50" s="764">
        <v>10.199999999999999</v>
      </c>
      <c r="E50" s="768">
        <f>'FAA Form 127'!$L$23</f>
        <v>0</v>
      </c>
      <c r="F50" s="766" t="s">
        <v>6831</v>
      </c>
      <c r="G50" s="767" t="s">
        <v>1350</v>
      </c>
    </row>
    <row r="51" spans="1:7" x14ac:dyDescent="0.2">
      <c r="A51" s="762" t="str">
        <f>MID(Instructions!$B$1,3,4)</f>
        <v>2025</v>
      </c>
      <c r="B51" s="206">
        <f>'Stmt of Revs Exps'!$D$3</f>
        <v>0</v>
      </c>
      <c r="C51" s="763">
        <v>10.3</v>
      </c>
      <c r="D51" s="764">
        <v>10.3</v>
      </c>
      <c r="E51" s="768">
        <f>'FAA Form 127'!$L$24</f>
        <v>0</v>
      </c>
      <c r="F51" s="766" t="s">
        <v>6832</v>
      </c>
      <c r="G51" s="767" t="s">
        <v>1350</v>
      </c>
    </row>
    <row r="52" spans="1:7" x14ac:dyDescent="0.2">
      <c r="A52" s="762" t="str">
        <f>MID(Instructions!$B$1,3,4)</f>
        <v>2025</v>
      </c>
      <c r="B52" s="206">
        <f>'Stmt of Revs Exps'!$D$3</f>
        <v>0</v>
      </c>
      <c r="C52" s="763">
        <v>10.4</v>
      </c>
      <c r="D52" s="764">
        <v>10.4</v>
      </c>
      <c r="E52" s="765">
        <f>'FAA Form 127'!$L$25</f>
        <v>0</v>
      </c>
      <c r="F52" s="766" t="s">
        <v>6833</v>
      </c>
      <c r="G52" s="767" t="s">
        <v>1350</v>
      </c>
    </row>
    <row r="53" spans="1:7" x14ac:dyDescent="0.2">
      <c r="A53" s="762" t="str">
        <f>MID(Instructions!$B$1,3,4)</f>
        <v>2025</v>
      </c>
      <c r="B53" s="206">
        <f>'Stmt of Revs Exps'!$D$3</f>
        <v>0</v>
      </c>
      <c r="C53" s="763">
        <v>10.5</v>
      </c>
      <c r="D53" s="764">
        <v>10.5</v>
      </c>
      <c r="E53" s="768">
        <f>'FAA Form 127'!$L$26</f>
        <v>0</v>
      </c>
      <c r="F53" s="766" t="s">
        <v>6834</v>
      </c>
      <c r="G53" s="767" t="s">
        <v>1350</v>
      </c>
    </row>
    <row r="54" spans="1:7" x14ac:dyDescent="0.2">
      <c r="A54" s="762" t="str">
        <f>MID(Instructions!$B$1,3,4)</f>
        <v>2025</v>
      </c>
      <c r="B54" s="206">
        <f>'Stmt of Revs Exps'!$D$3</f>
        <v>0</v>
      </c>
      <c r="C54" s="763">
        <v>10.6</v>
      </c>
      <c r="D54" s="764">
        <v>10.6</v>
      </c>
      <c r="E54" s="768">
        <f>'FAA Form 127'!$L$27</f>
        <v>0</v>
      </c>
      <c r="F54" s="766" t="s">
        <v>6835</v>
      </c>
      <c r="G54" s="767" t="s">
        <v>1350</v>
      </c>
    </row>
    <row r="55" spans="1:7" x14ac:dyDescent="0.2">
      <c r="A55" s="762" t="str">
        <f>MID(Instructions!$B$1,3,4)</f>
        <v>2025</v>
      </c>
      <c r="B55" s="206">
        <f>'Stmt of Revs Exps'!$D$3</f>
        <v>0</v>
      </c>
      <c r="C55" s="763">
        <v>11.1</v>
      </c>
      <c r="D55" s="764">
        <v>11.1</v>
      </c>
      <c r="E55" s="768">
        <f>'FAA Form 127'!$L$30</f>
        <v>0</v>
      </c>
      <c r="F55" s="766" t="s">
        <v>1361</v>
      </c>
      <c r="G55" s="767" t="s">
        <v>1350</v>
      </c>
    </row>
    <row r="56" spans="1:7" x14ac:dyDescent="0.2">
      <c r="A56" s="762" t="str">
        <f>MID(Instructions!$B$1,3,4)</f>
        <v>2025</v>
      </c>
      <c r="B56" s="206">
        <f>'Stmt of Revs Exps'!$D$3</f>
        <v>0</v>
      </c>
      <c r="C56" s="763">
        <v>11.2</v>
      </c>
      <c r="D56" s="764">
        <v>11.2</v>
      </c>
      <c r="E56" s="768">
        <f>'FAA Form 127'!$L$31</f>
        <v>0</v>
      </c>
      <c r="F56" s="766" t="s">
        <v>6836</v>
      </c>
      <c r="G56" s="767" t="s">
        <v>1350</v>
      </c>
    </row>
    <row r="57" spans="1:7" x14ac:dyDescent="0.2">
      <c r="A57" s="762" t="str">
        <f>MID(Instructions!$B$1,3,4)</f>
        <v>2025</v>
      </c>
      <c r="B57" s="206">
        <f>'Stmt of Revs Exps'!$D$3</f>
        <v>0</v>
      </c>
      <c r="C57" s="763">
        <v>11.3</v>
      </c>
      <c r="D57" s="764">
        <v>11.3</v>
      </c>
      <c r="E57" s="768">
        <f>'FAA Form 127'!$L$32</f>
        <v>0</v>
      </c>
      <c r="F57" s="766" t="s">
        <v>6837</v>
      </c>
      <c r="G57" s="767" t="s">
        <v>1350</v>
      </c>
    </row>
    <row r="58" spans="1:7" x14ac:dyDescent="0.2">
      <c r="A58" s="762" t="str">
        <f>MID(Instructions!$B$1,3,4)</f>
        <v>2025</v>
      </c>
      <c r="B58" s="206">
        <f>'Stmt of Revs Exps'!$D$3</f>
        <v>0</v>
      </c>
      <c r="C58" s="763">
        <v>11.4</v>
      </c>
      <c r="D58" s="764">
        <v>11.4</v>
      </c>
      <c r="E58" s="768">
        <f>'FAA Form 127'!$L$33</f>
        <v>0</v>
      </c>
      <c r="F58" s="766" t="s">
        <v>6838</v>
      </c>
      <c r="G58" s="767" t="s">
        <v>1350</v>
      </c>
    </row>
    <row r="59" spans="1:7" x14ac:dyDescent="0.2">
      <c r="A59" s="762" t="str">
        <f>MID(Instructions!$B$1,3,4)</f>
        <v>2025</v>
      </c>
      <c r="B59" s="206">
        <f>'Stmt of Revs Exps'!$D$3</f>
        <v>0</v>
      </c>
      <c r="C59" s="763">
        <v>12.1</v>
      </c>
      <c r="D59" s="764">
        <v>12.1</v>
      </c>
      <c r="E59" s="768">
        <f>'FAA Form 127'!$L$36</f>
        <v>0</v>
      </c>
      <c r="F59" s="766" t="s">
        <v>6839</v>
      </c>
      <c r="G59" s="767" t="s">
        <v>1350</v>
      </c>
    </row>
    <row r="60" spans="1:7" x14ac:dyDescent="0.2">
      <c r="A60" s="762" t="str">
        <f>MID(Instructions!$B$1,3,4)</f>
        <v>2025</v>
      </c>
      <c r="B60" s="206">
        <f>'Stmt of Revs Exps'!$D$3</f>
        <v>0</v>
      </c>
      <c r="C60" s="763">
        <v>12.2</v>
      </c>
      <c r="D60" s="764">
        <v>12.2</v>
      </c>
      <c r="E60" s="768">
        <f>'FAA Form 127'!$L$37</f>
        <v>0</v>
      </c>
      <c r="F60" s="766" t="s">
        <v>6841</v>
      </c>
      <c r="G60" s="767" t="s">
        <v>1350</v>
      </c>
    </row>
    <row r="61" spans="1:7" x14ac:dyDescent="0.2">
      <c r="A61" s="762" t="str">
        <f>MID(Instructions!$B$1,3,4)</f>
        <v>2025</v>
      </c>
      <c r="B61" s="206">
        <f>'Stmt of Revs Exps'!$D$3</f>
        <v>0</v>
      </c>
      <c r="C61" s="763">
        <v>12.3</v>
      </c>
      <c r="D61" s="764">
        <v>12.3</v>
      </c>
      <c r="E61" s="768">
        <f>'FAA Form 127'!$L$38</f>
        <v>0</v>
      </c>
      <c r="F61" s="766" t="s">
        <v>6842</v>
      </c>
      <c r="G61" s="767" t="s">
        <v>1350</v>
      </c>
    </row>
    <row r="62" spans="1:7" x14ac:dyDescent="0.2">
      <c r="A62" s="762" t="str">
        <f>MID(Instructions!$B$1,3,4)</f>
        <v>2025</v>
      </c>
      <c r="B62" s="206">
        <f>'Stmt of Revs Exps'!$D$3</f>
        <v>0</v>
      </c>
      <c r="C62" s="763">
        <v>13</v>
      </c>
      <c r="D62" s="764">
        <v>13</v>
      </c>
      <c r="E62" s="768">
        <f>'FAA Form 127'!$L$40</f>
        <v>0</v>
      </c>
      <c r="F62" s="766" t="s">
        <v>6843</v>
      </c>
      <c r="G62" s="767" t="s">
        <v>1350</v>
      </c>
    </row>
    <row r="63" spans="1:7" x14ac:dyDescent="0.2">
      <c r="A63" s="762" t="str">
        <f>MID(Instructions!$B$1,3,4)</f>
        <v>2025</v>
      </c>
      <c r="B63" s="206">
        <f>'Stmt of Revs Exps'!$D$3</f>
        <v>0</v>
      </c>
      <c r="C63" s="763">
        <v>14.1</v>
      </c>
      <c r="D63" s="764">
        <v>14.1</v>
      </c>
      <c r="E63" s="768">
        <f>'FAA Form 127'!$L$43</f>
        <v>0</v>
      </c>
      <c r="F63" s="766" t="s">
        <v>6844</v>
      </c>
      <c r="G63" s="767" t="s">
        <v>1350</v>
      </c>
    </row>
    <row r="64" spans="1:7" x14ac:dyDescent="0.2">
      <c r="A64" s="762" t="str">
        <f>MID(Instructions!$B$1,3,4)</f>
        <v>2025</v>
      </c>
      <c r="B64" s="206">
        <f>'Stmt of Revs Exps'!$D$3</f>
        <v>0</v>
      </c>
      <c r="C64" s="763">
        <v>14.2</v>
      </c>
      <c r="D64" s="764">
        <v>14.2</v>
      </c>
      <c r="E64" s="768">
        <f>'FAA Form 127'!$L$44</f>
        <v>0</v>
      </c>
      <c r="F64" s="766" t="s">
        <v>1362</v>
      </c>
      <c r="G64" s="767" t="s">
        <v>1350</v>
      </c>
    </row>
    <row r="65" spans="1:7" x14ac:dyDescent="0.2">
      <c r="A65" s="762" t="str">
        <f>MID(Instructions!$B$1,3,4)</f>
        <v>2025</v>
      </c>
      <c r="B65" s="206">
        <f>'Stmt of Revs Exps'!$D$3</f>
        <v>0</v>
      </c>
      <c r="C65" s="763">
        <v>15.1</v>
      </c>
      <c r="D65" s="764">
        <v>15.1</v>
      </c>
      <c r="E65" s="768">
        <f>'FAA Form 127'!$L$47</f>
        <v>0</v>
      </c>
      <c r="F65" s="766" t="s">
        <v>1363</v>
      </c>
      <c r="G65" s="767" t="s">
        <v>1350</v>
      </c>
    </row>
    <row r="66" spans="1:7" x14ac:dyDescent="0.2">
      <c r="A66" s="762" t="str">
        <f>MID(Instructions!$B$1,3,4)</f>
        <v>2025</v>
      </c>
      <c r="B66" s="206">
        <f>'Stmt of Revs Exps'!$D$3</f>
        <v>0</v>
      </c>
      <c r="C66" s="763">
        <v>15.2</v>
      </c>
      <c r="D66" s="764">
        <v>15.2</v>
      </c>
      <c r="E66" s="768">
        <f>'FAA Form 127'!$L$48</f>
        <v>0</v>
      </c>
      <c r="F66" s="766" t="s">
        <v>1364</v>
      </c>
      <c r="G66" s="767" t="s">
        <v>1350</v>
      </c>
    </row>
    <row r="67" spans="1:7" x14ac:dyDescent="0.2">
      <c r="A67" s="762" t="str">
        <f>MID(Instructions!$B$1,3,4)</f>
        <v>2025</v>
      </c>
      <c r="B67" s="206">
        <f>'Stmt of Revs Exps'!$D$3</f>
        <v>0</v>
      </c>
      <c r="C67" s="763">
        <v>16.100000000000001</v>
      </c>
      <c r="D67" s="764">
        <v>16.100000000000001</v>
      </c>
      <c r="E67" s="768">
        <f>'FAA Form 127'!$L$51</f>
        <v>0</v>
      </c>
      <c r="F67" s="766" t="s">
        <v>1365</v>
      </c>
      <c r="G67" s="767" t="s">
        <v>1350</v>
      </c>
    </row>
    <row r="68" spans="1:7" x14ac:dyDescent="0.2">
      <c r="A68" s="762" t="str">
        <f>MID(Instructions!$B$1,3,4)</f>
        <v>2025</v>
      </c>
      <c r="B68" s="206">
        <f>'Stmt of Revs Exps'!$D$3</f>
        <v>0</v>
      </c>
      <c r="C68" s="763">
        <v>16.2</v>
      </c>
      <c r="D68" s="764">
        <v>16.2</v>
      </c>
      <c r="E68" s="768">
        <f>'FAA Form 127'!$L$52</f>
        <v>0</v>
      </c>
      <c r="F68" s="766" t="s">
        <v>1366</v>
      </c>
      <c r="G68" s="767" t="s">
        <v>1350</v>
      </c>
    </row>
    <row r="69" spans="1:7" x14ac:dyDescent="0.2">
      <c r="A69" s="762" t="str">
        <f>MID(Instructions!$B$1,3,4)</f>
        <v>2025</v>
      </c>
      <c r="B69" s="206">
        <f>'Stmt of Revs Exps'!$D$3</f>
        <v>0</v>
      </c>
      <c r="C69" s="763">
        <v>16.3</v>
      </c>
      <c r="D69" s="764">
        <v>16.3</v>
      </c>
      <c r="E69" s="768">
        <f>'FAA Form 127'!$L$53</f>
        <v>0</v>
      </c>
      <c r="F69" s="766" t="s">
        <v>1367</v>
      </c>
      <c r="G69" s="767" t="s">
        <v>1350</v>
      </c>
    </row>
    <row r="70" spans="1:7" x14ac:dyDescent="0.2">
      <c r="A70" s="762" t="str">
        <f>MID(Instructions!$B$1,3,4)</f>
        <v>2025</v>
      </c>
      <c r="B70" s="206">
        <f>'Stmt of Revs Exps'!$D$3</f>
        <v>0</v>
      </c>
      <c r="C70" s="763">
        <v>16.399999999999999</v>
      </c>
      <c r="D70" s="764">
        <v>16.399999999999999</v>
      </c>
      <c r="E70" s="768">
        <f>'FAA Form 127'!$L$54</f>
        <v>0</v>
      </c>
      <c r="F70" s="766" t="s">
        <v>1368</v>
      </c>
      <c r="G70" s="767" t="s">
        <v>1350</v>
      </c>
    </row>
    <row r="71" spans="1:7" x14ac:dyDescent="0.2">
      <c r="A71" s="762" t="str">
        <f>MID(Instructions!$B$1,3,4)</f>
        <v>2025</v>
      </c>
      <c r="B71" s="206">
        <f>'Stmt of Revs Exps'!$D$3</f>
        <v>0</v>
      </c>
      <c r="C71" s="763">
        <v>16.5</v>
      </c>
      <c r="D71" s="764">
        <v>16.5</v>
      </c>
      <c r="E71" s="768" t="e">
        <f>'FAA Form 127'!$L$55</f>
        <v>#DIV/0!</v>
      </c>
      <c r="F71" s="766" t="s">
        <v>1369</v>
      </c>
      <c r="G71" s="767" t="s">
        <v>1350</v>
      </c>
    </row>
    <row r="72" spans="1:7" x14ac:dyDescent="0.2">
      <c r="A72" s="762" t="str">
        <f>MID(Instructions!$B$1,3,4)</f>
        <v>2025</v>
      </c>
      <c r="B72" s="206">
        <f>'Stmt of Revs Exps'!$D$3</f>
        <v>0</v>
      </c>
      <c r="C72" s="763">
        <v>16.600000000000001</v>
      </c>
      <c r="D72" s="764">
        <v>16.600000000000001</v>
      </c>
      <c r="E72" s="768">
        <f>'FAA Form 127'!$L$56</f>
        <v>0</v>
      </c>
      <c r="F72" s="766" t="s">
        <v>1370</v>
      </c>
      <c r="G72" s="767" t="s">
        <v>1350</v>
      </c>
    </row>
    <row r="73" spans="1:7" x14ac:dyDescent="0.2">
      <c r="A73" s="762" t="str">
        <f>MID(Instructions!$B$1,3,4)</f>
        <v>2025</v>
      </c>
      <c r="B73" s="206">
        <f>'Stmt of Revs Exps'!$D$3</f>
        <v>0</v>
      </c>
      <c r="C73" s="763">
        <v>16.7</v>
      </c>
      <c r="D73" s="764">
        <v>16.7</v>
      </c>
      <c r="E73" s="768">
        <f>'FAA Form 127'!$L$57</f>
        <v>0</v>
      </c>
      <c r="F73" s="766" t="s">
        <v>1371</v>
      </c>
      <c r="G73" s="767" t="s">
        <v>1350</v>
      </c>
    </row>
    <row r="74" spans="1:7" x14ac:dyDescent="0.2">
      <c r="A74" s="762" t="str">
        <f>MID(Instructions!$B$1,3,4)</f>
        <v>2025</v>
      </c>
      <c r="B74" s="206">
        <f>'Stmt of Revs Exps'!$D$3</f>
        <v>0</v>
      </c>
      <c r="C74" s="763">
        <v>16.8</v>
      </c>
      <c r="D74" s="764">
        <v>16.8</v>
      </c>
      <c r="E74" s="768">
        <f>'FAA Form 127'!$L$58</f>
        <v>0</v>
      </c>
      <c r="F74" s="766" t="s">
        <v>1372</v>
      </c>
      <c r="G74" s="767" t="s">
        <v>1350</v>
      </c>
    </row>
    <row r="75" spans="1:7" x14ac:dyDescent="0.2">
      <c r="A75" s="762" t="str">
        <f>MID(Instructions!$B$1,3,4)</f>
        <v>2025</v>
      </c>
      <c r="B75" s="206">
        <f>'Stmt of Revs Exps'!$D$3</f>
        <v>0</v>
      </c>
      <c r="C75" s="763">
        <v>16.899999999999999</v>
      </c>
      <c r="D75" s="764">
        <v>16.899999999999999</v>
      </c>
      <c r="E75" s="768">
        <f>'FAA Form 127'!$L$59</f>
        <v>0</v>
      </c>
      <c r="F75" s="766" t="s">
        <v>1373</v>
      </c>
      <c r="G75" s="767" t="s">
        <v>1350</v>
      </c>
    </row>
    <row r="76" spans="1:7" x14ac:dyDescent="0.2">
      <c r="A76" s="762" t="str">
        <f>MID(Instructions!$B$1,3,4)</f>
        <v>2025</v>
      </c>
      <c r="B76" s="206">
        <f>'Stmt of Revs Exps'!$D$3</f>
        <v>0</v>
      </c>
      <c r="C76" s="763" t="s">
        <v>864</v>
      </c>
      <c r="D76" s="764" t="s">
        <v>864</v>
      </c>
      <c r="E76" s="768">
        <f>'FAA Form 127'!$L$60</f>
        <v>0</v>
      </c>
      <c r="F76" s="766" t="s">
        <v>1374</v>
      </c>
      <c r="G76" s="767" t="s">
        <v>1350</v>
      </c>
    </row>
    <row r="77" spans="1:7" x14ac:dyDescent="0.2">
      <c r="A77" s="762" t="str">
        <f>MID(Instructions!$B$1,3,4)</f>
        <v>2025</v>
      </c>
      <c r="B77" s="206">
        <f>'Stmt of Revs Exps'!$D$3</f>
        <v>0</v>
      </c>
      <c r="C77" s="411" t="s">
        <v>157</v>
      </c>
      <c r="D77" s="764" t="s">
        <v>157</v>
      </c>
      <c r="E77" s="768">
        <f>'Stmt of Revs Exps'!$D$14</f>
        <v>0</v>
      </c>
      <c r="F77" s="766" t="s">
        <v>1375</v>
      </c>
      <c r="G77" s="769" t="s">
        <v>1351</v>
      </c>
    </row>
    <row r="78" spans="1:7" x14ac:dyDescent="0.2">
      <c r="A78" s="762" t="str">
        <f>MID(Instructions!$B$1,3,4)</f>
        <v>2025</v>
      </c>
      <c r="B78" s="206">
        <f>'Stmt of Revs Exps'!$D$3</f>
        <v>0</v>
      </c>
      <c r="C78" s="411" t="s">
        <v>158</v>
      </c>
      <c r="D78" s="764" t="s">
        <v>158</v>
      </c>
      <c r="E78" s="768">
        <f>'Stmt of Revs Exps'!$D$15</f>
        <v>0</v>
      </c>
      <c r="F78" s="766" t="s">
        <v>1376</v>
      </c>
      <c r="G78" s="769" t="s">
        <v>1351</v>
      </c>
    </row>
    <row r="79" spans="1:7" x14ac:dyDescent="0.2">
      <c r="A79" s="762" t="str">
        <f>MID(Instructions!$B$1,3,4)</f>
        <v>2025</v>
      </c>
      <c r="B79" s="206">
        <f>'Stmt of Revs Exps'!$D$3</f>
        <v>0</v>
      </c>
      <c r="C79" s="411" t="s">
        <v>159</v>
      </c>
      <c r="D79" s="764" t="s">
        <v>159</v>
      </c>
      <c r="E79" s="768">
        <f>'Stmt of Revs Exps'!$D$16</f>
        <v>0</v>
      </c>
      <c r="F79" s="766" t="s">
        <v>1377</v>
      </c>
      <c r="G79" s="769" t="s">
        <v>1351</v>
      </c>
    </row>
    <row r="80" spans="1:7" x14ac:dyDescent="0.2">
      <c r="A80" s="762" t="str">
        <f>MID(Instructions!$B$1,3,4)</f>
        <v>2025</v>
      </c>
      <c r="B80" s="206">
        <f>'Stmt of Revs Exps'!$D$3</f>
        <v>0</v>
      </c>
      <c r="C80" s="411" t="s">
        <v>160</v>
      </c>
      <c r="D80" s="764" t="s">
        <v>160</v>
      </c>
      <c r="E80" s="768">
        <f>'Stmt of Revs Exps'!$D$17</f>
        <v>0</v>
      </c>
      <c r="F80" s="766" t="s">
        <v>6874</v>
      </c>
      <c r="G80" s="769" t="s">
        <v>1351</v>
      </c>
    </row>
    <row r="81" spans="1:7" x14ac:dyDescent="0.2">
      <c r="A81" s="762" t="str">
        <f>MID(Instructions!$B$1,3,4)</f>
        <v>2025</v>
      </c>
      <c r="B81" s="206">
        <f>'Stmt of Revs Exps'!$D$3</f>
        <v>0</v>
      </c>
      <c r="C81" s="411" t="s">
        <v>162</v>
      </c>
      <c r="D81" s="764" t="s">
        <v>162</v>
      </c>
      <c r="E81" s="768">
        <f>'Stmt of Revs Exps'!$D$19</f>
        <v>0</v>
      </c>
      <c r="F81" s="766" t="s">
        <v>1378</v>
      </c>
      <c r="G81" s="769" t="s">
        <v>1351</v>
      </c>
    </row>
    <row r="82" spans="1:7" x14ac:dyDescent="0.2">
      <c r="A82" s="762" t="str">
        <f>MID(Instructions!$B$1,3,4)</f>
        <v>2025</v>
      </c>
      <c r="B82" s="206">
        <f>'Stmt of Revs Exps'!$D$3</f>
        <v>0</v>
      </c>
      <c r="C82" s="411" t="s">
        <v>846</v>
      </c>
      <c r="D82" s="764" t="s">
        <v>846</v>
      </c>
      <c r="E82" s="768">
        <f>'Stmt of Revs Exps'!$D$22</f>
        <v>0</v>
      </c>
      <c r="F82" s="766" t="s">
        <v>1379</v>
      </c>
      <c r="G82" s="769" t="s">
        <v>1351</v>
      </c>
    </row>
    <row r="83" spans="1:7" x14ac:dyDescent="0.2">
      <c r="A83" s="762" t="str">
        <f>MID(Instructions!$B$1,3,4)</f>
        <v>2025</v>
      </c>
      <c r="B83" s="206">
        <f>'Stmt of Revs Exps'!$D$3</f>
        <v>0</v>
      </c>
      <c r="C83" s="411" t="s">
        <v>847</v>
      </c>
      <c r="D83" s="764" t="s">
        <v>847</v>
      </c>
      <c r="E83" s="768">
        <f>'Stmt of Revs Exps'!$D$23</f>
        <v>0</v>
      </c>
      <c r="F83" s="766" t="s">
        <v>1380</v>
      </c>
      <c r="G83" s="769" t="s">
        <v>1351</v>
      </c>
    </row>
    <row r="84" spans="1:7" x14ac:dyDescent="0.2">
      <c r="A84" s="762" t="str">
        <f>MID(Instructions!$B$1,3,4)</f>
        <v>2025</v>
      </c>
      <c r="B84" s="206">
        <f>'Stmt of Revs Exps'!$D$3</f>
        <v>0</v>
      </c>
      <c r="C84" s="411" t="s">
        <v>848</v>
      </c>
      <c r="D84" s="764" t="s">
        <v>848</v>
      </c>
      <c r="E84" s="768">
        <f>'Stmt of Revs Exps'!$D$24</f>
        <v>0</v>
      </c>
      <c r="F84" s="766" t="s">
        <v>1381</v>
      </c>
      <c r="G84" s="769" t="s">
        <v>1351</v>
      </c>
    </row>
    <row r="85" spans="1:7" x14ac:dyDescent="0.2">
      <c r="A85" s="762" t="str">
        <f>MID(Instructions!$B$1,3,4)</f>
        <v>2025</v>
      </c>
      <c r="B85" s="206">
        <f>'Stmt of Revs Exps'!$D$3</f>
        <v>0</v>
      </c>
      <c r="C85" s="411" t="s">
        <v>155</v>
      </c>
      <c r="D85" s="764" t="s">
        <v>155</v>
      </c>
      <c r="E85" s="768">
        <f>'Stmt of Revs Exps'!$D$25</f>
        <v>0</v>
      </c>
      <c r="F85" s="766" t="s">
        <v>1382</v>
      </c>
      <c r="G85" s="769" t="s">
        <v>1351</v>
      </c>
    </row>
    <row r="86" spans="1:7" x14ac:dyDescent="0.2">
      <c r="A86" s="762" t="str">
        <f>MID(Instructions!$B$1,3,4)</f>
        <v>2025</v>
      </c>
      <c r="B86" s="206">
        <f>'Stmt of Revs Exps'!$D$3</f>
        <v>0</v>
      </c>
      <c r="C86" s="411" t="s">
        <v>156</v>
      </c>
      <c r="D86" s="764" t="s">
        <v>156</v>
      </c>
      <c r="E86" s="768">
        <f>'Stmt of Revs Exps'!$D$26</f>
        <v>0</v>
      </c>
      <c r="F86" s="766" t="s">
        <v>1383</v>
      </c>
      <c r="G86" s="769" t="s">
        <v>1351</v>
      </c>
    </row>
    <row r="87" spans="1:7" x14ac:dyDescent="0.2">
      <c r="A87" s="762" t="str">
        <f>MID(Instructions!$B$1,3,4)</f>
        <v>2025</v>
      </c>
      <c r="B87" s="206">
        <f>'Stmt of Revs Exps'!$D$3</f>
        <v>0</v>
      </c>
      <c r="C87" s="411" t="s">
        <v>163</v>
      </c>
      <c r="D87" s="764" t="s">
        <v>163</v>
      </c>
      <c r="E87" s="768">
        <f>'Stmt of Revs Exps'!$D$27</f>
        <v>0</v>
      </c>
      <c r="F87" s="766" t="s">
        <v>1384</v>
      </c>
      <c r="G87" s="769" t="s">
        <v>1351</v>
      </c>
    </row>
    <row r="88" spans="1:7" x14ac:dyDescent="0.2">
      <c r="A88" s="762" t="str">
        <f>MID(Instructions!$B$1,3,4)</f>
        <v>2025</v>
      </c>
      <c r="B88" s="206">
        <f>'Stmt of Revs Exps'!$D$3</f>
        <v>0</v>
      </c>
      <c r="C88" s="411" t="s">
        <v>164</v>
      </c>
      <c r="D88" s="764" t="s">
        <v>164</v>
      </c>
      <c r="E88" s="768">
        <f>'Stmt of Revs Exps'!$D$28</f>
        <v>0</v>
      </c>
      <c r="F88" s="766" t="s">
        <v>1385</v>
      </c>
      <c r="G88" s="769" t="s">
        <v>1351</v>
      </c>
    </row>
    <row r="89" spans="1:7" x14ac:dyDescent="0.2">
      <c r="A89" s="762" t="str">
        <f>MID(Instructions!$B$1,3,4)</f>
        <v>2025</v>
      </c>
      <c r="B89" s="206">
        <f>'Stmt of Revs Exps'!$D$3</f>
        <v>0</v>
      </c>
      <c r="C89" s="411" t="s">
        <v>422</v>
      </c>
      <c r="D89" s="764" t="s">
        <v>422</v>
      </c>
      <c r="E89" s="768">
        <f>'Stmt of Revs Exps'!$D$29</f>
        <v>0</v>
      </c>
      <c r="F89" s="766" t="s">
        <v>1386</v>
      </c>
      <c r="G89" s="769" t="s">
        <v>1351</v>
      </c>
    </row>
    <row r="90" spans="1:7" x14ac:dyDescent="0.2">
      <c r="A90" s="762" t="str">
        <f>MID(Instructions!$B$1,3,4)</f>
        <v>2025</v>
      </c>
      <c r="B90" s="206">
        <f>'Stmt of Revs Exps'!$D$3</f>
        <v>0</v>
      </c>
      <c r="C90" s="411" t="s">
        <v>7186</v>
      </c>
      <c r="D90" s="411" t="s">
        <v>7186</v>
      </c>
      <c r="E90" s="768">
        <f>'Stmt of Revs Exps'!D32</f>
        <v>0</v>
      </c>
      <c r="F90" s="766" t="s">
        <v>7190</v>
      </c>
      <c r="G90" s="769" t="s">
        <v>1351</v>
      </c>
    </row>
    <row r="91" spans="1:7" x14ac:dyDescent="0.2">
      <c r="A91" s="762" t="str">
        <f>MID(Instructions!$B$1,3,4)</f>
        <v>2025</v>
      </c>
      <c r="B91" s="206">
        <f>'Stmt of Revs Exps'!$D$3</f>
        <v>0</v>
      </c>
      <c r="C91" s="411" t="s">
        <v>7187</v>
      </c>
      <c r="D91" s="411" t="s">
        <v>7187</v>
      </c>
      <c r="E91" s="768">
        <f>'Stmt of Revs Exps'!D33</f>
        <v>0</v>
      </c>
      <c r="F91" s="766" t="s">
        <v>7191</v>
      </c>
      <c r="G91" s="769" t="s">
        <v>1351</v>
      </c>
    </row>
    <row r="92" spans="1:7" x14ac:dyDescent="0.2">
      <c r="A92" s="762" t="str">
        <f>MID(Instructions!$B$1,3,4)</f>
        <v>2025</v>
      </c>
      <c r="B92" s="206">
        <f>'Stmt of Revs Exps'!$D$3</f>
        <v>0</v>
      </c>
      <c r="C92" s="411" t="s">
        <v>165</v>
      </c>
      <c r="D92" s="764" t="s">
        <v>165</v>
      </c>
      <c r="E92" s="768">
        <f>'Stmt of Revs Exps'!$D$34</f>
        <v>0</v>
      </c>
      <c r="F92" s="766" t="s">
        <v>1387</v>
      </c>
      <c r="G92" s="769" t="s">
        <v>1351</v>
      </c>
    </row>
    <row r="93" spans="1:7" x14ac:dyDescent="0.2">
      <c r="A93" s="762" t="str">
        <f>MID(Instructions!$B$1,3,4)</f>
        <v>2025</v>
      </c>
      <c r="B93" s="206">
        <f>'Stmt of Revs Exps'!$D$3</f>
        <v>0</v>
      </c>
      <c r="C93" s="411" t="s">
        <v>178</v>
      </c>
      <c r="D93" s="764" t="s">
        <v>178</v>
      </c>
      <c r="E93" s="768">
        <f>'Stmt of Revs Exps'!$D$35</f>
        <v>0</v>
      </c>
      <c r="F93" s="766" t="s">
        <v>1388</v>
      </c>
      <c r="G93" s="769" t="s">
        <v>1351</v>
      </c>
    </row>
    <row r="94" spans="1:7" x14ac:dyDescent="0.2">
      <c r="A94" s="762" t="str">
        <f>MID(Instructions!$B$1,3,4)</f>
        <v>2025</v>
      </c>
      <c r="B94" s="206">
        <f>'Stmt of Revs Exps'!$D$3</f>
        <v>0</v>
      </c>
      <c r="C94" s="411" t="s">
        <v>992</v>
      </c>
      <c r="D94" s="764" t="s">
        <v>992</v>
      </c>
      <c r="E94" s="768">
        <f>'Stmt of Revs Exps'!$D$36</f>
        <v>0</v>
      </c>
      <c r="F94" s="766" t="s">
        <v>1389</v>
      </c>
      <c r="G94" s="769" t="s">
        <v>1351</v>
      </c>
    </row>
    <row r="95" spans="1:7" x14ac:dyDescent="0.2">
      <c r="A95" s="762" t="str">
        <f>MID(Instructions!$B$1,3,4)</f>
        <v>2025</v>
      </c>
      <c r="B95" s="206">
        <f>'Stmt of Revs Exps'!$D$3</f>
        <v>0</v>
      </c>
      <c r="C95" s="411" t="s">
        <v>993</v>
      </c>
      <c r="D95" s="764" t="s">
        <v>993</v>
      </c>
      <c r="E95" s="768">
        <f>'Stmt of Revs Exps'!$D$37</f>
        <v>0</v>
      </c>
      <c r="F95" s="766" t="s">
        <v>1390</v>
      </c>
      <c r="G95" s="769" t="s">
        <v>1351</v>
      </c>
    </row>
    <row r="96" spans="1:7" x14ac:dyDescent="0.2">
      <c r="A96" s="762" t="str">
        <f>MID(Instructions!$B$1,3,4)</f>
        <v>2025</v>
      </c>
      <c r="B96" s="206">
        <f>'Stmt of Revs Exps'!$D$3</f>
        <v>0</v>
      </c>
      <c r="C96" s="411" t="s">
        <v>994</v>
      </c>
      <c r="D96" s="764" t="s">
        <v>994</v>
      </c>
      <c r="E96" s="768">
        <f>'Stmt of Revs Exps'!$D$38</f>
        <v>0</v>
      </c>
      <c r="F96" s="766" t="s">
        <v>1391</v>
      </c>
      <c r="G96" s="769" t="s">
        <v>1351</v>
      </c>
    </row>
    <row r="97" spans="1:7" x14ac:dyDescent="0.2">
      <c r="A97" s="762" t="str">
        <f>MID(Instructions!$B$1,3,4)</f>
        <v>2025</v>
      </c>
      <c r="B97" s="206">
        <f>'Stmt of Revs Exps'!$D$3</f>
        <v>0</v>
      </c>
      <c r="C97" s="411" t="s">
        <v>996</v>
      </c>
      <c r="D97" s="764" t="s">
        <v>996</v>
      </c>
      <c r="E97" s="768">
        <f>'Stmt of Revs Exps'!$D$39</f>
        <v>0</v>
      </c>
      <c r="F97" s="766" t="s">
        <v>1392</v>
      </c>
      <c r="G97" s="769" t="s">
        <v>1351</v>
      </c>
    </row>
    <row r="98" spans="1:7" x14ac:dyDescent="0.2">
      <c r="A98" s="762" t="str">
        <f>MID(Instructions!$B$1,3,4)</f>
        <v>2025</v>
      </c>
      <c r="B98" s="206">
        <f>'Stmt of Revs Exps'!$D$3</f>
        <v>0</v>
      </c>
      <c r="C98" s="411" t="s">
        <v>692</v>
      </c>
      <c r="D98" s="764" t="s">
        <v>692</v>
      </c>
      <c r="E98" s="768">
        <f>'Stmt of Revs Exps'!$D$40</f>
        <v>0</v>
      </c>
      <c r="F98" s="766" t="s">
        <v>1393</v>
      </c>
      <c r="G98" s="769" t="s">
        <v>1351</v>
      </c>
    </row>
    <row r="99" spans="1:7" x14ac:dyDescent="0.2">
      <c r="A99" s="762" t="str">
        <f>MID(Instructions!$B$1,3,4)</f>
        <v>2025</v>
      </c>
      <c r="B99" s="206">
        <f>'Stmt of Revs Exps'!$D$3</f>
        <v>0</v>
      </c>
      <c r="C99" s="411" t="s">
        <v>465</v>
      </c>
      <c r="D99" s="764" t="s">
        <v>465</v>
      </c>
      <c r="E99" s="768">
        <f>'Stmt of Revs Exps'!$D$41</f>
        <v>0</v>
      </c>
      <c r="F99" s="766" t="s">
        <v>1394</v>
      </c>
      <c r="G99" s="769" t="s">
        <v>1351</v>
      </c>
    </row>
    <row r="100" spans="1:7" x14ac:dyDescent="0.2">
      <c r="A100" s="762" t="str">
        <f>MID(Instructions!$B$1,3,4)</f>
        <v>2025</v>
      </c>
      <c r="B100" s="206">
        <f>'Stmt of Revs Exps'!$D$3</f>
        <v>0</v>
      </c>
      <c r="C100" s="411" t="s">
        <v>166</v>
      </c>
      <c r="D100" s="764" t="s">
        <v>166</v>
      </c>
      <c r="E100" s="768">
        <f>'Stmt of Revs Exps'!$D$43</f>
        <v>0</v>
      </c>
      <c r="F100" s="766" t="s">
        <v>1395</v>
      </c>
      <c r="G100" s="769" t="s">
        <v>1351</v>
      </c>
    </row>
    <row r="101" spans="1:7" x14ac:dyDescent="0.2">
      <c r="A101" s="762" t="str">
        <f>MID(Instructions!$B$1,3,4)</f>
        <v>2025</v>
      </c>
      <c r="B101" s="206">
        <f>'Stmt of Revs Exps'!$D$3</f>
        <v>0</v>
      </c>
      <c r="C101" s="411" t="s">
        <v>564</v>
      </c>
      <c r="D101" s="764" t="s">
        <v>564</v>
      </c>
      <c r="E101" s="768">
        <f>'Stmt of Revs Exps'!$D$44</f>
        <v>0</v>
      </c>
      <c r="F101" s="766" t="s">
        <v>1396</v>
      </c>
      <c r="G101" s="769" t="s">
        <v>1351</v>
      </c>
    </row>
    <row r="102" spans="1:7" x14ac:dyDescent="0.2">
      <c r="A102" s="762" t="str">
        <f>MID(Instructions!$B$1,3,4)</f>
        <v>2025</v>
      </c>
      <c r="B102" s="206">
        <f>'Stmt of Revs Exps'!$D$3</f>
        <v>0</v>
      </c>
      <c r="C102" s="411" t="s">
        <v>167</v>
      </c>
      <c r="D102" s="764" t="s">
        <v>167</v>
      </c>
      <c r="E102" s="768">
        <f>'Stmt of Revs Exps'!$D$48</f>
        <v>0</v>
      </c>
      <c r="F102" s="766" t="s">
        <v>1397</v>
      </c>
      <c r="G102" s="769" t="s">
        <v>1351</v>
      </c>
    </row>
    <row r="103" spans="1:7" x14ac:dyDescent="0.2">
      <c r="A103" s="762" t="str">
        <f>MID(Instructions!$B$1,3,4)</f>
        <v>2025</v>
      </c>
      <c r="B103" s="206">
        <f>'Stmt of Revs Exps'!$D$3</f>
        <v>0</v>
      </c>
      <c r="C103" s="411" t="s">
        <v>168</v>
      </c>
      <c r="D103" s="764" t="s">
        <v>168</v>
      </c>
      <c r="E103" s="768">
        <f>'Stmt of Revs Exps'!$D$49</f>
        <v>0</v>
      </c>
      <c r="F103" s="766" t="s">
        <v>1398</v>
      </c>
      <c r="G103" s="769" t="s">
        <v>1351</v>
      </c>
    </row>
    <row r="104" spans="1:7" x14ac:dyDescent="0.2">
      <c r="A104" s="762" t="str">
        <f>MID(Instructions!$B$1,3,4)</f>
        <v>2025</v>
      </c>
      <c r="B104" s="206">
        <f>'Stmt of Revs Exps'!$D$3</f>
        <v>0</v>
      </c>
      <c r="C104" s="411" t="s">
        <v>169</v>
      </c>
      <c r="D104" s="764" t="s">
        <v>169</v>
      </c>
      <c r="E104" s="768">
        <f>'Stmt of Revs Exps'!$D$50</f>
        <v>0</v>
      </c>
      <c r="F104" s="766" t="s">
        <v>1399</v>
      </c>
      <c r="G104" s="769" t="s">
        <v>1351</v>
      </c>
    </row>
    <row r="105" spans="1:7" x14ac:dyDescent="0.2">
      <c r="A105" s="762" t="str">
        <f>MID(Instructions!$B$1,3,4)</f>
        <v>2025</v>
      </c>
      <c r="B105" s="206">
        <f>'Stmt of Revs Exps'!$D$3</f>
        <v>0</v>
      </c>
      <c r="C105" s="411" t="s">
        <v>170</v>
      </c>
      <c r="D105" s="764" t="s">
        <v>170</v>
      </c>
      <c r="E105" s="768">
        <f>'Stmt of Revs Exps'!$D$51</f>
        <v>0</v>
      </c>
      <c r="F105" s="766" t="s">
        <v>1400</v>
      </c>
      <c r="G105" s="769" t="s">
        <v>1351</v>
      </c>
    </row>
    <row r="106" spans="1:7" x14ac:dyDescent="0.2">
      <c r="A106" s="762" t="str">
        <f>MID(Instructions!$B$1,3,4)</f>
        <v>2025</v>
      </c>
      <c r="B106" s="206">
        <f>'Stmt of Revs Exps'!$D$3</f>
        <v>0</v>
      </c>
      <c r="C106" s="411" t="s">
        <v>453</v>
      </c>
      <c r="D106" s="764" t="s">
        <v>453</v>
      </c>
      <c r="E106" s="768">
        <f>'Stmt of Revs Exps'!$D$52</f>
        <v>0</v>
      </c>
      <c r="F106" s="766" t="s">
        <v>1401</v>
      </c>
      <c r="G106" s="769" t="s">
        <v>1351</v>
      </c>
    </row>
    <row r="107" spans="1:7" x14ac:dyDescent="0.2">
      <c r="A107" s="762" t="str">
        <f>MID(Instructions!$B$1,3,4)</f>
        <v>2025</v>
      </c>
      <c r="B107" s="206">
        <f>'Stmt of Revs Exps'!$D$3</f>
        <v>0</v>
      </c>
      <c r="C107" s="411" t="s">
        <v>999</v>
      </c>
      <c r="D107" s="764" t="s">
        <v>999</v>
      </c>
      <c r="E107" s="768">
        <f>'Stmt of Revs Exps'!$D$55</f>
        <v>0</v>
      </c>
      <c r="F107" s="766" t="s">
        <v>1402</v>
      </c>
      <c r="G107" s="769" t="s">
        <v>1351</v>
      </c>
    </row>
    <row r="108" spans="1:7" x14ac:dyDescent="0.2">
      <c r="A108" s="762" t="str">
        <f>MID(Instructions!$B$1,3,4)</f>
        <v>2025</v>
      </c>
      <c r="B108" s="206">
        <f>'Stmt of Revs Exps'!$D$3</f>
        <v>0</v>
      </c>
      <c r="C108" s="411" t="s">
        <v>1000</v>
      </c>
      <c r="D108" s="764" t="s">
        <v>1000</v>
      </c>
      <c r="E108" s="768">
        <f>'Stmt of Revs Exps'!$D$56</f>
        <v>0</v>
      </c>
      <c r="F108" s="766" t="s">
        <v>1403</v>
      </c>
      <c r="G108" s="769" t="s">
        <v>1351</v>
      </c>
    </row>
    <row r="109" spans="1:7" x14ac:dyDescent="0.2">
      <c r="A109" s="762" t="str">
        <f>MID(Instructions!$B$1,3,4)</f>
        <v>2025</v>
      </c>
      <c r="B109" s="206">
        <f>'Stmt of Revs Exps'!$D$3</f>
        <v>0</v>
      </c>
      <c r="C109" s="411" t="s">
        <v>1001</v>
      </c>
      <c r="D109" s="764" t="s">
        <v>1001</v>
      </c>
      <c r="E109" s="768">
        <f>'Stmt of Revs Exps'!$D$57</f>
        <v>0</v>
      </c>
      <c r="F109" s="766" t="s">
        <v>1404</v>
      </c>
      <c r="G109" s="769" t="s">
        <v>1351</v>
      </c>
    </row>
    <row r="110" spans="1:7" x14ac:dyDescent="0.2">
      <c r="A110" s="762" t="str">
        <f>MID(Instructions!$B$1,3,4)</f>
        <v>2025</v>
      </c>
      <c r="B110" s="206">
        <f>'Stmt of Revs Exps'!$D$3</f>
        <v>0</v>
      </c>
      <c r="C110" s="411" t="s">
        <v>1002</v>
      </c>
      <c r="D110" s="764" t="s">
        <v>1002</v>
      </c>
      <c r="E110" s="768">
        <f>'Stmt of Revs Exps'!$K$12</f>
        <v>0</v>
      </c>
      <c r="F110" s="766" t="s">
        <v>1405</v>
      </c>
      <c r="G110" s="769" t="s">
        <v>1351</v>
      </c>
    </row>
    <row r="111" spans="1:7" x14ac:dyDescent="0.2">
      <c r="A111" s="762" t="str">
        <f>MID(Instructions!$B$1,3,4)</f>
        <v>2025</v>
      </c>
      <c r="B111" s="206">
        <f>'Stmt of Revs Exps'!$D$3</f>
        <v>0</v>
      </c>
      <c r="C111" s="411" t="s">
        <v>2436</v>
      </c>
      <c r="D111" s="411" t="s">
        <v>2436</v>
      </c>
      <c r="E111" s="768">
        <f>'Stmt of Revs Exps'!$K$13</f>
        <v>0</v>
      </c>
      <c r="F111" s="766" t="s">
        <v>6684</v>
      </c>
      <c r="G111" s="769" t="s">
        <v>1351</v>
      </c>
    </row>
    <row r="112" spans="1:7" x14ac:dyDescent="0.2">
      <c r="A112" s="762" t="str">
        <f>MID(Instructions!$B$1,3,4)</f>
        <v>2025</v>
      </c>
      <c r="B112" s="206">
        <f>'Stmt of Revs Exps'!$D$3</f>
        <v>0</v>
      </c>
      <c r="C112" s="411" t="s">
        <v>6685</v>
      </c>
      <c r="D112" s="411" t="s">
        <v>6685</v>
      </c>
      <c r="E112" s="768">
        <f>'Stmt of Revs Exps'!$K$14</f>
        <v>0</v>
      </c>
      <c r="F112" s="766" t="s">
        <v>6681</v>
      </c>
      <c r="G112" s="769" t="s">
        <v>1351</v>
      </c>
    </row>
    <row r="113" spans="1:7" x14ac:dyDescent="0.2">
      <c r="A113" s="762" t="str">
        <f>MID(Instructions!$B$1,3,4)</f>
        <v>2025</v>
      </c>
      <c r="B113" s="206">
        <f>'Stmt of Revs Exps'!$D$3</f>
        <v>0</v>
      </c>
      <c r="C113" s="411" t="s">
        <v>6686</v>
      </c>
      <c r="D113" s="411" t="s">
        <v>6686</v>
      </c>
      <c r="E113" s="768">
        <f>'Stmt of Revs Exps'!$K$15</f>
        <v>0</v>
      </c>
      <c r="F113" s="766" t="s">
        <v>6683</v>
      </c>
      <c r="G113" s="769" t="s">
        <v>1351</v>
      </c>
    </row>
    <row r="114" spans="1:7" x14ac:dyDescent="0.2">
      <c r="A114" s="762" t="str">
        <f>MID(Instructions!$B$1,3,4)</f>
        <v>2025</v>
      </c>
      <c r="B114" s="206">
        <f>'Stmt of Revs Exps'!$D$3</f>
        <v>0</v>
      </c>
      <c r="C114" s="411" t="s">
        <v>1003</v>
      </c>
      <c r="D114" s="411" t="s">
        <v>1003</v>
      </c>
      <c r="E114" s="768">
        <f>'Stmt of Revs Exps'!$K$16</f>
        <v>0</v>
      </c>
      <c r="F114" s="766" t="s">
        <v>6682</v>
      </c>
      <c r="G114" s="769" t="s">
        <v>1351</v>
      </c>
    </row>
    <row r="115" spans="1:7" x14ac:dyDescent="0.2">
      <c r="A115" s="762" t="str">
        <f>MID(Instructions!$B$1,3,4)</f>
        <v>2025</v>
      </c>
      <c r="B115" s="206">
        <f>'Stmt of Revs Exps'!$D$3</f>
        <v>0</v>
      </c>
      <c r="C115" s="411" t="s">
        <v>1004</v>
      </c>
      <c r="D115" s="764" t="s">
        <v>1004</v>
      </c>
      <c r="E115" s="768">
        <f>'Stmt of Revs Exps'!$K$17</f>
        <v>0</v>
      </c>
      <c r="F115" s="766" t="s">
        <v>1406</v>
      </c>
      <c r="G115" s="769" t="s">
        <v>1351</v>
      </c>
    </row>
    <row r="116" spans="1:7" x14ac:dyDescent="0.2">
      <c r="A116" s="762" t="str">
        <f>MID(Instructions!$B$1,3,4)</f>
        <v>2025</v>
      </c>
      <c r="B116" s="206">
        <f>'Stmt of Revs Exps'!$D$3</f>
        <v>0</v>
      </c>
      <c r="C116" s="411" t="s">
        <v>1005</v>
      </c>
      <c r="D116" s="764" t="s">
        <v>1005</v>
      </c>
      <c r="E116" s="768">
        <f>'Stmt of Revs Exps'!$K$18</f>
        <v>0</v>
      </c>
      <c r="F116" s="766" t="s">
        <v>1407</v>
      </c>
      <c r="G116" s="769" t="s">
        <v>1351</v>
      </c>
    </row>
    <row r="117" spans="1:7" x14ac:dyDescent="0.2">
      <c r="A117" s="762" t="str">
        <f>MID(Instructions!$B$1,3,4)</f>
        <v>2025</v>
      </c>
      <c r="B117" s="206">
        <f>'Stmt of Revs Exps'!$D$3</f>
        <v>0</v>
      </c>
      <c r="C117" s="411" t="s">
        <v>1006</v>
      </c>
      <c r="D117" s="764" t="s">
        <v>1006</v>
      </c>
      <c r="E117" s="770">
        <f>'Stmt of Revs Exps'!$K$21</f>
        <v>0</v>
      </c>
      <c r="F117" s="766" t="s">
        <v>1408</v>
      </c>
      <c r="G117" s="769" t="s">
        <v>1351</v>
      </c>
    </row>
    <row r="118" spans="1:7" x14ac:dyDescent="0.2">
      <c r="A118" s="762" t="str">
        <f>MID(Instructions!$B$1,3,4)</f>
        <v>2025</v>
      </c>
      <c r="B118" s="206">
        <f>'Stmt of Revs Exps'!$D$3</f>
        <v>0</v>
      </c>
      <c r="C118" s="411" t="s">
        <v>1007</v>
      </c>
      <c r="D118" s="764" t="s">
        <v>1007</v>
      </c>
      <c r="E118" s="770">
        <f>'Stmt of Revs Exps'!$K$22</f>
        <v>0</v>
      </c>
      <c r="F118" s="766" t="s">
        <v>1409</v>
      </c>
      <c r="G118" s="769" t="s">
        <v>1351</v>
      </c>
    </row>
    <row r="119" spans="1:7" x14ac:dyDescent="0.2">
      <c r="A119" s="762" t="str">
        <f>MID(Instructions!$B$1,3,4)</f>
        <v>2025</v>
      </c>
      <c r="B119" s="206">
        <f>'Stmt of Revs Exps'!$D$3</f>
        <v>0</v>
      </c>
      <c r="C119" s="411" t="s">
        <v>1008</v>
      </c>
      <c r="D119" s="764" t="s">
        <v>1008</v>
      </c>
      <c r="E119" s="770">
        <f>'Stmt of Revs Exps'!$K$23</f>
        <v>0</v>
      </c>
      <c r="F119" s="766" t="s">
        <v>1410</v>
      </c>
      <c r="G119" s="769" t="s">
        <v>1351</v>
      </c>
    </row>
    <row r="120" spans="1:7" x14ac:dyDescent="0.2">
      <c r="A120" s="762" t="str">
        <f>MID(Instructions!$B$1,3,4)</f>
        <v>2025</v>
      </c>
      <c r="B120" s="206">
        <f>'Stmt of Revs Exps'!$D$3</f>
        <v>0</v>
      </c>
      <c r="C120" s="411" t="s">
        <v>1009</v>
      </c>
      <c r="D120" s="764" t="s">
        <v>1009</v>
      </c>
      <c r="E120" s="770">
        <f>'Stmt of Revs Exps'!$K$24</f>
        <v>0</v>
      </c>
      <c r="F120" s="766" t="s">
        <v>1525</v>
      </c>
      <c r="G120" s="769" t="s">
        <v>1351</v>
      </c>
    </row>
    <row r="121" spans="1:7" x14ac:dyDescent="0.2">
      <c r="A121" s="762" t="str">
        <f>MID(Instructions!$B$1,3,4)</f>
        <v>2025</v>
      </c>
      <c r="B121" s="206">
        <f>'Stmt of Revs Exps'!$D$3</f>
        <v>0</v>
      </c>
      <c r="C121" s="411" t="s">
        <v>1010</v>
      </c>
      <c r="D121" s="764" t="s">
        <v>1010</v>
      </c>
      <c r="E121" s="770">
        <f>'Stmt of Revs Exps'!$K$25</f>
        <v>0</v>
      </c>
      <c r="F121" s="766" t="s">
        <v>1411</v>
      </c>
      <c r="G121" s="769" t="s">
        <v>1351</v>
      </c>
    </row>
    <row r="122" spans="1:7" x14ac:dyDescent="0.2">
      <c r="A122" s="762" t="str">
        <f>MID(Instructions!$B$1,3,4)</f>
        <v>2025</v>
      </c>
      <c r="B122" s="206">
        <f>'Stmt of Revs Exps'!$D$3</f>
        <v>0</v>
      </c>
      <c r="C122" s="411" t="s">
        <v>569</v>
      </c>
      <c r="D122" s="764" t="s">
        <v>569</v>
      </c>
      <c r="E122" s="771">
        <f>'Stmt of Revs Exps'!$K$26</f>
        <v>0</v>
      </c>
      <c r="F122" s="766" t="s">
        <v>1412</v>
      </c>
      <c r="G122" s="769" t="s">
        <v>1351</v>
      </c>
    </row>
    <row r="123" spans="1:7" x14ac:dyDescent="0.2">
      <c r="A123" s="762" t="str">
        <f>MID(Instructions!$B$1,3,4)</f>
        <v>2025</v>
      </c>
      <c r="B123" s="206">
        <f>'Stmt of Revs Exps'!$D$3</f>
        <v>0</v>
      </c>
      <c r="C123" s="411" t="s">
        <v>472</v>
      </c>
      <c r="D123" s="764" t="s">
        <v>472</v>
      </c>
      <c r="E123" s="770">
        <f>'Stmt of Revs Exps'!$K$28</f>
        <v>0</v>
      </c>
      <c r="F123" s="766" t="s">
        <v>1413</v>
      </c>
      <c r="G123" s="769" t="s">
        <v>1351</v>
      </c>
    </row>
    <row r="124" spans="1:7" x14ac:dyDescent="0.2">
      <c r="A124" s="762" t="str">
        <f>MID(Instructions!$B$1,3,4)</f>
        <v>2025</v>
      </c>
      <c r="B124" s="206">
        <f>'Stmt of Revs Exps'!$D$3</f>
        <v>0</v>
      </c>
      <c r="C124" s="411" t="s">
        <v>565</v>
      </c>
      <c r="D124" s="764" t="s">
        <v>565</v>
      </c>
      <c r="E124" s="770">
        <f>'Stmt of Revs Exps'!$K$29</f>
        <v>0</v>
      </c>
      <c r="F124" s="766" t="s">
        <v>1414</v>
      </c>
      <c r="G124" s="769" t="s">
        <v>1351</v>
      </c>
    </row>
    <row r="125" spans="1:7" x14ac:dyDescent="0.2">
      <c r="A125" s="762" t="str">
        <f>MID(Instructions!$B$1,3,4)</f>
        <v>2025</v>
      </c>
      <c r="B125" s="206">
        <f>'Stmt of Revs Exps'!$D$3</f>
        <v>0</v>
      </c>
      <c r="C125" s="411" t="s">
        <v>647</v>
      </c>
      <c r="D125" s="764" t="s">
        <v>647</v>
      </c>
      <c r="E125" s="770">
        <f>'Stmt of Revs Exps'!$K$32</f>
        <v>0</v>
      </c>
      <c r="F125" s="766" t="s">
        <v>2434</v>
      </c>
      <c r="G125" s="769" t="s">
        <v>1351</v>
      </c>
    </row>
    <row r="126" spans="1:7" x14ac:dyDescent="0.2">
      <c r="A126" s="762" t="str">
        <f>MID(Instructions!$B$1,3,4)</f>
        <v>2025</v>
      </c>
      <c r="B126" s="206">
        <f>'Stmt of Revs Exps'!$D$3</f>
        <v>0</v>
      </c>
      <c r="C126" s="411" t="s">
        <v>648</v>
      </c>
      <c r="D126" s="411" t="s">
        <v>648</v>
      </c>
      <c r="E126" s="770">
        <f>'Stmt of Revs Exps'!$K$33</f>
        <v>0</v>
      </c>
      <c r="F126" s="766" t="s">
        <v>2435</v>
      </c>
      <c r="G126" s="769" t="s">
        <v>1351</v>
      </c>
    </row>
    <row r="127" spans="1:7" x14ac:dyDescent="0.2">
      <c r="A127" s="762" t="str">
        <f>MID(Instructions!$B$1,3,4)</f>
        <v>2025</v>
      </c>
      <c r="B127" s="206">
        <f>'Stmt of Revs Exps'!$D$3</f>
        <v>0</v>
      </c>
      <c r="C127" s="411" t="s">
        <v>171</v>
      </c>
      <c r="D127" s="764" t="s">
        <v>171</v>
      </c>
      <c r="E127" s="770">
        <f>'Stmt of Revs Exps'!$K$34</f>
        <v>0</v>
      </c>
      <c r="F127" s="766" t="s">
        <v>1415</v>
      </c>
      <c r="G127" s="769" t="s">
        <v>1351</v>
      </c>
    </row>
    <row r="128" spans="1:7" x14ac:dyDescent="0.2">
      <c r="A128" s="762" t="str">
        <f>MID(Instructions!$B$1,3,4)</f>
        <v>2025</v>
      </c>
      <c r="B128" s="206">
        <f>'Stmt of Revs Exps'!$D$3</f>
        <v>0</v>
      </c>
      <c r="C128" s="411" t="s">
        <v>172</v>
      </c>
      <c r="D128" s="764" t="s">
        <v>172</v>
      </c>
      <c r="E128" s="770">
        <f>'Stmt of Revs Exps'!$K$35</f>
        <v>0</v>
      </c>
      <c r="F128" s="766" t="s">
        <v>6750</v>
      </c>
      <c r="G128" s="769" t="s">
        <v>1351</v>
      </c>
    </row>
    <row r="129" spans="1:7" x14ac:dyDescent="0.2">
      <c r="A129" s="762" t="str">
        <f>MID(Instructions!$B$1,3,4)</f>
        <v>2025</v>
      </c>
      <c r="B129" s="206">
        <f>'Stmt of Revs Exps'!$D$3</f>
        <v>0</v>
      </c>
      <c r="C129" s="411" t="s">
        <v>173</v>
      </c>
      <c r="D129" s="764" t="s">
        <v>173</v>
      </c>
      <c r="E129" s="770">
        <f>'Stmt of Revs Exps'!$K$36</f>
        <v>0</v>
      </c>
      <c r="F129" s="766" t="s">
        <v>6751</v>
      </c>
      <c r="G129" s="769" t="s">
        <v>1351</v>
      </c>
    </row>
    <row r="130" spans="1:7" x14ac:dyDescent="0.2">
      <c r="A130" s="762" t="str">
        <f>MID(Instructions!$B$1,3,4)</f>
        <v>2025</v>
      </c>
      <c r="B130" s="206">
        <f>'Stmt of Revs Exps'!$D$3</f>
        <v>0</v>
      </c>
      <c r="C130" s="411" t="s">
        <v>1011</v>
      </c>
      <c r="D130" s="764" t="s">
        <v>1011</v>
      </c>
      <c r="E130" s="770">
        <f>'Stmt of Revs Exps'!$K$37</f>
        <v>0</v>
      </c>
      <c r="F130" s="766" t="s">
        <v>6752</v>
      </c>
      <c r="G130" s="769" t="s">
        <v>1351</v>
      </c>
    </row>
    <row r="131" spans="1:7" x14ac:dyDescent="0.2">
      <c r="A131" s="762" t="str">
        <f>MID(Instructions!$B$1,3,4)</f>
        <v>2025</v>
      </c>
      <c r="B131" s="206">
        <f>'Stmt of Revs Exps'!$D$3</f>
        <v>0</v>
      </c>
      <c r="C131" s="411" t="s">
        <v>1012</v>
      </c>
      <c r="D131" s="764" t="s">
        <v>1012</v>
      </c>
      <c r="E131" s="770">
        <f>'Stmt of Revs Exps'!$K$38</f>
        <v>0</v>
      </c>
      <c r="F131" s="766" t="s">
        <v>1416</v>
      </c>
      <c r="G131" s="769" t="s">
        <v>1351</v>
      </c>
    </row>
    <row r="132" spans="1:7" x14ac:dyDescent="0.2">
      <c r="A132" s="762" t="str">
        <f>MID(Instructions!$B$1,3,4)</f>
        <v>2025</v>
      </c>
      <c r="B132" s="206">
        <f>'Stmt of Revs Exps'!$D$3</f>
        <v>0</v>
      </c>
      <c r="C132" s="411" t="s">
        <v>1013</v>
      </c>
      <c r="D132" s="764" t="s">
        <v>1013</v>
      </c>
      <c r="E132" s="770">
        <f>'Stmt of Revs Exps'!$K$39</f>
        <v>0</v>
      </c>
      <c r="F132" s="766" t="s">
        <v>1417</v>
      </c>
      <c r="G132" s="769" t="s">
        <v>1351</v>
      </c>
    </row>
    <row r="133" spans="1:7" x14ac:dyDescent="0.2">
      <c r="A133" s="762" t="str">
        <f>MID(Instructions!$B$1,3,4)</f>
        <v>2025</v>
      </c>
      <c r="B133" s="206">
        <f>'Stmt of Revs Exps'!$D$3</f>
        <v>0</v>
      </c>
      <c r="C133" s="411" t="s">
        <v>576</v>
      </c>
      <c r="D133" s="764" t="s">
        <v>576</v>
      </c>
      <c r="E133" s="770">
        <f>'Stmt of Revs Exps'!$K$40</f>
        <v>0</v>
      </c>
      <c r="F133" s="766" t="s">
        <v>1418</v>
      </c>
      <c r="G133" s="769" t="s">
        <v>1351</v>
      </c>
    </row>
    <row r="134" spans="1:7" x14ac:dyDescent="0.2">
      <c r="A134" s="762" t="str">
        <f>MID(Instructions!$B$1,3,4)</f>
        <v>2025</v>
      </c>
      <c r="B134" s="206">
        <f>'Stmt of Revs Exps'!$D$3</f>
        <v>0</v>
      </c>
      <c r="C134" s="411" t="s">
        <v>1014</v>
      </c>
      <c r="D134" s="764" t="s">
        <v>1014</v>
      </c>
      <c r="E134" s="770">
        <f>'Stmt of Revs Exps'!$K$41</f>
        <v>0</v>
      </c>
      <c r="F134" s="766" t="s">
        <v>1419</v>
      </c>
      <c r="G134" s="769" t="s">
        <v>1351</v>
      </c>
    </row>
    <row r="135" spans="1:7" x14ac:dyDescent="0.2">
      <c r="A135" s="762" t="str">
        <f>MID(Instructions!$B$1,3,4)</f>
        <v>2025</v>
      </c>
      <c r="B135" s="206">
        <f>'Stmt of Revs Exps'!$D$3</f>
        <v>0</v>
      </c>
      <c r="C135" s="411" t="s">
        <v>1015</v>
      </c>
      <c r="D135" s="764" t="s">
        <v>1015</v>
      </c>
      <c r="E135" s="771">
        <f>'Stmt of Revs Exps'!$K$42</f>
        <v>0</v>
      </c>
      <c r="F135" s="766" t="s">
        <v>1420</v>
      </c>
      <c r="G135" s="769" t="s">
        <v>1351</v>
      </c>
    </row>
    <row r="136" spans="1:7" x14ac:dyDescent="0.2">
      <c r="A136" s="762" t="str">
        <f>MID(Instructions!$B$1,3,4)</f>
        <v>2025</v>
      </c>
      <c r="B136" s="206">
        <f>'Stmt of Revs Exps'!$D$3</f>
        <v>0</v>
      </c>
      <c r="C136" s="411" t="s">
        <v>380</v>
      </c>
      <c r="D136" s="764" t="s">
        <v>380</v>
      </c>
      <c r="E136" s="770">
        <f>'Stmt of Revs Exps'!$K$44</f>
        <v>0</v>
      </c>
      <c r="F136" s="766" t="s">
        <v>1421</v>
      </c>
      <c r="G136" s="769" t="s">
        <v>1351</v>
      </c>
    </row>
    <row r="137" spans="1:7" x14ac:dyDescent="0.2">
      <c r="A137" s="762" t="str">
        <f>MID(Instructions!$B$1,3,4)</f>
        <v>2025</v>
      </c>
      <c r="B137" s="206">
        <f>'Stmt of Revs Exps'!$D$3</f>
        <v>0</v>
      </c>
      <c r="C137" s="411" t="s">
        <v>382</v>
      </c>
      <c r="D137" s="764" t="s">
        <v>382</v>
      </c>
      <c r="E137" s="770">
        <f>'Stmt of Revs Exps'!$K$45</f>
        <v>0</v>
      </c>
      <c r="F137" s="766" t="s">
        <v>1422</v>
      </c>
      <c r="G137" s="769" t="s">
        <v>1351</v>
      </c>
    </row>
    <row r="138" spans="1:7" x14ac:dyDescent="0.2">
      <c r="A138" s="762" t="str">
        <f>MID(Instructions!$B$1,3,4)</f>
        <v>2025</v>
      </c>
      <c r="B138" s="206">
        <f>'Stmt of Revs Exps'!$D$3</f>
        <v>0</v>
      </c>
      <c r="C138" s="411" t="s">
        <v>381</v>
      </c>
      <c r="D138" s="764" t="s">
        <v>381</v>
      </c>
      <c r="E138" s="770">
        <f>'Stmt of Revs Exps'!$K$46</f>
        <v>0</v>
      </c>
      <c r="F138" s="766" t="s">
        <v>1423</v>
      </c>
      <c r="G138" s="769" t="s">
        <v>1351</v>
      </c>
    </row>
    <row r="139" spans="1:7" x14ac:dyDescent="0.2">
      <c r="A139" s="762" t="str">
        <f>MID(Instructions!$B$1,3,4)</f>
        <v>2025</v>
      </c>
      <c r="B139" s="206">
        <f>'Stmt of Revs Exps'!$D$3</f>
        <v>0</v>
      </c>
      <c r="C139" s="411" t="s">
        <v>174</v>
      </c>
      <c r="D139" s="764" t="s">
        <v>174</v>
      </c>
      <c r="E139" s="770">
        <f>'Stmt of Revs Exps'!$K$49</f>
        <v>0</v>
      </c>
      <c r="F139" s="766" t="s">
        <v>1424</v>
      </c>
      <c r="G139" s="769" t="s">
        <v>1351</v>
      </c>
    </row>
    <row r="140" spans="1:7" x14ac:dyDescent="0.2">
      <c r="A140" s="762" t="str">
        <f>MID(Instructions!$B$1,3,4)</f>
        <v>2025</v>
      </c>
      <c r="B140" s="206">
        <f>'Stmt of Revs Exps'!$D$3</f>
        <v>0</v>
      </c>
      <c r="C140" s="411" t="s">
        <v>175</v>
      </c>
      <c r="D140" s="764" t="s">
        <v>175</v>
      </c>
      <c r="E140" s="770">
        <f>'Stmt of Revs Exps'!$K$50</f>
        <v>0</v>
      </c>
      <c r="F140" s="766" t="s">
        <v>1425</v>
      </c>
      <c r="G140" s="769" t="s">
        <v>1351</v>
      </c>
    </row>
    <row r="141" spans="1:7" x14ac:dyDescent="0.2">
      <c r="A141" s="762" t="str">
        <f>MID(Instructions!$B$1,3,4)</f>
        <v>2025</v>
      </c>
      <c r="B141" s="206">
        <f>'Stmt of Revs Exps'!$D$3</f>
        <v>0</v>
      </c>
      <c r="C141" s="411" t="s">
        <v>176</v>
      </c>
      <c r="D141" s="764" t="s">
        <v>176</v>
      </c>
      <c r="E141" s="771">
        <f>'Stmt of Revs Exps'!$K$51</f>
        <v>0</v>
      </c>
      <c r="F141" s="766" t="s">
        <v>1426</v>
      </c>
      <c r="G141" s="769" t="s">
        <v>1351</v>
      </c>
    </row>
    <row r="142" spans="1:7" x14ac:dyDescent="0.2">
      <c r="A142" s="762" t="str">
        <f>MID(Instructions!$B$1,3,4)</f>
        <v>2025</v>
      </c>
      <c r="B142" s="206">
        <f>'Stmt of Revs Exps'!$D$3</f>
        <v>0</v>
      </c>
      <c r="C142" s="411" t="s">
        <v>177</v>
      </c>
      <c r="D142" s="764" t="s">
        <v>177</v>
      </c>
      <c r="E142" s="770">
        <f>'Stmt of Revs Exps'!$K$52</f>
        <v>0</v>
      </c>
      <c r="F142" s="766" t="s">
        <v>1427</v>
      </c>
      <c r="G142" s="769" t="s">
        <v>1351</v>
      </c>
    </row>
    <row r="143" spans="1:7" x14ac:dyDescent="0.2">
      <c r="A143" s="762" t="str">
        <f>MID(Instructions!$B$1,3,4)</f>
        <v>2025</v>
      </c>
      <c r="B143" s="206">
        <f>'Stmt of Revs Exps'!$D$3</f>
        <v>0</v>
      </c>
      <c r="C143" s="411" t="s">
        <v>928</v>
      </c>
      <c r="D143" s="764" t="s">
        <v>928</v>
      </c>
      <c r="E143" s="770">
        <f>'Stmt of Revs Exps'!$K$53</f>
        <v>0</v>
      </c>
      <c r="F143" s="766" t="s">
        <v>1428</v>
      </c>
      <c r="G143" s="769" t="s">
        <v>1351</v>
      </c>
    </row>
    <row r="144" spans="1:7" x14ac:dyDescent="0.2">
      <c r="A144" s="762" t="str">
        <f>MID(Instructions!$B$1,3,4)</f>
        <v>2025</v>
      </c>
      <c r="B144" s="206">
        <f>'Stmt of Revs Exps'!$D$3</f>
        <v>0</v>
      </c>
      <c r="C144" s="411" t="s">
        <v>929</v>
      </c>
      <c r="D144" s="764" t="s">
        <v>929</v>
      </c>
      <c r="E144" s="770">
        <f>'Stmt of Revs Exps'!$K$54</f>
        <v>0</v>
      </c>
      <c r="F144" s="766" t="s">
        <v>1429</v>
      </c>
      <c r="G144" s="769" t="s">
        <v>1351</v>
      </c>
    </row>
    <row r="145" spans="1:7" x14ac:dyDescent="0.2">
      <c r="A145" s="762" t="str">
        <f>MID(Instructions!$B$1,3,4)</f>
        <v>2025</v>
      </c>
      <c r="B145" s="206">
        <f>'Stmt of Revs Exps'!$D$3</f>
        <v>0</v>
      </c>
      <c r="C145" s="411" t="s">
        <v>930</v>
      </c>
      <c r="D145" s="764" t="s">
        <v>930</v>
      </c>
      <c r="E145" s="770">
        <f>'Stmt of Revs Exps'!$K$55</f>
        <v>0</v>
      </c>
      <c r="F145" s="766" t="s">
        <v>1430</v>
      </c>
      <c r="G145" s="769" t="s">
        <v>1351</v>
      </c>
    </row>
    <row r="146" spans="1:7" x14ac:dyDescent="0.2">
      <c r="A146" s="762" t="str">
        <f>MID(Instructions!$B$1,3,4)</f>
        <v>2025</v>
      </c>
      <c r="B146" s="206">
        <f>'Stmt of Revs Exps'!$D$3</f>
        <v>0</v>
      </c>
      <c r="C146" s="411" t="s">
        <v>570</v>
      </c>
      <c r="D146" s="764" t="s">
        <v>570</v>
      </c>
      <c r="E146" s="770">
        <f>'Stmt of Revs Exps'!$K$56</f>
        <v>0</v>
      </c>
      <c r="F146" s="766" t="s">
        <v>1431</v>
      </c>
      <c r="G146" s="769" t="s">
        <v>1351</v>
      </c>
    </row>
    <row r="147" spans="1:7" x14ac:dyDescent="0.2">
      <c r="A147" s="762" t="str">
        <f>MID(Instructions!$B$1,3,4)</f>
        <v>2025</v>
      </c>
      <c r="B147" s="206">
        <f>'Stmt of Revs Exps'!$D$3</f>
        <v>0</v>
      </c>
      <c r="C147" s="411" t="s">
        <v>305</v>
      </c>
      <c r="D147" s="764" t="s">
        <v>305</v>
      </c>
      <c r="E147" s="771">
        <f>'Stmt of Revs Exps'!$K$57</f>
        <v>0</v>
      </c>
      <c r="F147" s="766" t="s">
        <v>1432</v>
      </c>
      <c r="G147" s="769" t="s">
        <v>1351</v>
      </c>
    </row>
    <row r="148" spans="1:7" x14ac:dyDescent="0.2">
      <c r="A148" s="762" t="str">
        <f>MID(Instructions!$B$1,3,4)</f>
        <v>2025</v>
      </c>
      <c r="B148" s="206">
        <f>'Stmt of Revs Exps'!$D$3</f>
        <v>0</v>
      </c>
      <c r="C148" s="411" t="s">
        <v>306</v>
      </c>
      <c r="D148" s="764" t="s">
        <v>306</v>
      </c>
      <c r="E148" s="770">
        <f>'Stmt of Revs Exps'!$K$58</f>
        <v>0</v>
      </c>
      <c r="F148" s="766" t="s">
        <v>1433</v>
      </c>
      <c r="G148" s="769" t="s">
        <v>1351</v>
      </c>
    </row>
    <row r="149" spans="1:7" x14ac:dyDescent="0.2">
      <c r="A149" s="762" t="str">
        <f>MID(Instructions!$B$1,3,4)</f>
        <v>2025</v>
      </c>
      <c r="B149" s="206">
        <f>'Stmt of Revs Exps'!$D$3</f>
        <v>0</v>
      </c>
      <c r="C149" s="772" t="s">
        <v>861</v>
      </c>
      <c r="D149" s="764" t="s">
        <v>861</v>
      </c>
      <c r="E149" s="770">
        <f>'Stmt of Revs Exps'!$K$60</f>
        <v>0</v>
      </c>
      <c r="F149" s="766" t="s">
        <v>1434</v>
      </c>
      <c r="G149" s="769" t="s">
        <v>1351</v>
      </c>
    </row>
    <row r="150" spans="1:7" x14ac:dyDescent="0.2">
      <c r="A150" s="762" t="str">
        <f>MID(Instructions!$B$1,3,4)</f>
        <v>2025</v>
      </c>
      <c r="B150" s="206">
        <f>'Stmt of Revs Exps'!$D$3</f>
        <v>0</v>
      </c>
      <c r="C150" s="772" t="s">
        <v>538</v>
      </c>
      <c r="D150" s="764" t="s">
        <v>538</v>
      </c>
      <c r="E150" s="770">
        <f>'Cap &amp; Ops Stats'!$D$9</f>
        <v>0</v>
      </c>
      <c r="F150" s="773" t="s">
        <v>1435</v>
      </c>
      <c r="G150" s="774" t="s">
        <v>1352</v>
      </c>
    </row>
    <row r="151" spans="1:7" x14ac:dyDescent="0.2">
      <c r="A151" s="762" t="str">
        <f>MID(Instructions!$B$1,3,4)</f>
        <v>2025</v>
      </c>
      <c r="B151" s="206">
        <f>'Stmt of Revs Exps'!$D$3</f>
        <v>0</v>
      </c>
      <c r="C151" s="772" t="s">
        <v>539</v>
      </c>
      <c r="D151" s="764" t="s">
        <v>539</v>
      </c>
      <c r="E151" s="770">
        <f>'Cap &amp; Ops Stats'!$D$10</f>
        <v>0</v>
      </c>
      <c r="F151" s="773" t="s">
        <v>1436</v>
      </c>
      <c r="G151" s="774" t="s">
        <v>1352</v>
      </c>
    </row>
    <row r="152" spans="1:7" x14ac:dyDescent="0.2">
      <c r="A152" s="762" t="str">
        <f>MID(Instructions!$B$1,3,4)</f>
        <v>2025</v>
      </c>
      <c r="B152" s="206">
        <f>'Stmt of Revs Exps'!$D$3</f>
        <v>0</v>
      </c>
      <c r="C152" s="772" t="s">
        <v>361</v>
      </c>
      <c r="D152" s="764" t="s">
        <v>361</v>
      </c>
      <c r="E152" s="770">
        <f>'Cap &amp; Ops Stats'!$D$12</f>
        <v>0</v>
      </c>
      <c r="F152" s="773" t="s">
        <v>1437</v>
      </c>
      <c r="G152" s="774" t="s">
        <v>1352</v>
      </c>
    </row>
    <row r="153" spans="1:7" x14ac:dyDescent="0.2">
      <c r="A153" s="762" t="str">
        <f>MID(Instructions!$B$1,3,4)</f>
        <v>2025</v>
      </c>
      <c r="B153" s="206">
        <f>'Stmt of Revs Exps'!$D$3</f>
        <v>0</v>
      </c>
      <c r="C153" s="772" t="s">
        <v>362</v>
      </c>
      <c r="D153" s="764" t="s">
        <v>362</v>
      </c>
      <c r="E153" s="770">
        <f>'Cap &amp; Ops Stats'!$D$13</f>
        <v>0</v>
      </c>
      <c r="F153" s="775" t="s">
        <v>1438</v>
      </c>
      <c r="G153" s="774" t="s">
        <v>1352</v>
      </c>
    </row>
    <row r="154" spans="1:7" x14ac:dyDescent="0.2">
      <c r="A154" s="762" t="str">
        <f>MID(Instructions!$B$1,3,4)</f>
        <v>2025</v>
      </c>
      <c r="B154" s="206">
        <f>'Stmt of Revs Exps'!$D$3</f>
        <v>0</v>
      </c>
      <c r="C154" s="772" t="s">
        <v>1020</v>
      </c>
      <c r="D154" s="764" t="s">
        <v>1020</v>
      </c>
      <c r="E154" s="771">
        <f>'Cap &amp; Ops Stats'!$D$15</f>
        <v>0</v>
      </c>
      <c r="F154" s="766" t="s">
        <v>1439</v>
      </c>
      <c r="G154" s="774" t="s">
        <v>1352</v>
      </c>
    </row>
    <row r="155" spans="1:7" x14ac:dyDescent="0.2">
      <c r="A155" s="762" t="str">
        <f>MID(Instructions!$B$1,3,4)</f>
        <v>2025</v>
      </c>
      <c r="B155" s="206">
        <f>'Stmt of Revs Exps'!$D$3</f>
        <v>0</v>
      </c>
      <c r="C155" s="411" t="s">
        <v>1021</v>
      </c>
      <c r="D155" s="764" t="s">
        <v>1021</v>
      </c>
      <c r="E155" s="770">
        <f>'Cap &amp; Ops Stats'!$D$16</f>
        <v>0</v>
      </c>
      <c r="F155" s="766" t="s">
        <v>1440</v>
      </c>
      <c r="G155" s="774" t="s">
        <v>1352</v>
      </c>
    </row>
    <row r="156" spans="1:7" x14ac:dyDescent="0.2">
      <c r="A156" s="762" t="str">
        <f>MID(Instructions!$B$1,3,4)</f>
        <v>2025</v>
      </c>
      <c r="B156" s="206">
        <f>'Stmt of Revs Exps'!$D$3</f>
        <v>0</v>
      </c>
      <c r="C156" s="411" t="s">
        <v>1022</v>
      </c>
      <c r="D156" s="764" t="s">
        <v>1022</v>
      </c>
      <c r="E156" s="770">
        <f>'Cap &amp; Ops Stats'!$D$17</f>
        <v>0</v>
      </c>
      <c r="F156" s="766" t="s">
        <v>1441</v>
      </c>
      <c r="G156" s="774" t="s">
        <v>1352</v>
      </c>
    </row>
    <row r="157" spans="1:7" x14ac:dyDescent="0.2">
      <c r="A157" s="762" t="str">
        <f>MID(Instructions!$B$1,3,4)</f>
        <v>2025</v>
      </c>
      <c r="B157" s="206">
        <f>'Stmt of Revs Exps'!$D$3</f>
        <v>0</v>
      </c>
      <c r="C157" s="411" t="s">
        <v>1023</v>
      </c>
      <c r="D157" s="764" t="s">
        <v>1023</v>
      </c>
      <c r="E157" s="770">
        <f>'Cap &amp; Ops Stats'!$D$18</f>
        <v>0</v>
      </c>
      <c r="F157" s="766" t="s">
        <v>1442</v>
      </c>
      <c r="G157" s="774" t="s">
        <v>1352</v>
      </c>
    </row>
    <row r="158" spans="1:7" x14ac:dyDescent="0.2">
      <c r="A158" s="762" t="str">
        <f>MID(Instructions!$B$1,3,4)</f>
        <v>2025</v>
      </c>
      <c r="B158" s="206">
        <f>'Stmt of Revs Exps'!$D$3</f>
        <v>0</v>
      </c>
      <c r="C158" s="411" t="s">
        <v>1024</v>
      </c>
      <c r="D158" s="764" t="s">
        <v>1024</v>
      </c>
      <c r="E158" s="770">
        <f>'Cap &amp; Ops Stats'!$D$19</f>
        <v>0</v>
      </c>
      <c r="F158" s="766" t="s">
        <v>1443</v>
      </c>
      <c r="G158" s="774" t="s">
        <v>1352</v>
      </c>
    </row>
    <row r="159" spans="1:7" x14ac:dyDescent="0.2">
      <c r="A159" s="762" t="str">
        <f>MID(Instructions!$B$1,3,4)</f>
        <v>2025</v>
      </c>
      <c r="B159" s="206">
        <f>'Stmt of Revs Exps'!$D$3</f>
        <v>0</v>
      </c>
      <c r="C159" s="411" t="s">
        <v>1025</v>
      </c>
      <c r="D159" s="764" t="s">
        <v>1025</v>
      </c>
      <c r="E159" s="770">
        <f>'Cap &amp; Ops Stats'!$D$20</f>
        <v>0</v>
      </c>
      <c r="F159" s="766" t="s">
        <v>1444</v>
      </c>
      <c r="G159" s="774" t="s">
        <v>1352</v>
      </c>
    </row>
    <row r="160" spans="1:7" x14ac:dyDescent="0.2">
      <c r="A160" s="762" t="str">
        <f>MID(Instructions!$B$1,3,4)</f>
        <v>2025</v>
      </c>
      <c r="B160" s="206">
        <f>'Stmt of Revs Exps'!$D$3</f>
        <v>0</v>
      </c>
      <c r="C160" s="764" t="s">
        <v>1026</v>
      </c>
      <c r="D160" s="764" t="s">
        <v>1026</v>
      </c>
      <c r="E160" s="770">
        <f>'Cap &amp; Ops Stats'!$D$22</f>
        <v>0</v>
      </c>
      <c r="F160" s="766" t="str">
        <f>D160&amp;" - "&amp;'Cap &amp; Ops Stats'!B22</f>
        <v>T7 - FY2025 Total amount (budgeted)</v>
      </c>
      <c r="G160" s="774" t="s">
        <v>1352</v>
      </c>
    </row>
    <row r="161" spans="1:7" x14ac:dyDescent="0.2">
      <c r="A161" s="762" t="str">
        <f>MID(Instructions!$B$1,3,4)</f>
        <v>2025</v>
      </c>
      <c r="B161" s="206">
        <f>'Stmt of Revs Exps'!$D$3</f>
        <v>0</v>
      </c>
      <c r="C161" s="764" t="s">
        <v>802</v>
      </c>
      <c r="D161" s="764" t="s">
        <v>802</v>
      </c>
      <c r="E161" s="770">
        <f>'Cap &amp; Ops Stats'!$D$23</f>
        <v>0</v>
      </c>
      <c r="F161" s="766" t="str">
        <f>D161&amp;" - "&amp;'Cap &amp; Ops Stats'!B23</f>
        <v>T8 - FY2025 Total amount (actual)</v>
      </c>
      <c r="G161" s="774" t="s">
        <v>1352</v>
      </c>
    </row>
    <row r="162" spans="1:7" x14ac:dyDescent="0.2">
      <c r="A162" s="762" t="str">
        <f>MID(Instructions!$B$1,3,4)</f>
        <v>2025</v>
      </c>
      <c r="B162" s="206">
        <f>'Stmt of Revs Exps'!$D$3</f>
        <v>0</v>
      </c>
      <c r="C162" s="764" t="s">
        <v>803</v>
      </c>
      <c r="D162" s="764" t="s">
        <v>803</v>
      </c>
      <c r="E162" s="770" t="e">
        <f>'Cap &amp; Ops Stats'!$D$24</f>
        <v>#DIV/0!</v>
      </c>
      <c r="F162" s="766" t="str">
        <f>D162&amp;" - "&amp;'Cap &amp; Ops Stats'!B24</f>
        <v>T9 - Actual vs. Budgeted Capital Expenditures (T8 / T7)</v>
      </c>
      <c r="G162" s="774" t="s">
        <v>1352</v>
      </c>
    </row>
    <row r="163" spans="1:7" x14ac:dyDescent="0.2">
      <c r="A163" s="762" t="str">
        <f>MID(Instructions!$B$1,3,4)</f>
        <v>2025</v>
      </c>
      <c r="B163" s="206">
        <f>'Stmt of Revs Exps'!$D$3</f>
        <v>0</v>
      </c>
      <c r="C163" s="411" t="s">
        <v>1027</v>
      </c>
      <c r="D163" s="764" t="s">
        <v>1027</v>
      </c>
      <c r="E163" s="770">
        <f>'Cap &amp; Ops Stats'!D27</f>
        <v>0</v>
      </c>
      <c r="F163" s="766" t="s">
        <v>1445</v>
      </c>
      <c r="G163" s="774" t="s">
        <v>1352</v>
      </c>
    </row>
    <row r="164" spans="1:7" x14ac:dyDescent="0.2">
      <c r="A164" s="762" t="str">
        <f>MID(Instructions!$B$1,3,4)</f>
        <v>2025</v>
      </c>
      <c r="B164" s="206">
        <f>'Stmt of Revs Exps'!$D$3</f>
        <v>0</v>
      </c>
      <c r="C164" s="411" t="s">
        <v>1028</v>
      </c>
      <c r="D164" s="764" t="s">
        <v>1028</v>
      </c>
      <c r="E164" s="770">
        <f>'Cap &amp; Ops Stats'!$D$28</f>
        <v>0</v>
      </c>
      <c r="F164" s="766" t="s">
        <v>6753</v>
      </c>
      <c r="G164" s="774" t="s">
        <v>1352</v>
      </c>
    </row>
    <row r="165" spans="1:7" x14ac:dyDescent="0.2">
      <c r="A165" s="762" t="str">
        <f>MID(Instructions!$B$1,3,4)</f>
        <v>2025</v>
      </c>
      <c r="B165" s="206">
        <f>'Stmt of Revs Exps'!$D$3</f>
        <v>0</v>
      </c>
      <c r="C165" s="411" t="s">
        <v>7180</v>
      </c>
      <c r="D165" s="411" t="s">
        <v>7180</v>
      </c>
      <c r="E165" s="770">
        <f>'Cap &amp; Ops Stats'!D30</f>
        <v>0</v>
      </c>
      <c r="F165" s="766" t="s">
        <v>7182</v>
      </c>
      <c r="G165" s="774" t="s">
        <v>1352</v>
      </c>
    </row>
    <row r="166" spans="1:7" x14ac:dyDescent="0.2">
      <c r="A166" s="762" t="str">
        <f>MID(Instructions!$B$1,3,4)</f>
        <v>2025</v>
      </c>
      <c r="B166" s="206">
        <f>'Stmt of Revs Exps'!$D$3</f>
        <v>0</v>
      </c>
      <c r="C166" s="411" t="s">
        <v>7181</v>
      </c>
      <c r="D166" s="411" t="s">
        <v>7181</v>
      </c>
      <c r="E166" s="770">
        <f>'Cap &amp; Ops Stats'!D31</f>
        <v>0</v>
      </c>
      <c r="F166" s="766" t="s">
        <v>7183</v>
      </c>
      <c r="G166" s="774" t="s">
        <v>1352</v>
      </c>
    </row>
    <row r="167" spans="1:7" x14ac:dyDescent="0.2">
      <c r="A167" s="762" t="str">
        <f>MID(Instructions!$B$1,3,4)</f>
        <v>2025</v>
      </c>
      <c r="B167" s="206">
        <f>'Stmt of Revs Exps'!$D$3</f>
        <v>0</v>
      </c>
      <c r="C167" s="411" t="s">
        <v>1029</v>
      </c>
      <c r="D167" s="411" t="s">
        <v>1029</v>
      </c>
      <c r="E167" s="770">
        <f>'Cap &amp; Ops Stats'!$D$32</f>
        <v>0</v>
      </c>
      <c r="F167" s="766" t="s">
        <v>6908</v>
      </c>
      <c r="G167" s="774" t="s">
        <v>1352</v>
      </c>
    </row>
    <row r="168" spans="1:7" x14ac:dyDescent="0.2">
      <c r="A168" s="762" t="str">
        <f>MID(Instructions!$B$1,3,4)</f>
        <v>2025</v>
      </c>
      <c r="B168" s="206">
        <f>'Stmt of Revs Exps'!$D$3</f>
        <v>0</v>
      </c>
      <c r="C168" s="411" t="s">
        <v>1030</v>
      </c>
      <c r="D168" s="411" t="s">
        <v>1030</v>
      </c>
      <c r="E168" s="770">
        <f>'Cap &amp; Ops Stats'!$D$33</f>
        <v>0</v>
      </c>
      <c r="F168" s="766" t="s">
        <v>7263</v>
      </c>
      <c r="G168" s="774" t="s">
        <v>1352</v>
      </c>
    </row>
    <row r="169" spans="1:7" x14ac:dyDescent="0.2">
      <c r="A169" s="762" t="str">
        <f>MID(Instructions!$B$1,3,4)</f>
        <v>2025</v>
      </c>
      <c r="B169" s="206">
        <f>'Stmt of Revs Exps'!$D$3</f>
        <v>0</v>
      </c>
      <c r="C169" s="411" t="s">
        <v>1031</v>
      </c>
      <c r="D169" s="411" t="s">
        <v>1031</v>
      </c>
      <c r="E169" s="771" t="e">
        <f>'Cap &amp; Ops Stats'!$D$35</f>
        <v>#DIV/0!</v>
      </c>
      <c r="F169" s="766" t="s">
        <v>7184</v>
      </c>
      <c r="G169" s="774" t="s">
        <v>1352</v>
      </c>
    </row>
    <row r="170" spans="1:7" x14ac:dyDescent="0.2">
      <c r="A170" s="762" t="str">
        <f>MID(Instructions!$B$1,3,4)</f>
        <v>2025</v>
      </c>
      <c r="B170" s="206">
        <f>'Stmt of Revs Exps'!$D$3</f>
        <v>0</v>
      </c>
      <c r="C170" s="411" t="s">
        <v>313</v>
      </c>
      <c r="D170" s="764" t="s">
        <v>313</v>
      </c>
      <c r="E170" s="771">
        <f>'Cap &amp; Ops Stats'!$I$10</f>
        <v>0</v>
      </c>
      <c r="F170" s="766" t="s">
        <v>1446</v>
      </c>
      <c r="G170" s="774" t="s">
        <v>1352</v>
      </c>
    </row>
    <row r="171" spans="1:7" x14ac:dyDescent="0.2">
      <c r="A171" s="762" t="str">
        <f>MID(Instructions!$B$1,3,4)</f>
        <v>2025</v>
      </c>
      <c r="B171" s="206">
        <f>'Stmt of Revs Exps'!$D$3</f>
        <v>0</v>
      </c>
      <c r="C171" s="411" t="s">
        <v>314</v>
      </c>
      <c r="D171" s="764" t="s">
        <v>314</v>
      </c>
      <c r="E171" s="770">
        <f>'Cap &amp; Ops Stats'!$I$11</f>
        <v>0</v>
      </c>
      <c r="F171" s="766" t="s">
        <v>1447</v>
      </c>
      <c r="G171" s="774" t="s">
        <v>1352</v>
      </c>
    </row>
    <row r="172" spans="1:7" x14ac:dyDescent="0.2">
      <c r="A172" s="762" t="str">
        <f>MID(Instructions!$B$1,3,4)</f>
        <v>2025</v>
      </c>
      <c r="B172" s="206">
        <f>'Stmt of Revs Exps'!$D$3</f>
        <v>0</v>
      </c>
      <c r="C172" s="411" t="s">
        <v>315</v>
      </c>
      <c r="D172" s="764" t="s">
        <v>315</v>
      </c>
      <c r="E172" s="770">
        <f>'Cap &amp; Ops Stats'!$I$12</f>
        <v>0</v>
      </c>
      <c r="F172" s="766" t="s">
        <v>1448</v>
      </c>
      <c r="G172" s="774" t="s">
        <v>1352</v>
      </c>
    </row>
    <row r="173" spans="1:7" x14ac:dyDescent="0.2">
      <c r="A173" s="762" t="str">
        <f>MID(Instructions!$B$1,3,4)</f>
        <v>2025</v>
      </c>
      <c r="B173" s="206">
        <f>'Stmt of Revs Exps'!$D$3</f>
        <v>0</v>
      </c>
      <c r="C173" s="411" t="s">
        <v>316</v>
      </c>
      <c r="D173" s="764" t="s">
        <v>316</v>
      </c>
      <c r="E173" s="770">
        <f>'Cap &amp; Ops Stats'!$I$15</f>
        <v>0</v>
      </c>
      <c r="F173" s="766" t="s">
        <v>1449</v>
      </c>
      <c r="G173" s="774" t="s">
        <v>1352</v>
      </c>
    </row>
    <row r="174" spans="1:7" x14ac:dyDescent="0.2">
      <c r="A174" s="762" t="str">
        <f>MID(Instructions!$B$1,3,4)</f>
        <v>2025</v>
      </c>
      <c r="B174" s="206">
        <f>'Stmt of Revs Exps'!$D$3</f>
        <v>0</v>
      </c>
      <c r="C174" s="411" t="s">
        <v>317</v>
      </c>
      <c r="D174" s="764" t="s">
        <v>317</v>
      </c>
      <c r="E174" s="770">
        <f>'Cap &amp; Ops Stats'!$I$16</f>
        <v>0</v>
      </c>
      <c r="F174" s="766" t="s">
        <v>1450</v>
      </c>
      <c r="G174" s="774" t="s">
        <v>1352</v>
      </c>
    </row>
    <row r="175" spans="1:7" x14ac:dyDescent="0.2">
      <c r="A175" s="762" t="str">
        <f>MID(Instructions!$B$1,3,4)</f>
        <v>2025</v>
      </c>
      <c r="B175" s="206">
        <f>'Stmt of Revs Exps'!$D$3</f>
        <v>0</v>
      </c>
      <c r="C175" s="411" t="s">
        <v>457</v>
      </c>
      <c r="D175" s="764" t="s">
        <v>457</v>
      </c>
      <c r="E175" s="770">
        <f>'Cap &amp; Ops Stats'!$I$17</f>
        <v>0</v>
      </c>
      <c r="F175" s="766" t="s">
        <v>1451</v>
      </c>
      <c r="G175" s="774" t="s">
        <v>1352</v>
      </c>
    </row>
    <row r="176" spans="1:7" x14ac:dyDescent="0.2">
      <c r="A176" s="762" t="str">
        <f>MID(Instructions!$B$1,3,4)</f>
        <v>2025</v>
      </c>
      <c r="B176" s="206">
        <f>'Stmt of Revs Exps'!$D$3</f>
        <v>0</v>
      </c>
      <c r="C176" s="411" t="s">
        <v>318</v>
      </c>
      <c r="D176" s="764" t="s">
        <v>318</v>
      </c>
      <c r="E176" s="770">
        <f>'Cap &amp; Ops Stats'!$I$18</f>
        <v>0</v>
      </c>
      <c r="F176" s="766" t="s">
        <v>1452</v>
      </c>
      <c r="G176" s="774" t="s">
        <v>1352</v>
      </c>
    </row>
    <row r="177" spans="1:7" x14ac:dyDescent="0.2">
      <c r="A177" s="762" t="str">
        <f>MID(Instructions!$B$1,3,4)</f>
        <v>2025</v>
      </c>
      <c r="B177" s="206">
        <f>'Stmt of Revs Exps'!$D$3</f>
        <v>0</v>
      </c>
      <c r="C177" s="411" t="s">
        <v>1056</v>
      </c>
      <c r="D177" s="764" t="s">
        <v>1056</v>
      </c>
      <c r="E177" s="770">
        <f>'Cap &amp; Ops Stats'!$I$21</f>
        <v>0</v>
      </c>
      <c r="F177" s="766" t="s">
        <v>1453</v>
      </c>
      <c r="G177" s="774" t="s">
        <v>1352</v>
      </c>
    </row>
    <row r="178" spans="1:7" x14ac:dyDescent="0.2">
      <c r="A178" s="762" t="str">
        <f>MID(Instructions!$B$1,3,4)</f>
        <v>2025</v>
      </c>
      <c r="B178" s="206">
        <f>'Stmt of Revs Exps'!$D$3</f>
        <v>0</v>
      </c>
      <c r="C178" s="411" t="s">
        <v>1057</v>
      </c>
      <c r="D178" s="764" t="s">
        <v>1057</v>
      </c>
      <c r="E178" s="770">
        <f>'Cap &amp; Ops Stats'!$I$22</f>
        <v>0</v>
      </c>
      <c r="F178" s="766" t="s">
        <v>1454</v>
      </c>
      <c r="G178" s="774" t="s">
        <v>1352</v>
      </c>
    </row>
    <row r="179" spans="1:7" x14ac:dyDescent="0.2">
      <c r="A179" s="762" t="str">
        <f>MID(Instructions!$B$1,3,4)</f>
        <v>2025</v>
      </c>
      <c r="B179" s="206">
        <f>'Stmt of Revs Exps'!$D$3</f>
        <v>0</v>
      </c>
      <c r="C179" s="411" t="s">
        <v>1072</v>
      </c>
      <c r="D179" s="764" t="s">
        <v>1072</v>
      </c>
      <c r="E179" s="771">
        <f>'Cap &amp; Ops Stats'!$I$23</f>
        <v>0</v>
      </c>
      <c r="F179" s="766" t="s">
        <v>1455</v>
      </c>
      <c r="G179" s="774" t="s">
        <v>1352</v>
      </c>
    </row>
    <row r="180" spans="1:7" x14ac:dyDescent="0.2">
      <c r="A180" s="762" t="str">
        <f>MID(Instructions!$B$1,3,4)</f>
        <v>2025</v>
      </c>
      <c r="B180" s="206">
        <f>'Stmt of Revs Exps'!$D$3</f>
        <v>0</v>
      </c>
      <c r="C180" s="411" t="s">
        <v>319</v>
      </c>
      <c r="D180" s="764" t="s">
        <v>319</v>
      </c>
      <c r="E180" s="770">
        <f>'Cap &amp; Ops Stats'!$I$27</f>
        <v>0</v>
      </c>
      <c r="F180" s="766" t="s">
        <v>1456</v>
      </c>
      <c r="G180" s="774" t="s">
        <v>1352</v>
      </c>
    </row>
    <row r="181" spans="1:7" x14ac:dyDescent="0.2">
      <c r="A181" s="762" t="str">
        <f>MID(Instructions!$B$1,3,4)</f>
        <v>2025</v>
      </c>
      <c r="B181" s="206">
        <f>'Stmt of Revs Exps'!$D$3</f>
        <v>0</v>
      </c>
      <c r="C181" s="411" t="s">
        <v>320</v>
      </c>
      <c r="D181" s="764" t="s">
        <v>320</v>
      </c>
      <c r="E181" s="770">
        <f>'Cap &amp; Ops Stats'!$I$28</f>
        <v>0</v>
      </c>
      <c r="F181" s="766" t="s">
        <v>1457</v>
      </c>
      <c r="G181" s="774" t="s">
        <v>1352</v>
      </c>
    </row>
    <row r="182" spans="1:7" x14ac:dyDescent="0.2">
      <c r="A182" s="762" t="str">
        <f>MID(Instructions!$B$1,3,4)</f>
        <v>2025</v>
      </c>
      <c r="B182" s="206">
        <f>'Stmt of Revs Exps'!$D$3</f>
        <v>0</v>
      </c>
      <c r="C182" s="411" t="s">
        <v>321</v>
      </c>
      <c r="D182" s="764" t="s">
        <v>321</v>
      </c>
      <c r="E182" s="770">
        <f>'Cap &amp; Ops Stats'!$I$29</f>
        <v>0</v>
      </c>
      <c r="F182" s="766" t="s">
        <v>1458</v>
      </c>
      <c r="G182" s="774" t="s">
        <v>1352</v>
      </c>
    </row>
    <row r="183" spans="1:7" x14ac:dyDescent="0.2">
      <c r="A183" s="762" t="str">
        <f>MID(Instructions!$B$1,3,4)</f>
        <v>2025</v>
      </c>
      <c r="B183" s="206">
        <f>'Stmt of Revs Exps'!$D$3</f>
        <v>0</v>
      </c>
      <c r="C183" s="411" t="s">
        <v>322</v>
      </c>
      <c r="D183" s="764" t="s">
        <v>322</v>
      </c>
      <c r="E183" s="770">
        <f>'Cap &amp; Ops Stats'!$I$30</f>
        <v>0</v>
      </c>
      <c r="F183" s="766" t="s">
        <v>1459</v>
      </c>
      <c r="G183" s="774" t="s">
        <v>1352</v>
      </c>
    </row>
    <row r="184" spans="1:7" x14ac:dyDescent="0.2">
      <c r="A184" s="762" t="str">
        <f>MID(Instructions!$B$1,3,4)</f>
        <v>2025</v>
      </c>
      <c r="B184" s="206">
        <f>'Stmt of Revs Exps'!$D$3</f>
        <v>0</v>
      </c>
      <c r="C184" s="411" t="s">
        <v>323</v>
      </c>
      <c r="D184" s="764" t="s">
        <v>323</v>
      </c>
      <c r="E184" s="770">
        <f>'Cap &amp; Ops Stats'!$I$33</f>
        <v>0</v>
      </c>
      <c r="F184" s="766" t="s">
        <v>1460</v>
      </c>
      <c r="G184" s="774" t="s">
        <v>1352</v>
      </c>
    </row>
    <row r="185" spans="1:7" x14ac:dyDescent="0.2">
      <c r="A185" s="762" t="str">
        <f>MID(Instructions!$B$1,3,4)</f>
        <v>2025</v>
      </c>
      <c r="B185" s="206">
        <f>'Stmt of Revs Exps'!$D$3</f>
        <v>0</v>
      </c>
      <c r="C185" s="411" t="s">
        <v>324</v>
      </c>
      <c r="D185" s="764" t="s">
        <v>324</v>
      </c>
      <c r="E185" s="771">
        <f>'Cap &amp; Ops Stats'!$I$34</f>
        <v>0</v>
      </c>
      <c r="F185" s="766" t="s">
        <v>1461</v>
      </c>
      <c r="G185" s="774" t="s">
        <v>1352</v>
      </c>
    </row>
    <row r="186" spans="1:7" x14ac:dyDescent="0.2">
      <c r="A186" s="762" t="str">
        <f>MID(Instructions!$B$1,3,4)</f>
        <v>2025</v>
      </c>
      <c r="B186" s="206">
        <f>'Stmt of Revs Exps'!$D$3</f>
        <v>0</v>
      </c>
      <c r="C186" s="411" t="s">
        <v>289</v>
      </c>
      <c r="D186" s="764" t="s">
        <v>289</v>
      </c>
      <c r="E186" s="770">
        <f>'Cap &amp; Ops Stats'!$I$35</f>
        <v>0</v>
      </c>
      <c r="F186" s="766" t="s">
        <v>1462</v>
      </c>
      <c r="G186" s="774" t="s">
        <v>1352</v>
      </c>
    </row>
    <row r="187" spans="1:7" x14ac:dyDescent="0.2">
      <c r="A187" s="762" t="str">
        <f>MID(Instructions!$B$1,3,4)</f>
        <v>2025</v>
      </c>
      <c r="B187" s="206">
        <f>'Stmt of Revs Exps'!$D$3</f>
        <v>0</v>
      </c>
      <c r="C187" s="411" t="s">
        <v>216</v>
      </c>
      <c r="D187" s="764" t="s">
        <v>216</v>
      </c>
      <c r="E187" s="770">
        <f>'Cap &amp; Ops Stats'!$D$43</f>
        <v>0</v>
      </c>
      <c r="F187" s="766" t="s">
        <v>1463</v>
      </c>
      <c r="G187" s="774" t="s">
        <v>1352</v>
      </c>
    </row>
    <row r="188" spans="1:7" x14ac:dyDescent="0.2">
      <c r="A188" s="762" t="str">
        <f>MID(Instructions!$B$1,3,4)</f>
        <v>2025</v>
      </c>
      <c r="B188" s="206">
        <f>'Stmt of Revs Exps'!$D$3</f>
        <v>0</v>
      </c>
      <c r="C188" s="411" t="s">
        <v>217</v>
      </c>
      <c r="D188" s="764" t="s">
        <v>217</v>
      </c>
      <c r="E188" s="770">
        <f>'Cap &amp; Ops Stats'!$D$44</f>
        <v>0</v>
      </c>
      <c r="F188" s="766" t="s">
        <v>1464</v>
      </c>
      <c r="G188" s="774" t="s">
        <v>1352</v>
      </c>
    </row>
    <row r="189" spans="1:7" x14ac:dyDescent="0.2">
      <c r="A189" s="762" t="str">
        <f>MID(Instructions!$B$1,3,4)</f>
        <v>2025</v>
      </c>
      <c r="B189" s="206">
        <f>'Stmt of Revs Exps'!$D$3</f>
        <v>0</v>
      </c>
      <c r="C189" s="411" t="s">
        <v>218</v>
      </c>
      <c r="D189" s="764" t="s">
        <v>218</v>
      </c>
      <c r="E189" s="770">
        <f>'Cap &amp; Ops Stats'!D46</f>
        <v>0</v>
      </c>
      <c r="F189" s="766" t="s">
        <v>1465</v>
      </c>
      <c r="G189" s="774" t="s">
        <v>1352</v>
      </c>
    </row>
    <row r="190" spans="1:7" x14ac:dyDescent="0.2">
      <c r="A190" s="762" t="str">
        <f>MID(Instructions!$B$1,3,4)</f>
        <v>2025</v>
      </c>
      <c r="B190" s="206">
        <f>'Stmt of Revs Exps'!$D$3</f>
        <v>0</v>
      </c>
      <c r="C190" s="411" t="s">
        <v>219</v>
      </c>
      <c r="D190" s="764" t="s">
        <v>219</v>
      </c>
      <c r="E190" s="770">
        <f>'Cap &amp; Ops Stats'!D47</f>
        <v>0</v>
      </c>
      <c r="F190" s="766" t="s">
        <v>1466</v>
      </c>
      <c r="G190" s="774" t="s">
        <v>1352</v>
      </c>
    </row>
    <row r="191" spans="1:7" x14ac:dyDescent="0.2">
      <c r="A191" s="762" t="str">
        <f>MID(Instructions!$B$1,3,4)</f>
        <v>2025</v>
      </c>
      <c r="B191" s="206">
        <f>'Stmt of Revs Exps'!$D$3</f>
        <v>0</v>
      </c>
      <c r="C191" s="411" t="s">
        <v>325</v>
      </c>
      <c r="D191" s="764" t="s">
        <v>325</v>
      </c>
      <c r="E191" s="770">
        <f>'Cap &amp; Ops Stats'!$I$39</f>
        <v>0</v>
      </c>
      <c r="F191" s="766" t="s">
        <v>1467</v>
      </c>
      <c r="G191" s="774" t="s">
        <v>1352</v>
      </c>
    </row>
    <row r="192" spans="1:7" x14ac:dyDescent="0.2">
      <c r="A192" s="762" t="str">
        <f>MID(Instructions!$B$1,3,4)</f>
        <v>2025</v>
      </c>
      <c r="B192" s="206">
        <f>'Stmt of Revs Exps'!$D$3</f>
        <v>0</v>
      </c>
      <c r="C192" s="411" t="s">
        <v>84</v>
      </c>
      <c r="D192" s="764" t="s">
        <v>84</v>
      </c>
      <c r="E192" s="770">
        <f>'Cap &amp; Ops Stats'!$I$40</f>
        <v>0</v>
      </c>
      <c r="F192" s="766" t="s">
        <v>1468</v>
      </c>
      <c r="G192" s="774" t="s">
        <v>1352</v>
      </c>
    </row>
    <row r="193" spans="1:7" x14ac:dyDescent="0.2">
      <c r="A193" s="762" t="str">
        <f>MID(Instructions!$B$1,3,4)</f>
        <v>2025</v>
      </c>
      <c r="B193" s="206">
        <f>'Stmt of Revs Exps'!$D$3</f>
        <v>0</v>
      </c>
      <c r="C193" s="411" t="s">
        <v>85</v>
      </c>
      <c r="D193" s="764" t="s">
        <v>85</v>
      </c>
      <c r="E193" s="770">
        <f>'Cap &amp; Ops Stats'!$I$41</f>
        <v>0</v>
      </c>
      <c r="F193" s="766" t="s">
        <v>1469</v>
      </c>
      <c r="G193" s="774" t="s">
        <v>1352</v>
      </c>
    </row>
    <row r="194" spans="1:7" x14ac:dyDescent="0.2">
      <c r="A194" s="762" t="str">
        <f>MID(Instructions!$B$1,3,4)</f>
        <v>2025</v>
      </c>
      <c r="B194" s="206">
        <f>'Stmt of Revs Exps'!$D$3</f>
        <v>0</v>
      </c>
      <c r="C194" s="411" t="s">
        <v>86</v>
      </c>
      <c r="D194" s="764" t="s">
        <v>86</v>
      </c>
      <c r="E194" s="771">
        <f>'Cap &amp; Ops Stats'!$I$42</f>
        <v>0</v>
      </c>
      <c r="F194" s="766" t="s">
        <v>1470</v>
      </c>
      <c r="G194" s="774" t="s">
        <v>1352</v>
      </c>
    </row>
    <row r="195" spans="1:7" x14ac:dyDescent="0.2">
      <c r="A195" s="762" t="str">
        <f>MID(Instructions!$B$1,3,4)</f>
        <v>2025</v>
      </c>
      <c r="B195" s="206">
        <f>'Stmt of Revs Exps'!$D$3</f>
        <v>0</v>
      </c>
      <c r="C195" s="411" t="s">
        <v>449</v>
      </c>
      <c r="D195" s="764" t="s">
        <v>449</v>
      </c>
      <c r="E195" s="770">
        <f>'Cap &amp; Ops Stats'!$I$43</f>
        <v>0</v>
      </c>
      <c r="F195" s="766" t="s">
        <v>1471</v>
      </c>
      <c r="G195" s="774" t="s">
        <v>1352</v>
      </c>
    </row>
    <row r="196" spans="1:7" x14ac:dyDescent="0.2">
      <c r="A196" s="762" t="str">
        <f>MID(Instructions!$B$1,3,4)</f>
        <v>2025</v>
      </c>
      <c r="B196" s="206">
        <f>'Stmt of Revs Exps'!$D$3</f>
        <v>0</v>
      </c>
      <c r="C196" s="411" t="s">
        <v>450</v>
      </c>
      <c r="D196" s="764" t="s">
        <v>450</v>
      </c>
      <c r="E196" s="770">
        <f>'Cap &amp; Ops Stats'!$I$44</f>
        <v>0</v>
      </c>
      <c r="F196" s="766" t="s">
        <v>1472</v>
      </c>
      <c r="G196" s="774" t="s">
        <v>1352</v>
      </c>
    </row>
    <row r="197" spans="1:7" x14ac:dyDescent="0.2">
      <c r="A197" s="762" t="str">
        <f>MID(Instructions!$B$1,3,4)</f>
        <v>2025</v>
      </c>
      <c r="B197" s="206">
        <f>'Stmt of Revs Exps'!$D$3</f>
        <v>0</v>
      </c>
      <c r="C197" s="411" t="s">
        <v>451</v>
      </c>
      <c r="D197" s="764" t="s">
        <v>451</v>
      </c>
      <c r="E197" s="770">
        <f>'Cap &amp; Ops Stats'!$I$45</f>
        <v>0</v>
      </c>
      <c r="F197" s="766" t="s">
        <v>1473</v>
      </c>
      <c r="G197" s="774" t="s">
        <v>1352</v>
      </c>
    </row>
    <row r="198" spans="1:7" x14ac:dyDescent="0.2">
      <c r="A198" s="762" t="str">
        <f>MID(Instructions!$B$1,3,4)</f>
        <v>2025</v>
      </c>
      <c r="B198" s="206">
        <f>'Stmt of Revs Exps'!$D$3</f>
        <v>0</v>
      </c>
      <c r="C198" s="411" t="s">
        <v>452</v>
      </c>
      <c r="D198" s="764" t="s">
        <v>452</v>
      </c>
      <c r="E198" s="770">
        <f>'Cap &amp; Ops Stats'!$I$46</f>
        <v>0</v>
      </c>
      <c r="F198" s="766" t="s">
        <v>1474</v>
      </c>
      <c r="G198" s="774" t="s">
        <v>1352</v>
      </c>
    </row>
    <row r="199" spans="1:7" x14ac:dyDescent="0.2">
      <c r="A199" s="762" t="str">
        <f>MID(Instructions!$B$1,3,4)</f>
        <v>2025</v>
      </c>
      <c r="B199" s="206">
        <f>'Stmt of Revs Exps'!$D$3</f>
        <v>0</v>
      </c>
      <c r="C199" s="764" t="s">
        <v>717</v>
      </c>
      <c r="D199" s="764" t="s">
        <v>717</v>
      </c>
      <c r="E199" s="770">
        <f>'Cap &amp; Ops Stats'!$D$38</f>
        <v>0</v>
      </c>
      <c r="F199" s="766" t="s">
        <v>1475</v>
      </c>
      <c r="G199" s="774" t="s">
        <v>1352</v>
      </c>
    </row>
    <row r="200" spans="1:7" x14ac:dyDescent="0.2">
      <c r="A200" s="762" t="str">
        <f>MID(Instructions!$B$1,3,4)</f>
        <v>2025</v>
      </c>
      <c r="B200" s="206">
        <f>'Stmt of Revs Exps'!$D$3</f>
        <v>0</v>
      </c>
      <c r="C200" s="764" t="s">
        <v>718</v>
      </c>
      <c r="D200" s="764" t="s">
        <v>718</v>
      </c>
      <c r="E200" s="770">
        <f>'Cap &amp; Ops Stats'!$D$39</f>
        <v>0</v>
      </c>
      <c r="F200" s="766" t="s">
        <v>6909</v>
      </c>
      <c r="G200" s="774" t="s">
        <v>1352</v>
      </c>
    </row>
    <row r="201" spans="1:7" x14ac:dyDescent="0.2">
      <c r="A201" s="762" t="str">
        <f>MID(Instructions!$B$1,3,4)</f>
        <v>2025</v>
      </c>
      <c r="B201" s="206">
        <f>'Stmt of Revs Exps'!$D$3</f>
        <v>0</v>
      </c>
      <c r="C201" s="764" t="s">
        <v>719</v>
      </c>
      <c r="D201" s="764" t="s">
        <v>719</v>
      </c>
      <c r="E201" s="770">
        <f>'Cap &amp; Ops Stats'!$D$40</f>
        <v>0</v>
      </c>
      <c r="F201" s="766" t="s">
        <v>6910</v>
      </c>
      <c r="G201" s="774" t="s">
        <v>1352</v>
      </c>
    </row>
    <row r="202" spans="1:7" x14ac:dyDescent="0.2">
      <c r="A202" s="762" t="str">
        <f>MID(Instructions!$B$1,3,4)</f>
        <v>2025</v>
      </c>
      <c r="B202" s="206">
        <f>'Stmt of Revs Exps'!$D$3</f>
        <v>0</v>
      </c>
      <c r="C202" s="411" t="s">
        <v>2309</v>
      </c>
      <c r="D202" s="411" t="s">
        <v>2309</v>
      </c>
      <c r="E202" s="770">
        <f>Debt!$E$9</f>
        <v>0</v>
      </c>
      <c r="F202" s="766" t="s">
        <v>6754</v>
      </c>
      <c r="G202" s="774" t="s">
        <v>1353</v>
      </c>
    </row>
    <row r="203" spans="1:7" x14ac:dyDescent="0.2">
      <c r="A203" s="762" t="str">
        <f>MID(Instructions!$B$1,3,4)</f>
        <v>2025</v>
      </c>
      <c r="B203" s="206">
        <f>'Stmt of Revs Exps'!$D$3</f>
        <v>0</v>
      </c>
      <c r="C203" s="764" t="s">
        <v>2310</v>
      </c>
      <c r="D203" s="764" t="s">
        <v>2310</v>
      </c>
      <c r="E203" s="770">
        <f>Debt!$F$9</f>
        <v>0</v>
      </c>
      <c r="F203" s="766" t="s">
        <v>6755</v>
      </c>
      <c r="G203" s="774" t="s">
        <v>1353</v>
      </c>
    </row>
    <row r="204" spans="1:7" x14ac:dyDescent="0.2">
      <c r="A204" s="762" t="str">
        <f>MID(Instructions!$B$1,3,4)</f>
        <v>2025</v>
      </c>
      <c r="B204" s="206">
        <f>'Stmt of Revs Exps'!$D$3</f>
        <v>0</v>
      </c>
      <c r="C204" s="411" t="s">
        <v>2311</v>
      </c>
      <c r="D204" s="764" t="s">
        <v>2311</v>
      </c>
      <c r="E204" s="770">
        <f>Debt!$G$9</f>
        <v>0</v>
      </c>
      <c r="F204" s="766" t="s">
        <v>2413</v>
      </c>
      <c r="G204" s="774" t="s">
        <v>1353</v>
      </c>
    </row>
    <row r="205" spans="1:7" x14ac:dyDescent="0.2">
      <c r="A205" s="762" t="str">
        <f>MID(Instructions!$B$1,3,4)</f>
        <v>2025</v>
      </c>
      <c r="B205" s="206">
        <f>'Stmt of Revs Exps'!$D$3</f>
        <v>0</v>
      </c>
      <c r="C205" s="411" t="s">
        <v>2312</v>
      </c>
      <c r="D205" s="764" t="s">
        <v>2312</v>
      </c>
      <c r="E205" s="770">
        <f>Debt!$H$9</f>
        <v>0</v>
      </c>
      <c r="F205" s="766" t="s">
        <v>2414</v>
      </c>
      <c r="G205" s="774" t="s">
        <v>1353</v>
      </c>
    </row>
    <row r="206" spans="1:7" x14ac:dyDescent="0.2">
      <c r="A206" s="762" t="str">
        <f>MID(Instructions!$B$1,3,4)</f>
        <v>2025</v>
      </c>
      <c r="B206" s="206">
        <f>'Stmt of Revs Exps'!$D$3</f>
        <v>0</v>
      </c>
      <c r="C206" s="411" t="s">
        <v>2313</v>
      </c>
      <c r="D206" s="764" t="s">
        <v>2313</v>
      </c>
      <c r="E206" s="770">
        <f>Debt!$I$9</f>
        <v>0</v>
      </c>
      <c r="F206" s="766" t="s">
        <v>2415</v>
      </c>
      <c r="G206" s="774" t="s">
        <v>1353</v>
      </c>
    </row>
    <row r="207" spans="1:7" x14ac:dyDescent="0.2">
      <c r="A207" s="762" t="str">
        <f>MID(Instructions!$B$1,3,4)</f>
        <v>2025</v>
      </c>
      <c r="B207" s="206">
        <f>'Stmt of Revs Exps'!$D$3</f>
        <v>0</v>
      </c>
      <c r="C207" s="411" t="s">
        <v>2314</v>
      </c>
      <c r="D207" s="764" t="s">
        <v>2314</v>
      </c>
      <c r="E207" s="771">
        <f>Debt!$K$9</f>
        <v>0</v>
      </c>
      <c r="F207" s="766" t="s">
        <v>7247</v>
      </c>
      <c r="G207" s="774" t="s">
        <v>1353</v>
      </c>
    </row>
    <row r="208" spans="1:7" x14ac:dyDescent="0.2">
      <c r="A208" s="762" t="str">
        <f>MID(Instructions!$B$1,3,4)</f>
        <v>2025</v>
      </c>
      <c r="B208" s="206">
        <f>'Stmt of Revs Exps'!$D$3</f>
        <v>0</v>
      </c>
      <c r="C208" s="411" t="s">
        <v>7255</v>
      </c>
      <c r="D208" s="764" t="s">
        <v>7255</v>
      </c>
      <c r="E208" s="768" t="e">
        <f>Debt!$L$9</f>
        <v>#DIV/0!</v>
      </c>
      <c r="F208" s="766" t="s">
        <v>7239</v>
      </c>
      <c r="G208" s="774" t="s">
        <v>1353</v>
      </c>
    </row>
    <row r="209" spans="1:7" x14ac:dyDescent="0.2">
      <c r="A209" s="762" t="str">
        <f>MID(Instructions!$B$1,3,4)</f>
        <v>2025</v>
      </c>
      <c r="B209" s="206">
        <f>'Stmt of Revs Exps'!$D$3</f>
        <v>0</v>
      </c>
      <c r="C209" s="411" t="s">
        <v>2315</v>
      </c>
      <c r="D209" s="411" t="s">
        <v>2315</v>
      </c>
      <c r="E209" s="768">
        <f>Debt!$E$10</f>
        <v>0</v>
      </c>
      <c r="F209" s="766" t="s">
        <v>6756</v>
      </c>
      <c r="G209" s="774" t="s">
        <v>1353</v>
      </c>
    </row>
    <row r="210" spans="1:7" x14ac:dyDescent="0.2">
      <c r="A210" s="762" t="str">
        <f>MID(Instructions!$B$1,3,4)</f>
        <v>2025</v>
      </c>
      <c r="B210" s="206">
        <f>'Stmt of Revs Exps'!$D$3</f>
        <v>0</v>
      </c>
      <c r="C210" s="764" t="s">
        <v>2316</v>
      </c>
      <c r="D210" s="764" t="s">
        <v>2316</v>
      </c>
      <c r="E210" s="768">
        <f>Debt!$F$10</f>
        <v>0</v>
      </c>
      <c r="F210" s="766" t="s">
        <v>6757</v>
      </c>
      <c r="G210" s="774" t="s">
        <v>1353</v>
      </c>
    </row>
    <row r="211" spans="1:7" x14ac:dyDescent="0.2">
      <c r="A211" s="762" t="str">
        <f>MID(Instructions!$B$1,3,4)</f>
        <v>2025</v>
      </c>
      <c r="B211" s="206">
        <f>'Stmt of Revs Exps'!$D$3</f>
        <v>0</v>
      </c>
      <c r="C211" s="411" t="s">
        <v>2317</v>
      </c>
      <c r="D211" s="411" t="s">
        <v>2317</v>
      </c>
      <c r="E211" s="768">
        <f>Debt!$G$10</f>
        <v>0</v>
      </c>
      <c r="F211" s="766" t="s">
        <v>2416</v>
      </c>
      <c r="G211" s="774" t="s">
        <v>1353</v>
      </c>
    </row>
    <row r="212" spans="1:7" x14ac:dyDescent="0.2">
      <c r="A212" s="762" t="str">
        <f>MID(Instructions!$B$1,3,4)</f>
        <v>2025</v>
      </c>
      <c r="B212" s="206">
        <f>'Stmt of Revs Exps'!$D$3</f>
        <v>0</v>
      </c>
      <c r="C212" s="411" t="s">
        <v>2318</v>
      </c>
      <c r="D212" s="411" t="s">
        <v>2318</v>
      </c>
      <c r="E212" s="768">
        <f>Debt!$H$10</f>
        <v>0</v>
      </c>
      <c r="F212" s="766" t="s">
        <v>2417</v>
      </c>
      <c r="G212" s="774" t="s">
        <v>1353</v>
      </c>
    </row>
    <row r="213" spans="1:7" x14ac:dyDescent="0.2">
      <c r="A213" s="762" t="str">
        <f>MID(Instructions!$B$1,3,4)</f>
        <v>2025</v>
      </c>
      <c r="B213" s="206">
        <f>'Stmt of Revs Exps'!$D$3</f>
        <v>0</v>
      </c>
      <c r="C213" s="411" t="s">
        <v>2319</v>
      </c>
      <c r="D213" s="411" t="s">
        <v>2319</v>
      </c>
      <c r="E213" s="768">
        <f>Debt!$I$10</f>
        <v>0</v>
      </c>
      <c r="F213" s="766" t="s">
        <v>2418</v>
      </c>
      <c r="G213" s="774" t="s">
        <v>1353</v>
      </c>
    </row>
    <row r="214" spans="1:7" x14ac:dyDescent="0.2">
      <c r="A214" s="762" t="str">
        <f>MID(Instructions!$B$1,3,4)</f>
        <v>2025</v>
      </c>
      <c r="B214" s="206">
        <f>'Stmt of Revs Exps'!$D$3</f>
        <v>0</v>
      </c>
      <c r="C214" s="411" t="s">
        <v>2320</v>
      </c>
      <c r="D214" s="411" t="s">
        <v>2320</v>
      </c>
      <c r="E214" s="768">
        <f>Debt!$K$10</f>
        <v>0</v>
      </c>
      <c r="F214" s="766" t="s">
        <v>7248</v>
      </c>
      <c r="G214" s="774" t="s">
        <v>1353</v>
      </c>
    </row>
    <row r="215" spans="1:7" x14ac:dyDescent="0.2">
      <c r="A215" s="762" t="str">
        <f>MID(Instructions!$B$1,3,4)</f>
        <v>2025</v>
      </c>
      <c r="B215" s="206">
        <f>'Stmt of Revs Exps'!$D$3</f>
        <v>0</v>
      </c>
      <c r="C215" s="411" t="s">
        <v>7256</v>
      </c>
      <c r="D215" s="411" t="s">
        <v>7256</v>
      </c>
      <c r="E215" s="768" t="e">
        <f>Debt!$L$10</f>
        <v>#DIV/0!</v>
      </c>
      <c r="F215" s="766" t="s">
        <v>7240</v>
      </c>
      <c r="G215" s="774" t="s">
        <v>1353</v>
      </c>
    </row>
    <row r="216" spans="1:7" x14ac:dyDescent="0.2">
      <c r="A216" s="762" t="str">
        <f>MID(Instructions!$B$1,3,4)</f>
        <v>2025</v>
      </c>
      <c r="B216" s="206">
        <f>'Stmt of Revs Exps'!$D$3</f>
        <v>0</v>
      </c>
      <c r="C216" s="411" t="s">
        <v>2321</v>
      </c>
      <c r="D216" s="411" t="s">
        <v>2321</v>
      </c>
      <c r="E216" s="768">
        <f>Debt!$E$13</f>
        <v>0</v>
      </c>
      <c r="F216" s="766" t="s">
        <v>6758</v>
      </c>
      <c r="G216" s="774" t="s">
        <v>1353</v>
      </c>
    </row>
    <row r="217" spans="1:7" x14ac:dyDescent="0.2">
      <c r="A217" s="762" t="str">
        <f>MID(Instructions!$B$1,3,4)</f>
        <v>2025</v>
      </c>
      <c r="B217" s="206">
        <f>'Stmt of Revs Exps'!$D$3</f>
        <v>0</v>
      </c>
      <c r="C217" s="764" t="s">
        <v>2322</v>
      </c>
      <c r="D217" s="764" t="s">
        <v>2322</v>
      </c>
      <c r="E217" s="768">
        <f>Debt!$F$13</f>
        <v>0</v>
      </c>
      <c r="F217" s="766" t="s">
        <v>6911</v>
      </c>
      <c r="G217" s="774" t="s">
        <v>1353</v>
      </c>
    </row>
    <row r="218" spans="1:7" x14ac:dyDescent="0.2">
      <c r="A218" s="762" t="str">
        <f>MID(Instructions!$B$1,3,4)</f>
        <v>2025</v>
      </c>
      <c r="B218" s="206">
        <f>'Stmt of Revs Exps'!$D$3</f>
        <v>0</v>
      </c>
      <c r="C218" s="411" t="s">
        <v>2323</v>
      </c>
      <c r="D218" s="764" t="s">
        <v>2323</v>
      </c>
      <c r="E218" s="768">
        <f>Debt!$G$13</f>
        <v>0</v>
      </c>
      <c r="F218" s="766" t="s">
        <v>2419</v>
      </c>
      <c r="G218" s="774" t="s">
        <v>1353</v>
      </c>
    </row>
    <row r="219" spans="1:7" x14ac:dyDescent="0.2">
      <c r="A219" s="762" t="str">
        <f>MID(Instructions!$B$1,3,4)</f>
        <v>2025</v>
      </c>
      <c r="B219" s="206">
        <f>'Stmt of Revs Exps'!$D$3</f>
        <v>0</v>
      </c>
      <c r="C219" s="411" t="s">
        <v>2324</v>
      </c>
      <c r="D219" s="764" t="s">
        <v>2324</v>
      </c>
      <c r="E219" s="768">
        <f>Debt!$H$13</f>
        <v>0</v>
      </c>
      <c r="F219" s="766" t="s">
        <v>2420</v>
      </c>
      <c r="G219" s="774" t="s">
        <v>1353</v>
      </c>
    </row>
    <row r="220" spans="1:7" x14ac:dyDescent="0.2">
      <c r="A220" s="762" t="str">
        <f>MID(Instructions!$B$1,3,4)</f>
        <v>2025</v>
      </c>
      <c r="B220" s="206">
        <f>'Stmt of Revs Exps'!$D$3</f>
        <v>0</v>
      </c>
      <c r="C220" s="411" t="s">
        <v>2325</v>
      </c>
      <c r="D220" s="764" t="s">
        <v>2325</v>
      </c>
      <c r="E220" s="768">
        <f>Debt!$I$13</f>
        <v>0</v>
      </c>
      <c r="F220" s="766" t="s">
        <v>2421</v>
      </c>
      <c r="G220" s="774" t="s">
        <v>1353</v>
      </c>
    </row>
    <row r="221" spans="1:7" x14ac:dyDescent="0.2">
      <c r="A221" s="762" t="str">
        <f>MID(Instructions!$B$1,3,4)</f>
        <v>2025</v>
      </c>
      <c r="B221" s="206">
        <f>'Stmt of Revs Exps'!$D$3</f>
        <v>0</v>
      </c>
      <c r="C221" s="411" t="s">
        <v>2326</v>
      </c>
      <c r="D221" s="764" t="s">
        <v>2326</v>
      </c>
      <c r="E221" s="768">
        <f>Debt!$K$13</f>
        <v>0</v>
      </c>
      <c r="F221" s="766" t="s">
        <v>7254</v>
      </c>
      <c r="G221" s="774" t="s">
        <v>1353</v>
      </c>
    </row>
    <row r="222" spans="1:7" x14ac:dyDescent="0.2">
      <c r="A222" s="762" t="str">
        <f>MID(Instructions!$B$1,3,4)</f>
        <v>2025</v>
      </c>
      <c r="B222" s="206">
        <f>'Stmt of Revs Exps'!$D$3</f>
        <v>0</v>
      </c>
      <c r="C222" s="411" t="s">
        <v>7257</v>
      </c>
      <c r="D222" s="764" t="s">
        <v>7257</v>
      </c>
      <c r="E222" s="768" t="e">
        <f>Debt!$L$13</f>
        <v>#DIV/0!</v>
      </c>
      <c r="F222" s="766" t="s">
        <v>7241</v>
      </c>
      <c r="G222" s="774" t="s">
        <v>1353</v>
      </c>
    </row>
    <row r="223" spans="1:7" x14ac:dyDescent="0.2">
      <c r="A223" s="762" t="str">
        <f>MID(Instructions!$B$1,3,4)</f>
        <v>2025</v>
      </c>
      <c r="B223" s="206">
        <f>'Stmt of Revs Exps'!$D$3</f>
        <v>0</v>
      </c>
      <c r="C223" s="411" t="s">
        <v>2327</v>
      </c>
      <c r="D223" s="411" t="s">
        <v>2327</v>
      </c>
      <c r="E223" s="768">
        <f>Debt!$E$14</f>
        <v>0</v>
      </c>
      <c r="F223" s="766" t="s">
        <v>6759</v>
      </c>
      <c r="G223" s="774" t="s">
        <v>1353</v>
      </c>
    </row>
    <row r="224" spans="1:7" x14ac:dyDescent="0.2">
      <c r="A224" s="762" t="str">
        <f>MID(Instructions!$B$1,3,4)</f>
        <v>2025</v>
      </c>
      <c r="B224" s="206">
        <f>'Stmt of Revs Exps'!$D$3</f>
        <v>0</v>
      </c>
      <c r="C224" s="764" t="s">
        <v>2328</v>
      </c>
      <c r="D224" s="764" t="s">
        <v>2328</v>
      </c>
      <c r="E224" s="768">
        <f>Debt!$F$14</f>
        <v>0</v>
      </c>
      <c r="F224" s="766" t="s">
        <v>6760</v>
      </c>
      <c r="G224" s="774" t="s">
        <v>1353</v>
      </c>
    </row>
    <row r="225" spans="1:7" x14ac:dyDescent="0.2">
      <c r="A225" s="762" t="str">
        <f>MID(Instructions!$B$1,3,4)</f>
        <v>2025</v>
      </c>
      <c r="B225" s="206">
        <f>'Stmt of Revs Exps'!$D$3</f>
        <v>0</v>
      </c>
      <c r="C225" s="411" t="s">
        <v>2329</v>
      </c>
      <c r="D225" s="764" t="s">
        <v>2329</v>
      </c>
      <c r="E225" s="768">
        <f>Debt!$G$14</f>
        <v>0</v>
      </c>
      <c r="F225" s="766" t="s">
        <v>2422</v>
      </c>
      <c r="G225" s="774" t="s">
        <v>1353</v>
      </c>
    </row>
    <row r="226" spans="1:7" x14ac:dyDescent="0.2">
      <c r="A226" s="762" t="str">
        <f>MID(Instructions!$B$1,3,4)</f>
        <v>2025</v>
      </c>
      <c r="B226" s="206">
        <f>'Stmt of Revs Exps'!$D$3</f>
        <v>0</v>
      </c>
      <c r="C226" s="411" t="s">
        <v>2330</v>
      </c>
      <c r="D226" s="764" t="s">
        <v>2330</v>
      </c>
      <c r="E226" s="771">
        <f>Debt!$H$14</f>
        <v>0</v>
      </c>
      <c r="F226" s="766" t="s">
        <v>2423</v>
      </c>
      <c r="G226" s="774" t="s">
        <v>1353</v>
      </c>
    </row>
    <row r="227" spans="1:7" x14ac:dyDescent="0.2">
      <c r="A227" s="762" t="str">
        <f>MID(Instructions!$B$1,3,4)</f>
        <v>2025</v>
      </c>
      <c r="B227" s="206">
        <f>'Stmt of Revs Exps'!$D$3</f>
        <v>0</v>
      </c>
      <c r="C227" s="411" t="s">
        <v>2331</v>
      </c>
      <c r="D227" s="764" t="s">
        <v>2331</v>
      </c>
      <c r="E227" s="771">
        <f>Debt!$I$14</f>
        <v>0</v>
      </c>
      <c r="F227" s="766" t="s">
        <v>2424</v>
      </c>
      <c r="G227" s="774" t="s">
        <v>1353</v>
      </c>
    </row>
    <row r="228" spans="1:7" x14ac:dyDescent="0.2">
      <c r="A228" s="762" t="str">
        <f>MID(Instructions!$B$1,3,4)</f>
        <v>2025</v>
      </c>
      <c r="B228" s="206">
        <f>'Stmt of Revs Exps'!$D$3</f>
        <v>0</v>
      </c>
      <c r="C228" s="411" t="s">
        <v>2332</v>
      </c>
      <c r="D228" s="764" t="s">
        <v>2332</v>
      </c>
      <c r="E228" s="768">
        <f>Debt!$K$14</f>
        <v>0</v>
      </c>
      <c r="F228" s="766" t="s">
        <v>7249</v>
      </c>
      <c r="G228" s="774" t="s">
        <v>1353</v>
      </c>
    </row>
    <row r="229" spans="1:7" x14ac:dyDescent="0.2">
      <c r="A229" s="762" t="str">
        <f>MID(Instructions!$B$1,3,4)</f>
        <v>2025</v>
      </c>
      <c r="B229" s="206">
        <f>'Stmt of Revs Exps'!$D$3</f>
        <v>0</v>
      </c>
      <c r="C229" s="411" t="s">
        <v>7258</v>
      </c>
      <c r="D229" s="764" t="s">
        <v>7258</v>
      </c>
      <c r="E229" s="768" t="e">
        <f>Debt!$L$14</f>
        <v>#DIV/0!</v>
      </c>
      <c r="F229" s="766" t="s">
        <v>7242</v>
      </c>
      <c r="G229" s="774" t="s">
        <v>1353</v>
      </c>
    </row>
    <row r="230" spans="1:7" x14ac:dyDescent="0.2">
      <c r="A230" s="762" t="str">
        <f>MID(Instructions!$B$1,3,4)</f>
        <v>2025</v>
      </c>
      <c r="B230" s="206">
        <f>'Stmt of Revs Exps'!$D$3</f>
        <v>0</v>
      </c>
      <c r="C230" s="764" t="s">
        <v>2303</v>
      </c>
      <c r="D230" s="764" t="s">
        <v>2303</v>
      </c>
      <c r="E230" s="768">
        <f>Debt!$E$15</f>
        <v>0</v>
      </c>
      <c r="F230" s="766" t="s">
        <v>6912</v>
      </c>
      <c r="G230" s="774" t="s">
        <v>1353</v>
      </c>
    </row>
    <row r="231" spans="1:7" x14ac:dyDescent="0.2">
      <c r="A231" s="762" t="str">
        <f>MID(Instructions!$B$1,3,4)</f>
        <v>2025</v>
      </c>
      <c r="B231" s="206">
        <f>'Stmt of Revs Exps'!$D$3</f>
        <v>0</v>
      </c>
      <c r="C231" s="411" t="s">
        <v>6913</v>
      </c>
      <c r="D231" s="411" t="s">
        <v>6913</v>
      </c>
      <c r="E231" s="768">
        <f>Debt!$F$15</f>
        <v>0</v>
      </c>
      <c r="F231" s="766" t="s">
        <v>6914</v>
      </c>
      <c r="G231" s="774" t="s">
        <v>1353</v>
      </c>
    </row>
    <row r="232" spans="1:7" x14ac:dyDescent="0.2">
      <c r="A232" s="762" t="str">
        <f>MID(Instructions!$B$1,3,4)</f>
        <v>2025</v>
      </c>
      <c r="B232" s="206">
        <f>'Stmt of Revs Exps'!$D$3</f>
        <v>0</v>
      </c>
      <c r="C232" s="411" t="s">
        <v>6915</v>
      </c>
      <c r="D232" s="764" t="s">
        <v>6915</v>
      </c>
      <c r="E232" s="768">
        <f>Debt!$G$15</f>
        <v>0</v>
      </c>
      <c r="F232" s="766" t="s">
        <v>6916</v>
      </c>
      <c r="G232" s="774" t="s">
        <v>1353</v>
      </c>
    </row>
    <row r="233" spans="1:7" x14ac:dyDescent="0.2">
      <c r="A233" s="762" t="str">
        <f>MID(Instructions!$B$1,3,4)</f>
        <v>2025</v>
      </c>
      <c r="B233" s="206">
        <f>'Stmt of Revs Exps'!$D$3</f>
        <v>0</v>
      </c>
      <c r="C233" s="411" t="s">
        <v>6917</v>
      </c>
      <c r="D233" s="764" t="s">
        <v>6917</v>
      </c>
      <c r="E233" s="768">
        <f>Debt!$H$15</f>
        <v>0</v>
      </c>
      <c r="F233" s="766" t="s">
        <v>6918</v>
      </c>
      <c r="G233" s="774" t="s">
        <v>1353</v>
      </c>
    </row>
    <row r="234" spans="1:7" x14ac:dyDescent="0.2">
      <c r="A234" s="762" t="str">
        <f>MID(Instructions!$B$1,3,4)</f>
        <v>2025</v>
      </c>
      <c r="B234" s="206">
        <f>'Stmt of Revs Exps'!$D$3</f>
        <v>0</v>
      </c>
      <c r="C234" s="411" t="s">
        <v>6919</v>
      </c>
      <c r="D234" s="764" t="s">
        <v>6919</v>
      </c>
      <c r="E234" s="768">
        <f>Debt!$I$15</f>
        <v>0</v>
      </c>
      <c r="F234" s="766" t="s">
        <v>6920</v>
      </c>
      <c r="G234" s="774" t="s">
        <v>1353</v>
      </c>
    </row>
    <row r="235" spans="1:7" x14ac:dyDescent="0.2">
      <c r="A235" s="762" t="str">
        <f>MID(Instructions!$B$1,3,4)</f>
        <v>2025</v>
      </c>
      <c r="B235" s="206">
        <f>'Stmt of Revs Exps'!$D$3</f>
        <v>0</v>
      </c>
      <c r="C235" s="411" t="s">
        <v>6921</v>
      </c>
      <c r="D235" s="764" t="s">
        <v>6921</v>
      </c>
      <c r="E235" s="768">
        <f>Debt!$K$15</f>
        <v>0</v>
      </c>
      <c r="F235" s="766" t="s">
        <v>7250</v>
      </c>
      <c r="G235" s="774" t="s">
        <v>1353</v>
      </c>
    </row>
    <row r="236" spans="1:7" x14ac:dyDescent="0.2">
      <c r="A236" s="762" t="str">
        <f>MID(Instructions!$B$1,3,4)</f>
        <v>2025</v>
      </c>
      <c r="B236" s="206">
        <f>'Stmt of Revs Exps'!$D$3</f>
        <v>0</v>
      </c>
      <c r="C236" s="411" t="s">
        <v>7259</v>
      </c>
      <c r="D236" s="764" t="s">
        <v>7259</v>
      </c>
      <c r="E236" s="768" t="e">
        <f>Debt!$L$15</f>
        <v>#DIV/0!</v>
      </c>
      <c r="F236" s="766" t="s">
        <v>7243</v>
      </c>
      <c r="G236" s="774" t="s">
        <v>1353</v>
      </c>
    </row>
    <row r="237" spans="1:7" x14ac:dyDescent="0.2">
      <c r="A237" s="762" t="str">
        <f>MID(Instructions!$B$1,3,4)</f>
        <v>2025</v>
      </c>
      <c r="B237" s="206">
        <f>'Stmt of Revs Exps'!$D$3</f>
        <v>0</v>
      </c>
      <c r="C237" s="411" t="s">
        <v>2333</v>
      </c>
      <c r="D237" s="411" t="s">
        <v>2333</v>
      </c>
      <c r="E237" s="768">
        <f>Debt!$E$18</f>
        <v>0</v>
      </c>
      <c r="F237" s="766" t="s">
        <v>6761</v>
      </c>
      <c r="G237" s="774" t="s">
        <v>1353</v>
      </c>
    </row>
    <row r="238" spans="1:7" x14ac:dyDescent="0.2">
      <c r="A238" s="762" t="str">
        <f>MID(Instructions!$B$1,3,4)</f>
        <v>2025</v>
      </c>
      <c r="B238" s="206">
        <f>'Stmt of Revs Exps'!$D$3</f>
        <v>0</v>
      </c>
      <c r="C238" s="764" t="s">
        <v>2334</v>
      </c>
      <c r="D238" s="764" t="s">
        <v>2334</v>
      </c>
      <c r="E238" s="768">
        <f>Debt!$F$18</f>
        <v>0</v>
      </c>
      <c r="F238" s="766" t="s">
        <v>6922</v>
      </c>
      <c r="G238" s="774" t="s">
        <v>1353</v>
      </c>
    </row>
    <row r="239" spans="1:7" x14ac:dyDescent="0.2">
      <c r="A239" s="762" t="str">
        <f>MID(Instructions!$B$1,3,4)</f>
        <v>2025</v>
      </c>
      <c r="B239" s="206">
        <f>'Stmt of Revs Exps'!$D$3</f>
        <v>0</v>
      </c>
      <c r="C239" s="411" t="s">
        <v>2335</v>
      </c>
      <c r="D239" s="764" t="s">
        <v>2335</v>
      </c>
      <c r="E239" s="768">
        <f>Debt!$G$18</f>
        <v>0</v>
      </c>
      <c r="F239" s="766" t="s">
        <v>2425</v>
      </c>
      <c r="G239" s="774" t="s">
        <v>1353</v>
      </c>
    </row>
    <row r="240" spans="1:7" x14ac:dyDescent="0.2">
      <c r="A240" s="762" t="str">
        <f>MID(Instructions!$B$1,3,4)</f>
        <v>2025</v>
      </c>
      <c r="B240" s="206">
        <f>'Stmt of Revs Exps'!$D$3</f>
        <v>0</v>
      </c>
      <c r="C240" s="411" t="s">
        <v>2336</v>
      </c>
      <c r="D240" s="764" t="s">
        <v>2336</v>
      </c>
      <c r="E240" s="768">
        <f>Debt!$H$18</f>
        <v>0</v>
      </c>
      <c r="F240" s="766" t="s">
        <v>2426</v>
      </c>
      <c r="G240" s="774" t="s">
        <v>1353</v>
      </c>
    </row>
    <row r="241" spans="1:7" x14ac:dyDescent="0.2">
      <c r="A241" s="762" t="str">
        <f>MID(Instructions!$B$1,3,4)</f>
        <v>2025</v>
      </c>
      <c r="B241" s="206">
        <f>'Stmt of Revs Exps'!$D$3</f>
        <v>0</v>
      </c>
      <c r="C241" s="411" t="s">
        <v>2337</v>
      </c>
      <c r="D241" s="764" t="s">
        <v>2337</v>
      </c>
      <c r="E241" s="768">
        <f>Debt!$I$18</f>
        <v>0</v>
      </c>
      <c r="F241" s="766" t="s">
        <v>2427</v>
      </c>
      <c r="G241" s="774" t="s">
        <v>1353</v>
      </c>
    </row>
    <row r="242" spans="1:7" x14ac:dyDescent="0.2">
      <c r="A242" s="762" t="str">
        <f>MID(Instructions!$B$1,3,4)</f>
        <v>2025</v>
      </c>
      <c r="B242" s="206">
        <f>'Stmt of Revs Exps'!$D$3</f>
        <v>0</v>
      </c>
      <c r="C242" s="411" t="s">
        <v>2338</v>
      </c>
      <c r="D242" s="764" t="s">
        <v>2338</v>
      </c>
      <c r="E242" s="768">
        <f>Debt!$K$18</f>
        <v>0</v>
      </c>
      <c r="F242" s="766" t="s">
        <v>7251</v>
      </c>
      <c r="G242" s="774" t="s">
        <v>1353</v>
      </c>
    </row>
    <row r="243" spans="1:7" x14ac:dyDescent="0.2">
      <c r="A243" s="762" t="str">
        <f>MID(Instructions!$B$1,3,4)</f>
        <v>2025</v>
      </c>
      <c r="B243" s="206">
        <f>'Stmt of Revs Exps'!$D$3</f>
        <v>0</v>
      </c>
      <c r="C243" s="411" t="s">
        <v>7260</v>
      </c>
      <c r="D243" s="764" t="s">
        <v>7260</v>
      </c>
      <c r="E243" s="768" t="e">
        <f>Debt!$L$18</f>
        <v>#DIV/0!</v>
      </c>
      <c r="F243" s="766" t="s">
        <v>7244</v>
      </c>
      <c r="G243" s="774" t="s">
        <v>1353</v>
      </c>
    </row>
    <row r="244" spans="1:7" x14ac:dyDescent="0.2">
      <c r="A244" s="762" t="str">
        <f>MID(Instructions!$B$1,3,4)</f>
        <v>2025</v>
      </c>
      <c r="B244" s="206">
        <f>'Stmt of Revs Exps'!$D$3</f>
        <v>0</v>
      </c>
      <c r="C244" s="764" t="s">
        <v>2339</v>
      </c>
      <c r="D244" s="764" t="s">
        <v>2339</v>
      </c>
      <c r="E244" s="770">
        <f>Debt!$E$20</f>
        <v>0</v>
      </c>
      <c r="F244" s="766" t="s">
        <v>6762</v>
      </c>
      <c r="G244" s="774" t="s">
        <v>1353</v>
      </c>
    </row>
    <row r="245" spans="1:7" x14ac:dyDescent="0.2">
      <c r="A245" s="762" t="str">
        <f>MID(Instructions!$B$1,3,4)</f>
        <v>2025</v>
      </c>
      <c r="B245" s="206">
        <f>'Stmt of Revs Exps'!$D$3</f>
        <v>0</v>
      </c>
      <c r="C245" s="411" t="s">
        <v>2340</v>
      </c>
      <c r="D245" s="411" t="s">
        <v>2340</v>
      </c>
      <c r="E245" s="770">
        <f>Debt!$F$20</f>
        <v>0</v>
      </c>
      <c r="F245" s="766" t="s">
        <v>6763</v>
      </c>
      <c r="G245" s="774" t="s">
        <v>1353</v>
      </c>
    </row>
    <row r="246" spans="1:7" x14ac:dyDescent="0.2">
      <c r="A246" s="762" t="str">
        <f>MID(Instructions!$B$1,3,4)</f>
        <v>2025</v>
      </c>
      <c r="B246" s="206">
        <f>'Stmt of Revs Exps'!$D$3</f>
        <v>0</v>
      </c>
      <c r="C246" s="411" t="s">
        <v>2341</v>
      </c>
      <c r="D246" s="764" t="s">
        <v>2341</v>
      </c>
      <c r="E246" s="770">
        <f>Debt!$G$20</f>
        <v>0</v>
      </c>
      <c r="F246" s="766" t="s">
        <v>2428</v>
      </c>
      <c r="G246" s="774" t="s">
        <v>1353</v>
      </c>
    </row>
    <row r="247" spans="1:7" x14ac:dyDescent="0.2">
      <c r="A247" s="762" t="str">
        <f>MID(Instructions!$B$1,3,4)</f>
        <v>2025</v>
      </c>
      <c r="B247" s="206">
        <f>'Stmt of Revs Exps'!$D$3</f>
        <v>0</v>
      </c>
      <c r="C247" s="411" t="s">
        <v>2342</v>
      </c>
      <c r="D247" s="764" t="s">
        <v>2342</v>
      </c>
      <c r="E247" s="770">
        <f>Debt!$H$20</f>
        <v>0</v>
      </c>
      <c r="F247" s="766" t="s">
        <v>2429</v>
      </c>
      <c r="G247" s="774" t="s">
        <v>1353</v>
      </c>
    </row>
    <row r="248" spans="1:7" x14ac:dyDescent="0.2">
      <c r="A248" s="762" t="str">
        <f>MID(Instructions!$B$1,3,4)</f>
        <v>2025</v>
      </c>
      <c r="B248" s="206">
        <f>'Stmt of Revs Exps'!$D$3</f>
        <v>0</v>
      </c>
      <c r="C248" s="411" t="s">
        <v>2343</v>
      </c>
      <c r="D248" s="764" t="s">
        <v>2343</v>
      </c>
      <c r="E248" s="770">
        <f>Debt!$I$20</f>
        <v>0</v>
      </c>
      <c r="F248" s="766" t="s">
        <v>2430</v>
      </c>
      <c r="G248" s="774" t="s">
        <v>1353</v>
      </c>
    </row>
    <row r="249" spans="1:7" x14ac:dyDescent="0.2">
      <c r="A249" s="762" t="str">
        <f>MID(Instructions!$B$1,3,4)</f>
        <v>2025</v>
      </c>
      <c r="B249" s="206">
        <f>'Stmt of Revs Exps'!$D$3</f>
        <v>0</v>
      </c>
      <c r="C249" s="411" t="s">
        <v>2344</v>
      </c>
      <c r="D249" s="764" t="s">
        <v>2344</v>
      </c>
      <c r="E249" s="770">
        <f>Debt!$K$20</f>
        <v>0</v>
      </c>
      <c r="F249" s="766" t="s">
        <v>7252</v>
      </c>
      <c r="G249" s="774" t="s">
        <v>1353</v>
      </c>
    </row>
    <row r="250" spans="1:7" x14ac:dyDescent="0.2">
      <c r="A250" s="762" t="str">
        <f>MID(Instructions!$B$1,3,4)</f>
        <v>2025</v>
      </c>
      <c r="B250" s="206">
        <f>'Stmt of Revs Exps'!$D$3</f>
        <v>0</v>
      </c>
      <c r="C250" s="411" t="s">
        <v>7261</v>
      </c>
      <c r="D250" s="764" t="s">
        <v>7261</v>
      </c>
      <c r="E250" s="770" t="e">
        <f>Debt!$L$20</f>
        <v>#DIV/0!</v>
      </c>
      <c r="F250" s="766" t="s">
        <v>7245</v>
      </c>
      <c r="G250" s="774" t="s">
        <v>1353</v>
      </c>
    </row>
    <row r="251" spans="1:7" x14ac:dyDescent="0.2">
      <c r="A251" s="762" t="str">
        <f>MID(Instructions!$B$1,3,4)</f>
        <v>2025</v>
      </c>
      <c r="B251" s="206">
        <f>'Stmt of Revs Exps'!$D$3</f>
        <v>0</v>
      </c>
      <c r="C251" s="411" t="s">
        <v>2345</v>
      </c>
      <c r="D251" s="411" t="s">
        <v>2345</v>
      </c>
      <c r="E251" s="770">
        <f>Debt!$E$21</f>
        <v>0</v>
      </c>
      <c r="F251" s="766" t="s">
        <v>6765</v>
      </c>
      <c r="G251" s="774" t="s">
        <v>1353</v>
      </c>
    </row>
    <row r="252" spans="1:7" x14ac:dyDescent="0.2">
      <c r="A252" s="762" t="str">
        <f>MID(Instructions!$B$1,3,4)</f>
        <v>2025</v>
      </c>
      <c r="B252" s="206">
        <f>'Stmt of Revs Exps'!$D$3</f>
        <v>0</v>
      </c>
      <c r="C252" s="411" t="s">
        <v>2346</v>
      </c>
      <c r="D252" s="411" t="s">
        <v>2346</v>
      </c>
      <c r="E252" s="770">
        <f>Debt!$F$21</f>
        <v>0</v>
      </c>
      <c r="F252" s="766" t="s">
        <v>6764</v>
      </c>
      <c r="G252" s="774" t="s">
        <v>1353</v>
      </c>
    </row>
    <row r="253" spans="1:7" x14ac:dyDescent="0.2">
      <c r="A253" s="762" t="str">
        <f>MID(Instructions!$B$1,3,4)</f>
        <v>2025</v>
      </c>
      <c r="B253" s="206">
        <f>'Stmt of Revs Exps'!$D$3</f>
        <v>0</v>
      </c>
      <c r="C253" s="411" t="s">
        <v>2347</v>
      </c>
      <c r="D253" s="764" t="s">
        <v>2347</v>
      </c>
      <c r="E253" s="770">
        <f>Debt!$G$21</f>
        <v>0</v>
      </c>
      <c r="F253" s="766" t="s">
        <v>2431</v>
      </c>
      <c r="G253" s="774" t="s">
        <v>1353</v>
      </c>
    </row>
    <row r="254" spans="1:7" x14ac:dyDescent="0.2">
      <c r="A254" s="762" t="str">
        <f>MID(Instructions!$B$1,3,4)</f>
        <v>2025</v>
      </c>
      <c r="B254" s="206">
        <f>'Stmt of Revs Exps'!$D$3</f>
        <v>0</v>
      </c>
      <c r="C254" s="411" t="s">
        <v>2348</v>
      </c>
      <c r="D254" s="764" t="s">
        <v>2348</v>
      </c>
      <c r="E254" s="770">
        <f>Debt!$H$21</f>
        <v>0</v>
      </c>
      <c r="F254" s="766" t="s">
        <v>2432</v>
      </c>
      <c r="G254" s="774" t="s">
        <v>1353</v>
      </c>
    </row>
    <row r="255" spans="1:7" x14ac:dyDescent="0.2">
      <c r="A255" s="762" t="str">
        <f>MID(Instructions!$B$1,3,4)</f>
        <v>2025</v>
      </c>
      <c r="B255" s="206">
        <f>'Stmt of Revs Exps'!$D$3</f>
        <v>0</v>
      </c>
      <c r="C255" s="411" t="s">
        <v>2349</v>
      </c>
      <c r="D255" s="764" t="s">
        <v>2349</v>
      </c>
      <c r="E255" s="770">
        <f>Debt!$I$21</f>
        <v>0</v>
      </c>
      <c r="F255" s="766" t="s">
        <v>2433</v>
      </c>
      <c r="G255" s="774" t="s">
        <v>1353</v>
      </c>
    </row>
    <row r="256" spans="1:7" x14ac:dyDescent="0.2">
      <c r="A256" s="762" t="str">
        <f>MID(Instructions!$B$1,3,4)</f>
        <v>2025</v>
      </c>
      <c r="B256" s="206">
        <f>'Stmt of Revs Exps'!$D$3</f>
        <v>0</v>
      </c>
      <c r="C256" s="411" t="s">
        <v>2350</v>
      </c>
      <c r="D256" s="764" t="s">
        <v>2350</v>
      </c>
      <c r="E256" s="770">
        <f>Debt!$K$21</f>
        <v>0</v>
      </c>
      <c r="F256" s="766" t="s">
        <v>7253</v>
      </c>
      <c r="G256" s="774" t="s">
        <v>1353</v>
      </c>
    </row>
    <row r="257" spans="1:7" x14ac:dyDescent="0.2">
      <c r="A257" s="762" t="str">
        <f>MID(Instructions!$B$1,3,4)</f>
        <v>2025</v>
      </c>
      <c r="B257" s="206">
        <f>'Stmt of Revs Exps'!$D$3</f>
        <v>0</v>
      </c>
      <c r="C257" s="411" t="s">
        <v>7262</v>
      </c>
      <c r="D257" s="764" t="s">
        <v>7262</v>
      </c>
      <c r="E257" s="770" t="e">
        <f>Debt!$L$21</f>
        <v>#DIV/0!</v>
      </c>
      <c r="F257" s="766" t="s">
        <v>7246</v>
      </c>
      <c r="G257" s="774" t="s">
        <v>1353</v>
      </c>
    </row>
    <row r="258" spans="1:7" x14ac:dyDescent="0.2">
      <c r="A258" s="762" t="str">
        <f>MID(Instructions!$B$1,3,4)</f>
        <v>2025</v>
      </c>
      <c r="B258" s="206">
        <f>'Stmt of Revs Exps'!$D$3</f>
        <v>0</v>
      </c>
      <c r="C258" s="411" t="s">
        <v>2351</v>
      </c>
      <c r="D258" s="764" t="s">
        <v>2351</v>
      </c>
      <c r="E258" s="770">
        <f>Debt!$E$24</f>
        <v>0</v>
      </c>
      <c r="F258" s="766" t="s">
        <v>6923</v>
      </c>
      <c r="G258" s="774" t="s">
        <v>1353</v>
      </c>
    </row>
    <row r="259" spans="1:7" x14ac:dyDescent="0.2">
      <c r="A259" s="762" t="str">
        <f>MID(Instructions!$B$1,3,4)</f>
        <v>2025</v>
      </c>
      <c r="B259" s="206">
        <f>'Stmt of Revs Exps'!$D$3</f>
        <v>0</v>
      </c>
      <c r="C259" s="411" t="s">
        <v>2352</v>
      </c>
      <c r="D259" s="764" t="s">
        <v>2352</v>
      </c>
      <c r="E259" s="770">
        <f>Debt!$F$24</f>
        <v>0</v>
      </c>
      <c r="F259" s="766" t="s">
        <v>6924</v>
      </c>
      <c r="G259" s="774" t="s">
        <v>1353</v>
      </c>
    </row>
    <row r="260" spans="1:7" x14ac:dyDescent="0.2">
      <c r="A260" s="762" t="str">
        <f>MID(Instructions!$B$1,3,4)</f>
        <v>2025</v>
      </c>
      <c r="B260" s="206">
        <f>'Stmt of Revs Exps'!$D$3</f>
        <v>0</v>
      </c>
      <c r="C260" s="411" t="s">
        <v>2353</v>
      </c>
      <c r="D260" s="764" t="s">
        <v>2353</v>
      </c>
      <c r="E260" s="770">
        <f>Debt!$G$24</f>
        <v>0</v>
      </c>
      <c r="F260" s="766" t="s">
        <v>6925</v>
      </c>
      <c r="G260" s="774" t="s">
        <v>1353</v>
      </c>
    </row>
    <row r="261" spans="1:7" x14ac:dyDescent="0.2">
      <c r="A261" s="762" t="str">
        <f>MID(Instructions!$B$1,3,4)</f>
        <v>2025</v>
      </c>
      <c r="B261" s="206">
        <f>'Stmt of Revs Exps'!$D$3</f>
        <v>0</v>
      </c>
      <c r="C261" s="411" t="s">
        <v>2354</v>
      </c>
      <c r="D261" s="764" t="s">
        <v>2354</v>
      </c>
      <c r="E261" s="770">
        <f>Debt!$H$24</f>
        <v>0</v>
      </c>
      <c r="F261" s="766" t="s">
        <v>6926</v>
      </c>
      <c r="G261" s="774" t="s">
        <v>1353</v>
      </c>
    </row>
    <row r="262" spans="1:7" x14ac:dyDescent="0.2">
      <c r="A262" s="762" t="str">
        <f>MID(Instructions!$B$1,3,4)</f>
        <v>2025</v>
      </c>
      <c r="B262" s="206">
        <f>'Stmt of Revs Exps'!$D$3</f>
        <v>0</v>
      </c>
      <c r="C262" s="411" t="s">
        <v>2355</v>
      </c>
      <c r="D262" s="764" t="s">
        <v>2355</v>
      </c>
      <c r="E262" s="770">
        <f>Debt!$E$25</f>
        <v>0</v>
      </c>
      <c r="F262" s="766" t="s">
        <v>6927</v>
      </c>
      <c r="G262" s="774" t="s">
        <v>1353</v>
      </c>
    </row>
    <row r="263" spans="1:7" x14ac:dyDescent="0.2">
      <c r="A263" s="762" t="str">
        <f>MID(Instructions!$B$1,3,4)</f>
        <v>2025</v>
      </c>
      <c r="B263" s="206">
        <f>'Stmt of Revs Exps'!$D$3</f>
        <v>0</v>
      </c>
      <c r="C263" s="411" t="s">
        <v>2356</v>
      </c>
      <c r="D263" s="764" t="s">
        <v>2356</v>
      </c>
      <c r="E263" s="770">
        <f>Debt!$F$25</f>
        <v>0</v>
      </c>
      <c r="F263" s="766" t="s">
        <v>6928</v>
      </c>
      <c r="G263" s="774" t="s">
        <v>1353</v>
      </c>
    </row>
    <row r="264" spans="1:7" x14ac:dyDescent="0.2">
      <c r="A264" s="762" t="str">
        <f>MID(Instructions!$B$1,3,4)</f>
        <v>2025</v>
      </c>
      <c r="B264" s="206">
        <f>'Stmt of Revs Exps'!$D$3</f>
        <v>0</v>
      </c>
      <c r="C264" s="411" t="s">
        <v>2357</v>
      </c>
      <c r="D264" s="764" t="s">
        <v>2357</v>
      </c>
      <c r="E264" s="770">
        <f>Debt!$G$25</f>
        <v>0</v>
      </c>
      <c r="F264" s="766" t="s">
        <v>6929</v>
      </c>
      <c r="G264" s="774" t="s">
        <v>1353</v>
      </c>
    </row>
    <row r="265" spans="1:7" x14ac:dyDescent="0.2">
      <c r="A265" s="762" t="str">
        <f>MID(Instructions!$B$1,3,4)</f>
        <v>2025</v>
      </c>
      <c r="B265" s="206">
        <f>'Stmt of Revs Exps'!$D$3</f>
        <v>0</v>
      </c>
      <c r="C265" s="411" t="s">
        <v>2358</v>
      </c>
      <c r="D265" s="764" t="s">
        <v>2358</v>
      </c>
      <c r="E265" s="770">
        <f>Debt!$H$25</f>
        <v>0</v>
      </c>
      <c r="F265" s="766" t="s">
        <v>6930</v>
      </c>
      <c r="G265" s="774" t="s">
        <v>1353</v>
      </c>
    </row>
    <row r="266" spans="1:7" x14ac:dyDescent="0.2">
      <c r="A266" s="762" t="str">
        <f>MID(Instructions!$B$1,3,4)</f>
        <v>2025</v>
      </c>
      <c r="B266" s="206">
        <f>'Stmt of Revs Exps'!$D$3</f>
        <v>0</v>
      </c>
      <c r="C266" s="776" t="s">
        <v>331</v>
      </c>
      <c r="D266" s="764" t="s">
        <v>1243</v>
      </c>
      <c r="E266" s="770">
        <f>'CORE AP MEASURES'!$E$7</f>
        <v>0</v>
      </c>
      <c r="F266" s="766" t="s">
        <v>7203</v>
      </c>
      <c r="G266" s="774" t="s">
        <v>6767</v>
      </c>
    </row>
    <row r="267" spans="1:7" x14ac:dyDescent="0.2">
      <c r="A267" s="762" t="str">
        <f>MID(Instructions!$B$1,3,4)</f>
        <v>2025</v>
      </c>
      <c r="B267" s="206">
        <f>'Stmt of Revs Exps'!$D$3</f>
        <v>0</v>
      </c>
      <c r="C267" s="776" t="s">
        <v>332</v>
      </c>
      <c r="D267" s="764" t="s">
        <v>1244</v>
      </c>
      <c r="E267" s="770">
        <f>'CORE AP MEASURES'!$F$7</f>
        <v>0</v>
      </c>
      <c r="F267" s="766" t="s">
        <v>7204</v>
      </c>
      <c r="G267" s="774" t="s">
        <v>6767</v>
      </c>
    </row>
    <row r="268" spans="1:7" x14ac:dyDescent="0.2">
      <c r="A268" s="762" t="str">
        <f>MID(Instructions!$B$1,3,4)</f>
        <v>2025</v>
      </c>
      <c r="B268" s="206">
        <f>'Stmt of Revs Exps'!$D$3</f>
        <v>0</v>
      </c>
      <c r="C268" s="776" t="s">
        <v>333</v>
      </c>
      <c r="D268" s="764" t="s">
        <v>1245</v>
      </c>
      <c r="E268" s="770">
        <f>'CORE AP MEASURES'!$G$7</f>
        <v>0</v>
      </c>
      <c r="F268" s="766" t="s">
        <v>7205</v>
      </c>
      <c r="G268" s="774" t="s">
        <v>6767</v>
      </c>
    </row>
    <row r="269" spans="1:7" x14ac:dyDescent="0.2">
      <c r="A269" s="762" t="str">
        <f>MID(Instructions!$B$1,3,4)</f>
        <v>2025</v>
      </c>
      <c r="B269" s="206">
        <f>'Stmt of Revs Exps'!$D$3</f>
        <v>0</v>
      </c>
      <c r="C269" s="776" t="s">
        <v>473</v>
      </c>
      <c r="D269" s="764" t="s">
        <v>1246</v>
      </c>
      <c r="E269" s="770">
        <f>'CORE AP MEASURES'!$D$8</f>
        <v>0</v>
      </c>
      <c r="F269" s="766" t="s">
        <v>1476</v>
      </c>
      <c r="G269" s="774" t="s">
        <v>6767</v>
      </c>
    </row>
    <row r="270" spans="1:7" x14ac:dyDescent="0.2">
      <c r="A270" s="762" t="str">
        <f>MID(Instructions!$B$1,3,4)</f>
        <v>2025</v>
      </c>
      <c r="B270" s="206">
        <f>'Stmt of Revs Exps'!$D$3</f>
        <v>0</v>
      </c>
      <c r="C270" s="776" t="s">
        <v>474</v>
      </c>
      <c r="D270" s="764" t="s">
        <v>1247</v>
      </c>
      <c r="E270" s="770">
        <f>'CORE AP MEASURES'!$D$11</f>
        <v>0</v>
      </c>
      <c r="F270" s="766" t="s">
        <v>1477</v>
      </c>
      <c r="G270" s="774" t="s">
        <v>6767</v>
      </c>
    </row>
    <row r="271" spans="1:7" x14ac:dyDescent="0.2">
      <c r="A271" s="762" t="str">
        <f>MID(Instructions!$B$1,3,4)</f>
        <v>2025</v>
      </c>
      <c r="B271" s="206">
        <f>'Stmt of Revs Exps'!$D$3</f>
        <v>0</v>
      </c>
      <c r="C271" s="776" t="s">
        <v>438</v>
      </c>
      <c r="D271" s="764" t="s">
        <v>1248</v>
      </c>
      <c r="E271" s="770" t="e">
        <f>'CORE AP MEASURES'!$E$11</f>
        <v>#DIV/0!</v>
      </c>
      <c r="F271" s="766" t="s">
        <v>1478</v>
      </c>
      <c r="G271" s="774" t="s">
        <v>6767</v>
      </c>
    </row>
    <row r="272" spans="1:7" x14ac:dyDescent="0.2">
      <c r="A272" s="762" t="str">
        <f>MID(Instructions!$B$1,3,4)</f>
        <v>2025</v>
      </c>
      <c r="B272" s="206">
        <f>'Stmt of Revs Exps'!$D$3</f>
        <v>0</v>
      </c>
      <c r="C272" s="776" t="s">
        <v>439</v>
      </c>
      <c r="D272" s="764" t="s">
        <v>1249</v>
      </c>
      <c r="E272" s="770" t="e">
        <f>'CORE AP MEASURES'!$F$11</f>
        <v>#DIV/0!</v>
      </c>
      <c r="F272" s="766" t="s">
        <v>1479</v>
      </c>
      <c r="G272" s="774" t="s">
        <v>6767</v>
      </c>
    </row>
    <row r="273" spans="1:7" x14ac:dyDescent="0.2">
      <c r="A273" s="762" t="str">
        <f>MID(Instructions!$B$1,3,4)</f>
        <v>2025</v>
      </c>
      <c r="B273" s="206">
        <f>'Stmt of Revs Exps'!$D$3</f>
        <v>0</v>
      </c>
      <c r="C273" s="776" t="s">
        <v>516</v>
      </c>
      <c r="D273" s="764" t="s">
        <v>1250</v>
      </c>
      <c r="E273" s="770">
        <f>'CORE AP MEASURES'!$D$12</f>
        <v>0</v>
      </c>
      <c r="F273" s="766" t="s">
        <v>1480</v>
      </c>
      <c r="G273" s="774" t="s">
        <v>6767</v>
      </c>
    </row>
    <row r="274" spans="1:7" x14ac:dyDescent="0.2">
      <c r="A274" s="762" t="str">
        <f>MID(Instructions!$B$1,3,4)</f>
        <v>2025</v>
      </c>
      <c r="B274" s="206">
        <f>'Stmt of Revs Exps'!$D$3</f>
        <v>0</v>
      </c>
      <c r="C274" s="776" t="s">
        <v>334</v>
      </c>
      <c r="D274" s="764" t="s">
        <v>1251</v>
      </c>
      <c r="E274" s="770" t="e">
        <f>'CORE AP MEASURES'!$G$12</f>
        <v>#DIV/0!</v>
      </c>
      <c r="F274" s="766" t="s">
        <v>1481</v>
      </c>
      <c r="G274" s="774" t="s">
        <v>6767</v>
      </c>
    </row>
    <row r="275" spans="1:7" x14ac:dyDescent="0.2">
      <c r="A275" s="762" t="str">
        <f>MID(Instructions!$B$1,3,4)</f>
        <v>2025</v>
      </c>
      <c r="B275" s="206">
        <f>'Stmt of Revs Exps'!$D$3</f>
        <v>0</v>
      </c>
      <c r="C275" s="776" t="s">
        <v>475</v>
      </c>
      <c r="D275" s="764" t="s">
        <v>1252</v>
      </c>
      <c r="E275" s="770">
        <f>'CORE AP MEASURES'!$D$13</f>
        <v>0</v>
      </c>
      <c r="F275" s="766" t="s">
        <v>1482</v>
      </c>
      <c r="G275" s="774" t="s">
        <v>6767</v>
      </c>
    </row>
    <row r="276" spans="1:7" x14ac:dyDescent="0.2">
      <c r="A276" s="762" t="str">
        <f>MID(Instructions!$B$1,3,4)</f>
        <v>2025</v>
      </c>
      <c r="B276" s="206">
        <f>'Stmt of Revs Exps'!$D$3</f>
        <v>0</v>
      </c>
      <c r="C276" s="776" t="s">
        <v>335</v>
      </c>
      <c r="D276" s="764" t="s">
        <v>1253</v>
      </c>
      <c r="E276" s="770" t="e">
        <f>'CORE AP MEASURES'!$G$13</f>
        <v>#DIV/0!</v>
      </c>
      <c r="F276" s="766" t="s">
        <v>1483</v>
      </c>
      <c r="G276" s="774" t="s">
        <v>6767</v>
      </c>
    </row>
    <row r="277" spans="1:7" x14ac:dyDescent="0.2">
      <c r="A277" s="762" t="str">
        <f>MID(Instructions!$B$1,3,4)</f>
        <v>2025</v>
      </c>
      <c r="B277" s="206">
        <f>'Stmt of Revs Exps'!$D$3</f>
        <v>0</v>
      </c>
      <c r="C277" s="776" t="s">
        <v>7207</v>
      </c>
      <c r="D277" s="764" t="s">
        <v>1254</v>
      </c>
      <c r="E277" s="770" t="e">
        <f>'CORE AP MEASURES'!$D$14</f>
        <v>#DIV/0!</v>
      </c>
      <c r="F277" s="766" t="s">
        <v>7206</v>
      </c>
      <c r="G277" s="774" t="s">
        <v>6767</v>
      </c>
    </row>
    <row r="278" spans="1:7" x14ac:dyDescent="0.2">
      <c r="A278" s="762" t="str">
        <f>MID(Instructions!$B$1,3,4)</f>
        <v>2025</v>
      </c>
      <c r="B278" s="206">
        <f>'Stmt of Revs Exps'!$D$3</f>
        <v>0</v>
      </c>
      <c r="C278" s="776" t="s">
        <v>476</v>
      </c>
      <c r="D278" s="764" t="s">
        <v>1255</v>
      </c>
      <c r="E278" s="770">
        <f>'CORE AP MEASURES'!$D$16</f>
        <v>0</v>
      </c>
      <c r="F278" s="766" t="s">
        <v>1484</v>
      </c>
      <c r="G278" s="774" t="s">
        <v>6767</v>
      </c>
    </row>
    <row r="279" spans="1:7" x14ac:dyDescent="0.2">
      <c r="A279" s="762" t="str">
        <f>MID(Instructions!$B$1,3,4)</f>
        <v>2025</v>
      </c>
      <c r="B279" s="206">
        <f>'Stmt of Revs Exps'!$D$3</f>
        <v>0</v>
      </c>
      <c r="C279" s="776" t="s">
        <v>440</v>
      </c>
      <c r="D279" s="764" t="s">
        <v>1256</v>
      </c>
      <c r="E279" s="770" t="e">
        <f>'CORE AP MEASURES'!$E$16</f>
        <v>#DIV/0!</v>
      </c>
      <c r="F279" s="766" t="s">
        <v>1485</v>
      </c>
      <c r="G279" s="774" t="s">
        <v>6767</v>
      </c>
    </row>
    <row r="280" spans="1:7" x14ac:dyDescent="0.2">
      <c r="A280" s="762" t="str">
        <f>MID(Instructions!$B$1,3,4)</f>
        <v>2025</v>
      </c>
      <c r="B280" s="206">
        <f>'Stmt of Revs Exps'!$D$3</f>
        <v>0</v>
      </c>
      <c r="C280" s="776" t="s">
        <v>441</v>
      </c>
      <c r="D280" s="764" t="s">
        <v>1257</v>
      </c>
      <c r="E280" s="770" t="e">
        <f>'CORE AP MEASURES'!$F$16</f>
        <v>#DIV/0!</v>
      </c>
      <c r="F280" s="766" t="s">
        <v>1486</v>
      </c>
      <c r="G280" s="774" t="s">
        <v>6767</v>
      </c>
    </row>
    <row r="281" spans="1:7" x14ac:dyDescent="0.2">
      <c r="A281" s="762" t="str">
        <f>MID(Instructions!$B$1,3,4)</f>
        <v>2025</v>
      </c>
      <c r="B281" s="206">
        <f>'Stmt of Revs Exps'!$D$3</f>
        <v>0</v>
      </c>
      <c r="C281" s="776" t="s">
        <v>477</v>
      </c>
      <c r="D281" s="764" t="s">
        <v>1258</v>
      </c>
      <c r="E281" s="770">
        <f>'CORE AP MEASURES'!$D$17</f>
        <v>0</v>
      </c>
      <c r="F281" s="766" t="s">
        <v>1487</v>
      </c>
      <c r="G281" s="774" t="s">
        <v>6767</v>
      </c>
    </row>
    <row r="282" spans="1:7" x14ac:dyDescent="0.2">
      <c r="A282" s="762" t="str">
        <f>MID(Instructions!$B$1,3,4)</f>
        <v>2025</v>
      </c>
      <c r="B282" s="206">
        <f>'Stmt of Revs Exps'!$D$3</f>
        <v>0</v>
      </c>
      <c r="C282" s="776" t="s">
        <v>336</v>
      </c>
      <c r="D282" s="764" t="s">
        <v>1259</v>
      </c>
      <c r="E282" s="770" t="e">
        <f>'CORE AP MEASURES'!$E$17</f>
        <v>#DIV/0!</v>
      </c>
      <c r="F282" s="766" t="s">
        <v>1488</v>
      </c>
      <c r="G282" s="774" t="s">
        <v>6767</v>
      </c>
    </row>
    <row r="283" spans="1:7" x14ac:dyDescent="0.2">
      <c r="A283" s="762" t="str">
        <f>MID(Instructions!$B$1,3,4)</f>
        <v>2025</v>
      </c>
      <c r="B283" s="206">
        <f>'Stmt of Revs Exps'!$D$3</f>
        <v>0</v>
      </c>
      <c r="C283" s="776" t="s">
        <v>337</v>
      </c>
      <c r="D283" s="764" t="s">
        <v>1260</v>
      </c>
      <c r="E283" s="770" t="e">
        <f>'CORE AP MEASURES'!$F$17</f>
        <v>#DIV/0!</v>
      </c>
      <c r="F283" s="766" t="s">
        <v>1489</v>
      </c>
      <c r="G283" s="774" t="s">
        <v>6767</v>
      </c>
    </row>
    <row r="284" spans="1:7" x14ac:dyDescent="0.2">
      <c r="A284" s="762" t="str">
        <f>MID(Instructions!$B$1,3,4)</f>
        <v>2025</v>
      </c>
      <c r="B284" s="206">
        <f>'Stmt of Revs Exps'!$D$3</f>
        <v>0</v>
      </c>
      <c r="C284" s="776" t="s">
        <v>821</v>
      </c>
      <c r="D284" s="764" t="s">
        <v>1261</v>
      </c>
      <c r="E284" s="770">
        <f>'CORE AP MEASURES'!$D$18</f>
        <v>0</v>
      </c>
      <c r="F284" s="766" t="s">
        <v>1490</v>
      </c>
      <c r="G284" s="774" t="s">
        <v>6767</v>
      </c>
    </row>
    <row r="285" spans="1:7" x14ac:dyDescent="0.2">
      <c r="A285" s="762" t="str">
        <f>MID(Instructions!$B$1,3,4)</f>
        <v>2025</v>
      </c>
      <c r="B285" s="206">
        <f>'Stmt of Revs Exps'!$D$3</f>
        <v>0</v>
      </c>
      <c r="C285" s="776" t="s">
        <v>338</v>
      </c>
      <c r="D285" s="764" t="s">
        <v>1262</v>
      </c>
      <c r="E285" s="770" t="e">
        <f>'CORE AP MEASURES'!$E$18</f>
        <v>#DIV/0!</v>
      </c>
      <c r="F285" s="766" t="s">
        <v>1491</v>
      </c>
      <c r="G285" s="774" t="s">
        <v>6767</v>
      </c>
    </row>
    <row r="286" spans="1:7" x14ac:dyDescent="0.2">
      <c r="A286" s="762" t="str">
        <f>MID(Instructions!$B$1,3,4)</f>
        <v>2025</v>
      </c>
      <c r="B286" s="206">
        <f>'Stmt of Revs Exps'!$D$3</f>
        <v>0</v>
      </c>
      <c r="C286" s="776" t="s">
        <v>339</v>
      </c>
      <c r="D286" s="764" t="s">
        <v>1263</v>
      </c>
      <c r="E286" s="770" t="e">
        <f>'CORE AP MEASURES'!$F$18</f>
        <v>#DIV/0!</v>
      </c>
      <c r="F286" s="766" t="s">
        <v>1492</v>
      </c>
      <c r="G286" s="774" t="s">
        <v>6767</v>
      </c>
    </row>
    <row r="287" spans="1:7" x14ac:dyDescent="0.2">
      <c r="A287" s="762" t="str">
        <f>MID(Instructions!$B$1,3,4)</f>
        <v>2025</v>
      </c>
      <c r="B287" s="206">
        <f>'Stmt of Revs Exps'!$D$3</f>
        <v>0</v>
      </c>
      <c r="C287" s="776" t="s">
        <v>822</v>
      </c>
      <c r="D287" s="764" t="s">
        <v>1264</v>
      </c>
      <c r="E287" s="770">
        <f>'CORE AP MEASURES'!$D$19</f>
        <v>0</v>
      </c>
      <c r="F287" s="766" t="s">
        <v>1493</v>
      </c>
      <c r="G287" s="774" t="s">
        <v>6767</v>
      </c>
    </row>
    <row r="288" spans="1:7" x14ac:dyDescent="0.2">
      <c r="A288" s="762" t="str">
        <f>MID(Instructions!$B$1,3,4)</f>
        <v>2025</v>
      </c>
      <c r="B288" s="206">
        <f>'Stmt of Revs Exps'!$D$3</f>
        <v>0</v>
      </c>
      <c r="C288" s="776" t="s">
        <v>340</v>
      </c>
      <c r="D288" s="764" t="s">
        <v>1265</v>
      </c>
      <c r="E288" s="770" t="e">
        <f>'CORE AP MEASURES'!$E$19</f>
        <v>#DIV/0!</v>
      </c>
      <c r="F288" s="766" t="s">
        <v>1494</v>
      </c>
      <c r="G288" s="774" t="s">
        <v>6767</v>
      </c>
    </row>
    <row r="289" spans="1:7" x14ac:dyDescent="0.2">
      <c r="A289" s="762" t="str">
        <f>MID(Instructions!$B$1,3,4)</f>
        <v>2025</v>
      </c>
      <c r="B289" s="206">
        <f>'Stmt of Revs Exps'!$D$3</f>
        <v>0</v>
      </c>
      <c r="C289" s="776" t="s">
        <v>341</v>
      </c>
      <c r="D289" s="764" t="s">
        <v>1266</v>
      </c>
      <c r="E289" s="770" t="e">
        <f>'CORE AP MEASURES'!$F$19</f>
        <v>#DIV/0!</v>
      </c>
      <c r="F289" s="766" t="s">
        <v>1495</v>
      </c>
      <c r="G289" s="774" t="s">
        <v>6767</v>
      </c>
    </row>
    <row r="290" spans="1:7" x14ac:dyDescent="0.2">
      <c r="A290" s="762" t="str">
        <f>MID(Instructions!$B$1,3,4)</f>
        <v>2025</v>
      </c>
      <c r="B290" s="206">
        <f>'Stmt of Revs Exps'!$D$3</f>
        <v>0</v>
      </c>
      <c r="C290" s="776" t="s">
        <v>978</v>
      </c>
      <c r="D290" s="764" t="s">
        <v>1267</v>
      </c>
      <c r="E290" s="770">
        <f>'CORE AP MEASURES'!$D$20</f>
        <v>0</v>
      </c>
      <c r="F290" s="766" t="s">
        <v>1496</v>
      </c>
      <c r="G290" s="774" t="s">
        <v>6767</v>
      </c>
    </row>
    <row r="291" spans="1:7" x14ac:dyDescent="0.2">
      <c r="A291" s="762" t="str">
        <f>MID(Instructions!$B$1,3,4)</f>
        <v>2025</v>
      </c>
      <c r="B291" s="206">
        <f>'Stmt of Revs Exps'!$D$3</f>
        <v>0</v>
      </c>
      <c r="C291" s="776" t="s">
        <v>342</v>
      </c>
      <c r="D291" s="764" t="s">
        <v>1268</v>
      </c>
      <c r="E291" s="770" t="e">
        <f>'CORE AP MEASURES'!$E$20</f>
        <v>#DIV/0!</v>
      </c>
      <c r="F291" s="766" t="s">
        <v>1497</v>
      </c>
      <c r="G291" s="774" t="s">
        <v>6767</v>
      </c>
    </row>
    <row r="292" spans="1:7" x14ac:dyDescent="0.2">
      <c r="A292" s="762" t="str">
        <f>MID(Instructions!$B$1,3,4)</f>
        <v>2025</v>
      </c>
      <c r="B292" s="206">
        <f>'Stmt of Revs Exps'!$D$3</f>
        <v>0</v>
      </c>
      <c r="C292" s="776" t="s">
        <v>343</v>
      </c>
      <c r="D292" s="764" t="s">
        <v>1269</v>
      </c>
      <c r="E292" s="770" t="e">
        <f>'CORE AP MEASURES'!$F$20</f>
        <v>#DIV/0!</v>
      </c>
      <c r="F292" s="766" t="s">
        <v>1498</v>
      </c>
      <c r="G292" s="774" t="s">
        <v>6767</v>
      </c>
    </row>
    <row r="293" spans="1:7" x14ac:dyDescent="0.2">
      <c r="A293" s="762" t="str">
        <f>MID(Instructions!$B$1,3,4)</f>
        <v>2025</v>
      </c>
      <c r="B293" s="206">
        <f>'Stmt of Revs Exps'!$D$3</f>
        <v>0</v>
      </c>
      <c r="C293" s="776" t="s">
        <v>7208</v>
      </c>
      <c r="D293" s="764" t="s">
        <v>1270</v>
      </c>
      <c r="E293" s="770" t="e">
        <f>'CORE AP MEASURES'!$D$21</f>
        <v>#DIV/0!</v>
      </c>
      <c r="F293" s="766" t="s">
        <v>7209</v>
      </c>
      <c r="G293" s="774" t="s">
        <v>6767</v>
      </c>
    </row>
    <row r="294" spans="1:7" x14ac:dyDescent="0.2">
      <c r="A294" s="762" t="str">
        <f>MID(Instructions!$B$1,3,4)</f>
        <v>2025</v>
      </c>
      <c r="B294" s="206">
        <f>'Stmt of Revs Exps'!$D$3</f>
        <v>0</v>
      </c>
      <c r="C294" s="776" t="s">
        <v>823</v>
      </c>
      <c r="D294" s="764" t="s">
        <v>1271</v>
      </c>
      <c r="E294" s="770">
        <f>'CORE AP MEASURES'!$D$23</f>
        <v>0</v>
      </c>
      <c r="F294" s="766" t="s">
        <v>1499</v>
      </c>
      <c r="G294" s="774" t="s">
        <v>6767</v>
      </c>
    </row>
    <row r="295" spans="1:7" x14ac:dyDescent="0.2">
      <c r="A295" s="762" t="str">
        <f>MID(Instructions!$B$1,3,4)</f>
        <v>2025</v>
      </c>
      <c r="B295" s="206">
        <f>'Stmt of Revs Exps'!$D$3</f>
        <v>0</v>
      </c>
      <c r="C295" s="776" t="s">
        <v>442</v>
      </c>
      <c r="D295" s="764" t="s">
        <v>1272</v>
      </c>
      <c r="E295" s="770" t="e">
        <f>'CORE AP MEASURES'!$E$23</f>
        <v>#DIV/0!</v>
      </c>
      <c r="F295" s="766" t="s">
        <v>1500</v>
      </c>
      <c r="G295" s="774" t="s">
        <v>6767</v>
      </c>
    </row>
    <row r="296" spans="1:7" x14ac:dyDescent="0.2">
      <c r="A296" s="762" t="str">
        <f>MID(Instructions!$B$1,3,4)</f>
        <v>2025</v>
      </c>
      <c r="B296" s="206">
        <f>'Stmt of Revs Exps'!$D$3</f>
        <v>0</v>
      </c>
      <c r="C296" s="776" t="s">
        <v>446</v>
      </c>
      <c r="D296" s="764" t="s">
        <v>1273</v>
      </c>
      <c r="E296" s="770" t="e">
        <f>'CORE AP MEASURES'!$G$23</f>
        <v>#DIV/0!</v>
      </c>
      <c r="F296" s="766" t="s">
        <v>1501</v>
      </c>
      <c r="G296" s="774" t="s">
        <v>6767</v>
      </c>
    </row>
    <row r="297" spans="1:7" x14ac:dyDescent="0.2">
      <c r="A297" s="762" t="str">
        <f>MID(Instructions!$B$1,3,4)</f>
        <v>2025</v>
      </c>
      <c r="B297" s="206">
        <f>'Stmt of Revs Exps'!$D$3</f>
        <v>0</v>
      </c>
      <c r="C297" s="776" t="s">
        <v>980</v>
      </c>
      <c r="D297" s="764" t="s">
        <v>1274</v>
      </c>
      <c r="E297" s="770">
        <f>'CORE AP MEASURES'!$D$24</f>
        <v>0</v>
      </c>
      <c r="F297" s="766" t="s">
        <v>1502</v>
      </c>
      <c r="G297" s="774" t="s">
        <v>6767</v>
      </c>
    </row>
    <row r="298" spans="1:7" x14ac:dyDescent="0.2">
      <c r="A298" s="762" t="str">
        <f>MID(Instructions!$B$1,3,4)</f>
        <v>2025</v>
      </c>
      <c r="B298" s="206">
        <f>'Stmt of Revs Exps'!$D$3</f>
        <v>0</v>
      </c>
      <c r="C298" s="776" t="s">
        <v>443</v>
      </c>
      <c r="D298" s="764" t="s">
        <v>1275</v>
      </c>
      <c r="E298" s="770" t="e">
        <f>'CORE AP MEASURES'!$E$24</f>
        <v>#DIV/0!</v>
      </c>
      <c r="F298" s="766" t="s">
        <v>1503</v>
      </c>
      <c r="G298" s="774" t="s">
        <v>6767</v>
      </c>
    </row>
    <row r="299" spans="1:7" x14ac:dyDescent="0.2">
      <c r="A299" s="762" t="str">
        <f>MID(Instructions!$B$1,3,4)</f>
        <v>2025</v>
      </c>
      <c r="B299" s="206">
        <f>'Stmt of Revs Exps'!$D$3</f>
        <v>0</v>
      </c>
      <c r="C299" s="776" t="s">
        <v>444</v>
      </c>
      <c r="D299" s="764" t="s">
        <v>1276</v>
      </c>
      <c r="E299" s="770" t="e">
        <f>'CORE AP MEASURES'!$F$24</f>
        <v>#DIV/0!</v>
      </c>
      <c r="F299" s="766" t="s">
        <v>1504</v>
      </c>
      <c r="G299" s="774" t="s">
        <v>6767</v>
      </c>
    </row>
    <row r="300" spans="1:7" x14ac:dyDescent="0.2">
      <c r="A300" s="762" t="str">
        <f>MID(Instructions!$B$1,3,4)</f>
        <v>2025</v>
      </c>
      <c r="B300" s="206">
        <f>'Stmt of Revs Exps'!$D$3</f>
        <v>0</v>
      </c>
      <c r="C300" s="776" t="s">
        <v>445</v>
      </c>
      <c r="D300" s="764" t="s">
        <v>1277</v>
      </c>
      <c r="E300" s="770" t="e">
        <f>'CORE AP MEASURES'!$G$24</f>
        <v>#DIV/0!</v>
      </c>
      <c r="F300" s="766" t="s">
        <v>1505</v>
      </c>
      <c r="G300" s="774" t="s">
        <v>6767</v>
      </c>
    </row>
    <row r="301" spans="1:7" x14ac:dyDescent="0.2">
      <c r="A301" s="762" t="str">
        <f>MID(Instructions!$B$1,3,4)</f>
        <v>2025</v>
      </c>
      <c r="B301" s="206">
        <f>'Stmt of Revs Exps'!$D$3</f>
        <v>0</v>
      </c>
      <c r="C301" s="776" t="s">
        <v>981</v>
      </c>
      <c r="D301" s="764" t="s">
        <v>1278</v>
      </c>
      <c r="E301" s="770" t="e">
        <f>'CORE AP MEASURES'!$D$27</f>
        <v>#DIV/0!</v>
      </c>
      <c r="F301" s="766" t="s">
        <v>1506</v>
      </c>
      <c r="G301" s="774" t="s">
        <v>6767</v>
      </c>
    </row>
    <row r="302" spans="1:7" x14ac:dyDescent="0.2">
      <c r="A302" s="762" t="str">
        <f>MID(Instructions!$B$1,3,4)</f>
        <v>2025</v>
      </c>
      <c r="B302" s="206">
        <f>'Stmt of Revs Exps'!$D$3</f>
        <v>0</v>
      </c>
      <c r="C302" s="776" t="s">
        <v>799</v>
      </c>
      <c r="D302" s="764" t="s">
        <v>1279</v>
      </c>
      <c r="E302" s="770" t="e">
        <f>'CORE AP MEASURES'!$D$28</f>
        <v>#DIV/0!</v>
      </c>
      <c r="F302" s="766" t="s">
        <v>1507</v>
      </c>
      <c r="G302" s="774" t="s">
        <v>6767</v>
      </c>
    </row>
    <row r="303" spans="1:7" x14ac:dyDescent="0.2">
      <c r="A303" s="762" t="str">
        <f>MID(Instructions!$B$1,3,4)</f>
        <v>2025</v>
      </c>
      <c r="B303" s="206">
        <f>'Stmt of Revs Exps'!$D$3</f>
        <v>0</v>
      </c>
      <c r="C303" s="776" t="s">
        <v>800</v>
      </c>
      <c r="D303" s="764" t="s">
        <v>1280</v>
      </c>
      <c r="E303" s="770">
        <f>'CORE AP MEASURES'!$D$31</f>
        <v>0</v>
      </c>
      <c r="F303" s="766" t="s">
        <v>1508</v>
      </c>
      <c r="G303" s="774" t="s">
        <v>6767</v>
      </c>
    </row>
    <row r="304" spans="1:7" x14ac:dyDescent="0.2">
      <c r="A304" s="762" t="str">
        <f>MID(Instructions!$B$1,3,4)</f>
        <v>2025</v>
      </c>
      <c r="B304" s="206">
        <f>'Stmt of Revs Exps'!$D$3</f>
        <v>0</v>
      </c>
      <c r="C304" s="776" t="s">
        <v>344</v>
      </c>
      <c r="D304" s="764" t="s">
        <v>1281</v>
      </c>
      <c r="E304" s="770" t="e">
        <f>'CORE AP MEASURES'!$E$31</f>
        <v>#DIV/0!</v>
      </c>
      <c r="F304" s="766" t="s">
        <v>1509</v>
      </c>
      <c r="G304" s="774" t="s">
        <v>6767</v>
      </c>
    </row>
    <row r="305" spans="1:7" x14ac:dyDescent="0.2">
      <c r="A305" s="762" t="str">
        <f>MID(Instructions!$B$1,3,4)</f>
        <v>2025</v>
      </c>
      <c r="B305" s="206">
        <f>'Stmt of Revs Exps'!$D$3</f>
        <v>0</v>
      </c>
      <c r="C305" s="776" t="s">
        <v>345</v>
      </c>
      <c r="D305" s="764" t="s">
        <v>1282</v>
      </c>
      <c r="E305" s="770" t="e">
        <f>'CORE AP MEASURES'!$F$31</f>
        <v>#DIV/0!</v>
      </c>
      <c r="F305" s="766" t="s">
        <v>1510</v>
      </c>
      <c r="G305" s="774" t="s">
        <v>6767</v>
      </c>
    </row>
    <row r="306" spans="1:7" x14ac:dyDescent="0.2">
      <c r="A306" s="762" t="str">
        <f>MID(Instructions!$B$1,3,4)</f>
        <v>2025</v>
      </c>
      <c r="B306" s="206">
        <f>'Stmt of Revs Exps'!$D$3</f>
        <v>0</v>
      </c>
      <c r="C306" s="776" t="s">
        <v>346</v>
      </c>
      <c r="D306" s="764" t="s">
        <v>1283</v>
      </c>
      <c r="E306" s="770" t="e">
        <f>'CORE AP MEASURES'!$G$31</f>
        <v>#DIV/0!</v>
      </c>
      <c r="F306" s="766" t="s">
        <v>1511</v>
      </c>
      <c r="G306" s="774" t="s">
        <v>6767</v>
      </c>
    </row>
    <row r="307" spans="1:7" x14ac:dyDescent="0.2">
      <c r="A307" s="762" t="str">
        <f>MID(Instructions!$B$1,3,4)</f>
        <v>2025</v>
      </c>
      <c r="B307" s="206">
        <f>'Stmt of Revs Exps'!$D$3</f>
        <v>0</v>
      </c>
      <c r="C307" s="776" t="s">
        <v>983</v>
      </c>
      <c r="D307" s="764" t="s">
        <v>1284</v>
      </c>
      <c r="E307" s="770">
        <f>'CORE AP MEASURES'!$D$32</f>
        <v>0</v>
      </c>
      <c r="F307" s="766" t="s">
        <v>1512</v>
      </c>
      <c r="G307" s="774" t="s">
        <v>6767</v>
      </c>
    </row>
    <row r="308" spans="1:7" x14ac:dyDescent="0.2">
      <c r="A308" s="762" t="str">
        <f>MID(Instructions!$B$1,3,4)</f>
        <v>2025</v>
      </c>
      <c r="B308" s="206">
        <f>'Stmt of Revs Exps'!$D$3</f>
        <v>0</v>
      </c>
      <c r="C308" s="776" t="s">
        <v>347</v>
      </c>
      <c r="D308" s="764" t="s">
        <v>1285</v>
      </c>
      <c r="E308" s="770" t="e">
        <f>'CORE AP MEASURES'!$E$32</f>
        <v>#DIV/0!</v>
      </c>
      <c r="F308" s="766" t="s">
        <v>1513</v>
      </c>
      <c r="G308" s="774" t="s">
        <v>6767</v>
      </c>
    </row>
    <row r="309" spans="1:7" x14ac:dyDescent="0.2">
      <c r="A309" s="762" t="str">
        <f>MID(Instructions!$B$1,3,4)</f>
        <v>2025</v>
      </c>
      <c r="B309" s="206">
        <f>'Stmt of Revs Exps'!$D$3</f>
        <v>0</v>
      </c>
      <c r="C309" s="776" t="s">
        <v>348</v>
      </c>
      <c r="D309" s="764" t="s">
        <v>1286</v>
      </c>
      <c r="E309" s="770" t="e">
        <f>'CORE AP MEASURES'!$F$32</f>
        <v>#DIV/0!</v>
      </c>
      <c r="F309" s="766" t="s">
        <v>1514</v>
      </c>
      <c r="G309" s="774" t="s">
        <v>6767</v>
      </c>
    </row>
    <row r="310" spans="1:7" x14ac:dyDescent="0.2">
      <c r="A310" s="762" t="str">
        <f>MID(Instructions!$B$1,3,4)</f>
        <v>2025</v>
      </c>
      <c r="B310" s="206">
        <f>'Stmt of Revs Exps'!$D$3</f>
        <v>0</v>
      </c>
      <c r="C310" s="776" t="s">
        <v>349</v>
      </c>
      <c r="D310" s="764" t="s">
        <v>1287</v>
      </c>
      <c r="E310" s="770" t="e">
        <f>'CORE AP MEASURES'!$G$32</f>
        <v>#DIV/0!</v>
      </c>
      <c r="F310" s="766" t="s">
        <v>1515</v>
      </c>
      <c r="G310" s="774" t="s">
        <v>6767</v>
      </c>
    </row>
    <row r="311" spans="1:7" x14ac:dyDescent="0.2">
      <c r="A311" s="762" t="str">
        <f>MID(Instructions!$B$1,3,4)</f>
        <v>2025</v>
      </c>
      <c r="B311" s="206">
        <f>'Stmt of Revs Exps'!$D$3</f>
        <v>0</v>
      </c>
      <c r="C311" s="776" t="s">
        <v>982</v>
      </c>
      <c r="D311" s="764" t="s">
        <v>1288</v>
      </c>
      <c r="E311" s="770">
        <f>'CORE AP MEASURES'!$D$35</f>
        <v>0</v>
      </c>
      <c r="F311" s="766" t="s">
        <v>1516</v>
      </c>
      <c r="G311" s="774" t="s">
        <v>6767</v>
      </c>
    </row>
    <row r="312" spans="1:7" x14ac:dyDescent="0.2">
      <c r="A312" s="762" t="str">
        <f>MID(Instructions!$B$1,3,4)</f>
        <v>2025</v>
      </c>
      <c r="B312" s="206">
        <f>'Stmt of Revs Exps'!$D$3</f>
        <v>0</v>
      </c>
      <c r="C312" s="776" t="s">
        <v>350</v>
      </c>
      <c r="D312" s="764" t="s">
        <v>1289</v>
      </c>
      <c r="E312" s="770" t="e">
        <f>'CORE AP MEASURES'!$E$35</f>
        <v>#DIV/0!</v>
      </c>
      <c r="F312" s="766" t="s">
        <v>1517</v>
      </c>
      <c r="G312" s="774" t="s">
        <v>6767</v>
      </c>
    </row>
    <row r="313" spans="1:7" x14ac:dyDescent="0.2">
      <c r="A313" s="762" t="str">
        <f>MID(Instructions!$B$1,3,4)</f>
        <v>2025</v>
      </c>
      <c r="B313" s="206">
        <f>'Stmt of Revs Exps'!$D$3</f>
        <v>0</v>
      </c>
      <c r="C313" s="776" t="s">
        <v>351</v>
      </c>
      <c r="D313" s="764" t="s">
        <v>1290</v>
      </c>
      <c r="E313" s="770" t="e">
        <f>'CORE AP MEASURES'!$G$35</f>
        <v>#DIV/0!</v>
      </c>
      <c r="F313" s="766" t="s">
        <v>1518</v>
      </c>
      <c r="G313" s="774" t="s">
        <v>6767</v>
      </c>
    </row>
    <row r="314" spans="1:7" x14ac:dyDescent="0.2">
      <c r="A314" s="762" t="str">
        <f>MID(Instructions!$B$1,3,4)</f>
        <v>2025</v>
      </c>
      <c r="B314" s="206">
        <f>'Stmt of Revs Exps'!$D$3</f>
        <v>0</v>
      </c>
      <c r="C314" s="776" t="s">
        <v>984</v>
      </c>
      <c r="D314" s="764" t="s">
        <v>1291</v>
      </c>
      <c r="E314" s="770">
        <f>'CORE AP MEASURES'!$D$36</f>
        <v>0</v>
      </c>
      <c r="F314" s="766" t="s">
        <v>7211</v>
      </c>
      <c r="G314" s="774" t="s">
        <v>6767</v>
      </c>
    </row>
    <row r="315" spans="1:7" x14ac:dyDescent="0.2">
      <c r="A315" s="762" t="str">
        <f>MID(Instructions!$B$1,3,4)</f>
        <v>2025</v>
      </c>
      <c r="B315" s="206">
        <f>'Stmt of Revs Exps'!$D$3</f>
        <v>0</v>
      </c>
      <c r="C315" s="776" t="s">
        <v>352</v>
      </c>
      <c r="D315" s="764" t="s">
        <v>1292</v>
      </c>
      <c r="E315" s="770" t="e">
        <f>'CORE AP MEASURES'!$E$36</f>
        <v>#DIV/0!</v>
      </c>
      <c r="F315" s="766" t="s">
        <v>1519</v>
      </c>
      <c r="G315" s="774" t="s">
        <v>6767</v>
      </c>
    </row>
    <row r="316" spans="1:7" x14ac:dyDescent="0.2">
      <c r="A316" s="762" t="str">
        <f>MID(Instructions!$B$1,3,4)</f>
        <v>2025</v>
      </c>
      <c r="B316" s="206">
        <f>'Stmt of Revs Exps'!$D$3</f>
        <v>0</v>
      </c>
      <c r="C316" s="776" t="s">
        <v>353</v>
      </c>
      <c r="D316" s="764" t="s">
        <v>1293</v>
      </c>
      <c r="E316" s="770" t="e">
        <f>'CORE AP MEASURES'!$G$36</f>
        <v>#DIV/0!</v>
      </c>
      <c r="F316" s="766" t="s">
        <v>1520</v>
      </c>
      <c r="G316" s="774" t="s">
        <v>6767</v>
      </c>
    </row>
    <row r="317" spans="1:7" x14ac:dyDescent="0.2">
      <c r="A317" s="762" t="str">
        <f>MID(Instructions!$B$1,3,4)</f>
        <v>2025</v>
      </c>
      <c r="B317" s="206">
        <f>'Stmt of Revs Exps'!$D$3</f>
        <v>0</v>
      </c>
      <c r="C317" s="776" t="s">
        <v>965</v>
      </c>
      <c r="D317" s="764" t="s">
        <v>1294</v>
      </c>
      <c r="E317" s="770">
        <f>'CORE AP MEASURES'!$D$39</f>
        <v>0</v>
      </c>
      <c r="F317" s="766" t="s">
        <v>7212</v>
      </c>
      <c r="G317" s="774" t="s">
        <v>6767</v>
      </c>
    </row>
    <row r="318" spans="1:7" x14ac:dyDescent="0.2">
      <c r="A318" s="762" t="str">
        <f>MID(Instructions!$B$1,3,4)</f>
        <v>2025</v>
      </c>
      <c r="B318" s="206">
        <f>'Stmt of Revs Exps'!$D$3</f>
        <v>0</v>
      </c>
      <c r="C318" s="776" t="s">
        <v>354</v>
      </c>
      <c r="D318" s="764" t="s">
        <v>1295</v>
      </c>
      <c r="E318" s="770" t="e">
        <f>'CORE AP MEASURES'!$E$39</f>
        <v>#DIV/0!</v>
      </c>
      <c r="F318" s="766" t="s">
        <v>1521</v>
      </c>
      <c r="G318" s="774" t="s">
        <v>6767</v>
      </c>
    </row>
    <row r="319" spans="1:7" x14ac:dyDescent="0.2">
      <c r="A319" s="762" t="str">
        <f>MID(Instructions!$B$1,3,4)</f>
        <v>2025</v>
      </c>
      <c r="B319" s="206">
        <f>'Stmt of Revs Exps'!$D$3</f>
        <v>0</v>
      </c>
      <c r="C319" s="776" t="s">
        <v>355</v>
      </c>
      <c r="D319" s="764" t="s">
        <v>1296</v>
      </c>
      <c r="E319" s="770" t="e">
        <f>'CORE AP MEASURES'!$G$39</f>
        <v>#DIV/0!</v>
      </c>
      <c r="F319" s="766" t="s">
        <v>1522</v>
      </c>
      <c r="G319" s="774" t="s">
        <v>6767</v>
      </c>
    </row>
    <row r="320" spans="1:7" x14ac:dyDescent="0.2">
      <c r="A320" s="762" t="str">
        <f>MID(Instructions!$B$1,3,4)</f>
        <v>2025</v>
      </c>
      <c r="B320" s="206">
        <f>'Stmt of Revs Exps'!$D$3</f>
        <v>0</v>
      </c>
      <c r="C320" s="776" t="s">
        <v>966</v>
      </c>
      <c r="D320" s="764" t="s">
        <v>1297</v>
      </c>
      <c r="E320" s="770">
        <f>'CORE AP MEASURES'!$D$40</f>
        <v>0</v>
      </c>
      <c r="F320" s="766" t="s">
        <v>7210</v>
      </c>
      <c r="G320" s="774" t="s">
        <v>6767</v>
      </c>
    </row>
    <row r="321" spans="1:7" x14ac:dyDescent="0.2">
      <c r="A321" s="762" t="str">
        <f>MID(Instructions!$B$1,3,4)</f>
        <v>2025</v>
      </c>
      <c r="B321" s="206">
        <f>'Stmt of Revs Exps'!$D$3</f>
        <v>0</v>
      </c>
      <c r="C321" s="776" t="s">
        <v>447</v>
      </c>
      <c r="D321" s="764" t="s">
        <v>1298</v>
      </c>
      <c r="E321" s="770" t="e">
        <f>'CORE AP MEASURES'!$E$40</f>
        <v>#DIV/0!</v>
      </c>
      <c r="F321" s="766" t="s">
        <v>1523</v>
      </c>
      <c r="G321" s="774" t="s">
        <v>6767</v>
      </c>
    </row>
    <row r="322" spans="1:7" x14ac:dyDescent="0.2">
      <c r="A322" s="762" t="str">
        <f>MID(Instructions!$B$1,3,4)</f>
        <v>2025</v>
      </c>
      <c r="B322" s="206">
        <f>'Stmt of Revs Exps'!$D$3</f>
        <v>0</v>
      </c>
      <c r="C322" s="776" t="s">
        <v>448</v>
      </c>
      <c r="D322" s="764" t="s">
        <v>1299</v>
      </c>
      <c r="E322" s="770" t="e">
        <f>'CORE AP MEASURES'!$G$40</f>
        <v>#DIV/0!</v>
      </c>
      <c r="F322" s="766" t="s">
        <v>1524</v>
      </c>
      <c r="G322" s="774" t="s">
        <v>6767</v>
      </c>
    </row>
    <row r="323" spans="1:7" x14ac:dyDescent="0.2">
      <c r="A323" s="762" t="str">
        <f>MID(Instructions!$B$1,3,4)</f>
        <v>2025</v>
      </c>
      <c r="B323" s="206">
        <f>'Stmt of Revs Exps'!$D$3</f>
        <v>0</v>
      </c>
      <c r="C323" s="776" t="s">
        <v>967</v>
      </c>
      <c r="D323" s="764" t="s">
        <v>1300</v>
      </c>
      <c r="E323" s="770" t="e">
        <f>'CORE AP MEASURES'!$D$43</f>
        <v>#DIV/0!</v>
      </c>
      <c r="F323" s="766" t="s">
        <v>7213</v>
      </c>
      <c r="G323" s="774" t="s">
        <v>6767</v>
      </c>
    </row>
    <row r="324" spans="1:7" x14ac:dyDescent="0.2">
      <c r="A324" s="762" t="str">
        <f>MID(Instructions!$B$1,3,4)</f>
        <v>2025</v>
      </c>
      <c r="B324" s="206">
        <f>'Stmt of Revs Exps'!$D$3</f>
        <v>0</v>
      </c>
      <c r="C324" s="776" t="s">
        <v>356</v>
      </c>
      <c r="D324" s="764" t="s">
        <v>1301</v>
      </c>
      <c r="E324" s="770">
        <f>'CORE AP MEASURES'!$D$46</f>
        <v>0</v>
      </c>
      <c r="F324" s="766" t="s">
        <v>7214</v>
      </c>
      <c r="G324" s="774" t="s">
        <v>6767</v>
      </c>
    </row>
    <row r="325" spans="1:7" x14ac:dyDescent="0.2">
      <c r="A325" s="762" t="str">
        <f>MID(Instructions!$B$1,3,4)</f>
        <v>2025</v>
      </c>
      <c r="B325" s="206">
        <f>'Stmt of Revs Exps'!$D$3</f>
        <v>0</v>
      </c>
      <c r="C325" s="776" t="s">
        <v>7215</v>
      </c>
      <c r="D325" s="764" t="s">
        <v>7216</v>
      </c>
      <c r="E325" s="770">
        <f>'CORE AP MEASURES'!$E$46</f>
        <v>0</v>
      </c>
      <c r="F325" s="766" t="s">
        <v>7217</v>
      </c>
      <c r="G325" s="774" t="s">
        <v>6767</v>
      </c>
    </row>
    <row r="326" spans="1:7" x14ac:dyDescent="0.2">
      <c r="A326" s="762" t="str">
        <f>MID(Instructions!$B$1,3,4)</f>
        <v>2025</v>
      </c>
      <c r="B326" s="206">
        <f>'Stmt of Revs Exps'!$D$3</f>
        <v>0</v>
      </c>
      <c r="C326" s="776" t="s">
        <v>357</v>
      </c>
      <c r="D326" s="764" t="s">
        <v>1302</v>
      </c>
      <c r="E326" s="770">
        <f>'CORE AP MEASURES'!$F$46</f>
        <v>0</v>
      </c>
      <c r="F326" s="766" t="s">
        <v>7218</v>
      </c>
      <c r="G326" s="774" t="s">
        <v>6767</v>
      </c>
    </row>
    <row r="327" spans="1:7" x14ac:dyDescent="0.2">
      <c r="A327" s="762" t="str">
        <f>MID(Instructions!$B$1,3,4)</f>
        <v>2025</v>
      </c>
      <c r="B327" s="206">
        <f>'Stmt of Revs Exps'!$D$3</f>
        <v>0</v>
      </c>
      <c r="C327" s="776" t="s">
        <v>358</v>
      </c>
      <c r="D327" s="764" t="s">
        <v>1303</v>
      </c>
      <c r="E327" s="770">
        <f>'CORE AP MEASURES'!$D$47</f>
        <v>0</v>
      </c>
      <c r="F327" s="766" t="s">
        <v>7219</v>
      </c>
      <c r="G327" s="774" t="s">
        <v>6767</v>
      </c>
    </row>
    <row r="328" spans="1:7" x14ac:dyDescent="0.2">
      <c r="A328" s="762" t="str">
        <f>MID(Instructions!$B$1,3,4)</f>
        <v>2025</v>
      </c>
      <c r="B328" s="206">
        <f>'Stmt of Revs Exps'!$D$3</f>
        <v>0</v>
      </c>
      <c r="C328" s="776" t="s">
        <v>7220</v>
      </c>
      <c r="D328" s="764" t="s">
        <v>7221</v>
      </c>
      <c r="E328" s="770">
        <f>'CORE AP MEASURES'!$E$47</f>
        <v>0</v>
      </c>
      <c r="F328" s="766" t="s">
        <v>7222</v>
      </c>
      <c r="G328" s="774" t="s">
        <v>6767</v>
      </c>
    </row>
    <row r="329" spans="1:7" x14ac:dyDescent="0.2">
      <c r="A329" s="762" t="str">
        <f>MID(Instructions!$B$1,3,4)</f>
        <v>2025</v>
      </c>
      <c r="B329" s="206">
        <f>'Stmt of Revs Exps'!$D$3</f>
        <v>0</v>
      </c>
      <c r="C329" s="776" t="s">
        <v>359</v>
      </c>
      <c r="D329" s="764" t="s">
        <v>1304</v>
      </c>
      <c r="E329" s="770">
        <f>'CORE AP MEASURES'!$F$47</f>
        <v>0</v>
      </c>
      <c r="F329" s="766" t="s">
        <v>7223</v>
      </c>
      <c r="G329" s="774" t="s">
        <v>6767</v>
      </c>
    </row>
    <row r="330" spans="1:7" x14ac:dyDescent="0.2">
      <c r="A330" s="762" t="str">
        <f>MID(Instructions!$B$1,3,4)</f>
        <v>2025</v>
      </c>
      <c r="B330" s="206">
        <f>'Stmt of Revs Exps'!$D$3</f>
        <v>0</v>
      </c>
      <c r="C330" s="776" t="s">
        <v>796</v>
      </c>
      <c r="D330" s="764" t="s">
        <v>1305</v>
      </c>
      <c r="E330" s="770" t="e">
        <f>'CORE AP MEASURES'!$D$50</f>
        <v>#DIV/0!</v>
      </c>
      <c r="F330" s="766" t="s">
        <v>7225</v>
      </c>
      <c r="G330" s="774" t="s">
        <v>6767</v>
      </c>
    </row>
    <row r="331" spans="1:7" x14ac:dyDescent="0.2">
      <c r="A331" s="762" t="str">
        <f>MID(Instructions!$B$1,3,4)</f>
        <v>2025</v>
      </c>
      <c r="B331" s="206">
        <f>'Stmt of Revs Exps'!$D$3</f>
        <v>0</v>
      </c>
      <c r="C331" s="776" t="s">
        <v>797</v>
      </c>
      <c r="D331" s="764" t="s">
        <v>1306</v>
      </c>
      <c r="E331" s="770" t="e">
        <f>'CORE AP MEASURES'!$D$51</f>
        <v>#DIV/0!</v>
      </c>
      <c r="F331" s="766" t="s">
        <v>7224</v>
      </c>
      <c r="G331" s="774" t="s">
        <v>6767</v>
      </c>
    </row>
    <row r="332" spans="1:7" x14ac:dyDescent="0.2">
      <c r="A332" s="762" t="str">
        <f>MID(Instructions!$B$1,3,4)</f>
        <v>2025</v>
      </c>
      <c r="B332" s="206">
        <f>'Stmt of Revs Exps'!$D$3</f>
        <v>0</v>
      </c>
      <c r="C332" s="777" t="s">
        <v>2244</v>
      </c>
      <c r="D332" s="764" t="s">
        <v>2244</v>
      </c>
      <c r="E332" s="770">
        <f>'Detailed Exps'!$E$7</f>
        <v>0</v>
      </c>
      <c r="F332" s="766" t="s">
        <v>2403</v>
      </c>
      <c r="G332" s="774" t="s">
        <v>6768</v>
      </c>
    </row>
    <row r="333" spans="1:7" x14ac:dyDescent="0.2">
      <c r="A333" s="762" t="str">
        <f>MID(Instructions!$B$1,3,4)</f>
        <v>2025</v>
      </c>
      <c r="B333" s="206">
        <f>'Stmt of Revs Exps'!$D$3</f>
        <v>0</v>
      </c>
      <c r="C333" s="777" t="s">
        <v>2245</v>
      </c>
      <c r="D333" s="764" t="s">
        <v>2245</v>
      </c>
      <c r="E333" s="770">
        <f>'Detailed Exps'!$E$9</f>
        <v>0</v>
      </c>
      <c r="F333" s="766" t="s">
        <v>2438</v>
      </c>
      <c r="G333" s="774" t="s">
        <v>6768</v>
      </c>
    </row>
    <row r="334" spans="1:7" x14ac:dyDescent="0.2">
      <c r="A334" s="762" t="str">
        <f>MID(Instructions!$B$1,3,4)</f>
        <v>2025</v>
      </c>
      <c r="B334" s="206">
        <f>'Stmt of Revs Exps'!$D$3</f>
        <v>0</v>
      </c>
      <c r="C334" s="777" t="s">
        <v>2380</v>
      </c>
      <c r="D334" s="764" t="s">
        <v>2380</v>
      </c>
      <c r="E334" s="770" t="e">
        <f>'Detailed Exps'!$F$9</f>
        <v>#DIV/0!</v>
      </c>
      <c r="F334" s="766" t="s">
        <v>2404</v>
      </c>
      <c r="G334" s="774" t="s">
        <v>6768</v>
      </c>
    </row>
    <row r="335" spans="1:7" x14ac:dyDescent="0.2">
      <c r="A335" s="762" t="str">
        <f>MID(Instructions!$B$1,3,4)</f>
        <v>2025</v>
      </c>
      <c r="B335" s="206">
        <f>'Stmt of Revs Exps'!$D$3</f>
        <v>0</v>
      </c>
      <c r="C335" s="777" t="s">
        <v>2246</v>
      </c>
      <c r="D335" s="764" t="s">
        <v>2246</v>
      </c>
      <c r="E335" s="770">
        <f>'Detailed Exps'!$E$10</f>
        <v>0</v>
      </c>
      <c r="F335" s="766" t="s">
        <v>2437</v>
      </c>
      <c r="G335" s="774" t="s">
        <v>6768</v>
      </c>
    </row>
    <row r="336" spans="1:7" x14ac:dyDescent="0.2">
      <c r="A336" s="762" t="str">
        <f>MID(Instructions!$B$1,3,4)</f>
        <v>2025</v>
      </c>
      <c r="B336" s="206">
        <f>'Stmt of Revs Exps'!$D$3</f>
        <v>0</v>
      </c>
      <c r="C336" s="777" t="s">
        <v>2381</v>
      </c>
      <c r="D336" s="764" t="s">
        <v>2381</v>
      </c>
      <c r="E336" s="770" t="e">
        <f>'Detailed Exps'!$F$10</f>
        <v>#DIV/0!</v>
      </c>
      <c r="F336" s="766" t="s">
        <v>2405</v>
      </c>
      <c r="G336" s="774" t="s">
        <v>6768</v>
      </c>
    </row>
    <row r="337" spans="1:7" x14ac:dyDescent="0.2">
      <c r="A337" s="762" t="str">
        <f>MID(Instructions!$B$1,3,4)</f>
        <v>2025</v>
      </c>
      <c r="B337" s="206">
        <f>'Stmt of Revs Exps'!$D$3</f>
        <v>0</v>
      </c>
      <c r="C337" s="777" t="s">
        <v>2247</v>
      </c>
      <c r="D337" s="764" t="s">
        <v>2247</v>
      </c>
      <c r="E337" s="770">
        <f>'Detailed Exps'!$E$11</f>
        <v>0</v>
      </c>
      <c r="F337" s="766" t="s">
        <v>6931</v>
      </c>
      <c r="G337" s="774" t="s">
        <v>6768</v>
      </c>
    </row>
    <row r="338" spans="1:7" x14ac:dyDescent="0.2">
      <c r="A338" s="762" t="str">
        <f>MID(Instructions!$B$1,3,4)</f>
        <v>2025</v>
      </c>
      <c r="B338" s="206">
        <f>'Stmt of Revs Exps'!$D$3</f>
        <v>0</v>
      </c>
      <c r="C338" s="777" t="s">
        <v>2382</v>
      </c>
      <c r="D338" s="764" t="s">
        <v>2382</v>
      </c>
      <c r="E338" s="770" t="e">
        <f>'Detailed Exps'!$F$11</f>
        <v>#DIV/0!</v>
      </c>
      <c r="F338" s="766" t="s">
        <v>6932</v>
      </c>
      <c r="G338" s="774" t="s">
        <v>6768</v>
      </c>
    </row>
    <row r="339" spans="1:7" x14ac:dyDescent="0.2">
      <c r="A339" s="762" t="str">
        <f>MID(Instructions!$B$1,3,4)</f>
        <v>2025</v>
      </c>
      <c r="B339" s="206">
        <f>'Stmt of Revs Exps'!$D$3</f>
        <v>0</v>
      </c>
      <c r="C339" s="777" t="s">
        <v>2248</v>
      </c>
      <c r="D339" s="764" t="s">
        <v>2248</v>
      </c>
      <c r="E339" s="770">
        <f>'Detailed Exps'!$E$12</f>
        <v>0</v>
      </c>
      <c r="F339" s="766" t="s">
        <v>6933</v>
      </c>
      <c r="G339" s="774" t="s">
        <v>6768</v>
      </c>
    </row>
    <row r="340" spans="1:7" x14ac:dyDescent="0.2">
      <c r="A340" s="762" t="str">
        <f>MID(Instructions!$B$1,3,4)</f>
        <v>2025</v>
      </c>
      <c r="B340" s="206">
        <f>'Stmt of Revs Exps'!$D$3</f>
        <v>0</v>
      </c>
      <c r="C340" s="777" t="s">
        <v>2383</v>
      </c>
      <c r="D340" s="764" t="s">
        <v>2383</v>
      </c>
      <c r="E340" s="770" t="e">
        <f>'Detailed Exps'!$F$12</f>
        <v>#DIV/0!</v>
      </c>
      <c r="F340" s="766" t="s">
        <v>6934</v>
      </c>
      <c r="G340" s="774" t="s">
        <v>6768</v>
      </c>
    </row>
    <row r="341" spans="1:7" x14ac:dyDescent="0.2">
      <c r="A341" s="762" t="str">
        <f>MID(Instructions!$B$1,3,4)</f>
        <v>2025</v>
      </c>
      <c r="B341" s="206">
        <f>'Stmt of Revs Exps'!$D$3</f>
        <v>0</v>
      </c>
      <c r="C341" s="777" t="s">
        <v>2287</v>
      </c>
      <c r="D341" s="764" t="s">
        <v>2287</v>
      </c>
      <c r="E341" s="770">
        <f>'Detailed Exps'!$E$13</f>
        <v>0</v>
      </c>
      <c r="F341" s="766" t="s">
        <v>6935</v>
      </c>
      <c r="G341" s="774" t="s">
        <v>6768</v>
      </c>
    </row>
    <row r="342" spans="1:7" x14ac:dyDescent="0.2">
      <c r="A342" s="762" t="str">
        <f>MID(Instructions!$B$1,3,4)</f>
        <v>2025</v>
      </c>
      <c r="B342" s="206">
        <f>'Stmt of Revs Exps'!$D$3</f>
        <v>0</v>
      </c>
      <c r="C342" s="777" t="s">
        <v>2384</v>
      </c>
      <c r="D342" s="764" t="s">
        <v>2384</v>
      </c>
      <c r="E342" s="770" t="e">
        <f>'Detailed Exps'!$F$13</f>
        <v>#DIV/0!</v>
      </c>
      <c r="F342" s="766" t="s">
        <v>6936</v>
      </c>
      <c r="G342" s="774" t="s">
        <v>6768</v>
      </c>
    </row>
    <row r="343" spans="1:7" x14ac:dyDescent="0.2">
      <c r="A343" s="762" t="str">
        <f>MID(Instructions!$B$1,3,4)</f>
        <v>2025</v>
      </c>
      <c r="B343" s="206">
        <f>'Stmt of Revs Exps'!$D$3</f>
        <v>0</v>
      </c>
      <c r="C343" s="777" t="s">
        <v>2249</v>
      </c>
      <c r="D343" s="764" t="s">
        <v>2249</v>
      </c>
      <c r="E343" s="770">
        <f>'Detailed Exps'!$E$14</f>
        <v>0</v>
      </c>
      <c r="F343" s="766" t="s">
        <v>6937</v>
      </c>
      <c r="G343" s="774" t="s">
        <v>6768</v>
      </c>
    </row>
    <row r="344" spans="1:7" x14ac:dyDescent="0.2">
      <c r="A344" s="762" t="str">
        <f>MID(Instructions!$B$1,3,4)</f>
        <v>2025</v>
      </c>
      <c r="B344" s="206">
        <f>'Stmt of Revs Exps'!$D$3</f>
        <v>0</v>
      </c>
      <c r="C344" s="777" t="s">
        <v>2359</v>
      </c>
      <c r="D344" s="764" t="s">
        <v>2359</v>
      </c>
      <c r="E344" s="770" t="e">
        <f>'Detailed Exps'!$F$14</f>
        <v>#DIV/0!</v>
      </c>
      <c r="F344" s="766" t="s">
        <v>6938</v>
      </c>
      <c r="G344" s="774" t="s">
        <v>6768</v>
      </c>
    </row>
    <row r="345" spans="1:7" x14ac:dyDescent="0.2">
      <c r="A345" s="762" t="str">
        <f>MID(Instructions!$B$1,3,4)</f>
        <v>2025</v>
      </c>
      <c r="B345" s="206">
        <f>'Stmt of Revs Exps'!$D$3</f>
        <v>0</v>
      </c>
      <c r="C345" s="777" t="s">
        <v>2250</v>
      </c>
      <c r="D345" s="764" t="s">
        <v>2250</v>
      </c>
      <c r="E345" s="770">
        <f>'Detailed Exps'!$E$15</f>
        <v>0</v>
      </c>
      <c r="F345" s="766" t="s">
        <v>6939</v>
      </c>
      <c r="G345" s="774" t="s">
        <v>6768</v>
      </c>
    </row>
    <row r="346" spans="1:7" x14ac:dyDescent="0.2">
      <c r="A346" s="762" t="str">
        <f>MID(Instructions!$B$1,3,4)</f>
        <v>2025</v>
      </c>
      <c r="B346" s="206">
        <f>'Stmt of Revs Exps'!$D$3</f>
        <v>0</v>
      </c>
      <c r="C346" s="777" t="s">
        <v>2360</v>
      </c>
      <c r="D346" s="764" t="s">
        <v>2360</v>
      </c>
      <c r="E346" s="770" t="e">
        <f>'Detailed Exps'!$F$15</f>
        <v>#DIV/0!</v>
      </c>
      <c r="F346" s="766" t="s">
        <v>6940</v>
      </c>
      <c r="G346" s="774" t="s">
        <v>6768</v>
      </c>
    </row>
    <row r="347" spans="1:7" x14ac:dyDescent="0.2">
      <c r="A347" s="762" t="str">
        <f>MID(Instructions!$B$1,3,4)</f>
        <v>2025</v>
      </c>
      <c r="B347" s="206">
        <f>'Stmt of Revs Exps'!$D$3</f>
        <v>0</v>
      </c>
      <c r="C347" s="777" t="s">
        <v>2251</v>
      </c>
      <c r="D347" s="764" t="s">
        <v>2251</v>
      </c>
      <c r="E347" s="770">
        <f>'Detailed Exps'!$E$16</f>
        <v>0</v>
      </c>
      <c r="F347" s="766" t="s">
        <v>6941</v>
      </c>
      <c r="G347" s="774" t="s">
        <v>6768</v>
      </c>
    </row>
    <row r="348" spans="1:7" x14ac:dyDescent="0.2">
      <c r="A348" s="762" t="str">
        <f>MID(Instructions!$B$1,3,4)</f>
        <v>2025</v>
      </c>
      <c r="B348" s="206">
        <f>'Stmt of Revs Exps'!$D$3</f>
        <v>0</v>
      </c>
      <c r="C348" s="777" t="s">
        <v>2361</v>
      </c>
      <c r="D348" s="764" t="s">
        <v>2361</v>
      </c>
      <c r="E348" s="770" t="e">
        <f>'Detailed Exps'!$F$16</f>
        <v>#DIV/0!</v>
      </c>
      <c r="F348" s="766" t="s">
        <v>6942</v>
      </c>
      <c r="G348" s="774" t="s">
        <v>6768</v>
      </c>
    </row>
    <row r="349" spans="1:7" x14ac:dyDescent="0.2">
      <c r="A349" s="762" t="str">
        <f>MID(Instructions!$B$1,3,4)</f>
        <v>2025</v>
      </c>
      <c r="B349" s="206">
        <f>'Stmt of Revs Exps'!$D$3</f>
        <v>0</v>
      </c>
      <c r="C349" s="777" t="s">
        <v>2252</v>
      </c>
      <c r="D349" s="764" t="s">
        <v>2252</v>
      </c>
      <c r="E349" s="770">
        <f>'Detailed Exps'!$E$17</f>
        <v>0</v>
      </c>
      <c r="F349" s="766" t="s">
        <v>6943</v>
      </c>
      <c r="G349" s="774" t="s">
        <v>6768</v>
      </c>
    </row>
    <row r="350" spans="1:7" x14ac:dyDescent="0.2">
      <c r="A350" s="762" t="str">
        <f>MID(Instructions!$B$1,3,4)</f>
        <v>2025</v>
      </c>
      <c r="B350" s="206">
        <f>'Stmt of Revs Exps'!$D$3</f>
        <v>0</v>
      </c>
      <c r="C350" s="777" t="s">
        <v>2362</v>
      </c>
      <c r="D350" s="764" t="s">
        <v>2362</v>
      </c>
      <c r="E350" s="770" t="e">
        <f>'Detailed Exps'!$F$17</f>
        <v>#DIV/0!</v>
      </c>
      <c r="F350" s="766" t="s">
        <v>6944</v>
      </c>
      <c r="G350" s="774" t="s">
        <v>6768</v>
      </c>
    </row>
    <row r="351" spans="1:7" x14ac:dyDescent="0.2">
      <c r="A351" s="762" t="str">
        <f>MID(Instructions!$B$1,3,4)</f>
        <v>2025</v>
      </c>
      <c r="B351" s="206">
        <f>'Stmt of Revs Exps'!$D$3</f>
        <v>0</v>
      </c>
      <c r="C351" s="777" t="s">
        <v>2253</v>
      </c>
      <c r="D351" s="764" t="s">
        <v>2253</v>
      </c>
      <c r="E351" s="770">
        <f>'Detailed Exps'!$E$18</f>
        <v>0</v>
      </c>
      <c r="F351" s="766" t="s">
        <v>6945</v>
      </c>
      <c r="G351" s="774" t="s">
        <v>6768</v>
      </c>
    </row>
    <row r="352" spans="1:7" x14ac:dyDescent="0.2">
      <c r="A352" s="762" t="str">
        <f>MID(Instructions!$B$1,3,4)</f>
        <v>2025</v>
      </c>
      <c r="B352" s="206">
        <f>'Stmt of Revs Exps'!$D$3</f>
        <v>0</v>
      </c>
      <c r="C352" s="777" t="s">
        <v>2363</v>
      </c>
      <c r="D352" s="764" t="s">
        <v>2363</v>
      </c>
      <c r="E352" s="770" t="e">
        <f>'Detailed Exps'!$F$18</f>
        <v>#DIV/0!</v>
      </c>
      <c r="F352" s="766" t="s">
        <v>6946</v>
      </c>
      <c r="G352" s="774" t="s">
        <v>6768</v>
      </c>
    </row>
    <row r="353" spans="1:7" x14ac:dyDescent="0.2">
      <c r="A353" s="762" t="str">
        <f>MID(Instructions!$B$1,3,4)</f>
        <v>2025</v>
      </c>
      <c r="B353" s="206">
        <f>'Stmt of Revs Exps'!$D$3</f>
        <v>0</v>
      </c>
      <c r="C353" s="777" t="s">
        <v>2254</v>
      </c>
      <c r="D353" s="764" t="s">
        <v>2254</v>
      </c>
      <c r="E353" s="770">
        <f>'Detailed Exps'!$E$19</f>
        <v>0</v>
      </c>
      <c r="F353" s="766" t="s">
        <v>6947</v>
      </c>
      <c r="G353" s="774" t="s">
        <v>6768</v>
      </c>
    </row>
    <row r="354" spans="1:7" x14ac:dyDescent="0.2">
      <c r="A354" s="762" t="str">
        <f>MID(Instructions!$B$1,3,4)</f>
        <v>2025</v>
      </c>
      <c r="B354" s="206">
        <f>'Stmt of Revs Exps'!$D$3</f>
        <v>0</v>
      </c>
      <c r="C354" s="777" t="s">
        <v>2364</v>
      </c>
      <c r="D354" s="764" t="s">
        <v>2364</v>
      </c>
      <c r="E354" s="770" t="e">
        <f>'Detailed Exps'!$F$19</f>
        <v>#DIV/0!</v>
      </c>
      <c r="F354" s="766" t="s">
        <v>6948</v>
      </c>
      <c r="G354" s="774" t="s">
        <v>6768</v>
      </c>
    </row>
    <row r="355" spans="1:7" x14ac:dyDescent="0.2">
      <c r="A355" s="762" t="str">
        <f>MID(Instructions!$B$1,3,4)</f>
        <v>2025</v>
      </c>
      <c r="B355" s="206">
        <f>'Stmt of Revs Exps'!$D$3</f>
        <v>0</v>
      </c>
      <c r="C355" s="777" t="s">
        <v>2255</v>
      </c>
      <c r="D355" s="764" t="s">
        <v>2255</v>
      </c>
      <c r="E355" s="770">
        <f>'Detailed Exps'!$E$23</f>
        <v>0</v>
      </c>
      <c r="F355" s="766" t="s">
        <v>2406</v>
      </c>
      <c r="G355" s="774" t="s">
        <v>6768</v>
      </c>
    </row>
    <row r="356" spans="1:7" x14ac:dyDescent="0.2">
      <c r="A356" s="762" t="str">
        <f>MID(Instructions!$B$1,3,4)</f>
        <v>2025</v>
      </c>
      <c r="B356" s="206">
        <f>'Stmt of Revs Exps'!$D$3</f>
        <v>0</v>
      </c>
      <c r="C356" s="777" t="s">
        <v>2256</v>
      </c>
      <c r="D356" s="764" t="s">
        <v>2256</v>
      </c>
      <c r="E356" s="770" t="e">
        <f>'Detailed Exps'!$E$24</f>
        <v>#DIV/0!</v>
      </c>
      <c r="F356" s="766" t="s">
        <v>2407</v>
      </c>
      <c r="G356" s="774" t="s">
        <v>6768</v>
      </c>
    </row>
    <row r="357" spans="1:7" x14ac:dyDescent="0.2">
      <c r="A357" s="762" t="str">
        <f>MID(Instructions!$B$1,3,4)</f>
        <v>2025</v>
      </c>
      <c r="B357" s="206">
        <f>'Stmt of Revs Exps'!$D$3</f>
        <v>0</v>
      </c>
      <c r="C357" s="777" t="s">
        <v>2257</v>
      </c>
      <c r="D357" s="764" t="s">
        <v>2257</v>
      </c>
      <c r="E357" s="770">
        <f>'Detailed Exps'!$E$25</f>
        <v>0</v>
      </c>
      <c r="F357" s="766" t="s">
        <v>2408</v>
      </c>
      <c r="G357" s="774" t="s">
        <v>6768</v>
      </c>
    </row>
    <row r="358" spans="1:7" x14ac:dyDescent="0.2">
      <c r="A358" s="762" t="str">
        <f>MID(Instructions!$B$1,3,4)</f>
        <v>2025</v>
      </c>
      <c r="B358" s="206">
        <f>'Stmt of Revs Exps'!$D$3</f>
        <v>0</v>
      </c>
      <c r="C358" s="777" t="s">
        <v>2258</v>
      </c>
      <c r="D358" s="764" t="s">
        <v>2258</v>
      </c>
      <c r="E358" s="770" t="e">
        <f>'Detailed Exps'!$E$26</f>
        <v>#DIV/0!</v>
      </c>
      <c r="F358" s="766" t="s">
        <v>2409</v>
      </c>
      <c r="G358" s="774" t="s">
        <v>6768</v>
      </c>
    </row>
    <row r="359" spans="1:7" x14ac:dyDescent="0.2">
      <c r="A359" s="762" t="str">
        <f>MID(Instructions!$B$1,3,4)</f>
        <v>2025</v>
      </c>
      <c r="B359" s="206">
        <f>'Stmt of Revs Exps'!$D$3</f>
        <v>0</v>
      </c>
      <c r="C359" s="777" t="s">
        <v>2259</v>
      </c>
      <c r="D359" s="764" t="s">
        <v>2259</v>
      </c>
      <c r="E359" s="770">
        <f>'Detailed Exps'!$E$29</f>
        <v>0</v>
      </c>
      <c r="F359" s="766" t="s">
        <v>2410</v>
      </c>
      <c r="G359" s="774" t="s">
        <v>6768</v>
      </c>
    </row>
    <row r="360" spans="1:7" x14ac:dyDescent="0.2">
      <c r="A360" s="762" t="str">
        <f>MID(Instructions!$B$1,3,4)</f>
        <v>2025</v>
      </c>
      <c r="B360" s="206">
        <f>'Stmt of Revs Exps'!$D$3</f>
        <v>0</v>
      </c>
      <c r="C360" s="777" t="s">
        <v>2260</v>
      </c>
      <c r="D360" s="764" t="s">
        <v>2260</v>
      </c>
      <c r="E360" s="770" t="e">
        <f>'Detailed Exps'!$E$30</f>
        <v>#DIV/0!</v>
      </c>
      <c r="F360" s="766" t="s">
        <v>2411</v>
      </c>
      <c r="G360" s="774" t="s">
        <v>6768</v>
      </c>
    </row>
    <row r="361" spans="1:7" x14ac:dyDescent="0.2">
      <c r="A361" s="762" t="str">
        <f>MID(Instructions!$B$1,3,4)</f>
        <v>2025</v>
      </c>
      <c r="B361" s="206">
        <f>'Stmt of Revs Exps'!$D$3</f>
        <v>0</v>
      </c>
      <c r="C361" s="777" t="s">
        <v>2261</v>
      </c>
      <c r="D361" s="764" t="s">
        <v>2261</v>
      </c>
      <c r="E361" s="770">
        <f>'Detailed Exps'!$E$31</f>
        <v>0</v>
      </c>
      <c r="F361" s="766" t="s">
        <v>2412</v>
      </c>
      <c r="G361" s="774" t="s">
        <v>6768</v>
      </c>
    </row>
    <row r="362" spans="1:7" x14ac:dyDescent="0.2">
      <c r="A362" s="762" t="str">
        <f>MID(Instructions!$B$1,3,4)</f>
        <v>2025</v>
      </c>
      <c r="B362" s="206">
        <f>'Stmt of Revs Exps'!$D$3</f>
        <v>0</v>
      </c>
      <c r="C362" s="777" t="s">
        <v>2262</v>
      </c>
      <c r="D362" s="764" t="s">
        <v>2262</v>
      </c>
      <c r="E362" s="770">
        <f>'Detailed Exps'!$E$34</f>
        <v>0</v>
      </c>
      <c r="F362" s="766" t="s">
        <v>6949</v>
      </c>
      <c r="G362" s="774" t="s">
        <v>6768</v>
      </c>
    </row>
    <row r="363" spans="1:7" x14ac:dyDescent="0.2">
      <c r="A363" s="762" t="str">
        <f>MID(Instructions!$B$1,3,4)</f>
        <v>2025</v>
      </c>
      <c r="B363" s="206">
        <f>'Stmt of Revs Exps'!$D$3</f>
        <v>0</v>
      </c>
      <c r="C363" s="777" t="s">
        <v>2263</v>
      </c>
      <c r="D363" s="764" t="s">
        <v>2263</v>
      </c>
      <c r="E363" s="770">
        <f>'Detailed Exps'!$E$35</f>
        <v>0</v>
      </c>
      <c r="F363" s="766" t="s">
        <v>6950</v>
      </c>
      <c r="G363" s="774" t="s">
        <v>6768</v>
      </c>
    </row>
    <row r="364" spans="1:7" x14ac:dyDescent="0.2">
      <c r="A364" s="762" t="str">
        <f>MID(Instructions!$B$1,3,4)</f>
        <v>2025</v>
      </c>
      <c r="B364" s="206">
        <f>'Stmt of Revs Exps'!$D$3</f>
        <v>0</v>
      </c>
      <c r="C364" s="777" t="s">
        <v>2264</v>
      </c>
      <c r="D364" s="764" t="s">
        <v>2264</v>
      </c>
      <c r="E364" s="770" t="e">
        <f>'Detailed Exps'!$E$36</f>
        <v>#DIV/0!</v>
      </c>
      <c r="F364" s="766" t="s">
        <v>6951</v>
      </c>
      <c r="G364" s="774" t="s">
        <v>6768</v>
      </c>
    </row>
    <row r="365" spans="1:7" x14ac:dyDescent="0.2">
      <c r="A365" s="762" t="str">
        <f>MID(Instructions!$B$1,3,4)</f>
        <v>2025</v>
      </c>
      <c r="B365" s="206">
        <f>'Stmt of Revs Exps'!$D$3</f>
        <v>0</v>
      </c>
      <c r="C365" s="777" t="s">
        <v>2265</v>
      </c>
      <c r="D365" s="764" t="s">
        <v>2265</v>
      </c>
      <c r="E365" s="770">
        <f>'Detailed Exps'!$E$37</f>
        <v>0</v>
      </c>
      <c r="F365" s="766" t="s">
        <v>6952</v>
      </c>
      <c r="G365" s="774" t="s">
        <v>6768</v>
      </c>
    </row>
    <row r="366" spans="1:7" x14ac:dyDescent="0.2">
      <c r="A366" s="762" t="str">
        <f>MID(Instructions!$B$1,3,4)</f>
        <v>2025</v>
      </c>
      <c r="B366" s="206">
        <f>'Stmt of Revs Exps'!$D$3</f>
        <v>0</v>
      </c>
      <c r="C366" s="777" t="s">
        <v>6953</v>
      </c>
      <c r="D366" s="764" t="s">
        <v>6953</v>
      </c>
      <c r="E366" s="770">
        <f>'Detailed Exps'!$E$40</f>
        <v>0</v>
      </c>
      <c r="F366" s="766" t="s">
        <v>6954</v>
      </c>
      <c r="G366" s="774" t="s">
        <v>6768</v>
      </c>
    </row>
    <row r="367" spans="1:7" x14ac:dyDescent="0.2">
      <c r="A367" s="762" t="str">
        <f>MID(Instructions!$B$1,3,4)</f>
        <v>2025</v>
      </c>
      <c r="B367" s="206">
        <f>'Stmt of Revs Exps'!$D$3</f>
        <v>0</v>
      </c>
      <c r="C367" s="777" t="s">
        <v>6955</v>
      </c>
      <c r="D367" s="764" t="s">
        <v>6955</v>
      </c>
      <c r="E367" s="770">
        <f>'Detailed Exps'!$F$40</f>
        <v>0</v>
      </c>
      <c r="F367" s="766" t="s">
        <v>6956</v>
      </c>
      <c r="G367" s="774" t="s">
        <v>6768</v>
      </c>
    </row>
    <row r="368" spans="1:7" x14ac:dyDescent="0.2">
      <c r="A368" s="762" t="str">
        <f>MID(Instructions!$B$1,3,4)</f>
        <v>2025</v>
      </c>
      <c r="B368" s="206">
        <f>'Stmt of Revs Exps'!$D$3</f>
        <v>0</v>
      </c>
      <c r="C368" s="777" t="s">
        <v>6957</v>
      </c>
      <c r="D368" s="764" t="s">
        <v>6957</v>
      </c>
      <c r="E368" s="770">
        <f>'Detailed Exps'!$G$40</f>
        <v>0</v>
      </c>
      <c r="F368" s="766" t="s">
        <v>6958</v>
      </c>
      <c r="G368" s="774" t="s">
        <v>6768</v>
      </c>
    </row>
    <row r="369" spans="1:7" x14ac:dyDescent="0.2">
      <c r="A369" s="762" t="str">
        <f>MID(Instructions!$B$1,3,4)</f>
        <v>2025</v>
      </c>
      <c r="B369" s="206">
        <f>'Stmt of Revs Exps'!$D$3</f>
        <v>0</v>
      </c>
      <c r="C369" s="777" t="s">
        <v>6959</v>
      </c>
      <c r="D369" s="764" t="s">
        <v>6959</v>
      </c>
      <c r="E369" s="770">
        <f>'Detailed Exps'!$E$41</f>
        <v>0</v>
      </c>
      <c r="F369" s="766" t="s">
        <v>6960</v>
      </c>
      <c r="G369" s="774" t="s">
        <v>6768</v>
      </c>
    </row>
    <row r="370" spans="1:7" x14ac:dyDescent="0.2">
      <c r="A370" s="762" t="str">
        <f>MID(Instructions!$B$1,3,4)</f>
        <v>2025</v>
      </c>
      <c r="B370" s="206">
        <f>'Stmt of Revs Exps'!$D$3</f>
        <v>0</v>
      </c>
      <c r="C370" s="777" t="s">
        <v>6961</v>
      </c>
      <c r="D370" s="764" t="s">
        <v>6961</v>
      </c>
      <c r="E370" s="770">
        <f>'Detailed Exps'!$F$41</f>
        <v>0</v>
      </c>
      <c r="F370" s="766" t="s">
        <v>6962</v>
      </c>
      <c r="G370" s="774" t="s">
        <v>6768</v>
      </c>
    </row>
    <row r="371" spans="1:7" x14ac:dyDescent="0.2">
      <c r="A371" s="762" t="str">
        <f>MID(Instructions!$B$1,3,4)</f>
        <v>2025</v>
      </c>
      <c r="B371" s="206">
        <f>'Stmt of Revs Exps'!$D$3</f>
        <v>0</v>
      </c>
      <c r="C371" s="777" t="s">
        <v>6963</v>
      </c>
      <c r="D371" s="764" t="s">
        <v>6963</v>
      </c>
      <c r="E371" s="770">
        <f>'Detailed Exps'!$G$41</f>
        <v>0</v>
      </c>
      <c r="F371" s="766" t="s">
        <v>6964</v>
      </c>
      <c r="G371" s="774" t="s">
        <v>6768</v>
      </c>
    </row>
    <row r="372" spans="1:7" x14ac:dyDescent="0.2">
      <c r="A372" s="762" t="str">
        <f>MID(Instructions!$B$1,3,4)</f>
        <v>2025</v>
      </c>
      <c r="B372" s="206">
        <f>'Stmt of Revs Exps'!$D$3</f>
        <v>0</v>
      </c>
      <c r="C372" s="777" t="s">
        <v>6965</v>
      </c>
      <c r="D372" s="764" t="s">
        <v>6965</v>
      </c>
      <c r="E372" s="770" t="e">
        <f>'Detailed Exps'!$E$42</f>
        <v>#DIV/0!</v>
      </c>
      <c r="F372" s="766" t="s">
        <v>6966</v>
      </c>
      <c r="G372" s="774" t="s">
        <v>6768</v>
      </c>
    </row>
    <row r="373" spans="1:7" x14ac:dyDescent="0.2">
      <c r="A373" s="762" t="str">
        <f>MID(Instructions!$B$1,3,4)</f>
        <v>2025</v>
      </c>
      <c r="B373" s="206">
        <f>'Stmt of Revs Exps'!$D$3</f>
        <v>0</v>
      </c>
      <c r="C373" s="777" t="s">
        <v>6967</v>
      </c>
      <c r="D373" s="764" t="s">
        <v>6967</v>
      </c>
      <c r="E373" s="770" t="e">
        <f>'Detailed Exps'!$F$42</f>
        <v>#DIV/0!</v>
      </c>
      <c r="F373" s="766" t="s">
        <v>6968</v>
      </c>
      <c r="G373" s="774" t="s">
        <v>6768</v>
      </c>
    </row>
    <row r="374" spans="1:7" x14ac:dyDescent="0.2">
      <c r="A374" s="762" t="str">
        <f>MID(Instructions!$B$1,3,4)</f>
        <v>2025</v>
      </c>
      <c r="B374" s="206">
        <f>'Stmt of Revs Exps'!$D$3</f>
        <v>0</v>
      </c>
      <c r="C374" s="777" t="s">
        <v>6969</v>
      </c>
      <c r="D374" s="764" t="s">
        <v>6969</v>
      </c>
      <c r="E374" s="770" t="e">
        <f>'Detailed Exps'!$G$42</f>
        <v>#DIV/0!</v>
      </c>
      <c r="F374" s="766" t="s">
        <v>6970</v>
      </c>
      <c r="G374" s="774" t="s">
        <v>6768</v>
      </c>
    </row>
    <row r="375" spans="1:7" x14ac:dyDescent="0.2">
      <c r="A375" s="762" t="str">
        <f>MID(Instructions!$B$1,3,4)</f>
        <v>2025</v>
      </c>
      <c r="B375" s="206">
        <f>'Stmt of Revs Exps'!$D$3</f>
        <v>0</v>
      </c>
      <c r="C375" s="777" t="s">
        <v>6971</v>
      </c>
      <c r="D375" s="764" t="s">
        <v>6971</v>
      </c>
      <c r="E375" s="770">
        <f>'Detailed Exps'!$E$45</f>
        <v>0</v>
      </c>
      <c r="F375" s="766" t="s">
        <v>6972</v>
      </c>
      <c r="G375" s="774" t="s">
        <v>6768</v>
      </c>
    </row>
    <row r="376" spans="1:7" x14ac:dyDescent="0.2">
      <c r="A376" s="762" t="str">
        <f>MID(Instructions!$B$1,3,4)</f>
        <v>2025</v>
      </c>
      <c r="B376" s="206">
        <f>'Stmt of Revs Exps'!$D$3</f>
        <v>0</v>
      </c>
      <c r="C376" s="777" t="s">
        <v>6973</v>
      </c>
      <c r="D376" s="764" t="s">
        <v>6973</v>
      </c>
      <c r="E376" s="770">
        <f>'Detailed Exps'!$F$45</f>
        <v>0</v>
      </c>
      <c r="F376" s="766" t="s">
        <v>6974</v>
      </c>
      <c r="G376" s="774" t="s">
        <v>6768</v>
      </c>
    </row>
    <row r="377" spans="1:7" x14ac:dyDescent="0.2">
      <c r="A377" s="762" t="str">
        <f>MID(Instructions!$B$1,3,4)</f>
        <v>2025</v>
      </c>
      <c r="B377" s="206">
        <f>'Stmt of Revs Exps'!$D$3</f>
        <v>0</v>
      </c>
      <c r="C377" s="777" t="s">
        <v>6975</v>
      </c>
      <c r="D377" s="764" t="s">
        <v>6975</v>
      </c>
      <c r="E377" s="770" t="e">
        <f>'Detailed Exps'!$G$45</f>
        <v>#DIV/0!</v>
      </c>
      <c r="F377" s="766" t="s">
        <v>6976</v>
      </c>
      <c r="G377" s="774" t="s">
        <v>6768</v>
      </c>
    </row>
    <row r="378" spans="1:7" x14ac:dyDescent="0.2">
      <c r="A378" s="762" t="str">
        <f>MID(Instructions!$B$1,3,4)</f>
        <v>2025</v>
      </c>
      <c r="B378" s="206">
        <f>'Stmt of Revs Exps'!$D$3</f>
        <v>0</v>
      </c>
      <c r="C378" s="777" t="s">
        <v>2365</v>
      </c>
      <c r="D378" s="764" t="s">
        <v>2365</v>
      </c>
      <c r="E378" s="770">
        <f>'Detailed Exps'!$E$46</f>
        <v>0</v>
      </c>
      <c r="F378" s="766" t="s">
        <v>6977</v>
      </c>
      <c r="G378" s="774" t="s">
        <v>6768</v>
      </c>
    </row>
    <row r="379" spans="1:7" x14ac:dyDescent="0.2">
      <c r="A379" s="762" t="str">
        <f>MID(Instructions!$B$1,3,4)</f>
        <v>2025</v>
      </c>
      <c r="B379" s="206">
        <f>'Stmt of Revs Exps'!$D$3</f>
        <v>0</v>
      </c>
      <c r="C379" s="777" t="s">
        <v>2366</v>
      </c>
      <c r="D379" s="764" t="s">
        <v>2366</v>
      </c>
      <c r="E379" s="770">
        <f>'Detailed Exps'!$F$46</f>
        <v>0</v>
      </c>
      <c r="F379" s="766" t="s">
        <v>6978</v>
      </c>
      <c r="G379" s="774" t="s">
        <v>6768</v>
      </c>
    </row>
    <row r="380" spans="1:7" x14ac:dyDescent="0.2">
      <c r="A380" s="762" t="str">
        <f>MID(Instructions!$B$1,3,4)</f>
        <v>2025</v>
      </c>
      <c r="B380" s="206">
        <f>'Stmt of Revs Exps'!$D$3</f>
        <v>0</v>
      </c>
      <c r="C380" s="777" t="s">
        <v>2367</v>
      </c>
      <c r="D380" s="764" t="s">
        <v>2367</v>
      </c>
      <c r="E380" s="770" t="e">
        <f>'Detailed Exps'!$G$46</f>
        <v>#DIV/0!</v>
      </c>
      <c r="F380" s="766" t="s">
        <v>6979</v>
      </c>
      <c r="G380" s="774" t="s">
        <v>6768</v>
      </c>
    </row>
    <row r="381" spans="1:7" x14ac:dyDescent="0.2">
      <c r="A381" s="762" t="str">
        <f>MID(Instructions!$B$1,3,4)</f>
        <v>2025</v>
      </c>
      <c r="B381" s="206">
        <f>'Stmt of Revs Exps'!$D$3</f>
        <v>0</v>
      </c>
      <c r="C381" s="778" t="s">
        <v>2368</v>
      </c>
      <c r="D381" s="764" t="s">
        <v>2368</v>
      </c>
      <c r="E381" s="770">
        <f>'Detailed Exps'!$E$47</f>
        <v>0</v>
      </c>
      <c r="F381" s="766" t="s">
        <v>6980</v>
      </c>
      <c r="G381" s="774" t="s">
        <v>6768</v>
      </c>
    </row>
    <row r="382" spans="1:7" x14ac:dyDescent="0.2">
      <c r="A382" s="762" t="str">
        <f>MID(Instructions!$B$1,3,4)</f>
        <v>2025</v>
      </c>
      <c r="B382" s="206">
        <f>'Stmt of Revs Exps'!$D$3</f>
        <v>0</v>
      </c>
      <c r="C382" s="778" t="s">
        <v>2369</v>
      </c>
      <c r="D382" s="764" t="s">
        <v>2369</v>
      </c>
      <c r="E382" s="770">
        <f>'Detailed Exps'!$F$47</f>
        <v>0</v>
      </c>
      <c r="F382" s="766" t="s">
        <v>6981</v>
      </c>
      <c r="G382" s="774" t="s">
        <v>6768</v>
      </c>
    </row>
    <row r="383" spans="1:7" x14ac:dyDescent="0.2">
      <c r="A383" s="762" t="str">
        <f>MID(Instructions!$B$1,3,4)</f>
        <v>2025</v>
      </c>
      <c r="B383" s="206">
        <f>'Stmt of Revs Exps'!$D$3</f>
        <v>0</v>
      </c>
      <c r="C383" s="778" t="s">
        <v>2370</v>
      </c>
      <c r="D383" s="764" t="s">
        <v>2370</v>
      </c>
      <c r="E383" s="770" t="e">
        <f>'Detailed Exps'!$G$47</f>
        <v>#DIV/0!</v>
      </c>
      <c r="F383" s="766" t="s">
        <v>6982</v>
      </c>
      <c r="G383" s="774" t="s">
        <v>6768</v>
      </c>
    </row>
    <row r="384" spans="1:7" x14ac:dyDescent="0.2">
      <c r="A384" s="762" t="str">
        <f>MID(Instructions!$B$1,3,4)</f>
        <v>2025</v>
      </c>
      <c r="B384" s="206">
        <f>'Stmt of Revs Exps'!$D$3</f>
        <v>0</v>
      </c>
      <c r="C384" s="777" t="s">
        <v>2371</v>
      </c>
      <c r="D384" s="764" t="s">
        <v>2371</v>
      </c>
      <c r="E384" s="770">
        <f>'Detailed Exps'!$E$48</f>
        <v>0</v>
      </c>
      <c r="F384" s="766" t="s">
        <v>6983</v>
      </c>
      <c r="G384" s="774" t="s">
        <v>6768</v>
      </c>
    </row>
    <row r="385" spans="1:7" x14ac:dyDescent="0.2">
      <c r="A385" s="762" t="str">
        <f>MID(Instructions!$B$1,3,4)</f>
        <v>2025</v>
      </c>
      <c r="B385" s="206">
        <f>'Stmt of Revs Exps'!$D$3</f>
        <v>0</v>
      </c>
      <c r="C385" s="777" t="s">
        <v>2372</v>
      </c>
      <c r="D385" s="764" t="s">
        <v>2372</v>
      </c>
      <c r="E385" s="770">
        <f>'Detailed Exps'!$F$48</f>
        <v>0</v>
      </c>
      <c r="F385" s="766" t="s">
        <v>6984</v>
      </c>
      <c r="G385" s="774" t="s">
        <v>6768</v>
      </c>
    </row>
    <row r="386" spans="1:7" x14ac:dyDescent="0.2">
      <c r="A386" s="762" t="str">
        <f>MID(Instructions!$B$1,3,4)</f>
        <v>2025</v>
      </c>
      <c r="B386" s="206">
        <f>'Stmt of Revs Exps'!$D$3</f>
        <v>0</v>
      </c>
      <c r="C386" s="777" t="s">
        <v>2373</v>
      </c>
      <c r="D386" s="764" t="s">
        <v>2373</v>
      </c>
      <c r="E386" s="770" t="e">
        <f>'Detailed Exps'!$G$48</f>
        <v>#DIV/0!</v>
      </c>
      <c r="F386" s="766" t="s">
        <v>6985</v>
      </c>
      <c r="G386" s="774" t="s">
        <v>6768</v>
      </c>
    </row>
    <row r="387" spans="1:7" x14ac:dyDescent="0.2">
      <c r="A387" s="762" t="str">
        <f>MID(Instructions!$B$1,3,4)</f>
        <v>2025</v>
      </c>
      <c r="B387" s="206">
        <f>'Stmt of Revs Exps'!$D$3</f>
        <v>0</v>
      </c>
      <c r="C387" s="777" t="s">
        <v>2374</v>
      </c>
      <c r="D387" s="764" t="s">
        <v>2374</v>
      </c>
      <c r="E387" s="770">
        <f>'Detailed Exps'!$E$51</f>
        <v>0</v>
      </c>
      <c r="F387" s="766" t="s">
        <v>6986</v>
      </c>
      <c r="G387" s="774" t="s">
        <v>6768</v>
      </c>
    </row>
    <row r="388" spans="1:7" x14ac:dyDescent="0.2">
      <c r="A388" s="762" t="str">
        <f>MID(Instructions!$B$1,3,4)</f>
        <v>2025</v>
      </c>
      <c r="B388" s="206">
        <f>'Stmt of Revs Exps'!$D$3</f>
        <v>0</v>
      </c>
      <c r="C388" s="777" t="s">
        <v>2375</v>
      </c>
      <c r="D388" s="764" t="s">
        <v>2375</v>
      </c>
      <c r="E388" s="770">
        <f>'Detailed Exps'!$F$51</f>
        <v>0</v>
      </c>
      <c r="F388" s="766" t="s">
        <v>6987</v>
      </c>
      <c r="G388" s="774" t="s">
        <v>6768</v>
      </c>
    </row>
    <row r="389" spans="1:7" x14ac:dyDescent="0.2">
      <c r="A389" s="762" t="str">
        <f>MID(Instructions!$B$1,3,4)</f>
        <v>2025</v>
      </c>
      <c r="B389" s="206">
        <f>'Stmt of Revs Exps'!$D$3</f>
        <v>0</v>
      </c>
      <c r="C389" s="777" t="s">
        <v>2376</v>
      </c>
      <c r="D389" s="764" t="s">
        <v>2376</v>
      </c>
      <c r="E389" s="770" t="e">
        <f>'Detailed Exps'!$G$51</f>
        <v>#DIV/0!</v>
      </c>
      <c r="F389" s="766" t="s">
        <v>6988</v>
      </c>
      <c r="G389" s="774" t="s">
        <v>6768</v>
      </c>
    </row>
    <row r="390" spans="1:7" x14ac:dyDescent="0.2">
      <c r="A390" s="762" t="str">
        <f>MID(Instructions!$B$1,3,4)</f>
        <v>2025</v>
      </c>
      <c r="B390" s="206">
        <f>'Stmt of Revs Exps'!$D$3</f>
        <v>0</v>
      </c>
      <c r="C390" s="777" t="s">
        <v>2377</v>
      </c>
      <c r="D390" s="764" t="s">
        <v>2377</v>
      </c>
      <c r="E390" s="770">
        <f>'Detailed Exps'!$E$54</f>
        <v>0</v>
      </c>
      <c r="F390" s="766" t="s">
        <v>6989</v>
      </c>
      <c r="G390" s="774" t="s">
        <v>6768</v>
      </c>
    </row>
    <row r="391" spans="1:7" x14ac:dyDescent="0.2">
      <c r="A391" s="762" t="str">
        <f>MID(Instructions!$B$1,3,4)</f>
        <v>2025</v>
      </c>
      <c r="B391" s="206">
        <f>'Stmt of Revs Exps'!$D$3</f>
        <v>0</v>
      </c>
      <c r="C391" s="777" t="s">
        <v>2378</v>
      </c>
      <c r="D391" s="764" t="s">
        <v>2378</v>
      </c>
      <c r="E391" s="770">
        <f>'Detailed Exps'!$F$54</f>
        <v>0</v>
      </c>
      <c r="F391" s="766" t="s">
        <v>6990</v>
      </c>
      <c r="G391" s="774" t="s">
        <v>6768</v>
      </c>
    </row>
    <row r="392" spans="1:7" x14ac:dyDescent="0.2">
      <c r="A392" s="762" t="str">
        <f>MID(Instructions!$B$1,3,4)</f>
        <v>2025</v>
      </c>
      <c r="B392" s="206">
        <f>'Stmt of Revs Exps'!$D$3</f>
        <v>0</v>
      </c>
      <c r="C392" s="777" t="s">
        <v>2379</v>
      </c>
      <c r="D392" s="764" t="s">
        <v>2379</v>
      </c>
      <c r="E392" s="770" t="e">
        <f>'Detailed Exps'!$G$54</f>
        <v>#DIV/0!</v>
      </c>
      <c r="F392" s="766" t="s">
        <v>6991</v>
      </c>
      <c r="G392" s="774" t="s">
        <v>6768</v>
      </c>
    </row>
    <row r="393" spans="1:7" x14ac:dyDescent="0.2">
      <c r="A393" s="762" t="str">
        <f>MID(Instructions!$B$1,3,4)</f>
        <v>2025</v>
      </c>
      <c r="B393" s="206">
        <f>'Stmt of Revs Exps'!$D$3</f>
        <v>0</v>
      </c>
      <c r="C393" s="777" t="s">
        <v>2275</v>
      </c>
      <c r="D393" s="764" t="s">
        <v>2275</v>
      </c>
      <c r="E393" s="770">
        <f>'Detailed Exps'!$E$57</f>
        <v>0</v>
      </c>
      <c r="F393" s="766" t="s">
        <v>6992</v>
      </c>
      <c r="G393" s="774" t="s">
        <v>6768</v>
      </c>
    </row>
    <row r="394" spans="1:7" x14ac:dyDescent="0.2">
      <c r="A394" s="762" t="str">
        <f>MID(Instructions!$B$1,3,4)</f>
        <v>2025</v>
      </c>
      <c r="B394" s="206">
        <f>'Stmt of Revs Exps'!$D$3</f>
        <v>0</v>
      </c>
      <c r="C394" s="777" t="s">
        <v>2276</v>
      </c>
      <c r="D394" s="764" t="s">
        <v>2276</v>
      </c>
      <c r="E394" s="770">
        <f>'Detailed Exps'!$E$58</f>
        <v>0</v>
      </c>
      <c r="F394" s="766" t="s">
        <v>6993</v>
      </c>
      <c r="G394" s="774" t="s">
        <v>6768</v>
      </c>
    </row>
    <row r="395" spans="1:7" x14ac:dyDescent="0.2">
      <c r="A395" s="762" t="str">
        <f>MID(Instructions!$B$1,3,4)</f>
        <v>2025</v>
      </c>
      <c r="B395" s="206">
        <f>'Stmt of Revs Exps'!$D$3</f>
        <v>0</v>
      </c>
      <c r="C395" s="777" t="s">
        <v>2277</v>
      </c>
      <c r="D395" s="764" t="s">
        <v>2277</v>
      </c>
      <c r="E395" s="770" t="e">
        <f>'Detailed Exps'!$E$59</f>
        <v>#DIV/0!</v>
      </c>
      <c r="F395" s="766" t="s">
        <v>6994</v>
      </c>
      <c r="G395" s="774" t="s">
        <v>6768</v>
      </c>
    </row>
    <row r="396" spans="1:7" x14ac:dyDescent="0.2">
      <c r="A396" s="762" t="str">
        <f>MID(Instructions!$B$1,3,4)</f>
        <v>2025</v>
      </c>
      <c r="B396" s="206">
        <f>'Stmt of Revs Exps'!$D$3</f>
        <v>0</v>
      </c>
      <c r="C396" s="777" t="s">
        <v>2278</v>
      </c>
      <c r="D396" s="764" t="s">
        <v>2278</v>
      </c>
      <c r="E396" s="770">
        <f>'Detailed Exps'!$E$62</f>
        <v>0</v>
      </c>
      <c r="F396" s="766" t="s">
        <v>6995</v>
      </c>
      <c r="G396" s="774" t="s">
        <v>6768</v>
      </c>
    </row>
    <row r="397" spans="1:7" x14ac:dyDescent="0.2">
      <c r="A397" s="762" t="str">
        <f>MID(Instructions!$B$1,3,4)</f>
        <v>2025</v>
      </c>
      <c r="B397" s="206">
        <f>'Stmt of Revs Exps'!$D$3</f>
        <v>0</v>
      </c>
      <c r="C397" s="777" t="s">
        <v>2279</v>
      </c>
      <c r="D397" s="764" t="s">
        <v>2279</v>
      </c>
      <c r="E397" s="770">
        <f>'Detailed Exps'!$E$63</f>
        <v>0</v>
      </c>
      <c r="F397" s="766" t="s">
        <v>6996</v>
      </c>
      <c r="G397" s="774" t="s">
        <v>6768</v>
      </c>
    </row>
    <row r="398" spans="1:7" x14ac:dyDescent="0.2">
      <c r="A398" s="762" t="str">
        <f>MID(Instructions!$B$1,3,4)</f>
        <v>2025</v>
      </c>
      <c r="B398" s="206">
        <f>'Stmt of Revs Exps'!$D$3</f>
        <v>0</v>
      </c>
      <c r="C398" s="777" t="s">
        <v>2280</v>
      </c>
      <c r="D398" s="764" t="s">
        <v>2280</v>
      </c>
      <c r="E398" s="770" t="e">
        <f>'Detailed Exps'!$E$64</f>
        <v>#DIV/0!</v>
      </c>
      <c r="F398" s="766" t="s">
        <v>6997</v>
      </c>
      <c r="G398" s="774" t="s">
        <v>6768</v>
      </c>
    </row>
    <row r="399" spans="1:7" x14ac:dyDescent="0.2">
      <c r="A399" s="762" t="str">
        <f>MID(Instructions!$B$1,3,4)</f>
        <v>2025</v>
      </c>
      <c r="B399" s="206">
        <f>'Stmt of Revs Exps'!$D$3</f>
        <v>0</v>
      </c>
      <c r="C399" s="777" t="s">
        <v>2281</v>
      </c>
      <c r="D399" s="764" t="s">
        <v>2281</v>
      </c>
      <c r="E399" s="770">
        <f>'Detailed Exps'!$E$67</f>
        <v>0</v>
      </c>
      <c r="F399" s="766" t="s">
        <v>6999</v>
      </c>
      <c r="G399" s="774" t="s">
        <v>6768</v>
      </c>
    </row>
    <row r="400" spans="1:7" x14ac:dyDescent="0.2">
      <c r="A400" s="762" t="str">
        <f>MID(Instructions!$B$1,3,4)</f>
        <v>2025</v>
      </c>
      <c r="B400" s="206">
        <f>'Stmt of Revs Exps'!$D$3</f>
        <v>0</v>
      </c>
      <c r="C400" s="777" t="s">
        <v>2282</v>
      </c>
      <c r="D400" s="764" t="s">
        <v>2282</v>
      </c>
      <c r="E400" s="770" t="e">
        <f>'Detailed Exps'!$E$68</f>
        <v>#DIV/0!</v>
      </c>
      <c r="F400" s="766" t="s">
        <v>6998</v>
      </c>
      <c r="G400" s="774" t="s">
        <v>6768</v>
      </c>
    </row>
    <row r="401" spans="1:7" x14ac:dyDescent="0.2">
      <c r="A401" s="762" t="str">
        <f>MID(Instructions!$B$1,3,4)</f>
        <v>2025</v>
      </c>
      <c r="B401" s="206">
        <f>'Stmt of Revs Exps'!$D$3</f>
        <v>0</v>
      </c>
      <c r="C401" s="777" t="s">
        <v>2283</v>
      </c>
      <c r="D401" s="764" t="s">
        <v>2283</v>
      </c>
      <c r="E401" s="770">
        <f>'Detailed Exps'!$E$69</f>
        <v>0</v>
      </c>
      <c r="F401" s="766" t="s">
        <v>7000</v>
      </c>
      <c r="G401" s="774" t="s">
        <v>6768</v>
      </c>
    </row>
    <row r="402" spans="1:7" x14ac:dyDescent="0.2">
      <c r="A402" s="762" t="str">
        <f>MID(Instructions!$B$1,3,4)</f>
        <v>2025</v>
      </c>
      <c r="B402" s="206">
        <f>'Stmt of Revs Exps'!$D$3</f>
        <v>0</v>
      </c>
      <c r="C402" s="777" t="s">
        <v>2284</v>
      </c>
      <c r="D402" s="764" t="s">
        <v>2284</v>
      </c>
      <c r="E402" s="770">
        <f>'Detailed Exps'!$E$70</f>
        <v>0</v>
      </c>
      <c r="F402" s="766" t="s">
        <v>7001</v>
      </c>
      <c r="G402" s="774" t="s">
        <v>6768</v>
      </c>
    </row>
    <row r="403" spans="1:7" x14ac:dyDescent="0.2">
      <c r="A403" s="762" t="str">
        <f>MID(Instructions!$B$1,3,4)</f>
        <v>2025</v>
      </c>
      <c r="B403" s="206">
        <f>'Stmt of Revs Exps'!$D$3</f>
        <v>0</v>
      </c>
      <c r="C403" s="777" t="s">
        <v>2285</v>
      </c>
      <c r="D403" s="764" t="s">
        <v>2285</v>
      </c>
      <c r="E403" s="770" t="e">
        <f>'Detailed Exps'!$E$71</f>
        <v>#DIV/0!</v>
      </c>
      <c r="F403" s="766" t="s">
        <v>7002</v>
      </c>
      <c r="G403" s="774" t="s">
        <v>6768</v>
      </c>
    </row>
    <row r="404" spans="1:7" x14ac:dyDescent="0.2">
      <c r="A404" s="762" t="str">
        <f>MID(Instructions!$B$1,3,4)</f>
        <v>2025</v>
      </c>
      <c r="B404" s="206">
        <f>'Stmt of Revs Exps'!$D$3</f>
        <v>0</v>
      </c>
      <c r="C404" s="777" t="s">
        <v>2286</v>
      </c>
      <c r="D404" s="764" t="s">
        <v>2286</v>
      </c>
      <c r="E404" s="770">
        <f>'Detailed Exps'!$E$76</f>
        <v>0</v>
      </c>
      <c r="F404" s="766" t="s">
        <v>7003</v>
      </c>
      <c r="G404" s="774" t="s">
        <v>6768</v>
      </c>
    </row>
    <row r="405" spans="1:7" x14ac:dyDescent="0.2">
      <c r="A405" s="762" t="str">
        <f>MID(Instructions!$B$1,3,4)</f>
        <v>2025</v>
      </c>
      <c r="B405" s="206">
        <f>'Stmt of Revs Exps'!$D$3</f>
        <v>0</v>
      </c>
      <c r="C405" s="777" t="s">
        <v>1307</v>
      </c>
      <c r="D405" s="764" t="s">
        <v>1307</v>
      </c>
      <c r="E405" s="770">
        <f>Misc!$E$8</f>
        <v>0</v>
      </c>
      <c r="F405" s="766" t="s">
        <v>2394</v>
      </c>
      <c r="G405" s="774" t="s">
        <v>6769</v>
      </c>
    </row>
    <row r="406" spans="1:7" x14ac:dyDescent="0.2">
      <c r="A406" s="762" t="str">
        <f>MID(Instructions!$B$1,3,4)</f>
        <v>2025</v>
      </c>
      <c r="B406" s="206">
        <f>'Stmt of Revs Exps'!$D$3</f>
        <v>0</v>
      </c>
      <c r="C406" s="777" t="s">
        <v>1308</v>
      </c>
      <c r="D406" s="764" t="s">
        <v>1308</v>
      </c>
      <c r="E406" s="770">
        <f>Misc!$F$8</f>
        <v>0</v>
      </c>
      <c r="F406" s="766" t="s">
        <v>2395</v>
      </c>
      <c r="G406" s="774" t="s">
        <v>6769</v>
      </c>
    </row>
    <row r="407" spans="1:7" x14ac:dyDescent="0.2">
      <c r="A407" s="762" t="str">
        <f>MID(Instructions!$B$1,3,4)</f>
        <v>2025</v>
      </c>
      <c r="B407" s="206">
        <f>'Stmt of Revs Exps'!$D$3</f>
        <v>0</v>
      </c>
      <c r="C407" s="777" t="s">
        <v>1309</v>
      </c>
      <c r="D407" s="764" t="s">
        <v>1309</v>
      </c>
      <c r="E407" s="770" t="e">
        <f>Misc!$G$8</f>
        <v>#DIV/0!</v>
      </c>
      <c r="F407" s="766" t="s">
        <v>2396</v>
      </c>
      <c r="G407" s="774" t="s">
        <v>6769</v>
      </c>
    </row>
    <row r="408" spans="1:7" x14ac:dyDescent="0.2">
      <c r="A408" s="762" t="str">
        <f>MID(Instructions!$B$1,3,4)</f>
        <v>2025</v>
      </c>
      <c r="B408" s="206">
        <f>'Stmt of Revs Exps'!$D$3</f>
        <v>0</v>
      </c>
      <c r="C408" s="777" t="s">
        <v>1310</v>
      </c>
      <c r="D408" s="764" t="s">
        <v>1310</v>
      </c>
      <c r="E408" s="770">
        <f>Misc!$E$9</f>
        <v>0</v>
      </c>
      <c r="F408" s="766" t="s">
        <v>2397</v>
      </c>
      <c r="G408" s="774" t="s">
        <v>6769</v>
      </c>
    </row>
    <row r="409" spans="1:7" x14ac:dyDescent="0.2">
      <c r="A409" s="762" t="str">
        <f>MID(Instructions!$B$1,3,4)</f>
        <v>2025</v>
      </c>
      <c r="B409" s="206">
        <f>'Stmt of Revs Exps'!$D$3</f>
        <v>0</v>
      </c>
      <c r="C409" s="777" t="s">
        <v>1311</v>
      </c>
      <c r="D409" s="764" t="s">
        <v>1311</v>
      </c>
      <c r="E409" s="770">
        <f>Misc!$F$9</f>
        <v>0</v>
      </c>
      <c r="F409" s="766" t="s">
        <v>2398</v>
      </c>
      <c r="G409" s="774" t="s">
        <v>6769</v>
      </c>
    </row>
    <row r="410" spans="1:7" x14ac:dyDescent="0.2">
      <c r="A410" s="762" t="str">
        <f>MID(Instructions!$B$1,3,4)</f>
        <v>2025</v>
      </c>
      <c r="B410" s="206">
        <f>'Stmt of Revs Exps'!$D$3</f>
        <v>0</v>
      </c>
      <c r="C410" s="777" t="s">
        <v>1312</v>
      </c>
      <c r="D410" s="764" t="s">
        <v>1312</v>
      </c>
      <c r="E410" s="770" t="e">
        <f>Misc!$G$9</f>
        <v>#DIV/0!</v>
      </c>
      <c r="F410" s="766" t="s">
        <v>2399</v>
      </c>
      <c r="G410" s="774" t="s">
        <v>6769</v>
      </c>
    </row>
    <row r="411" spans="1:7" x14ac:dyDescent="0.2">
      <c r="A411" s="762" t="str">
        <f>MID(Instructions!$B$1,3,4)</f>
        <v>2025</v>
      </c>
      <c r="B411" s="206">
        <f>'Stmt of Revs Exps'!$D$3</f>
        <v>0</v>
      </c>
      <c r="C411" s="777" t="s">
        <v>1313</v>
      </c>
      <c r="D411" s="764" t="s">
        <v>1313</v>
      </c>
      <c r="E411" s="770">
        <f>Misc!$E$10</f>
        <v>0</v>
      </c>
      <c r="F411" s="766" t="s">
        <v>2400</v>
      </c>
      <c r="G411" s="774" t="s">
        <v>6769</v>
      </c>
    </row>
    <row r="412" spans="1:7" x14ac:dyDescent="0.2">
      <c r="A412" s="762" t="str">
        <f>MID(Instructions!$B$1,3,4)</f>
        <v>2025</v>
      </c>
      <c r="B412" s="206">
        <f>'Stmt of Revs Exps'!$D$3</f>
        <v>0</v>
      </c>
      <c r="C412" s="777" t="s">
        <v>1314</v>
      </c>
      <c r="D412" s="764" t="s">
        <v>1314</v>
      </c>
      <c r="E412" s="770">
        <f>Misc!$F$10</f>
        <v>0</v>
      </c>
      <c r="F412" s="766" t="s">
        <v>2401</v>
      </c>
      <c r="G412" s="774" t="s">
        <v>6769</v>
      </c>
    </row>
    <row r="413" spans="1:7" x14ac:dyDescent="0.2">
      <c r="A413" s="762" t="str">
        <f>MID(Instructions!$B$1,3,4)</f>
        <v>2025</v>
      </c>
      <c r="B413" s="206">
        <f>'Stmt of Revs Exps'!$D$3</f>
        <v>0</v>
      </c>
      <c r="C413" s="777" t="s">
        <v>1315</v>
      </c>
      <c r="D413" s="764" t="s">
        <v>1315</v>
      </c>
      <c r="E413" s="770" t="e">
        <f>Misc!$G$10</f>
        <v>#DIV/0!</v>
      </c>
      <c r="F413" s="766" t="s">
        <v>2402</v>
      </c>
      <c r="G413" s="774" t="s">
        <v>6769</v>
      </c>
    </row>
    <row r="414" spans="1:7" x14ac:dyDescent="0.2">
      <c r="A414" s="762" t="str">
        <f>MID(Instructions!$B$1,3,4)</f>
        <v>2025</v>
      </c>
      <c r="B414" s="206">
        <f>'Stmt of Revs Exps'!$D$3</f>
        <v>0</v>
      </c>
      <c r="C414" s="777" t="s">
        <v>6903</v>
      </c>
      <c r="D414" s="764" t="s">
        <v>6903</v>
      </c>
      <c r="E414" s="770">
        <f>Misc!$E$13</f>
        <v>0</v>
      </c>
      <c r="F414" s="766" t="s">
        <v>7004</v>
      </c>
      <c r="G414" s="774" t="s">
        <v>6769</v>
      </c>
    </row>
    <row r="415" spans="1:7" x14ac:dyDescent="0.2">
      <c r="A415" s="762" t="str">
        <f>MID(Instructions!$B$1,3,4)</f>
        <v>2025</v>
      </c>
      <c r="B415" s="206">
        <f>'Stmt of Revs Exps'!$D$3</f>
        <v>0</v>
      </c>
      <c r="C415" s="777" t="s">
        <v>6904</v>
      </c>
      <c r="D415" s="764" t="s">
        <v>6904</v>
      </c>
      <c r="E415" s="770">
        <f>Misc!$E$16</f>
        <v>0</v>
      </c>
      <c r="F415" s="766" t="s">
        <v>7005</v>
      </c>
      <c r="G415" s="774" t="s">
        <v>6769</v>
      </c>
    </row>
    <row r="416" spans="1:7" x14ac:dyDescent="0.2">
      <c r="A416" s="762" t="str">
        <f>MID(Instructions!$B$1,3,4)</f>
        <v>2025</v>
      </c>
      <c r="B416" s="206">
        <f>'Stmt of Revs Exps'!$D$3</f>
        <v>0</v>
      </c>
      <c r="C416" s="777" t="s">
        <v>1316</v>
      </c>
      <c r="D416" s="764" t="s">
        <v>1316</v>
      </c>
      <c r="E416" s="770">
        <f>Misc!$E$19</f>
        <v>0</v>
      </c>
      <c r="F416" s="766" t="str">
        <f>D416&amp;" - Projected CIP-"&amp;Misc!B19</f>
        <v>MM6 - Projected CIP-FY 2026</v>
      </c>
      <c r="G416" s="774" t="s">
        <v>6769</v>
      </c>
    </row>
    <row r="417" spans="1:7" x14ac:dyDescent="0.2">
      <c r="A417" s="762" t="str">
        <f>MID(Instructions!$B$1,3,4)</f>
        <v>2025</v>
      </c>
      <c r="B417" s="206">
        <f>'Stmt of Revs Exps'!$D$3</f>
        <v>0</v>
      </c>
      <c r="C417" s="777" t="s">
        <v>1317</v>
      </c>
      <c r="D417" s="764" t="s">
        <v>1317</v>
      </c>
      <c r="E417" s="770">
        <f>Misc!$E$20</f>
        <v>0</v>
      </c>
      <c r="F417" s="766" t="str">
        <f>D417&amp;" - Projected CIP-"&amp;Misc!B20</f>
        <v>MM7 - Projected CIP-FY 2027</v>
      </c>
      <c r="G417" s="774" t="s">
        <v>6769</v>
      </c>
    </row>
    <row r="418" spans="1:7" x14ac:dyDescent="0.2">
      <c r="A418" s="762" t="str">
        <f>MID(Instructions!$B$1,3,4)</f>
        <v>2025</v>
      </c>
      <c r="B418" s="206">
        <f>'Stmt of Revs Exps'!$D$3</f>
        <v>0</v>
      </c>
      <c r="C418" s="777" t="s">
        <v>1318</v>
      </c>
      <c r="D418" s="764" t="s">
        <v>1318</v>
      </c>
      <c r="E418" s="770">
        <f>Misc!$E$21</f>
        <v>0</v>
      </c>
      <c r="F418" s="766" t="str">
        <f>D418&amp;" - Projected CIP-"&amp;Misc!B21</f>
        <v>MM8 - Projected CIP-FY 2028</v>
      </c>
      <c r="G418" s="774" t="s">
        <v>6769</v>
      </c>
    </row>
    <row r="419" spans="1:7" x14ac:dyDescent="0.2">
      <c r="A419" s="762" t="str">
        <f>MID(Instructions!$B$1,3,4)</f>
        <v>2025</v>
      </c>
      <c r="B419" s="206">
        <f>'Stmt of Revs Exps'!$D$3</f>
        <v>0</v>
      </c>
      <c r="C419" s="777" t="s">
        <v>6905</v>
      </c>
      <c r="D419" s="764" t="s">
        <v>6905</v>
      </c>
      <c r="E419" s="770">
        <f>Misc!$E$22</f>
        <v>0</v>
      </c>
      <c r="F419" s="766" t="str">
        <f>D419&amp;" - Projected CIP-"&amp;Misc!B22</f>
        <v>MM9 - Projected CIP-FY 2029</v>
      </c>
      <c r="G419" s="774" t="s">
        <v>6769</v>
      </c>
    </row>
    <row r="420" spans="1:7" x14ac:dyDescent="0.2">
      <c r="A420" s="762" t="str">
        <f>MID(Instructions!$B$1,3,4)</f>
        <v>2025</v>
      </c>
      <c r="B420" s="206">
        <f>'Stmt of Revs Exps'!$D$3</f>
        <v>0</v>
      </c>
      <c r="C420" s="777" t="s">
        <v>6906</v>
      </c>
      <c r="D420" s="764" t="s">
        <v>6906</v>
      </c>
      <c r="E420" s="770">
        <f>Misc!$E$23</f>
        <v>0</v>
      </c>
      <c r="F420" s="766" t="str">
        <f>D420&amp;" - Projected CIP-"&amp;Misc!B23</f>
        <v>MM10 - Projected CIP-FY 2030</v>
      </c>
      <c r="G420" s="774" t="s">
        <v>6769</v>
      </c>
    </row>
    <row r="421" spans="1:7" x14ac:dyDescent="0.2">
      <c r="A421" s="762" t="str">
        <f>MID(Instructions!$B$1,3,4)</f>
        <v>2025</v>
      </c>
      <c r="B421" s="206">
        <f>'Stmt of Revs Exps'!$D$3</f>
        <v>0</v>
      </c>
      <c r="C421" s="777" t="s">
        <v>6907</v>
      </c>
      <c r="D421" s="764" t="s">
        <v>6907</v>
      </c>
      <c r="E421" s="770">
        <f>Misc!$E$24</f>
        <v>0</v>
      </c>
      <c r="F421" s="766" t="str">
        <f>D421&amp;" - Projected CIP-"&amp;Misc!B24</f>
        <v>MM11 - Projected CIP-FY 2031</v>
      </c>
      <c r="G421" s="774" t="s">
        <v>6769</v>
      </c>
    </row>
    <row r="422" spans="1:7" x14ac:dyDescent="0.2">
      <c r="A422" s="762" t="str">
        <f>MID(Instructions!$B$1,3,4)</f>
        <v>2025</v>
      </c>
      <c r="B422" s="206">
        <f>'Stmt of Revs Exps'!$D$3</f>
        <v>0</v>
      </c>
      <c r="C422" s="777" t="s">
        <v>1319</v>
      </c>
      <c r="D422" s="764" t="s">
        <v>1319</v>
      </c>
      <c r="E422" s="770">
        <f>Misc!$E$25</f>
        <v>0</v>
      </c>
      <c r="F422" s="766" t="str">
        <f>"MM12 - Total Projected CIP "&amp;RIGHT(Misc!B25,19)</f>
        <v>MM12 - Total Projected CIP (FY 2026 - FY 2031)</v>
      </c>
      <c r="G422" s="774" t="s">
        <v>6769</v>
      </c>
    </row>
    <row r="423" spans="1:7" x14ac:dyDescent="0.2">
      <c r="A423" s="762" t="str">
        <f>MID(Instructions!$B$1,3,4)</f>
        <v>2025</v>
      </c>
      <c r="B423" s="206">
        <f>'Stmt of Revs Exps'!$D$3</f>
        <v>0</v>
      </c>
      <c r="C423" s="777" t="s">
        <v>1320</v>
      </c>
      <c r="D423" s="764" t="s">
        <v>1320</v>
      </c>
      <c r="E423" s="770">
        <f>Misc!$E$28</f>
        <v>0</v>
      </c>
      <c r="F423" s="766" t="s">
        <v>7006</v>
      </c>
      <c r="G423" s="774" t="s">
        <v>6769</v>
      </c>
    </row>
    <row r="424" spans="1:7" x14ac:dyDescent="0.2">
      <c r="A424" s="762" t="str">
        <f>MID(Instructions!$B$1,3,4)</f>
        <v>2025</v>
      </c>
      <c r="B424" s="206">
        <f>'Stmt of Revs Exps'!$D$3</f>
        <v>0</v>
      </c>
      <c r="C424" s="777" t="s">
        <v>1321</v>
      </c>
      <c r="D424" s="764" t="s">
        <v>1321</v>
      </c>
      <c r="E424" s="770">
        <f>Misc!$E$29</f>
        <v>0</v>
      </c>
      <c r="F424" s="766" t="s">
        <v>7007</v>
      </c>
      <c r="G424" s="774" t="s">
        <v>6769</v>
      </c>
    </row>
    <row r="425" spans="1:7" x14ac:dyDescent="0.2">
      <c r="A425" s="762" t="str">
        <f>MID(Instructions!$B$1,3,4)</f>
        <v>2025</v>
      </c>
      <c r="B425" s="206">
        <f>'Stmt of Revs Exps'!$D$3</f>
        <v>0</v>
      </c>
      <c r="C425" s="779" t="s">
        <v>1322</v>
      </c>
      <c r="D425" s="764" t="s">
        <v>1322</v>
      </c>
      <c r="E425" s="770">
        <f>Misc!$E$33</f>
        <v>0</v>
      </c>
      <c r="F425" s="766" t="s">
        <v>7008</v>
      </c>
      <c r="G425" s="774" t="s">
        <v>6769</v>
      </c>
    </row>
    <row r="426" spans="1:7" s="781" customFormat="1" x14ac:dyDescent="0.2">
      <c r="A426" s="762" t="str">
        <f>MID(Instructions!$B$1,3,4)</f>
        <v>2025</v>
      </c>
      <c r="B426" s="206">
        <f>'Stmt of Revs Exps'!$D$3</f>
        <v>0</v>
      </c>
      <c r="C426" s="779" t="s">
        <v>7195</v>
      </c>
      <c r="D426" s="779" t="s">
        <v>7195</v>
      </c>
      <c r="E426" s="780">
        <f>Misc!$E$36</f>
        <v>0</v>
      </c>
      <c r="F426" s="766" t="s">
        <v>7200</v>
      </c>
      <c r="G426" s="774" t="s">
        <v>6769</v>
      </c>
    </row>
    <row r="427" spans="1:7" s="781" customFormat="1" x14ac:dyDescent="0.2">
      <c r="A427" s="762" t="str">
        <f>MID(Instructions!$B$1,3,4)</f>
        <v>2025</v>
      </c>
      <c r="B427" s="206">
        <f>'Stmt of Revs Exps'!$D$3</f>
        <v>0</v>
      </c>
      <c r="C427" s="779" t="s">
        <v>7198</v>
      </c>
      <c r="D427" s="779" t="s">
        <v>7198</v>
      </c>
      <c r="E427" s="780">
        <f>Misc!$E$37</f>
        <v>0</v>
      </c>
      <c r="F427" s="766" t="s">
        <v>7201</v>
      </c>
      <c r="G427" s="774" t="s">
        <v>6769</v>
      </c>
    </row>
    <row r="428" spans="1:7" x14ac:dyDescent="0.2">
      <c r="A428" s="762" t="str">
        <f>MID(Instructions!$B$1,3,4)</f>
        <v>2025</v>
      </c>
      <c r="B428" s="206">
        <f>'Stmt of Revs Exps'!$D$3</f>
        <v>0</v>
      </c>
      <c r="C428" s="779" t="s">
        <v>1323</v>
      </c>
      <c r="D428" s="781" t="s">
        <v>1323</v>
      </c>
      <c r="E428" s="770">
        <f>Misc!E38</f>
        <v>0</v>
      </c>
      <c r="F428" s="766" t="s">
        <v>7009</v>
      </c>
      <c r="G428" s="774" t="s">
        <v>6769</v>
      </c>
    </row>
    <row r="429" spans="1:7" x14ac:dyDescent="0.2">
      <c r="A429" s="762" t="str">
        <f>MID(Instructions!$B$1,3,4)</f>
        <v>2025</v>
      </c>
      <c r="B429" s="206">
        <f>'Stmt of Revs Exps'!$D$3</f>
        <v>0</v>
      </c>
      <c r="C429" s="779" t="s">
        <v>1324</v>
      </c>
      <c r="D429" s="781" t="s">
        <v>1324</v>
      </c>
      <c r="E429" s="770">
        <f>Misc!E40</f>
        <v>0</v>
      </c>
      <c r="F429" s="766" t="s">
        <v>7010</v>
      </c>
      <c r="G429" s="774" t="s">
        <v>6769</v>
      </c>
    </row>
    <row r="430" spans="1:7" x14ac:dyDescent="0.2">
      <c r="A430" s="762" t="str">
        <f>MID(Instructions!$B$1,3,4)</f>
        <v>2025</v>
      </c>
      <c r="B430" s="206">
        <f>'Stmt of Revs Exps'!$D$3</f>
        <v>0</v>
      </c>
      <c r="C430" s="779" t="s">
        <v>1325</v>
      </c>
      <c r="D430" s="779" t="s">
        <v>1325</v>
      </c>
      <c r="E430" s="770">
        <f>Misc!E41</f>
        <v>0</v>
      </c>
      <c r="F430" s="766" t="s">
        <v>7011</v>
      </c>
      <c r="G430" s="774" t="s">
        <v>6769</v>
      </c>
    </row>
    <row r="431" spans="1:7" x14ac:dyDescent="0.2">
      <c r="A431" s="762" t="str">
        <f>MID(Instructions!$B$1,3,4)</f>
        <v>2025</v>
      </c>
      <c r="B431" s="206">
        <f>'Stmt of Revs Exps'!$D$3</f>
        <v>0</v>
      </c>
      <c r="C431" s="779" t="s">
        <v>1326</v>
      </c>
      <c r="D431" s="779" t="s">
        <v>1326</v>
      </c>
      <c r="E431" s="770">
        <f>Misc!E42</f>
        <v>0</v>
      </c>
      <c r="F431" s="766" t="s">
        <v>7012</v>
      </c>
      <c r="G431" s="774" t="s">
        <v>6769</v>
      </c>
    </row>
    <row r="432" spans="1:7" x14ac:dyDescent="0.2">
      <c r="A432" s="762" t="str">
        <f>MID(Instructions!$B$1,3,4)</f>
        <v>2025</v>
      </c>
      <c r="B432" s="206">
        <f>'Stmt of Revs Exps'!$D$3</f>
        <v>0</v>
      </c>
      <c r="C432" s="779" t="s">
        <v>1327</v>
      </c>
      <c r="D432" s="779" t="s">
        <v>1327</v>
      </c>
      <c r="E432" s="770">
        <f>Misc!E43</f>
        <v>0</v>
      </c>
      <c r="F432" s="766" t="s">
        <v>7013</v>
      </c>
      <c r="G432" s="774" t="s">
        <v>6769</v>
      </c>
    </row>
    <row r="433" spans="1:7" x14ac:dyDescent="0.2">
      <c r="A433" s="762" t="str">
        <f>MID(Instructions!$B$1,3,4)</f>
        <v>2025</v>
      </c>
      <c r="B433" s="206">
        <f>'Stmt of Revs Exps'!$D$3</f>
        <v>0</v>
      </c>
      <c r="C433" s="779" t="s">
        <v>1328</v>
      </c>
      <c r="D433" s="779" t="s">
        <v>1328</v>
      </c>
      <c r="E433" s="770">
        <f>Misc!E44</f>
        <v>0</v>
      </c>
      <c r="F433" s="766" t="s">
        <v>7014</v>
      </c>
      <c r="G433" s="774" t="s">
        <v>6769</v>
      </c>
    </row>
    <row r="434" spans="1:7" x14ac:dyDescent="0.2">
      <c r="A434" s="762" t="str">
        <f>MID(Instructions!$B$1,3,4)</f>
        <v>2025</v>
      </c>
      <c r="B434" s="206">
        <f>'Stmt of Revs Exps'!$D$3</f>
        <v>0</v>
      </c>
      <c r="C434" s="779" t="s">
        <v>1329</v>
      </c>
      <c r="D434" s="781" t="s">
        <v>1329</v>
      </c>
      <c r="E434" s="770">
        <f>Misc!$E$45</f>
        <v>0</v>
      </c>
      <c r="F434" s="766" t="s">
        <v>7015</v>
      </c>
      <c r="G434" s="774" t="s">
        <v>6769</v>
      </c>
    </row>
    <row r="435" spans="1:7" x14ac:dyDescent="0.2">
      <c r="A435" s="762" t="str">
        <f>MID(Instructions!$B$1,3,4)</f>
        <v>2025</v>
      </c>
      <c r="B435" s="206">
        <f>'Stmt of Revs Exps'!$D$3</f>
        <v>0</v>
      </c>
      <c r="C435" s="779" t="s">
        <v>1330</v>
      </c>
      <c r="D435" s="781" t="s">
        <v>1330</v>
      </c>
      <c r="E435" s="770">
        <f>Misc!$E$46</f>
        <v>0</v>
      </c>
      <c r="F435" s="766" t="s">
        <v>7016</v>
      </c>
      <c r="G435" s="774" t="s">
        <v>6769</v>
      </c>
    </row>
    <row r="436" spans="1:7" x14ac:dyDescent="0.2">
      <c r="A436" s="762" t="str">
        <f>MID(Instructions!$B$1,3,4)</f>
        <v>2025</v>
      </c>
      <c r="B436" s="206">
        <f>'Stmt of Revs Exps'!$D$3</f>
        <v>0</v>
      </c>
      <c r="C436" s="777" t="s">
        <v>7017</v>
      </c>
      <c r="D436" s="764" t="s">
        <v>7017</v>
      </c>
      <c r="E436" s="770">
        <f>Misc!$E$50</f>
        <v>0</v>
      </c>
      <c r="F436" s="766" t="s">
        <v>7018</v>
      </c>
      <c r="G436" s="774" t="s">
        <v>6769</v>
      </c>
    </row>
    <row r="437" spans="1:7" x14ac:dyDescent="0.2">
      <c r="A437" s="762" t="str">
        <f>MID(Instructions!$B$1,3,4)</f>
        <v>2025</v>
      </c>
      <c r="B437" s="206">
        <f>'Stmt of Revs Exps'!$D$3</f>
        <v>0</v>
      </c>
      <c r="C437" s="777" t="s">
        <v>7019</v>
      </c>
      <c r="D437" s="764" t="s">
        <v>7019</v>
      </c>
      <c r="E437" s="770">
        <f>Misc!$F$50</f>
        <v>0</v>
      </c>
      <c r="F437" s="766" t="s">
        <v>7020</v>
      </c>
      <c r="G437" s="774" t="s">
        <v>6769</v>
      </c>
    </row>
    <row r="438" spans="1:7" x14ac:dyDescent="0.2">
      <c r="A438" s="762" t="str">
        <f>MID(Instructions!$B$1,3,4)</f>
        <v>2025</v>
      </c>
      <c r="B438" s="206">
        <f>'Stmt of Revs Exps'!$D$3</f>
        <v>0</v>
      </c>
      <c r="C438" s="777" t="s">
        <v>7021</v>
      </c>
      <c r="D438" s="764" t="s">
        <v>7021</v>
      </c>
      <c r="E438" s="770">
        <f>Misc!$G$50</f>
        <v>0</v>
      </c>
      <c r="F438" s="766" t="s">
        <v>7022</v>
      </c>
      <c r="G438" s="774" t="s">
        <v>6769</v>
      </c>
    </row>
    <row r="439" spans="1:7" x14ac:dyDescent="0.2">
      <c r="A439" s="762" t="str">
        <f>MID(Instructions!$B$1,3,4)</f>
        <v>2025</v>
      </c>
      <c r="B439" s="206">
        <f>'Stmt of Revs Exps'!$D$3</f>
        <v>0</v>
      </c>
      <c r="C439" s="777" t="s">
        <v>7023</v>
      </c>
      <c r="D439" s="764" t="s">
        <v>7023</v>
      </c>
      <c r="E439" s="770" t="e">
        <f>Misc!$H$50</f>
        <v>#DIV/0!</v>
      </c>
      <c r="F439" s="766" t="s">
        <v>7024</v>
      </c>
      <c r="G439" s="774" t="s">
        <v>6769</v>
      </c>
    </row>
    <row r="440" spans="1:7" x14ac:dyDescent="0.2">
      <c r="A440" s="762" t="str">
        <f>MID(Instructions!$B$1,3,4)</f>
        <v>2025</v>
      </c>
      <c r="B440" s="206">
        <f>'Stmt of Revs Exps'!$D$3</f>
        <v>0</v>
      </c>
      <c r="C440" s="777" t="s">
        <v>7025</v>
      </c>
      <c r="D440" s="764" t="s">
        <v>7025</v>
      </c>
      <c r="E440" s="770" t="e">
        <f>Misc!$I$50</f>
        <v>#DIV/0!</v>
      </c>
      <c r="F440" s="766" t="s">
        <v>7026</v>
      </c>
      <c r="G440" s="774" t="s">
        <v>6769</v>
      </c>
    </row>
    <row r="441" spans="1:7" x14ac:dyDescent="0.2">
      <c r="A441" s="762" t="str">
        <f>MID(Instructions!$B$1,3,4)</f>
        <v>2025</v>
      </c>
      <c r="B441" s="206">
        <f>'Stmt of Revs Exps'!$D$3</f>
        <v>0</v>
      </c>
      <c r="C441" s="777" t="s">
        <v>7027</v>
      </c>
      <c r="D441" s="764" t="s">
        <v>7027</v>
      </c>
      <c r="E441" s="770">
        <f>Misc!$J$50</f>
        <v>0</v>
      </c>
      <c r="F441" s="766" t="s">
        <v>7028</v>
      </c>
      <c r="G441" s="774" t="s">
        <v>6769</v>
      </c>
    </row>
    <row r="442" spans="1:7" x14ac:dyDescent="0.2">
      <c r="A442" s="762" t="str">
        <f>MID(Instructions!$B$1,3,4)</f>
        <v>2025</v>
      </c>
      <c r="B442" s="206">
        <f>'Stmt of Revs Exps'!$D$3</f>
        <v>0</v>
      </c>
      <c r="C442" s="777" t="s">
        <v>7029</v>
      </c>
      <c r="D442" s="764" t="s">
        <v>7029</v>
      </c>
      <c r="E442" s="770" t="e">
        <f>Misc!$K$50</f>
        <v>#DIV/0!</v>
      </c>
      <c r="F442" s="766" t="s">
        <v>7030</v>
      </c>
      <c r="G442" s="774" t="s">
        <v>6769</v>
      </c>
    </row>
    <row r="443" spans="1:7" x14ac:dyDescent="0.2">
      <c r="A443" s="762" t="str">
        <f>MID(Instructions!$B$1,3,4)</f>
        <v>2025</v>
      </c>
      <c r="B443" s="206">
        <f>'Stmt of Revs Exps'!$D$3</f>
        <v>0</v>
      </c>
      <c r="C443" s="777" t="s">
        <v>7031</v>
      </c>
      <c r="D443" s="764" t="s">
        <v>7031</v>
      </c>
      <c r="E443" s="770" t="e">
        <f>Misc!$L$50</f>
        <v>#DIV/0!</v>
      </c>
      <c r="F443" s="766" t="s">
        <v>7032</v>
      </c>
      <c r="G443" s="774" t="s">
        <v>6769</v>
      </c>
    </row>
    <row r="444" spans="1:7" x14ac:dyDescent="0.2">
      <c r="A444" s="762" t="str">
        <f>MID(Instructions!$B$1,3,4)</f>
        <v>2025</v>
      </c>
      <c r="B444" s="206">
        <f>'Stmt of Revs Exps'!$D$3</f>
        <v>0</v>
      </c>
      <c r="C444" s="777" t="s">
        <v>7033</v>
      </c>
      <c r="D444" s="764" t="s">
        <v>7033</v>
      </c>
      <c r="E444" s="770">
        <f>Misc!$E$51</f>
        <v>0</v>
      </c>
      <c r="F444" s="766" t="s">
        <v>7034</v>
      </c>
      <c r="G444" s="774" t="s">
        <v>6769</v>
      </c>
    </row>
    <row r="445" spans="1:7" x14ac:dyDescent="0.2">
      <c r="A445" s="762" t="str">
        <f>MID(Instructions!$B$1,3,4)</f>
        <v>2025</v>
      </c>
      <c r="B445" s="206">
        <f>'Stmt of Revs Exps'!$D$3</f>
        <v>0</v>
      </c>
      <c r="C445" s="777" t="s">
        <v>7035</v>
      </c>
      <c r="D445" s="764" t="s">
        <v>7035</v>
      </c>
      <c r="E445" s="770">
        <f>Misc!$F$51</f>
        <v>0</v>
      </c>
      <c r="F445" s="766" t="s">
        <v>7036</v>
      </c>
      <c r="G445" s="774" t="s">
        <v>6769</v>
      </c>
    </row>
    <row r="446" spans="1:7" x14ac:dyDescent="0.2">
      <c r="A446" s="762" t="str">
        <f>MID(Instructions!$B$1,3,4)</f>
        <v>2025</v>
      </c>
      <c r="B446" s="206">
        <f>'Stmt of Revs Exps'!$D$3</f>
        <v>0</v>
      </c>
      <c r="C446" s="777" t="s">
        <v>7037</v>
      </c>
      <c r="D446" s="764" t="s">
        <v>7037</v>
      </c>
      <c r="E446" s="770">
        <f>Misc!$G$51</f>
        <v>0</v>
      </c>
      <c r="F446" s="766" t="s">
        <v>7038</v>
      </c>
      <c r="G446" s="774" t="s">
        <v>6769</v>
      </c>
    </row>
    <row r="447" spans="1:7" x14ac:dyDescent="0.2">
      <c r="A447" s="762" t="str">
        <f>MID(Instructions!$B$1,3,4)</f>
        <v>2025</v>
      </c>
      <c r="B447" s="206">
        <f>'Stmt of Revs Exps'!$D$3</f>
        <v>0</v>
      </c>
      <c r="C447" s="777" t="s">
        <v>7039</v>
      </c>
      <c r="D447" s="764" t="s">
        <v>7039</v>
      </c>
      <c r="E447" s="770" t="e">
        <f>Misc!$H$51</f>
        <v>#DIV/0!</v>
      </c>
      <c r="F447" s="766" t="s">
        <v>7040</v>
      </c>
      <c r="G447" s="774" t="s">
        <v>6769</v>
      </c>
    </row>
    <row r="448" spans="1:7" x14ac:dyDescent="0.2">
      <c r="A448" s="762" t="str">
        <f>MID(Instructions!$B$1,3,4)</f>
        <v>2025</v>
      </c>
      <c r="B448" s="206">
        <f>'Stmt of Revs Exps'!$D$3</f>
        <v>0</v>
      </c>
      <c r="C448" s="777" t="s">
        <v>7041</v>
      </c>
      <c r="D448" s="764" t="s">
        <v>7041</v>
      </c>
      <c r="E448" s="770" t="e">
        <f>Misc!$I$51</f>
        <v>#DIV/0!</v>
      </c>
      <c r="F448" s="766" t="s">
        <v>7042</v>
      </c>
      <c r="G448" s="774" t="s">
        <v>6769</v>
      </c>
    </row>
    <row r="449" spans="1:7" x14ac:dyDescent="0.2">
      <c r="A449" s="762" t="str">
        <f>MID(Instructions!$B$1,3,4)</f>
        <v>2025</v>
      </c>
      <c r="B449" s="206">
        <f>'Stmt of Revs Exps'!$D$3</f>
        <v>0</v>
      </c>
      <c r="C449" s="777" t="s">
        <v>7043</v>
      </c>
      <c r="D449" s="764" t="s">
        <v>7043</v>
      </c>
      <c r="E449" s="770">
        <f>Misc!$J$51</f>
        <v>0</v>
      </c>
      <c r="F449" s="766" t="s">
        <v>7044</v>
      </c>
      <c r="G449" s="774" t="s">
        <v>6769</v>
      </c>
    </row>
    <row r="450" spans="1:7" x14ac:dyDescent="0.2">
      <c r="A450" s="762" t="str">
        <f>MID(Instructions!$B$1,3,4)</f>
        <v>2025</v>
      </c>
      <c r="B450" s="206">
        <f>'Stmt of Revs Exps'!$D$3</f>
        <v>0</v>
      </c>
      <c r="C450" s="777" t="s">
        <v>7045</v>
      </c>
      <c r="D450" s="764" t="s">
        <v>7045</v>
      </c>
      <c r="E450" s="770" t="e">
        <f>Misc!$K$51</f>
        <v>#DIV/0!</v>
      </c>
      <c r="F450" s="766" t="s">
        <v>7046</v>
      </c>
      <c r="G450" s="774" t="s">
        <v>6769</v>
      </c>
    </row>
    <row r="451" spans="1:7" x14ac:dyDescent="0.2">
      <c r="A451" s="762" t="str">
        <f>MID(Instructions!$B$1,3,4)</f>
        <v>2025</v>
      </c>
      <c r="B451" s="206">
        <f>'Stmt of Revs Exps'!$D$3</f>
        <v>0</v>
      </c>
      <c r="C451" s="777" t="s">
        <v>7047</v>
      </c>
      <c r="D451" s="764" t="s">
        <v>7047</v>
      </c>
      <c r="E451" s="770" t="e">
        <f>Misc!$L$51</f>
        <v>#DIV/0!</v>
      </c>
      <c r="F451" s="766" t="s">
        <v>7048</v>
      </c>
      <c r="G451" s="774" t="s">
        <v>6769</v>
      </c>
    </row>
    <row r="452" spans="1:7" x14ac:dyDescent="0.2">
      <c r="A452" s="762" t="str">
        <f>MID(Instructions!$B$1,3,4)</f>
        <v>2025</v>
      </c>
      <c r="B452" s="206">
        <f>'Stmt of Revs Exps'!$D$3</f>
        <v>0</v>
      </c>
      <c r="C452" s="777" t="s">
        <v>6699</v>
      </c>
      <c r="D452" s="764" t="s">
        <v>6699</v>
      </c>
      <c r="E452" s="770">
        <f>Misc!$E$52</f>
        <v>0</v>
      </c>
      <c r="F452" s="766" t="s">
        <v>7055</v>
      </c>
      <c r="G452" s="774" t="s">
        <v>6769</v>
      </c>
    </row>
    <row r="453" spans="1:7" x14ac:dyDescent="0.2">
      <c r="A453" s="762" t="str">
        <f>MID(Instructions!$B$1,3,4)</f>
        <v>2025</v>
      </c>
      <c r="B453" s="206">
        <f>'Stmt of Revs Exps'!$D$3</f>
        <v>0</v>
      </c>
      <c r="C453" s="777" t="s">
        <v>6700</v>
      </c>
      <c r="D453" s="764" t="s">
        <v>6700</v>
      </c>
      <c r="E453" s="770">
        <f>Misc!$F$52</f>
        <v>0</v>
      </c>
      <c r="F453" s="766" t="s">
        <v>7056</v>
      </c>
      <c r="G453" s="774" t="s">
        <v>6769</v>
      </c>
    </row>
    <row r="454" spans="1:7" x14ac:dyDescent="0.2">
      <c r="A454" s="762" t="str">
        <f>MID(Instructions!$B$1,3,4)</f>
        <v>2025</v>
      </c>
      <c r="B454" s="206">
        <f>'Stmt of Revs Exps'!$D$3</f>
        <v>0</v>
      </c>
      <c r="C454" s="777" t="s">
        <v>7049</v>
      </c>
      <c r="D454" s="764" t="s">
        <v>7049</v>
      </c>
      <c r="E454" s="770">
        <f>Misc!$G$52</f>
        <v>0</v>
      </c>
      <c r="F454" s="766" t="s">
        <v>7057</v>
      </c>
      <c r="G454" s="774" t="s">
        <v>6769</v>
      </c>
    </row>
    <row r="455" spans="1:7" x14ac:dyDescent="0.2">
      <c r="A455" s="762" t="str">
        <f>MID(Instructions!$B$1,3,4)</f>
        <v>2025</v>
      </c>
      <c r="B455" s="206">
        <f>'Stmt of Revs Exps'!$D$3</f>
        <v>0</v>
      </c>
      <c r="C455" s="777" t="s">
        <v>7050</v>
      </c>
      <c r="D455" s="764" t="s">
        <v>7050</v>
      </c>
      <c r="E455" s="770" t="e">
        <f>Misc!$H$52</f>
        <v>#DIV/0!</v>
      </c>
      <c r="F455" s="766" t="s">
        <v>7058</v>
      </c>
      <c r="G455" s="774" t="s">
        <v>6769</v>
      </c>
    </row>
    <row r="456" spans="1:7" x14ac:dyDescent="0.2">
      <c r="A456" s="762" t="str">
        <f>MID(Instructions!$B$1,3,4)</f>
        <v>2025</v>
      </c>
      <c r="B456" s="206">
        <f>'Stmt of Revs Exps'!$D$3</f>
        <v>0</v>
      </c>
      <c r="C456" s="777" t="s">
        <v>7051</v>
      </c>
      <c r="D456" s="764" t="s">
        <v>7051</v>
      </c>
      <c r="E456" s="770" t="e">
        <f>Misc!$I$52</f>
        <v>#DIV/0!</v>
      </c>
      <c r="F456" s="766" t="s">
        <v>7059</v>
      </c>
      <c r="G456" s="774" t="s">
        <v>6769</v>
      </c>
    </row>
    <row r="457" spans="1:7" x14ac:dyDescent="0.2">
      <c r="A457" s="762" t="str">
        <f>MID(Instructions!$B$1,3,4)</f>
        <v>2025</v>
      </c>
      <c r="B457" s="206">
        <f>'Stmt of Revs Exps'!$D$3</f>
        <v>0</v>
      </c>
      <c r="C457" s="777" t="s">
        <v>7052</v>
      </c>
      <c r="D457" s="764" t="s">
        <v>7052</v>
      </c>
      <c r="E457" s="770">
        <f>Misc!$J$52</f>
        <v>0</v>
      </c>
      <c r="F457" s="766" t="s">
        <v>7060</v>
      </c>
      <c r="G457" s="774" t="s">
        <v>6769</v>
      </c>
    </row>
    <row r="458" spans="1:7" x14ac:dyDescent="0.2">
      <c r="A458" s="762" t="str">
        <f>MID(Instructions!$B$1,3,4)</f>
        <v>2025</v>
      </c>
      <c r="B458" s="206">
        <f>'Stmt of Revs Exps'!$D$3</f>
        <v>0</v>
      </c>
      <c r="C458" s="777" t="s">
        <v>7053</v>
      </c>
      <c r="D458" s="764" t="s">
        <v>7053</v>
      </c>
      <c r="E458" s="770" t="e">
        <f>Misc!$K$52</f>
        <v>#DIV/0!</v>
      </c>
      <c r="F458" s="766" t="s">
        <v>7061</v>
      </c>
      <c r="G458" s="774" t="s">
        <v>6769</v>
      </c>
    </row>
    <row r="459" spans="1:7" x14ac:dyDescent="0.2">
      <c r="A459" s="762" t="str">
        <f>MID(Instructions!$B$1,3,4)</f>
        <v>2025</v>
      </c>
      <c r="B459" s="206">
        <f>'Stmt of Revs Exps'!$D$3</f>
        <v>0</v>
      </c>
      <c r="C459" s="777" t="s">
        <v>7054</v>
      </c>
      <c r="D459" s="764" t="s">
        <v>7054</v>
      </c>
      <c r="E459" s="770" t="e">
        <f>Misc!$L$52</f>
        <v>#DIV/0!</v>
      </c>
      <c r="F459" s="766" t="s">
        <v>7062</v>
      </c>
      <c r="G459" s="774" t="s">
        <v>6769</v>
      </c>
    </row>
    <row r="460" spans="1:7" x14ac:dyDescent="0.2">
      <c r="A460" s="762" t="str">
        <f>MID(Instructions!$B$1,3,4)</f>
        <v>2025</v>
      </c>
      <c r="B460" s="206">
        <f>'Stmt of Revs Exps'!$D$3</f>
        <v>0</v>
      </c>
      <c r="C460" s="777" t="s">
        <v>6694</v>
      </c>
      <c r="D460" s="764" t="s">
        <v>6694</v>
      </c>
      <c r="E460" s="770">
        <f>Misc!$E$53</f>
        <v>0</v>
      </c>
      <c r="F460" s="766" t="s">
        <v>7063</v>
      </c>
      <c r="G460" s="774" t="s">
        <v>6769</v>
      </c>
    </row>
    <row r="461" spans="1:7" x14ac:dyDescent="0.2">
      <c r="A461" s="762" t="str">
        <f>MID(Instructions!$B$1,3,4)</f>
        <v>2025</v>
      </c>
      <c r="B461" s="206">
        <f>'Stmt of Revs Exps'!$D$3</f>
        <v>0</v>
      </c>
      <c r="C461" s="777" t="s">
        <v>6695</v>
      </c>
      <c r="D461" s="764" t="s">
        <v>6695</v>
      </c>
      <c r="E461" s="770">
        <f>Misc!$F$53</f>
        <v>0</v>
      </c>
      <c r="F461" s="766" t="s">
        <v>7064</v>
      </c>
      <c r="G461" s="774" t="s">
        <v>6769</v>
      </c>
    </row>
    <row r="462" spans="1:7" x14ac:dyDescent="0.2">
      <c r="A462" s="762" t="str">
        <f>MID(Instructions!$B$1,3,4)</f>
        <v>2025</v>
      </c>
      <c r="B462" s="206">
        <f>'Stmt of Revs Exps'!$D$3</f>
        <v>0</v>
      </c>
      <c r="C462" s="777" t="s">
        <v>7065</v>
      </c>
      <c r="D462" s="764" t="s">
        <v>7065</v>
      </c>
      <c r="E462" s="770">
        <f>Misc!$G$53</f>
        <v>0</v>
      </c>
      <c r="F462" s="766" t="s">
        <v>7066</v>
      </c>
      <c r="G462" s="774" t="s">
        <v>6769</v>
      </c>
    </row>
    <row r="463" spans="1:7" x14ac:dyDescent="0.2">
      <c r="A463" s="762" t="str">
        <f>MID(Instructions!$B$1,3,4)</f>
        <v>2025</v>
      </c>
      <c r="B463" s="206">
        <f>'Stmt of Revs Exps'!$D$3</f>
        <v>0</v>
      </c>
      <c r="C463" s="777" t="s">
        <v>7067</v>
      </c>
      <c r="D463" s="764" t="s">
        <v>7067</v>
      </c>
      <c r="E463" s="770" t="e">
        <f>Misc!$H$53</f>
        <v>#DIV/0!</v>
      </c>
      <c r="F463" s="766" t="s">
        <v>7068</v>
      </c>
      <c r="G463" s="774" t="s">
        <v>6769</v>
      </c>
    </row>
    <row r="464" spans="1:7" x14ac:dyDescent="0.2">
      <c r="A464" s="762" t="str">
        <f>MID(Instructions!$B$1,3,4)</f>
        <v>2025</v>
      </c>
      <c r="B464" s="206">
        <f>'Stmt of Revs Exps'!$D$3</f>
        <v>0</v>
      </c>
      <c r="C464" s="777" t="s">
        <v>7069</v>
      </c>
      <c r="D464" s="764" t="s">
        <v>7069</v>
      </c>
      <c r="E464" s="770" t="e">
        <f>Misc!$I$53</f>
        <v>#DIV/0!</v>
      </c>
      <c r="F464" s="766" t="s">
        <v>7070</v>
      </c>
      <c r="G464" s="774" t="s">
        <v>6769</v>
      </c>
    </row>
    <row r="465" spans="1:7" x14ac:dyDescent="0.2">
      <c r="A465" s="762" t="str">
        <f>MID(Instructions!$B$1,3,4)</f>
        <v>2025</v>
      </c>
      <c r="B465" s="206">
        <f>'Stmt of Revs Exps'!$D$3</f>
        <v>0</v>
      </c>
      <c r="C465" s="777" t="s">
        <v>7071</v>
      </c>
      <c r="D465" s="764" t="s">
        <v>7071</v>
      </c>
      <c r="E465" s="770">
        <f>Misc!$J$53</f>
        <v>0</v>
      </c>
      <c r="F465" s="766" t="s">
        <v>7072</v>
      </c>
      <c r="G465" s="774" t="s">
        <v>6769</v>
      </c>
    </row>
    <row r="466" spans="1:7" x14ac:dyDescent="0.2">
      <c r="A466" s="762" t="str">
        <f>MID(Instructions!$B$1,3,4)</f>
        <v>2025</v>
      </c>
      <c r="B466" s="206">
        <f>'Stmt of Revs Exps'!$D$3</f>
        <v>0</v>
      </c>
      <c r="C466" s="777" t="s">
        <v>7073</v>
      </c>
      <c r="D466" s="764" t="s">
        <v>7073</v>
      </c>
      <c r="E466" s="770" t="e">
        <f>Misc!$K$53</f>
        <v>#DIV/0!</v>
      </c>
      <c r="F466" s="766" t="s">
        <v>7074</v>
      </c>
      <c r="G466" s="774" t="s">
        <v>6769</v>
      </c>
    </row>
    <row r="467" spans="1:7" x14ac:dyDescent="0.2">
      <c r="A467" s="762" t="str">
        <f>MID(Instructions!$B$1,3,4)</f>
        <v>2025</v>
      </c>
      <c r="B467" s="206">
        <f>'Stmt of Revs Exps'!$D$3</f>
        <v>0</v>
      </c>
      <c r="C467" s="777" t="s">
        <v>7075</v>
      </c>
      <c r="D467" s="764" t="s">
        <v>7075</v>
      </c>
      <c r="E467" s="770" t="e">
        <f>Misc!$L$53</f>
        <v>#DIV/0!</v>
      </c>
      <c r="F467" s="766" t="s">
        <v>7076</v>
      </c>
      <c r="G467" s="774" t="s">
        <v>6769</v>
      </c>
    </row>
    <row r="468" spans="1:7" x14ac:dyDescent="0.2">
      <c r="A468" s="762" t="str">
        <f>MID(Instructions!$B$1,3,4)</f>
        <v>2025</v>
      </c>
      <c r="B468" s="206">
        <f>'Stmt of Revs Exps'!$D$3</f>
        <v>0</v>
      </c>
      <c r="C468" s="777" t="s">
        <v>7077</v>
      </c>
      <c r="D468" s="764" t="s">
        <v>7077</v>
      </c>
      <c r="E468" s="770">
        <f>Misc!$E$54</f>
        <v>0</v>
      </c>
      <c r="F468" s="766" t="s">
        <v>7078</v>
      </c>
      <c r="G468" s="774" t="s">
        <v>6769</v>
      </c>
    </row>
    <row r="469" spans="1:7" x14ac:dyDescent="0.2">
      <c r="A469" s="762" t="str">
        <f>MID(Instructions!$B$1,3,4)</f>
        <v>2025</v>
      </c>
      <c r="B469" s="206">
        <f>'Stmt of Revs Exps'!$D$3</f>
        <v>0</v>
      </c>
      <c r="C469" s="777" t="s">
        <v>7079</v>
      </c>
      <c r="D469" s="764" t="s">
        <v>7079</v>
      </c>
      <c r="E469" s="770">
        <f>Misc!$F$54</f>
        <v>0</v>
      </c>
      <c r="F469" s="766" t="s">
        <v>7080</v>
      </c>
      <c r="G469" s="774" t="s">
        <v>6769</v>
      </c>
    </row>
    <row r="470" spans="1:7" x14ac:dyDescent="0.2">
      <c r="A470" s="762" t="str">
        <f>MID(Instructions!$B$1,3,4)</f>
        <v>2025</v>
      </c>
      <c r="B470" s="206">
        <f>'Stmt of Revs Exps'!$D$3</f>
        <v>0</v>
      </c>
      <c r="C470" s="777" t="s">
        <v>7081</v>
      </c>
      <c r="D470" s="764" t="s">
        <v>7081</v>
      </c>
      <c r="E470" s="770">
        <f>Misc!$G$54</f>
        <v>0</v>
      </c>
      <c r="F470" s="766" t="s">
        <v>7082</v>
      </c>
      <c r="G470" s="774" t="s">
        <v>6769</v>
      </c>
    </row>
    <row r="471" spans="1:7" x14ac:dyDescent="0.2">
      <c r="A471" s="762" t="str">
        <f>MID(Instructions!$B$1,3,4)</f>
        <v>2025</v>
      </c>
      <c r="B471" s="206">
        <f>'Stmt of Revs Exps'!$D$3</f>
        <v>0</v>
      </c>
      <c r="C471" s="777" t="s">
        <v>7083</v>
      </c>
      <c r="D471" s="764" t="s">
        <v>7083</v>
      </c>
      <c r="E471" s="770" t="e">
        <f>Misc!$H$54</f>
        <v>#DIV/0!</v>
      </c>
      <c r="F471" s="766" t="s">
        <v>7084</v>
      </c>
      <c r="G471" s="774" t="s">
        <v>6769</v>
      </c>
    </row>
    <row r="472" spans="1:7" x14ac:dyDescent="0.2">
      <c r="A472" s="762" t="str">
        <f>MID(Instructions!$B$1,3,4)</f>
        <v>2025</v>
      </c>
      <c r="B472" s="206">
        <f>'Stmt of Revs Exps'!$D$3</f>
        <v>0</v>
      </c>
      <c r="C472" s="777" t="s">
        <v>7085</v>
      </c>
      <c r="D472" s="764" t="s">
        <v>7085</v>
      </c>
      <c r="E472" s="770" t="e">
        <f>Misc!$I$54</f>
        <v>#DIV/0!</v>
      </c>
      <c r="F472" s="766" t="s">
        <v>7086</v>
      </c>
      <c r="G472" s="774" t="s">
        <v>6769</v>
      </c>
    </row>
    <row r="473" spans="1:7" x14ac:dyDescent="0.2">
      <c r="A473" s="762" t="str">
        <f>MID(Instructions!$B$1,3,4)</f>
        <v>2025</v>
      </c>
      <c r="B473" s="206">
        <f>'Stmt of Revs Exps'!$D$3</f>
        <v>0</v>
      </c>
      <c r="C473" s="777" t="s">
        <v>7087</v>
      </c>
      <c r="D473" s="764" t="s">
        <v>7087</v>
      </c>
      <c r="E473" s="770">
        <f>Misc!$J$54</f>
        <v>0</v>
      </c>
      <c r="F473" s="766" t="s">
        <v>7088</v>
      </c>
      <c r="G473" s="774" t="s">
        <v>6769</v>
      </c>
    </row>
    <row r="474" spans="1:7" x14ac:dyDescent="0.2">
      <c r="A474" s="762" t="str">
        <f>MID(Instructions!$B$1,3,4)</f>
        <v>2025</v>
      </c>
      <c r="B474" s="206">
        <f>'Stmt of Revs Exps'!$D$3</f>
        <v>0</v>
      </c>
      <c r="C474" s="777" t="s">
        <v>7089</v>
      </c>
      <c r="D474" s="764" t="s">
        <v>7089</v>
      </c>
      <c r="E474" s="770" t="e">
        <f>Misc!$K$54</f>
        <v>#DIV/0!</v>
      </c>
      <c r="F474" s="766" t="s">
        <v>7090</v>
      </c>
      <c r="G474" s="774" t="s">
        <v>6769</v>
      </c>
    </row>
    <row r="475" spans="1:7" x14ac:dyDescent="0.2">
      <c r="A475" s="762" t="str">
        <f>MID(Instructions!$B$1,3,4)</f>
        <v>2025</v>
      </c>
      <c r="B475" s="206">
        <f>'Stmt of Revs Exps'!$D$3</f>
        <v>0</v>
      </c>
      <c r="C475" s="777" t="s">
        <v>7091</v>
      </c>
      <c r="D475" s="764" t="s">
        <v>7091</v>
      </c>
      <c r="E475" s="770" t="e">
        <f>Misc!$L$54</f>
        <v>#DIV/0!</v>
      </c>
      <c r="F475" s="766" t="s">
        <v>7092</v>
      </c>
      <c r="G475" s="774" t="s">
        <v>6769</v>
      </c>
    </row>
    <row r="476" spans="1:7" x14ac:dyDescent="0.2">
      <c r="A476" s="762" t="str">
        <f>MID(Instructions!$B$1,3,4)</f>
        <v>2025</v>
      </c>
      <c r="B476" s="206">
        <f>'Stmt of Revs Exps'!$D$3</f>
        <v>0</v>
      </c>
      <c r="C476" s="777" t="s">
        <v>7093</v>
      </c>
      <c r="D476" s="764" t="s">
        <v>7093</v>
      </c>
      <c r="E476" s="770">
        <f>Misc!$E$56</f>
        <v>0</v>
      </c>
      <c r="F476" s="766" t="s">
        <v>7094</v>
      </c>
      <c r="G476" s="774" t="s">
        <v>6769</v>
      </c>
    </row>
    <row r="477" spans="1:7" x14ac:dyDescent="0.2">
      <c r="A477" s="762" t="str">
        <f>MID(Instructions!$B$1,3,4)</f>
        <v>2025</v>
      </c>
      <c r="B477" s="206">
        <f>'Stmt of Revs Exps'!$D$3</f>
        <v>0</v>
      </c>
      <c r="C477" s="777" t="s">
        <v>7095</v>
      </c>
      <c r="D477" s="764" t="s">
        <v>7095</v>
      </c>
      <c r="E477" s="770">
        <f>Misc!$F$56</f>
        <v>0</v>
      </c>
      <c r="F477" s="766" t="s">
        <v>7096</v>
      </c>
      <c r="G477" s="774" t="s">
        <v>6769</v>
      </c>
    </row>
    <row r="478" spans="1:7" x14ac:dyDescent="0.2">
      <c r="A478" s="762" t="str">
        <f>MID(Instructions!$B$1,3,4)</f>
        <v>2025</v>
      </c>
      <c r="B478" s="206">
        <f>'Stmt of Revs Exps'!$D$3</f>
        <v>0</v>
      </c>
      <c r="C478" s="777" t="s">
        <v>1333</v>
      </c>
      <c r="D478" s="764" t="s">
        <v>1333</v>
      </c>
      <c r="E478" s="770">
        <f>Misc!$E$57</f>
        <v>0</v>
      </c>
      <c r="F478" s="766" t="s">
        <v>7097</v>
      </c>
      <c r="G478" s="774" t="s">
        <v>6769</v>
      </c>
    </row>
    <row r="479" spans="1:7" x14ac:dyDescent="0.2">
      <c r="A479" s="762" t="str">
        <f>MID(Instructions!$B$1,3,4)</f>
        <v>2025</v>
      </c>
      <c r="B479" s="206">
        <f>'Stmt of Revs Exps'!$D$3</f>
        <v>0</v>
      </c>
      <c r="C479" s="777" t="s">
        <v>1334</v>
      </c>
      <c r="D479" s="764" t="s">
        <v>1334</v>
      </c>
      <c r="E479" s="770">
        <f>Misc!$F$57</f>
        <v>0</v>
      </c>
      <c r="F479" s="766" t="s">
        <v>7098</v>
      </c>
      <c r="G479" s="774" t="s">
        <v>6769</v>
      </c>
    </row>
    <row r="480" spans="1:7" x14ac:dyDescent="0.2">
      <c r="A480" s="762" t="str">
        <f>MID(Instructions!$B$1,3,4)</f>
        <v>2025</v>
      </c>
      <c r="B480" s="206">
        <f>'Stmt of Revs Exps'!$D$3</f>
        <v>0</v>
      </c>
      <c r="C480" s="777" t="s">
        <v>1335</v>
      </c>
      <c r="D480" s="764" t="s">
        <v>1335</v>
      </c>
      <c r="E480" s="770">
        <f>Misc!$E$58</f>
        <v>0</v>
      </c>
      <c r="F480" s="766" t="s">
        <v>7099</v>
      </c>
      <c r="G480" s="774" t="s">
        <v>6769</v>
      </c>
    </row>
    <row r="481" spans="1:7" x14ac:dyDescent="0.2">
      <c r="A481" s="762" t="str">
        <f>MID(Instructions!$B$1,3,4)</f>
        <v>2025</v>
      </c>
      <c r="B481" s="206">
        <f>'Stmt of Revs Exps'!$D$3</f>
        <v>0</v>
      </c>
      <c r="C481" s="777" t="s">
        <v>1336</v>
      </c>
      <c r="D481" s="764" t="s">
        <v>1336</v>
      </c>
      <c r="E481" s="770">
        <f>Misc!$F$58</f>
        <v>0</v>
      </c>
      <c r="F481" s="766" t="s">
        <v>7100</v>
      </c>
      <c r="G481" s="774" t="s">
        <v>6769</v>
      </c>
    </row>
    <row r="482" spans="1:7" x14ac:dyDescent="0.2">
      <c r="A482" s="762" t="str">
        <f>MID(Instructions!$B$1,3,4)</f>
        <v>2025</v>
      </c>
      <c r="B482" s="206">
        <f>'Stmt of Revs Exps'!$D$3</f>
        <v>0</v>
      </c>
      <c r="C482" s="777" t="s">
        <v>1337</v>
      </c>
      <c r="D482" s="764" t="s">
        <v>1337</v>
      </c>
      <c r="E482" s="770">
        <f>Misc!$E$60</f>
        <v>0</v>
      </c>
      <c r="F482" s="766" t="s">
        <v>7101</v>
      </c>
      <c r="G482" s="774" t="s">
        <v>6769</v>
      </c>
    </row>
    <row r="483" spans="1:7" x14ac:dyDescent="0.2">
      <c r="A483" s="762" t="str">
        <f>MID(Instructions!$B$1,3,4)</f>
        <v>2025</v>
      </c>
      <c r="B483" s="206">
        <f>'Stmt of Revs Exps'!$D$3</f>
        <v>0</v>
      </c>
      <c r="C483" s="777" t="s">
        <v>1338</v>
      </c>
      <c r="D483" s="764" t="s">
        <v>1338</v>
      </c>
      <c r="E483" s="770">
        <f>Misc!$F$60</f>
        <v>0</v>
      </c>
      <c r="F483" s="766" t="s">
        <v>7102</v>
      </c>
      <c r="G483" s="774" t="s">
        <v>6769</v>
      </c>
    </row>
    <row r="484" spans="1:7" x14ac:dyDescent="0.2">
      <c r="A484" s="762" t="str">
        <f>MID(Instructions!$B$1,3,4)</f>
        <v>2025</v>
      </c>
      <c r="B484" s="206">
        <f>'Stmt of Revs Exps'!$D$3</f>
        <v>0</v>
      </c>
      <c r="C484" s="777" t="s">
        <v>1339</v>
      </c>
      <c r="D484" s="764" t="s">
        <v>1339</v>
      </c>
      <c r="E484" s="770">
        <f>Misc!$E$61</f>
        <v>0</v>
      </c>
      <c r="F484" s="766" t="s">
        <v>7103</v>
      </c>
      <c r="G484" s="774" t="s">
        <v>6769</v>
      </c>
    </row>
    <row r="485" spans="1:7" x14ac:dyDescent="0.2">
      <c r="A485" s="762" t="str">
        <f>MID(Instructions!$B$1,3,4)</f>
        <v>2025</v>
      </c>
      <c r="B485" s="206">
        <f>'Stmt of Revs Exps'!$D$3</f>
        <v>0</v>
      </c>
      <c r="C485" s="777" t="s">
        <v>1340</v>
      </c>
      <c r="D485" s="764" t="s">
        <v>1340</v>
      </c>
      <c r="E485" s="770">
        <f>Misc!$F$61</f>
        <v>0</v>
      </c>
      <c r="F485" s="766" t="s">
        <v>7104</v>
      </c>
      <c r="G485" s="774" t="s">
        <v>6769</v>
      </c>
    </row>
    <row r="486" spans="1:7" x14ac:dyDescent="0.2">
      <c r="A486" s="762" t="str">
        <f>MID(Instructions!$B$1,3,4)</f>
        <v>2025</v>
      </c>
      <c r="B486" s="206">
        <f>'Stmt of Revs Exps'!$D$3</f>
        <v>0</v>
      </c>
      <c r="C486" s="777" t="s">
        <v>1341</v>
      </c>
      <c r="D486" s="764" t="s">
        <v>1341</v>
      </c>
      <c r="E486" s="770">
        <f>Misc!$E$62</f>
        <v>0</v>
      </c>
      <c r="F486" s="766" t="s">
        <v>7105</v>
      </c>
      <c r="G486" s="774" t="s">
        <v>6769</v>
      </c>
    </row>
    <row r="487" spans="1:7" x14ac:dyDescent="0.2">
      <c r="A487" s="762" t="str">
        <f>MID(Instructions!$B$1,3,4)</f>
        <v>2025</v>
      </c>
      <c r="B487" s="206">
        <f>'Stmt of Revs Exps'!$D$3</f>
        <v>0</v>
      </c>
      <c r="C487" s="777" t="s">
        <v>1342</v>
      </c>
      <c r="D487" s="764" t="s">
        <v>1342</v>
      </c>
      <c r="E487" s="770">
        <f>Misc!$F$62</f>
        <v>0</v>
      </c>
      <c r="F487" s="766" t="s">
        <v>7106</v>
      </c>
      <c r="G487" s="774" t="s">
        <v>6769</v>
      </c>
    </row>
    <row r="488" spans="1:7" x14ac:dyDescent="0.2">
      <c r="A488" s="762" t="str">
        <f>MID(Instructions!$B$1,3,4)</f>
        <v>2025</v>
      </c>
      <c r="B488" s="206">
        <f>'Stmt of Revs Exps'!$D$3</f>
        <v>0</v>
      </c>
      <c r="C488" s="777" t="s">
        <v>1343</v>
      </c>
      <c r="D488" s="764" t="s">
        <v>1343</v>
      </c>
      <c r="E488" s="770">
        <f>Misc!$E$63</f>
        <v>0</v>
      </c>
      <c r="F488" s="766" t="s">
        <v>7107</v>
      </c>
      <c r="G488" s="774" t="s">
        <v>6769</v>
      </c>
    </row>
    <row r="489" spans="1:7" x14ac:dyDescent="0.2">
      <c r="A489" s="762" t="str">
        <f>MID(Instructions!$B$1,3,4)</f>
        <v>2025</v>
      </c>
      <c r="B489" s="206">
        <f>'Stmt of Revs Exps'!$D$3</f>
        <v>0</v>
      </c>
      <c r="C489" s="777" t="s">
        <v>1344</v>
      </c>
      <c r="D489" s="764" t="s">
        <v>1344</v>
      </c>
      <c r="E489" s="770">
        <f>Misc!$F$63</f>
        <v>0</v>
      </c>
      <c r="F489" s="766" t="s">
        <v>7108</v>
      </c>
      <c r="G489" s="774" t="s">
        <v>6769</v>
      </c>
    </row>
    <row r="490" spans="1:7" x14ac:dyDescent="0.2">
      <c r="A490" s="762" t="str">
        <f>MID(Instructions!$B$1,3,4)</f>
        <v>2025</v>
      </c>
      <c r="B490" s="206">
        <f>'Stmt of Revs Exps'!$D$3</f>
        <v>0</v>
      </c>
      <c r="C490" s="777" t="s">
        <v>1345</v>
      </c>
      <c r="D490" s="764" t="s">
        <v>1345</v>
      </c>
      <c r="E490" s="770">
        <f>Misc!$E$65</f>
        <v>0</v>
      </c>
      <c r="F490" s="766" t="s">
        <v>7109</v>
      </c>
      <c r="G490" s="774" t="s">
        <v>6769</v>
      </c>
    </row>
    <row r="491" spans="1:7" x14ac:dyDescent="0.2">
      <c r="A491" s="762" t="str">
        <f>MID(Instructions!$B$1,3,4)</f>
        <v>2025</v>
      </c>
      <c r="B491" s="206">
        <f>'Stmt of Revs Exps'!$D$3</f>
        <v>0</v>
      </c>
      <c r="C491" s="777" t="s">
        <v>1346</v>
      </c>
      <c r="D491" s="764" t="s">
        <v>1346</v>
      </c>
      <c r="E491" s="770">
        <f>Misc!$F$65</f>
        <v>0</v>
      </c>
      <c r="F491" s="766" t="s">
        <v>7110</v>
      </c>
      <c r="G491" s="774" t="s">
        <v>6769</v>
      </c>
    </row>
  </sheetData>
  <autoFilter ref="A1:G491" xr:uid="{00000000-0009-0000-0000-000010000000}"/>
  <phoneticPr fontId="11"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CC6600"/>
  </sheetPr>
  <dimension ref="A1:F2"/>
  <sheetViews>
    <sheetView workbookViewId="0">
      <selection activeCell="A2" sqref="A2"/>
    </sheetView>
  </sheetViews>
  <sheetFormatPr defaultColWidth="8.88671875" defaultRowHeight="13.2" x14ac:dyDescent="0.25"/>
  <cols>
    <col min="1" max="1" width="12.44140625" bestFit="1" customWidth="1"/>
    <col min="2" max="2" width="17.6640625" customWidth="1"/>
    <col min="3" max="3" width="24" customWidth="1"/>
    <col min="4" max="4" width="20.44140625" customWidth="1"/>
    <col min="5" max="5" width="21.6640625" customWidth="1"/>
    <col min="6" max="6" width="29.109375" customWidth="1"/>
  </cols>
  <sheetData>
    <row r="1" spans="1:6" x14ac:dyDescent="0.25">
      <c r="A1" s="1" t="s">
        <v>327</v>
      </c>
      <c r="B1" s="1" t="s">
        <v>122</v>
      </c>
      <c r="C1" s="1" t="s">
        <v>1137</v>
      </c>
      <c r="D1" s="1" t="s">
        <v>1138</v>
      </c>
      <c r="E1" s="1" t="s">
        <v>1139</v>
      </c>
      <c r="F1" s="1" t="s">
        <v>1140</v>
      </c>
    </row>
    <row r="2" spans="1:6" x14ac:dyDescent="0.25">
      <c r="A2">
        <f>'Stmt of Revs Exps'!D3</f>
        <v>0</v>
      </c>
      <c r="B2">
        <f>'Stmt of Revs Exps'!C2</f>
        <v>0</v>
      </c>
      <c r="C2" s="259">
        <f>'Stmt of Revs Exps'!D6</f>
        <v>0</v>
      </c>
      <c r="D2" s="403">
        <f>'Stmt of Revs Exps'!D9</f>
        <v>0</v>
      </c>
      <c r="E2" s="259">
        <f>'Stmt of Revs Exps'!D7</f>
        <v>0</v>
      </c>
      <c r="F2" s="259">
        <f>'Stmt of Revs Exps'!D8</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R155"/>
  <sheetViews>
    <sheetView showGridLines="0" zoomScaleNormal="100" zoomScaleSheetLayoutView="75" workbookViewId="0">
      <pane ySplit="9" topLeftCell="A10" activePane="bottomLeft" state="frozen"/>
      <selection activeCell="G434" sqref="G434"/>
      <selection pane="bottomLeft" activeCell="K14" sqref="K14"/>
    </sheetView>
  </sheetViews>
  <sheetFormatPr defaultColWidth="9.109375" defaultRowHeight="13.2" x14ac:dyDescent="0.25"/>
  <cols>
    <col min="1" max="1" width="8.6640625" style="5" customWidth="1"/>
    <col min="2" max="2" width="12.6640625" style="5" customWidth="1"/>
    <col min="3" max="3" width="47.6640625" style="5" customWidth="1"/>
    <col min="4" max="4" width="23.6640625" style="5" customWidth="1"/>
    <col min="5" max="5" width="2.6640625" style="5" customWidth="1"/>
    <col min="6" max="6" width="8.6640625" style="5" customWidth="1"/>
    <col min="7" max="7" width="17.77734375" style="5" customWidth="1"/>
    <col min="8" max="8" width="14.6640625" style="5" customWidth="1"/>
    <col min="9" max="9" width="28.6640625" style="5" customWidth="1"/>
    <col min="10" max="11" width="16.6640625" style="5" customWidth="1"/>
    <col min="12" max="14" width="9.109375" style="5"/>
    <col min="15" max="15" width="49.33203125" style="5" customWidth="1"/>
    <col min="16" max="16" width="12.6640625" style="5" customWidth="1"/>
    <col min="17" max="16384" width="9.109375" style="5"/>
  </cols>
  <sheetData>
    <row r="1" spans="1:11" ht="21" x14ac:dyDescent="0.4">
      <c r="A1" s="427" t="str">
        <f>MID(Instructions!B1,1,6)&amp;" ACI-NA Survey - Statement of Revenues, Expenses and Change in Net Assets"</f>
        <v>FY2025 ACI-NA Survey - Statement of Revenues, Expenses and Change in Net Assets</v>
      </c>
      <c r="B1" s="428"/>
      <c r="C1" s="428"/>
      <c r="D1" s="428"/>
      <c r="E1" s="428"/>
      <c r="F1" s="428"/>
      <c r="G1" s="428"/>
      <c r="H1" s="428"/>
      <c r="I1" s="428"/>
      <c r="J1" s="428"/>
      <c r="K1" s="429" t="s">
        <v>973</v>
      </c>
    </row>
    <row r="2" spans="1:11" ht="12.75" customHeight="1" x14ac:dyDescent="0.25">
      <c r="A2" s="119"/>
      <c r="B2" s="721" t="s">
        <v>122</v>
      </c>
      <c r="C2" s="1016"/>
      <c r="D2" s="1017"/>
      <c r="E2" s="430"/>
      <c r="F2" s="430"/>
      <c r="G2" s="540"/>
      <c r="H2"/>
      <c r="I2"/>
      <c r="J2"/>
      <c r="K2"/>
    </row>
    <row r="3" spans="1:11" x14ac:dyDescent="0.25">
      <c r="A3" s="119"/>
      <c r="B3" s="4" t="s">
        <v>114</v>
      </c>
      <c r="C3" s="541"/>
      <c r="D3" s="500"/>
      <c r="E3" s="430"/>
      <c r="F3" s="430"/>
      <c r="G3" s="540"/>
      <c r="H3"/>
      <c r="I3"/>
      <c r="J3"/>
      <c r="K3"/>
    </row>
    <row r="4" spans="1:11" x14ac:dyDescent="0.25">
      <c r="A4" s="119"/>
      <c r="B4" s="4" t="s">
        <v>6848</v>
      </c>
      <c r="C4" s="430"/>
      <c r="D4" s="28"/>
      <c r="E4" s="430"/>
      <c r="F4" s="430"/>
      <c r="G4" s="540"/>
      <c r="H4"/>
      <c r="I4"/>
      <c r="J4"/>
      <c r="K4"/>
    </row>
    <row r="5" spans="1:11" ht="13.8" thickBot="1" x14ac:dyDescent="0.3">
      <c r="A5" s="119"/>
      <c r="B5" s="1" t="s">
        <v>6849</v>
      </c>
      <c r="C5" s="52"/>
      <c r="D5" s="49"/>
      <c r="E5" s="52"/>
      <c r="F5" s="52"/>
      <c r="G5" s="52"/>
      <c r="I5" s="4"/>
      <c r="K5" s="182"/>
    </row>
    <row r="6" spans="1:11" ht="13.5" customHeight="1" x14ac:dyDescent="0.25">
      <c r="A6" s="119"/>
      <c r="B6" s="1" t="s">
        <v>1052</v>
      </c>
      <c r="C6" s="432"/>
      <c r="D6" s="1013"/>
      <c r="E6" s="1014"/>
      <c r="F6" s="1014"/>
      <c r="G6" s="1015"/>
      <c r="I6" s="436" t="s">
        <v>6721</v>
      </c>
      <c r="K6" s="182"/>
    </row>
    <row r="7" spans="1:11" ht="13.5" customHeight="1" thickBot="1" x14ac:dyDescent="0.3">
      <c r="A7" s="119"/>
      <c r="B7" s="1" t="s">
        <v>1053</v>
      </c>
      <c r="C7" s="432"/>
      <c r="D7" s="1018"/>
      <c r="E7" s="1019"/>
      <c r="F7" s="1019"/>
      <c r="G7" s="1020"/>
      <c r="I7" s="543" t="str">
        <f>Instructions!D7</f>
        <v>EconAffairs@airportscouncil.org</v>
      </c>
      <c r="K7" s="38" t="s">
        <v>6733</v>
      </c>
    </row>
    <row r="8" spans="1:11" ht="13.5" customHeight="1" x14ac:dyDescent="0.25">
      <c r="A8" s="119"/>
      <c r="B8" s="4" t="s">
        <v>1054</v>
      </c>
      <c r="C8" s="430"/>
      <c r="D8" s="434"/>
      <c r="E8" s="431"/>
      <c r="F8" s="431"/>
      <c r="G8" s="431"/>
      <c r="H8" s="722"/>
      <c r="K8" s="1009" t="s">
        <v>7177</v>
      </c>
    </row>
    <row r="9" spans="1:11" ht="13.5" customHeight="1" x14ac:dyDescent="0.25">
      <c r="A9" s="448"/>
      <c r="B9" s="723" t="s">
        <v>1055</v>
      </c>
      <c r="C9" s="542"/>
      <c r="D9" s="418"/>
      <c r="E9" s="426"/>
      <c r="F9" s="426"/>
      <c r="G9" s="426"/>
      <c r="H9" s="425"/>
      <c r="I9" s="425"/>
      <c r="J9" s="425"/>
      <c r="K9" s="1009"/>
    </row>
    <row r="10" spans="1:11" ht="18.75" customHeight="1" x14ac:dyDescent="0.25">
      <c r="A10" s="2" t="s">
        <v>246</v>
      </c>
      <c r="B10" s="15" t="s">
        <v>245</v>
      </c>
      <c r="C10" s="15"/>
      <c r="D10" s="39" t="s">
        <v>404</v>
      </c>
      <c r="F10" s="2" t="s">
        <v>246</v>
      </c>
      <c r="G10" s="15" t="s">
        <v>245</v>
      </c>
      <c r="H10" s="15"/>
      <c r="I10" s="15"/>
      <c r="J10" s="425"/>
      <c r="K10" s="39" t="s">
        <v>404</v>
      </c>
    </row>
    <row r="11" spans="1:11" ht="13.5" customHeight="1" x14ac:dyDescent="0.25">
      <c r="A11" s="4"/>
      <c r="B11" s="29" t="s">
        <v>511</v>
      </c>
      <c r="C11" s="30"/>
      <c r="D11" s="724"/>
      <c r="F11" s="6" t="s">
        <v>857</v>
      </c>
      <c r="G11" s="31" t="s">
        <v>851</v>
      </c>
      <c r="H11" s="31"/>
      <c r="I11" s="31"/>
      <c r="J11" s="31"/>
      <c r="K11" s="725"/>
    </row>
    <row r="12" spans="1:11" ht="13.5" customHeight="1" x14ac:dyDescent="0.25">
      <c r="A12" s="6"/>
      <c r="B12" s="1" t="s">
        <v>120</v>
      </c>
      <c r="C12" s="1"/>
      <c r="D12" s="716"/>
      <c r="F12" s="6" t="s">
        <v>1002</v>
      </c>
      <c r="G12" s="32" t="s">
        <v>958</v>
      </c>
      <c r="H12" s="32"/>
      <c r="I12" s="32"/>
      <c r="J12" s="32"/>
      <c r="K12" s="527">
        <v>0</v>
      </c>
    </row>
    <row r="13" spans="1:11" ht="13.5" customHeight="1" x14ac:dyDescent="0.25">
      <c r="A13" s="6" t="s">
        <v>854</v>
      </c>
      <c r="B13" s="31" t="s">
        <v>790</v>
      </c>
      <c r="C13" s="31"/>
      <c r="D13" s="716"/>
      <c r="F13" s="16" t="s">
        <v>2168</v>
      </c>
      <c r="G13" s="417" t="s">
        <v>6679</v>
      </c>
      <c r="H13" s="417"/>
      <c r="I13" s="32"/>
      <c r="J13" s="493"/>
      <c r="K13" s="527">
        <v>0</v>
      </c>
    </row>
    <row r="14" spans="1:11" ht="13.5" customHeight="1" x14ac:dyDescent="0.25">
      <c r="A14" s="6" t="s">
        <v>157</v>
      </c>
      <c r="B14" s="32" t="s">
        <v>975</v>
      </c>
      <c r="C14" s="32"/>
      <c r="D14" s="527">
        <v>0</v>
      </c>
      <c r="F14" s="16" t="s">
        <v>6676</v>
      </c>
      <c r="G14" s="417" t="s">
        <v>8685</v>
      </c>
      <c r="H14" s="417"/>
      <c r="K14" s="527">
        <v>0</v>
      </c>
    </row>
    <row r="15" spans="1:11" ht="13.5" customHeight="1" x14ac:dyDescent="0.25">
      <c r="A15" s="6" t="s">
        <v>158</v>
      </c>
      <c r="B15" s="32" t="s">
        <v>976</v>
      </c>
      <c r="C15" s="32"/>
      <c r="D15" s="527">
        <v>0</v>
      </c>
      <c r="F15" s="16" t="s">
        <v>6677</v>
      </c>
      <c r="G15" s="417" t="s">
        <v>6687</v>
      </c>
      <c r="H15" s="417"/>
      <c r="K15" s="527">
        <v>0</v>
      </c>
    </row>
    <row r="16" spans="1:11" ht="13.5" customHeight="1" x14ac:dyDescent="0.25">
      <c r="A16" s="6" t="s">
        <v>159</v>
      </c>
      <c r="B16" s="32" t="s">
        <v>977</v>
      </c>
      <c r="C16" s="32"/>
      <c r="D16" s="527">
        <v>0</v>
      </c>
      <c r="F16" s="16" t="s">
        <v>1003</v>
      </c>
      <c r="G16" s="417" t="s">
        <v>6678</v>
      </c>
      <c r="H16" s="417"/>
      <c r="K16" s="53">
        <f>SUM(K13:K15)</f>
        <v>0</v>
      </c>
    </row>
    <row r="17" spans="1:18" ht="13.5" customHeight="1" x14ac:dyDescent="0.25">
      <c r="A17" s="16" t="s">
        <v>160</v>
      </c>
      <c r="B17" s="417" t="s">
        <v>6873</v>
      </c>
      <c r="C17" s="417"/>
      <c r="D17" s="527">
        <v>0</v>
      </c>
      <c r="F17" s="6" t="s">
        <v>1004</v>
      </c>
      <c r="G17" s="32" t="s">
        <v>378</v>
      </c>
      <c r="H17" s="32"/>
      <c r="I17" s="32"/>
      <c r="J17" s="32"/>
      <c r="K17" s="490">
        <v>0</v>
      </c>
    </row>
    <row r="18" spans="1:18" ht="13.5" customHeight="1" x14ac:dyDescent="0.25">
      <c r="A18"/>
      <c r="B18"/>
      <c r="C18"/>
      <c r="D18"/>
      <c r="F18" s="6" t="s">
        <v>1005</v>
      </c>
      <c r="G18" s="33" t="s">
        <v>377</v>
      </c>
      <c r="H18" s="33"/>
      <c r="I18" s="33"/>
      <c r="J18" s="33"/>
      <c r="K18" s="53">
        <f>SUM(K12,K16,K17)</f>
        <v>0</v>
      </c>
    </row>
    <row r="19" spans="1:18" ht="13.5" customHeight="1" x14ac:dyDescent="0.25">
      <c r="A19" s="491" t="s">
        <v>162</v>
      </c>
      <c r="B19" s="492" t="s">
        <v>892</v>
      </c>
      <c r="C19" s="492"/>
      <c r="D19" s="726">
        <f>D14+D15+D16+D17</f>
        <v>0</v>
      </c>
      <c r="F19" s="6"/>
      <c r="G19" s="33"/>
      <c r="H19" s="33"/>
      <c r="I19" s="33"/>
      <c r="J19" s="33"/>
      <c r="K19" s="727"/>
    </row>
    <row r="20" spans="1:18" ht="13.5" customHeight="1" x14ac:dyDescent="0.25">
      <c r="A20" s="6"/>
      <c r="B20" s="7"/>
      <c r="C20" s="31"/>
      <c r="D20" s="728"/>
      <c r="F20" s="6" t="s">
        <v>858</v>
      </c>
      <c r="G20" s="31" t="s">
        <v>72</v>
      </c>
      <c r="H20" s="31"/>
      <c r="I20" s="31"/>
      <c r="J20" s="31"/>
      <c r="K20" s="728"/>
    </row>
    <row r="21" spans="1:18" ht="13.5" customHeight="1" x14ac:dyDescent="0.25">
      <c r="A21" s="6"/>
      <c r="B21" s="31" t="s">
        <v>513</v>
      </c>
      <c r="C21" s="32"/>
      <c r="D21" s="728"/>
      <c r="F21" s="6" t="s">
        <v>1006</v>
      </c>
      <c r="G21" s="32" t="s">
        <v>294</v>
      </c>
      <c r="H21" s="32"/>
      <c r="I21" s="32"/>
      <c r="J21" s="32"/>
      <c r="K21" s="528">
        <v>0</v>
      </c>
    </row>
    <row r="22" spans="1:18" ht="13.5" customHeight="1" x14ac:dyDescent="0.25">
      <c r="A22" s="6" t="s">
        <v>846</v>
      </c>
      <c r="B22" s="32" t="s">
        <v>998</v>
      </c>
      <c r="C22" s="32"/>
      <c r="D22" s="527">
        <v>0</v>
      </c>
      <c r="F22" s="6" t="s">
        <v>1007</v>
      </c>
      <c r="G22" s="32" t="s">
        <v>379</v>
      </c>
      <c r="H22" s="32"/>
      <c r="I22" s="32"/>
      <c r="J22" s="32"/>
      <c r="K22" s="527">
        <v>0</v>
      </c>
    </row>
    <row r="23" spans="1:18" ht="13.5" customHeight="1" x14ac:dyDescent="0.25">
      <c r="A23" s="6" t="s">
        <v>847</v>
      </c>
      <c r="B23" s="32" t="s">
        <v>962</v>
      </c>
      <c r="C23" s="32"/>
      <c r="D23" s="527">
        <v>0</v>
      </c>
      <c r="F23" s="6" t="s">
        <v>1008</v>
      </c>
      <c r="G23" s="32" t="s">
        <v>640</v>
      </c>
      <c r="H23" s="32"/>
      <c r="I23" s="32"/>
      <c r="J23" s="32"/>
      <c r="K23" s="527">
        <v>0</v>
      </c>
    </row>
    <row r="24" spans="1:18" ht="13.5" customHeight="1" x14ac:dyDescent="0.25">
      <c r="A24" s="6" t="s">
        <v>848</v>
      </c>
      <c r="B24" s="32" t="s">
        <v>961</v>
      </c>
      <c r="C24" s="417"/>
      <c r="D24" s="527">
        <v>0</v>
      </c>
      <c r="F24" s="6" t="s">
        <v>1009</v>
      </c>
      <c r="G24" s="32" t="s">
        <v>883</v>
      </c>
      <c r="H24" s="1010" t="s">
        <v>463</v>
      </c>
      <c r="I24" s="1011"/>
      <c r="J24" s="1012"/>
      <c r="K24" s="527">
        <v>0</v>
      </c>
    </row>
    <row r="25" spans="1:18" ht="13.5" customHeight="1" x14ac:dyDescent="0.25">
      <c r="A25" s="6" t="s">
        <v>155</v>
      </c>
      <c r="B25" s="32" t="s">
        <v>1045</v>
      </c>
      <c r="C25" s="32"/>
      <c r="D25" s="490">
        <v>0</v>
      </c>
      <c r="F25" s="6" t="s">
        <v>1010</v>
      </c>
      <c r="G25" s="32" t="s">
        <v>883</v>
      </c>
      <c r="H25" s="1010" t="s">
        <v>463</v>
      </c>
      <c r="I25" s="1011"/>
      <c r="J25" s="1012"/>
      <c r="K25" s="527">
        <v>0</v>
      </c>
    </row>
    <row r="26" spans="1:18" ht="13.5" customHeight="1" x14ac:dyDescent="0.25">
      <c r="A26" s="6" t="s">
        <v>156</v>
      </c>
      <c r="B26" s="32" t="s">
        <v>73</v>
      </c>
      <c r="C26" s="32"/>
      <c r="D26" s="490">
        <v>0</v>
      </c>
      <c r="F26" s="6" t="s">
        <v>569</v>
      </c>
      <c r="G26" s="8" t="s">
        <v>329</v>
      </c>
      <c r="H26" s="8"/>
      <c r="I26" s="32"/>
      <c r="J26" s="32"/>
      <c r="K26" s="53">
        <f>SUM(K21:K25)</f>
        <v>0</v>
      </c>
    </row>
    <row r="27" spans="1:18" ht="13.5" customHeight="1" x14ac:dyDescent="0.25">
      <c r="A27" s="6" t="s">
        <v>163</v>
      </c>
      <c r="B27" s="32" t="s">
        <v>222</v>
      </c>
      <c r="C27" s="32"/>
      <c r="D27" s="490">
        <v>0</v>
      </c>
      <c r="K27" s="716"/>
    </row>
    <row r="28" spans="1:18" ht="13.5" customHeight="1" x14ac:dyDescent="0.25">
      <c r="A28" s="6" t="s">
        <v>164</v>
      </c>
      <c r="B28" s="32" t="s">
        <v>891</v>
      </c>
      <c r="C28" s="734" t="s">
        <v>463</v>
      </c>
      <c r="D28" s="490">
        <v>0</v>
      </c>
      <c r="F28" s="6" t="s">
        <v>472</v>
      </c>
      <c r="G28" s="33" t="s">
        <v>1141</v>
      </c>
      <c r="H28" s="33"/>
      <c r="I28" s="33"/>
      <c r="J28" s="33"/>
      <c r="K28" s="53">
        <f>D52+D57+K18+K26</f>
        <v>0</v>
      </c>
    </row>
    <row r="29" spans="1:18" ht="13.5" customHeight="1" x14ac:dyDescent="0.25">
      <c r="A29" s="6" t="s">
        <v>422</v>
      </c>
      <c r="B29" s="33" t="s">
        <v>997</v>
      </c>
      <c r="C29" s="33"/>
      <c r="D29" s="53">
        <f>SUM(D22:D28)</f>
        <v>0</v>
      </c>
      <c r="F29" s="6" t="s">
        <v>565</v>
      </c>
      <c r="G29" s="35" t="s">
        <v>384</v>
      </c>
      <c r="H29" s="35"/>
      <c r="I29" s="35"/>
      <c r="J29" s="35"/>
      <c r="K29" s="53">
        <f>D43+K28</f>
        <v>0</v>
      </c>
    </row>
    <row r="30" spans="1:18" ht="13.5" customHeight="1" x14ac:dyDescent="0.25">
      <c r="A30" s="6"/>
      <c r="B30" s="33"/>
      <c r="C30" s="33"/>
      <c r="D30" s="33"/>
      <c r="F30" s="6"/>
      <c r="G30" s="35"/>
      <c r="H30" s="35"/>
      <c r="I30" s="35"/>
      <c r="J30" s="35"/>
      <c r="K30"/>
    </row>
    <row r="31" spans="1:18" ht="13.5" customHeight="1" x14ac:dyDescent="0.25">
      <c r="A31" s="6" t="s">
        <v>991</v>
      </c>
      <c r="B31" s="31" t="s">
        <v>243</v>
      </c>
      <c r="C31" s="31"/>
      <c r="D31" s="725"/>
      <c r="F31" s="6" t="s">
        <v>859</v>
      </c>
      <c r="G31" s="1" t="s">
        <v>414</v>
      </c>
      <c r="H31" s="1"/>
      <c r="I31" s="1"/>
      <c r="J31" s="1"/>
      <c r="K31" s="729"/>
      <c r="N31" s="6"/>
      <c r="O31" s="730"/>
      <c r="R31" s="727"/>
    </row>
    <row r="32" spans="1:18" ht="13.5" customHeight="1" x14ac:dyDescent="0.25">
      <c r="A32" s="16" t="s">
        <v>7186</v>
      </c>
      <c r="B32" s="417" t="s">
        <v>7188</v>
      </c>
      <c r="C32" s="417"/>
      <c r="D32" s="536">
        <v>0</v>
      </c>
      <c r="F32" s="16" t="s">
        <v>647</v>
      </c>
      <c r="G32" s="192" t="s">
        <v>2170</v>
      </c>
      <c r="H32" s="192"/>
      <c r="I32" s="7"/>
      <c r="J32" s="7"/>
      <c r="K32" s="527">
        <v>0</v>
      </c>
      <c r="N32" s="6"/>
      <c r="O32" s="730"/>
      <c r="R32" s="727"/>
    </row>
    <row r="33" spans="1:18" ht="13.5" customHeight="1" x14ac:dyDescent="0.25">
      <c r="A33" s="16" t="s">
        <v>7187</v>
      </c>
      <c r="B33" s="417" t="s">
        <v>7189</v>
      </c>
      <c r="C33" s="417"/>
      <c r="D33" s="536">
        <v>0</v>
      </c>
      <c r="F33" s="16" t="s">
        <v>648</v>
      </c>
      <c r="G33" s="192" t="s">
        <v>2169</v>
      </c>
      <c r="H33" s="192"/>
      <c r="I33" s="7"/>
      <c r="J33" s="7"/>
      <c r="K33" s="527">
        <v>0</v>
      </c>
      <c r="N33" s="6"/>
      <c r="O33" s="730"/>
      <c r="R33" s="727"/>
    </row>
    <row r="34" spans="1:18" ht="13.5" customHeight="1" x14ac:dyDescent="0.25">
      <c r="A34" s="6" t="s">
        <v>165</v>
      </c>
      <c r="B34" s="417" t="s">
        <v>7185</v>
      </c>
      <c r="C34" s="32"/>
      <c r="D34" s="641">
        <f>D32+D33</f>
        <v>0</v>
      </c>
      <c r="F34" s="6" t="s">
        <v>171</v>
      </c>
      <c r="G34" s="192" t="s">
        <v>2171</v>
      </c>
      <c r="H34" s="192"/>
      <c r="I34" s="7"/>
      <c r="J34" s="7"/>
      <c r="K34" s="53">
        <f>SUM(K32:K33)</f>
        <v>0</v>
      </c>
      <c r="N34" s="6"/>
      <c r="O34" s="730"/>
      <c r="R34" s="727"/>
    </row>
    <row r="35" spans="1:18" ht="13.5" customHeight="1" x14ac:dyDescent="0.25">
      <c r="A35" s="6" t="s">
        <v>178</v>
      </c>
      <c r="B35" s="32" t="s">
        <v>79</v>
      </c>
      <c r="C35" s="32"/>
      <c r="D35" s="528">
        <v>0</v>
      </c>
      <c r="F35" s="6" t="s">
        <v>172</v>
      </c>
      <c r="G35" s="192" t="s">
        <v>6748</v>
      </c>
      <c r="H35" s="7"/>
      <c r="I35" s="7"/>
      <c r="J35" s="7"/>
      <c r="K35" s="527">
        <v>0</v>
      </c>
    </row>
    <row r="36" spans="1:18" ht="13.5" customHeight="1" x14ac:dyDescent="0.25">
      <c r="A36" s="6" t="s">
        <v>992</v>
      </c>
      <c r="B36" s="32" t="s">
        <v>242</v>
      </c>
      <c r="C36" s="32"/>
      <c r="D36" s="528">
        <v>0</v>
      </c>
      <c r="F36" s="6" t="s">
        <v>173</v>
      </c>
      <c r="G36" s="192" t="s">
        <v>6747</v>
      </c>
      <c r="H36" s="7"/>
      <c r="I36" s="7"/>
      <c r="J36" s="7"/>
      <c r="K36" s="527">
        <v>0</v>
      </c>
    </row>
    <row r="37" spans="1:18" ht="13.5" customHeight="1" x14ac:dyDescent="0.25">
      <c r="A37" s="6" t="s">
        <v>993</v>
      </c>
      <c r="B37" s="32" t="s">
        <v>374</v>
      </c>
      <c r="C37" s="32"/>
      <c r="D37" s="528">
        <v>0</v>
      </c>
      <c r="F37" s="6" t="s">
        <v>1011</v>
      </c>
      <c r="G37" s="192" t="s">
        <v>6746</v>
      </c>
      <c r="H37" s="7"/>
      <c r="I37" s="7"/>
      <c r="J37" s="7"/>
      <c r="K37" s="527">
        <v>0</v>
      </c>
    </row>
    <row r="38" spans="1:18" ht="13.5" customHeight="1" x14ac:dyDescent="0.25">
      <c r="A38" s="6" t="s">
        <v>994</v>
      </c>
      <c r="B38" s="32" t="s">
        <v>307</v>
      </c>
      <c r="D38" s="528">
        <v>0</v>
      </c>
      <c r="F38" s="6" t="s">
        <v>1012</v>
      </c>
      <c r="G38" s="7" t="s">
        <v>179</v>
      </c>
      <c r="H38" s="7"/>
      <c r="I38" s="7"/>
      <c r="J38" s="7"/>
      <c r="K38" s="527">
        <v>0</v>
      </c>
    </row>
    <row r="39" spans="1:18" ht="13.5" customHeight="1" x14ac:dyDescent="0.25">
      <c r="A39" s="6" t="s">
        <v>996</v>
      </c>
      <c r="B39" s="32" t="s">
        <v>745</v>
      </c>
      <c r="D39" s="527">
        <v>0</v>
      </c>
      <c r="F39" s="6" t="s">
        <v>1013</v>
      </c>
      <c r="G39" s="7" t="s">
        <v>926</v>
      </c>
      <c r="H39" s="7"/>
      <c r="I39" s="7"/>
      <c r="J39" s="494"/>
      <c r="K39" s="527">
        <v>0</v>
      </c>
    </row>
    <row r="40" spans="1:18" ht="13.5" customHeight="1" x14ac:dyDescent="0.25">
      <c r="A40" s="6" t="s">
        <v>692</v>
      </c>
      <c r="B40" s="32" t="s">
        <v>891</v>
      </c>
      <c r="C40" s="734" t="s">
        <v>463</v>
      </c>
      <c r="D40" s="527">
        <v>0</v>
      </c>
      <c r="F40" s="6" t="s">
        <v>576</v>
      </c>
      <c r="G40" s="7" t="s">
        <v>456</v>
      </c>
      <c r="H40" s="7"/>
      <c r="K40" s="490"/>
    </row>
    <row r="41" spans="1:18" ht="13.5" customHeight="1" x14ac:dyDescent="0.25">
      <c r="A41" s="6" t="s">
        <v>465</v>
      </c>
      <c r="B41" s="33" t="s">
        <v>995</v>
      </c>
      <c r="C41" s="8"/>
      <c r="D41" s="731">
        <f>SUM(D34:D40)</f>
        <v>0</v>
      </c>
      <c r="F41" s="6" t="s">
        <v>1014</v>
      </c>
      <c r="G41" s="7" t="s">
        <v>883</v>
      </c>
      <c r="H41" s="1010" t="s">
        <v>463</v>
      </c>
      <c r="I41" s="1011"/>
      <c r="J41" s="1012"/>
      <c r="K41" s="527">
        <v>0</v>
      </c>
    </row>
    <row r="42" spans="1:18" ht="13.5" customHeight="1" x14ac:dyDescent="0.25">
      <c r="A42" s="6"/>
      <c r="B42" s="8"/>
      <c r="C42" s="8"/>
      <c r="D42" s="732"/>
      <c r="F42" s="6" t="s">
        <v>1015</v>
      </c>
      <c r="G42" s="8" t="s">
        <v>65</v>
      </c>
      <c r="H42" s="8"/>
      <c r="I42" s="8"/>
      <c r="J42" s="8"/>
      <c r="K42" s="53">
        <f>SUM(K34:K41)</f>
        <v>0</v>
      </c>
    </row>
    <row r="43" spans="1:18" ht="13.5" customHeight="1" x14ac:dyDescent="0.25">
      <c r="A43" s="6" t="s">
        <v>166</v>
      </c>
      <c r="B43" s="33" t="s">
        <v>520</v>
      </c>
      <c r="C43" s="33"/>
      <c r="D43" s="53">
        <f>D19+D29+D41</f>
        <v>0</v>
      </c>
      <c r="K43" s="716"/>
    </row>
    <row r="44" spans="1:18" ht="13.5" customHeight="1" x14ac:dyDescent="0.25">
      <c r="A44" s="6" t="s">
        <v>564</v>
      </c>
      <c r="B44" s="4" t="s">
        <v>223</v>
      </c>
      <c r="C44" s="4"/>
      <c r="D44" s="53">
        <f>D14+D15+D29</f>
        <v>0</v>
      </c>
      <c r="F44" s="6" t="s">
        <v>380</v>
      </c>
      <c r="G44" s="1" t="s">
        <v>118</v>
      </c>
      <c r="H44" s="1"/>
      <c r="I44" s="1"/>
      <c r="J44" s="1"/>
      <c r="K44" s="53">
        <f>K29-K42</f>
        <v>0</v>
      </c>
    </row>
    <row r="45" spans="1:18" ht="13.5" customHeight="1" x14ac:dyDescent="0.25">
      <c r="A45" s="6"/>
      <c r="D45" s="725"/>
      <c r="F45" s="6" t="s">
        <v>382</v>
      </c>
      <c r="G45" s="1" t="s">
        <v>888</v>
      </c>
      <c r="H45" s="1"/>
      <c r="I45" s="1"/>
      <c r="J45" s="1"/>
      <c r="K45" s="529">
        <v>0</v>
      </c>
    </row>
    <row r="46" spans="1:18" ht="13.5" customHeight="1" x14ac:dyDescent="0.25">
      <c r="A46" s="6" t="s">
        <v>855</v>
      </c>
      <c r="B46" s="1" t="s">
        <v>244</v>
      </c>
      <c r="C46" s="1"/>
      <c r="D46" s="728"/>
      <c r="F46" s="6" t="s">
        <v>381</v>
      </c>
      <c r="G46" s="1" t="s">
        <v>383</v>
      </c>
      <c r="H46" s="1"/>
      <c r="I46" s="1"/>
      <c r="J46" s="1"/>
      <c r="K46" s="53">
        <f>K44-K45</f>
        <v>0</v>
      </c>
    </row>
    <row r="47" spans="1:18" ht="13.5" customHeight="1" x14ac:dyDescent="0.25">
      <c r="A47" s="6"/>
      <c r="B47" s="31" t="s">
        <v>509</v>
      </c>
      <c r="C47" s="31"/>
      <c r="D47" s="728"/>
    </row>
    <row r="48" spans="1:18" ht="13.5" customHeight="1" x14ac:dyDescent="0.25">
      <c r="A48" s="6" t="s">
        <v>167</v>
      </c>
      <c r="B48" s="32" t="s">
        <v>960</v>
      </c>
      <c r="C48" s="32"/>
      <c r="D48" s="527">
        <v>0</v>
      </c>
      <c r="F48" s="6" t="s">
        <v>860</v>
      </c>
      <c r="G48" s="1" t="s">
        <v>852</v>
      </c>
      <c r="H48" s="1"/>
      <c r="I48" s="1"/>
      <c r="J48" s="1"/>
      <c r="K48" s="729"/>
    </row>
    <row r="49" spans="1:11" ht="13.5" customHeight="1" x14ac:dyDescent="0.25">
      <c r="A49" s="6" t="s">
        <v>168</v>
      </c>
      <c r="B49" s="417" t="s">
        <v>1526</v>
      </c>
      <c r="C49" s="32"/>
      <c r="D49" s="527">
        <v>0</v>
      </c>
      <c r="F49" s="6" t="s">
        <v>174</v>
      </c>
      <c r="G49" s="7" t="s">
        <v>886</v>
      </c>
      <c r="H49" s="7"/>
      <c r="I49" s="7"/>
      <c r="J49" s="7"/>
      <c r="K49" s="527">
        <v>0</v>
      </c>
    </row>
    <row r="50" spans="1:11" ht="13.5" customHeight="1" x14ac:dyDescent="0.25">
      <c r="A50" s="6" t="s">
        <v>169</v>
      </c>
      <c r="B50" s="32" t="s">
        <v>1135</v>
      </c>
      <c r="C50" s="32"/>
      <c r="D50" s="527">
        <v>0</v>
      </c>
      <c r="F50" s="6" t="s">
        <v>175</v>
      </c>
      <c r="G50" s="7" t="s">
        <v>887</v>
      </c>
      <c r="H50" s="7"/>
      <c r="I50" s="7"/>
      <c r="J50" s="7"/>
      <c r="K50" s="527">
        <v>0</v>
      </c>
    </row>
    <row r="51" spans="1:11" ht="13.5" customHeight="1" x14ac:dyDescent="0.25">
      <c r="A51" s="6" t="s">
        <v>170</v>
      </c>
      <c r="B51" s="32" t="s">
        <v>232</v>
      </c>
      <c r="C51" s="32"/>
      <c r="D51" s="527">
        <v>0</v>
      </c>
      <c r="F51" s="6" t="s">
        <v>176</v>
      </c>
      <c r="G51" s="7" t="s">
        <v>455</v>
      </c>
      <c r="H51" s="7"/>
      <c r="I51" s="7"/>
      <c r="J51" s="7"/>
      <c r="K51" s="527">
        <v>0</v>
      </c>
    </row>
    <row r="52" spans="1:11" ht="13.5" customHeight="1" x14ac:dyDescent="0.25">
      <c r="A52" s="6" t="s">
        <v>453</v>
      </c>
      <c r="B52" s="33" t="s">
        <v>959</v>
      </c>
      <c r="C52" s="33"/>
      <c r="D52" s="53">
        <f>SUM(D48:D51)</f>
        <v>0</v>
      </c>
      <c r="F52" s="6" t="s">
        <v>177</v>
      </c>
      <c r="G52" s="7" t="s">
        <v>944</v>
      </c>
      <c r="H52" s="7"/>
      <c r="I52" s="7"/>
      <c r="J52" s="7"/>
      <c r="K52" s="527">
        <v>0</v>
      </c>
    </row>
    <row r="53" spans="1:11" ht="13.5" customHeight="1" x14ac:dyDescent="0.25">
      <c r="F53" s="6" t="s">
        <v>928</v>
      </c>
      <c r="G53" s="192" t="s">
        <v>6731</v>
      </c>
      <c r="H53" s="7"/>
      <c r="I53" s="7"/>
      <c r="J53" s="1" t="str">
        <f>IF(K53&gt;0,"ERROR Neg #"," ")</f>
        <v xml:space="preserve"> </v>
      </c>
      <c r="K53" s="527">
        <v>0</v>
      </c>
    </row>
    <row r="54" spans="1:11" ht="13.5" customHeight="1" x14ac:dyDescent="0.25">
      <c r="A54" s="6" t="s">
        <v>856</v>
      </c>
      <c r="B54" s="31" t="s">
        <v>943</v>
      </c>
      <c r="C54" s="31"/>
      <c r="D54" s="31"/>
      <c r="F54" s="6" t="s">
        <v>929</v>
      </c>
      <c r="G54" s="192" t="s">
        <v>6732</v>
      </c>
      <c r="H54" s="7"/>
      <c r="K54" s="527">
        <v>0</v>
      </c>
    </row>
    <row r="55" spans="1:11" ht="13.5" customHeight="1" x14ac:dyDescent="0.25">
      <c r="A55" s="6" t="s">
        <v>999</v>
      </c>
      <c r="B55" s="32" t="s">
        <v>375</v>
      </c>
      <c r="C55" s="32"/>
      <c r="D55" s="527">
        <v>0</v>
      </c>
      <c r="F55" s="6" t="s">
        <v>930</v>
      </c>
      <c r="G55" s="7" t="s">
        <v>429</v>
      </c>
      <c r="H55" s="7"/>
      <c r="K55" s="527">
        <v>0</v>
      </c>
    </row>
    <row r="56" spans="1:11" ht="13.5" customHeight="1" x14ac:dyDescent="0.25">
      <c r="A56" s="6" t="s">
        <v>1000</v>
      </c>
      <c r="B56" s="32" t="s">
        <v>376</v>
      </c>
      <c r="C56" s="32"/>
      <c r="D56" s="527">
        <v>0</v>
      </c>
      <c r="F56" s="6" t="s">
        <v>570</v>
      </c>
      <c r="G56" s="7" t="s">
        <v>1075</v>
      </c>
      <c r="H56" s="7"/>
      <c r="I56" s="544"/>
      <c r="J56" s="545"/>
      <c r="K56" s="527">
        <v>0</v>
      </c>
    </row>
    <row r="57" spans="1:11" ht="13.5" customHeight="1" x14ac:dyDescent="0.25">
      <c r="A57" s="6" t="s">
        <v>1001</v>
      </c>
      <c r="B57" s="33" t="s">
        <v>121</v>
      </c>
      <c r="C57" s="33"/>
      <c r="D57" s="53">
        <f>SUM(D55:D56)</f>
        <v>0</v>
      </c>
      <c r="F57" s="6" t="s">
        <v>305</v>
      </c>
      <c r="G57" s="7" t="s">
        <v>883</v>
      </c>
      <c r="H57" s="1010" t="s">
        <v>463</v>
      </c>
      <c r="I57" s="1011"/>
      <c r="J57" s="1012"/>
      <c r="K57" s="527">
        <v>0</v>
      </c>
    </row>
    <row r="58" spans="1:11" ht="14.25" customHeight="1" x14ac:dyDescent="0.25">
      <c r="F58" s="6" t="s">
        <v>306</v>
      </c>
      <c r="G58" s="8" t="s">
        <v>75</v>
      </c>
      <c r="H58" s="8"/>
      <c r="I58" s="8"/>
      <c r="J58" s="8"/>
      <c r="K58" s="53">
        <f>SUM(K49:K57)</f>
        <v>0</v>
      </c>
    </row>
    <row r="59" spans="1:11" ht="13.5" customHeight="1" x14ac:dyDescent="0.25">
      <c r="K59" s="716"/>
    </row>
    <row r="60" spans="1:11" ht="13.5" customHeight="1" x14ac:dyDescent="0.25">
      <c r="A60" s="6"/>
      <c r="B60" s="4"/>
      <c r="C60" s="4"/>
      <c r="D60" s="4"/>
      <c r="E60" s="724"/>
      <c r="F60" s="6" t="s">
        <v>861</v>
      </c>
      <c r="G60" s="31" t="s">
        <v>863</v>
      </c>
      <c r="H60" s="31"/>
      <c r="I60" s="31"/>
      <c r="J60" s="31"/>
      <c r="K60" s="53">
        <f>K46+K58</f>
        <v>0</v>
      </c>
    </row>
    <row r="61" spans="1:11" ht="13.5" customHeight="1" x14ac:dyDescent="0.25">
      <c r="A61" s="6"/>
      <c r="B61" s="4"/>
      <c r="C61" s="4"/>
      <c r="D61" s="487"/>
    </row>
    <row r="62" spans="1:11" ht="13.5" customHeight="1" x14ac:dyDescent="0.25">
      <c r="A62" s="6"/>
      <c r="B62" s="4"/>
      <c r="C62" s="4"/>
      <c r="D62" s="488"/>
    </row>
    <row r="63" spans="1:11" ht="13.5" customHeight="1" x14ac:dyDescent="0.25">
      <c r="A63" s="6"/>
      <c r="B63" s="4"/>
      <c r="C63" s="4"/>
      <c r="D63" s="488"/>
      <c r="F63" s="489"/>
      <c r="G63" s="489"/>
      <c r="H63" s="489"/>
      <c r="I63" s="489"/>
    </row>
    <row r="64" spans="1:11" ht="30.75" customHeight="1" x14ac:dyDescent="0.25">
      <c r="A64" s="6"/>
      <c r="B64" s="4"/>
      <c r="C64" s="4"/>
      <c r="D64" s="488"/>
      <c r="F64" s="487"/>
      <c r="G64" s="487"/>
      <c r="H64" s="487"/>
      <c r="I64" s="487"/>
      <c r="K64" s="733" t="s">
        <v>953</v>
      </c>
    </row>
    <row r="65" spans="1:12" ht="30.75" customHeight="1" x14ac:dyDescent="0.25">
      <c r="A65" s="6"/>
      <c r="B65" s="487" t="s">
        <v>866</v>
      </c>
      <c r="C65" s="487"/>
      <c r="D65" s="488"/>
      <c r="E65" s="487"/>
      <c r="F65" s="488"/>
      <c r="G65" s="488"/>
      <c r="H65" s="488"/>
      <c r="I65" s="488"/>
      <c r="J65" s="488"/>
      <c r="K65" s="488"/>
      <c r="L65" s="488"/>
    </row>
    <row r="66" spans="1:12" ht="27.75" customHeight="1" x14ac:dyDescent="0.25">
      <c r="A66" s="50" t="s">
        <v>462</v>
      </c>
      <c r="B66" s="485" t="s">
        <v>406</v>
      </c>
      <c r="C66" s="488"/>
      <c r="D66" s="488"/>
      <c r="E66" s="488"/>
      <c r="F66" s="488"/>
      <c r="G66" s="488"/>
      <c r="H66" s="488"/>
      <c r="I66" s="488"/>
      <c r="J66" s="488"/>
      <c r="K66" s="488"/>
    </row>
    <row r="67" spans="1:12" ht="27.75" customHeight="1" x14ac:dyDescent="0.25">
      <c r="A67" s="36" t="str">
        <f>A14</f>
        <v>A1</v>
      </c>
      <c r="B67" s="485" t="s">
        <v>525</v>
      </c>
      <c r="C67" s="488"/>
      <c r="D67" s="488"/>
      <c r="E67" s="488"/>
      <c r="F67" s="488"/>
      <c r="G67" s="488"/>
      <c r="H67" s="488"/>
      <c r="I67" s="488"/>
      <c r="J67" s="488"/>
      <c r="K67" s="488"/>
    </row>
    <row r="68" spans="1:12" ht="17.25" customHeight="1" x14ac:dyDescent="0.25">
      <c r="A68" s="36" t="str">
        <f>A15</f>
        <v>A2</v>
      </c>
      <c r="B68" s="485" t="s">
        <v>526</v>
      </c>
      <c r="C68" s="488"/>
      <c r="D68" s="487"/>
      <c r="E68" s="488"/>
      <c r="F68" s="488"/>
      <c r="G68" s="488"/>
      <c r="H68" s="488"/>
      <c r="I68" s="488"/>
      <c r="J68" s="488"/>
      <c r="K68" s="488"/>
    </row>
    <row r="69" spans="1:12" ht="17.25" customHeight="1" x14ac:dyDescent="0.25">
      <c r="A69" s="36" t="str">
        <f>A16</f>
        <v>A3</v>
      </c>
      <c r="B69" s="485" t="s">
        <v>755</v>
      </c>
      <c r="C69" s="488"/>
      <c r="D69" s="488"/>
      <c r="E69" s="488"/>
      <c r="F69" s="488"/>
      <c r="G69" s="488"/>
      <c r="H69" s="488"/>
      <c r="I69" s="488"/>
      <c r="J69" s="488"/>
      <c r="K69" s="488"/>
    </row>
    <row r="70" spans="1:12" ht="17.25" customHeight="1" x14ac:dyDescent="0.25">
      <c r="A70" s="36" t="str">
        <f>A17</f>
        <v>A4</v>
      </c>
      <c r="B70" s="485" t="s">
        <v>6875</v>
      </c>
      <c r="C70" s="488"/>
      <c r="D70" s="488"/>
      <c r="E70" s="488"/>
      <c r="F70" s="487"/>
      <c r="G70" s="487"/>
      <c r="H70" s="487"/>
      <c r="I70" s="487"/>
      <c r="J70" s="487"/>
      <c r="K70" s="487"/>
    </row>
    <row r="71" spans="1:12" ht="15" customHeight="1" x14ac:dyDescent="0.25">
      <c r="A71" s="36" t="str">
        <f>A19</f>
        <v>A6</v>
      </c>
      <c r="B71" s="485" t="s">
        <v>119</v>
      </c>
      <c r="C71" s="487"/>
      <c r="D71" s="488"/>
      <c r="E71" s="488"/>
      <c r="F71" s="488"/>
      <c r="G71" s="488"/>
      <c r="H71" s="488"/>
      <c r="I71" s="488"/>
      <c r="J71" s="488"/>
      <c r="K71" s="488"/>
    </row>
    <row r="72" spans="1:12" ht="45.75" customHeight="1" x14ac:dyDescent="0.25">
      <c r="A72" s="50" t="s">
        <v>461</v>
      </c>
      <c r="B72" s="485" t="s">
        <v>92</v>
      </c>
      <c r="C72" s="488"/>
      <c r="D72" s="488"/>
      <c r="E72" s="488"/>
      <c r="F72" s="488"/>
      <c r="G72" s="488"/>
      <c r="H72" s="488"/>
      <c r="I72" s="488"/>
      <c r="J72" s="488"/>
      <c r="K72" s="488"/>
    </row>
    <row r="73" spans="1:12" ht="17.25" customHeight="1" x14ac:dyDescent="0.25">
      <c r="A73" s="36" t="str">
        <f t="shared" ref="A73:A80" si="0">A22</f>
        <v>C1</v>
      </c>
      <c r="B73" s="485" t="s">
        <v>756</v>
      </c>
      <c r="C73" s="488"/>
      <c r="D73" s="488"/>
      <c r="E73" s="488"/>
      <c r="F73" s="488"/>
      <c r="G73" s="488"/>
      <c r="H73" s="488"/>
      <c r="I73" s="488"/>
      <c r="J73" s="488"/>
      <c r="K73" s="488"/>
    </row>
    <row r="74" spans="1:12" ht="17.25" customHeight="1" x14ac:dyDescent="0.25">
      <c r="A74" s="36" t="str">
        <f t="shared" si="0"/>
        <v>C2</v>
      </c>
      <c r="B74" s="485" t="s">
        <v>581</v>
      </c>
      <c r="C74" s="488"/>
      <c r="D74" s="488"/>
      <c r="E74" s="488"/>
      <c r="F74" s="488"/>
      <c r="G74" s="488"/>
      <c r="H74" s="488"/>
      <c r="I74" s="488"/>
      <c r="J74" s="488"/>
      <c r="K74" s="488"/>
    </row>
    <row r="75" spans="1:12" ht="30.75" customHeight="1" x14ac:dyDescent="0.25">
      <c r="A75" s="36" t="str">
        <f t="shared" si="0"/>
        <v>C3</v>
      </c>
      <c r="B75" s="485" t="s">
        <v>580</v>
      </c>
      <c r="C75" s="488"/>
      <c r="D75" s="488"/>
      <c r="E75" s="488"/>
      <c r="F75" s="488"/>
      <c r="G75" s="488"/>
      <c r="H75" s="488"/>
      <c r="I75" s="488"/>
      <c r="J75" s="488"/>
      <c r="K75" s="488"/>
    </row>
    <row r="76" spans="1:12" ht="17.25" customHeight="1" x14ac:dyDescent="0.25">
      <c r="A76" s="36" t="str">
        <f t="shared" si="0"/>
        <v>C4</v>
      </c>
      <c r="B76" s="485" t="s">
        <v>1032</v>
      </c>
      <c r="C76" s="488"/>
      <c r="D76" s="487"/>
      <c r="E76" s="488"/>
      <c r="F76" s="488"/>
      <c r="G76" s="488"/>
      <c r="H76" s="488"/>
      <c r="I76" s="488"/>
      <c r="J76" s="488"/>
      <c r="K76" s="488"/>
    </row>
    <row r="77" spans="1:12" ht="27.75" customHeight="1" x14ac:dyDescent="0.25">
      <c r="A77" s="36" t="str">
        <f t="shared" si="0"/>
        <v>C5</v>
      </c>
      <c r="B77" s="485" t="s">
        <v>464</v>
      </c>
      <c r="C77" s="488"/>
      <c r="D77" s="488"/>
      <c r="E77" s="488"/>
      <c r="F77" s="488"/>
      <c r="G77" s="488"/>
      <c r="H77" s="488"/>
      <c r="I77" s="488"/>
      <c r="J77" s="488"/>
      <c r="K77" s="488"/>
    </row>
    <row r="78" spans="1:12" ht="17.25" customHeight="1" x14ac:dyDescent="0.25">
      <c r="A78" s="36" t="str">
        <f t="shared" si="0"/>
        <v>C6</v>
      </c>
      <c r="B78" s="485" t="s">
        <v>7464</v>
      </c>
      <c r="C78" s="488"/>
      <c r="D78" s="488"/>
      <c r="E78" s="488"/>
      <c r="F78" s="488"/>
      <c r="G78" s="488"/>
      <c r="H78" s="488"/>
      <c r="I78" s="488"/>
      <c r="J78" s="488"/>
      <c r="K78" s="488"/>
    </row>
    <row r="79" spans="1:12" ht="17.25" customHeight="1" x14ac:dyDescent="0.25">
      <c r="A79" s="36" t="str">
        <f t="shared" si="0"/>
        <v>C7</v>
      </c>
      <c r="B79" s="485" t="s">
        <v>0</v>
      </c>
      <c r="C79" s="488"/>
      <c r="D79" s="488"/>
      <c r="E79" s="488"/>
      <c r="F79" s="487"/>
      <c r="G79" s="487"/>
      <c r="H79" s="487"/>
      <c r="I79" s="487"/>
      <c r="J79" s="487"/>
      <c r="K79" s="487"/>
    </row>
    <row r="80" spans="1:12" ht="30" customHeight="1" x14ac:dyDescent="0.25">
      <c r="A80" s="36" t="str">
        <f t="shared" si="0"/>
        <v>C8</v>
      </c>
      <c r="B80" s="485" t="s">
        <v>588</v>
      </c>
      <c r="C80" s="487"/>
      <c r="D80" s="488"/>
      <c r="E80" s="487"/>
      <c r="F80" s="488"/>
      <c r="G80" s="488"/>
      <c r="H80" s="488"/>
      <c r="I80" s="488"/>
      <c r="J80" s="488"/>
      <c r="K80" s="488"/>
    </row>
    <row r="81" spans="1:11" ht="42" customHeight="1" x14ac:dyDescent="0.25">
      <c r="A81" s="50" t="s">
        <v>589</v>
      </c>
      <c r="B81" s="485" t="s">
        <v>683</v>
      </c>
      <c r="C81" s="488"/>
      <c r="D81" s="488"/>
      <c r="E81" s="488"/>
      <c r="F81" s="488"/>
      <c r="G81" s="488"/>
      <c r="H81" s="488"/>
      <c r="I81" s="488"/>
      <c r="J81" s="488"/>
      <c r="K81" s="488"/>
    </row>
    <row r="82" spans="1:11" ht="30" customHeight="1" x14ac:dyDescent="0.25">
      <c r="A82" s="36" t="str">
        <f>A34</f>
        <v>D1</v>
      </c>
      <c r="B82" s="485" t="s">
        <v>6876</v>
      </c>
      <c r="C82" s="488"/>
      <c r="D82" s="488"/>
      <c r="E82" s="488"/>
      <c r="F82" s="488"/>
      <c r="G82" s="488"/>
      <c r="H82" s="488"/>
      <c r="I82" s="488"/>
      <c r="J82" s="488"/>
      <c r="K82" s="488"/>
    </row>
    <row r="83" spans="1:11" ht="21" customHeight="1" x14ac:dyDescent="0.25">
      <c r="A83" s="36" t="str">
        <f>A35</f>
        <v>D2</v>
      </c>
      <c r="B83" s="485" t="s">
        <v>682</v>
      </c>
      <c r="C83" s="488"/>
      <c r="D83" s="488"/>
      <c r="E83" s="488"/>
      <c r="F83" s="488"/>
      <c r="G83" s="488"/>
      <c r="H83" s="488"/>
      <c r="I83" s="488"/>
      <c r="J83" s="488"/>
      <c r="K83" s="488"/>
    </row>
    <row r="84" spans="1:11" ht="42" customHeight="1" x14ac:dyDescent="0.25">
      <c r="A84" s="36" t="str">
        <f>A36</f>
        <v>D3</v>
      </c>
      <c r="B84" s="485" t="s">
        <v>587</v>
      </c>
      <c r="C84" s="488"/>
      <c r="D84" s="485"/>
      <c r="E84" s="488"/>
      <c r="F84" s="488"/>
      <c r="G84" s="488"/>
      <c r="H84" s="488"/>
      <c r="I84" s="488"/>
      <c r="J84" s="488"/>
      <c r="K84" s="488"/>
    </row>
    <row r="85" spans="1:11" ht="18" customHeight="1" x14ac:dyDescent="0.25">
      <c r="A85" s="36" t="str">
        <f>A37</f>
        <v>D4</v>
      </c>
      <c r="B85" s="485" t="s">
        <v>649</v>
      </c>
      <c r="C85" s="488"/>
      <c r="D85" s="488"/>
      <c r="E85" s="488"/>
      <c r="F85" s="485"/>
      <c r="G85" s="485"/>
      <c r="H85" s="485"/>
      <c r="I85" s="485"/>
      <c r="J85" s="485"/>
      <c r="K85" s="485"/>
    </row>
    <row r="86" spans="1:11" ht="42" customHeight="1" x14ac:dyDescent="0.25">
      <c r="A86" s="36" t="s">
        <v>994</v>
      </c>
      <c r="B86" s="485" t="s">
        <v>295</v>
      </c>
      <c r="C86" s="485"/>
      <c r="D86" s="487"/>
      <c r="E86" s="485"/>
      <c r="F86" s="488"/>
      <c r="G86" s="488"/>
      <c r="H86" s="488"/>
      <c r="I86" s="488"/>
      <c r="J86" s="488"/>
      <c r="K86" s="733" t="s">
        <v>870</v>
      </c>
    </row>
    <row r="87" spans="1:11" ht="18.75" customHeight="1" x14ac:dyDescent="0.25">
      <c r="A87" s="36"/>
      <c r="B87" s="435" t="s">
        <v>871</v>
      </c>
      <c r="C87" s="488"/>
      <c r="D87" s="488"/>
      <c r="E87" s="488"/>
      <c r="F87" s="485"/>
      <c r="G87" s="485"/>
      <c r="H87" s="485"/>
      <c r="I87" s="485"/>
      <c r="J87" s="485"/>
      <c r="K87" s="485"/>
    </row>
    <row r="88" spans="1:11" ht="22.5" customHeight="1" x14ac:dyDescent="0.25">
      <c r="A88" s="36" t="str">
        <f>A39</f>
        <v>D6</v>
      </c>
      <c r="B88" s="485" t="s">
        <v>59</v>
      </c>
      <c r="C88" s="485"/>
      <c r="D88" s="488"/>
      <c r="E88" s="485"/>
      <c r="F88" s="488"/>
      <c r="G88" s="488"/>
      <c r="H88" s="488"/>
      <c r="I88" s="488"/>
      <c r="J88" s="488"/>
      <c r="K88" s="488"/>
    </row>
    <row r="89" spans="1:11" ht="17.25" customHeight="1" x14ac:dyDescent="0.25">
      <c r="A89" s="36" t="str">
        <f>A40</f>
        <v>D7</v>
      </c>
      <c r="B89" s="485" t="s">
        <v>590</v>
      </c>
      <c r="C89" s="488"/>
      <c r="D89" s="487"/>
      <c r="E89" s="488"/>
      <c r="F89" s="487"/>
      <c r="G89" s="487"/>
      <c r="H89" s="487"/>
      <c r="I89" s="487"/>
      <c r="J89" s="487"/>
      <c r="K89" s="487"/>
    </row>
    <row r="90" spans="1:11" ht="34.5" customHeight="1" x14ac:dyDescent="0.25">
      <c r="A90" s="36" t="str">
        <f>A41</f>
        <v>D8</v>
      </c>
      <c r="B90" s="485" t="s">
        <v>591</v>
      </c>
      <c r="C90" s="487"/>
      <c r="D90" s="485"/>
      <c r="E90" s="487"/>
      <c r="F90" s="488"/>
      <c r="G90" s="488"/>
      <c r="H90" s="488"/>
      <c r="I90" s="488"/>
      <c r="J90" s="488"/>
      <c r="K90" s="488"/>
    </row>
    <row r="91" spans="1:11" ht="52.5" customHeight="1" x14ac:dyDescent="0.25">
      <c r="A91" s="36" t="str">
        <f>A43</f>
        <v>E1</v>
      </c>
      <c r="B91" s="485" t="s">
        <v>97</v>
      </c>
      <c r="C91" s="488"/>
      <c r="D91" s="485"/>
      <c r="E91" s="488"/>
      <c r="F91" s="488"/>
      <c r="G91" s="488"/>
      <c r="H91" s="488"/>
      <c r="I91" s="488"/>
      <c r="J91" s="488"/>
      <c r="K91" s="488"/>
    </row>
    <row r="92" spans="1:11" ht="42.75" customHeight="1" x14ac:dyDescent="0.25">
      <c r="A92" s="36" t="str">
        <f>A44</f>
        <v>F1</v>
      </c>
      <c r="B92" s="485" t="s">
        <v>813</v>
      </c>
      <c r="C92" s="488"/>
      <c r="D92" s="485"/>
      <c r="E92" s="488"/>
      <c r="F92" s="487"/>
      <c r="G92" s="487"/>
      <c r="H92" s="487"/>
      <c r="I92" s="487"/>
      <c r="J92" s="487"/>
      <c r="K92" s="487"/>
    </row>
    <row r="93" spans="1:11" ht="17.25" customHeight="1" x14ac:dyDescent="0.25">
      <c r="A93" s="50" t="s">
        <v>1527</v>
      </c>
      <c r="B93" s="485" t="s">
        <v>788</v>
      </c>
      <c r="C93" s="487"/>
      <c r="D93" s="488"/>
      <c r="E93" s="487"/>
      <c r="F93" s="485"/>
      <c r="G93" s="485"/>
      <c r="H93" s="485"/>
      <c r="I93" s="485"/>
      <c r="J93" s="485"/>
      <c r="K93" s="485"/>
    </row>
    <row r="94" spans="1:11" ht="21.75" customHeight="1" x14ac:dyDescent="0.25">
      <c r="A94" s="36" t="str">
        <f>A48</f>
        <v>G1</v>
      </c>
      <c r="B94" s="485" t="s">
        <v>814</v>
      </c>
      <c r="C94" s="485"/>
      <c r="D94" s="485"/>
      <c r="E94" s="485"/>
      <c r="F94" s="485"/>
      <c r="G94" s="485"/>
      <c r="H94" s="485"/>
      <c r="I94" s="485"/>
      <c r="J94" s="485"/>
      <c r="K94" s="485"/>
    </row>
    <row r="95" spans="1:11" ht="21.75" customHeight="1" x14ac:dyDescent="0.25">
      <c r="A95" s="36" t="str">
        <f>A49</f>
        <v>G2</v>
      </c>
      <c r="B95" s="485" t="s">
        <v>1528</v>
      </c>
      <c r="C95" s="485"/>
      <c r="D95" s="488"/>
      <c r="E95" s="485"/>
      <c r="F95" s="485"/>
      <c r="G95" s="485"/>
      <c r="H95" s="485"/>
      <c r="I95" s="485"/>
      <c r="J95" s="485"/>
      <c r="K95" s="485"/>
    </row>
    <row r="96" spans="1:11" ht="31.5" customHeight="1" x14ac:dyDescent="0.25">
      <c r="A96" s="36" t="str">
        <f>A50</f>
        <v>G3</v>
      </c>
      <c r="B96" s="485" t="s">
        <v>1136</v>
      </c>
      <c r="C96" s="485"/>
      <c r="D96" s="488"/>
      <c r="E96" s="485"/>
      <c r="F96" s="488"/>
      <c r="G96" s="488"/>
      <c r="H96" s="488"/>
      <c r="I96" s="488"/>
      <c r="J96" s="488"/>
      <c r="K96" s="488"/>
    </row>
    <row r="97" spans="1:12" ht="17.25" customHeight="1" x14ac:dyDescent="0.25">
      <c r="A97" s="36" t="str">
        <f>A51</f>
        <v>G4</v>
      </c>
      <c r="B97" s="485" t="s">
        <v>592</v>
      </c>
      <c r="C97" s="488"/>
      <c r="D97" s="488"/>
      <c r="E97" s="488"/>
      <c r="F97" s="485"/>
      <c r="G97" s="485"/>
      <c r="H97" s="485"/>
      <c r="I97" s="485"/>
      <c r="J97" s="485"/>
      <c r="K97" s="485"/>
    </row>
    <row r="98" spans="1:12" ht="17.25" customHeight="1" x14ac:dyDescent="0.25">
      <c r="A98" s="36" t="str">
        <f>A52</f>
        <v>G5</v>
      </c>
      <c r="B98" s="485" t="s">
        <v>55</v>
      </c>
      <c r="C98" s="485"/>
      <c r="D98" s="488"/>
      <c r="E98" s="485"/>
      <c r="F98" s="488"/>
      <c r="G98" s="488"/>
      <c r="H98" s="488"/>
      <c r="I98" s="488"/>
      <c r="J98" s="488"/>
      <c r="K98" s="488"/>
    </row>
    <row r="99" spans="1:12" ht="33" customHeight="1" x14ac:dyDescent="0.25">
      <c r="A99" s="50" t="str">
        <f>A54</f>
        <v>H</v>
      </c>
      <c r="B99" s="485" t="s">
        <v>460</v>
      </c>
      <c r="C99" s="488"/>
      <c r="D99" s="488"/>
      <c r="E99" s="488"/>
      <c r="F99" s="488"/>
      <c r="G99" s="488"/>
      <c r="H99" s="488"/>
      <c r="I99" s="488"/>
      <c r="J99" s="488"/>
      <c r="K99" s="488"/>
    </row>
    <row r="100" spans="1:12" ht="17.25" customHeight="1" x14ac:dyDescent="0.25">
      <c r="A100" s="36" t="str">
        <f>A55</f>
        <v>H1</v>
      </c>
      <c r="B100" s="485" t="s">
        <v>567</v>
      </c>
      <c r="C100" s="488"/>
      <c r="D100" s="488"/>
      <c r="E100" s="488"/>
      <c r="F100" s="488"/>
      <c r="G100" s="488"/>
      <c r="H100" s="488"/>
      <c r="I100" s="488"/>
      <c r="J100" s="488"/>
      <c r="K100" s="488"/>
    </row>
    <row r="101" spans="1:12" ht="17.25" customHeight="1" x14ac:dyDescent="0.25">
      <c r="A101" s="36" t="str">
        <f>A56</f>
        <v>H2</v>
      </c>
      <c r="B101" s="485" t="s">
        <v>650</v>
      </c>
      <c r="C101" s="488"/>
      <c r="D101" s="485"/>
      <c r="E101" s="488"/>
      <c r="F101" s="488"/>
      <c r="G101" s="488"/>
      <c r="H101" s="488"/>
      <c r="I101" s="488"/>
      <c r="J101" s="488"/>
      <c r="K101" s="488"/>
    </row>
    <row r="102" spans="1:12" ht="43.5" customHeight="1" x14ac:dyDescent="0.25">
      <c r="A102" s="36" t="str">
        <f>A57</f>
        <v>H3</v>
      </c>
      <c r="B102" s="485" t="s">
        <v>568</v>
      </c>
      <c r="C102" s="488"/>
      <c r="D102" s="485"/>
      <c r="E102" s="488"/>
      <c r="F102" s="488"/>
      <c r="G102" s="488"/>
      <c r="H102" s="488"/>
      <c r="I102" s="488"/>
      <c r="J102" s="488"/>
      <c r="K102" s="488"/>
    </row>
    <row r="103" spans="1:12" ht="26.25" customHeight="1" x14ac:dyDescent="0.25">
      <c r="A103" s="36" t="str">
        <f>F11</f>
        <v>I</v>
      </c>
      <c r="B103" s="485" t="s">
        <v>7465</v>
      </c>
      <c r="C103" s="488"/>
      <c r="D103" s="485"/>
      <c r="E103" s="488"/>
      <c r="F103" s="488"/>
      <c r="G103" s="488"/>
      <c r="H103" s="488"/>
      <c r="I103" s="488"/>
      <c r="J103" s="488"/>
      <c r="K103" s="488"/>
      <c r="L103" s="489"/>
    </row>
    <row r="104" spans="1:12" ht="30" customHeight="1" x14ac:dyDescent="0.25">
      <c r="A104" s="36" t="str">
        <f>F12</f>
        <v>I1</v>
      </c>
      <c r="B104" s="485" t="s">
        <v>507</v>
      </c>
      <c r="C104" s="488"/>
      <c r="D104" s="488"/>
      <c r="E104" s="488"/>
      <c r="F104" s="485"/>
      <c r="G104" s="485"/>
      <c r="H104" s="485"/>
      <c r="I104" s="485"/>
      <c r="J104" s="485"/>
      <c r="K104" s="485"/>
      <c r="L104" s="489"/>
    </row>
    <row r="105" spans="1:12" ht="17.25" customHeight="1" x14ac:dyDescent="0.25">
      <c r="A105" s="36" t="str">
        <f>F16</f>
        <v>I2</v>
      </c>
      <c r="B105" s="485" t="s">
        <v>6680</v>
      </c>
      <c r="C105" s="485"/>
      <c r="D105" s="488"/>
      <c r="E105" s="485"/>
      <c r="F105" s="485"/>
      <c r="G105" s="485"/>
      <c r="H105" s="485"/>
      <c r="I105" s="485"/>
      <c r="J105" s="485"/>
      <c r="K105" s="485"/>
      <c r="L105" s="489"/>
    </row>
    <row r="106" spans="1:12" ht="17.25" customHeight="1" x14ac:dyDescent="0.25">
      <c r="A106" s="36" t="str">
        <f>F17</f>
        <v>I3</v>
      </c>
      <c r="B106" s="485" t="s">
        <v>481</v>
      </c>
      <c r="C106" s="485"/>
      <c r="D106" s="488"/>
      <c r="E106" s="485"/>
      <c r="F106" s="485"/>
      <c r="G106" s="485"/>
      <c r="H106" s="485"/>
      <c r="I106" s="485"/>
      <c r="J106" s="485"/>
      <c r="K106" s="485"/>
    </row>
    <row r="107" spans="1:12" ht="17.25" customHeight="1" x14ac:dyDescent="0.25">
      <c r="A107" s="36" t="str">
        <f>F18</f>
        <v>I4</v>
      </c>
      <c r="B107" s="485" t="s">
        <v>480</v>
      </c>
      <c r="C107" s="485"/>
      <c r="D107" s="488"/>
      <c r="E107" s="485"/>
      <c r="F107" s="488"/>
      <c r="G107" s="488"/>
      <c r="H107" s="488"/>
      <c r="I107" s="488"/>
      <c r="J107" s="488"/>
      <c r="K107" s="488"/>
    </row>
    <row r="108" spans="1:12" ht="17.25" customHeight="1" x14ac:dyDescent="0.25">
      <c r="A108" s="36" t="str">
        <f>F20</f>
        <v>J</v>
      </c>
      <c r="B108" s="485" t="s">
        <v>482</v>
      </c>
      <c r="C108" s="488"/>
      <c r="D108" s="488"/>
      <c r="E108" s="488"/>
      <c r="F108" s="488"/>
      <c r="G108" s="488"/>
      <c r="H108" s="488"/>
      <c r="I108" s="488"/>
      <c r="J108" s="488"/>
      <c r="K108" s="488"/>
    </row>
    <row r="109" spans="1:12" ht="17.25" customHeight="1" x14ac:dyDescent="0.25">
      <c r="A109" s="36" t="str">
        <f>F21</f>
        <v>J1</v>
      </c>
      <c r="B109" s="485" t="s">
        <v>12</v>
      </c>
      <c r="C109" s="488"/>
      <c r="D109" s="488"/>
      <c r="E109" s="488"/>
      <c r="F109" s="488"/>
      <c r="G109" s="488"/>
      <c r="H109" s="488"/>
      <c r="I109" s="488"/>
      <c r="J109" s="488"/>
      <c r="K109" s="488"/>
    </row>
    <row r="110" spans="1:12" ht="33" customHeight="1" x14ac:dyDescent="0.25">
      <c r="A110" s="36" t="str">
        <f>F22</f>
        <v>J2</v>
      </c>
      <c r="B110" s="485" t="s">
        <v>687</v>
      </c>
      <c r="C110" s="488"/>
      <c r="D110" s="488"/>
      <c r="E110" s="488"/>
      <c r="F110" s="488"/>
      <c r="G110" s="488"/>
      <c r="H110" s="488"/>
      <c r="I110" s="488"/>
      <c r="J110" s="488"/>
      <c r="K110" s="488"/>
    </row>
    <row r="111" spans="1:12" ht="32.25" customHeight="1" x14ac:dyDescent="0.25">
      <c r="A111" s="36" t="str">
        <f>F23</f>
        <v>J3</v>
      </c>
      <c r="B111" s="485" t="s">
        <v>948</v>
      </c>
      <c r="C111" s="488"/>
      <c r="D111" s="488"/>
      <c r="E111" s="488"/>
      <c r="F111" s="488"/>
      <c r="G111" s="488"/>
      <c r="H111" s="488"/>
      <c r="I111" s="488"/>
      <c r="J111" s="488"/>
      <c r="K111" s="488"/>
    </row>
    <row r="112" spans="1:12" ht="17.25" customHeight="1" x14ac:dyDescent="0.25">
      <c r="A112" s="36" t="s">
        <v>437</v>
      </c>
      <c r="B112" s="485" t="s">
        <v>514</v>
      </c>
      <c r="C112" s="488"/>
      <c r="D112" s="488"/>
      <c r="E112" s="488"/>
      <c r="F112" s="488"/>
      <c r="G112" s="488"/>
      <c r="H112" s="488"/>
      <c r="I112" s="488"/>
      <c r="J112" s="488"/>
      <c r="K112" s="488"/>
    </row>
    <row r="113" spans="1:11" ht="17.25" customHeight="1" x14ac:dyDescent="0.25">
      <c r="A113" s="36" t="str">
        <f>F26</f>
        <v>J6</v>
      </c>
      <c r="B113" s="485" t="s">
        <v>739</v>
      </c>
      <c r="C113" s="488"/>
      <c r="D113" s="488"/>
      <c r="E113" s="488"/>
      <c r="F113" s="488"/>
      <c r="G113" s="488"/>
      <c r="H113" s="488"/>
      <c r="I113" s="488"/>
      <c r="J113" s="488"/>
      <c r="K113" s="488"/>
    </row>
    <row r="114" spans="1:11" ht="13.5" customHeight="1" x14ac:dyDescent="0.25">
      <c r="A114" s="36" t="str">
        <f>F28</f>
        <v>K1</v>
      </c>
      <c r="B114" s="485" t="s">
        <v>740</v>
      </c>
      <c r="C114" s="488"/>
      <c r="D114" s="488"/>
      <c r="E114" s="488"/>
      <c r="F114" s="488"/>
      <c r="G114" s="488"/>
      <c r="H114" s="488"/>
      <c r="I114" s="488"/>
      <c r="J114" s="488"/>
      <c r="K114" s="488"/>
    </row>
    <row r="115" spans="1:11" ht="21" customHeight="1" x14ac:dyDescent="0.25">
      <c r="A115" s="36" t="str">
        <f>F29</f>
        <v>L1</v>
      </c>
      <c r="B115" s="485" t="s">
        <v>808</v>
      </c>
      <c r="C115" s="488"/>
      <c r="D115" s="588"/>
      <c r="E115" s="488"/>
      <c r="F115" s="488"/>
      <c r="G115" s="488"/>
      <c r="H115" s="488"/>
      <c r="I115" s="488"/>
      <c r="J115" s="488"/>
      <c r="K115" s="488"/>
    </row>
    <row r="116" spans="1:11" ht="14.25" customHeight="1" x14ac:dyDescent="0.25">
      <c r="A116" s="36" t="str">
        <f>F31</f>
        <v>M</v>
      </c>
      <c r="B116" s="485" t="s">
        <v>809</v>
      </c>
      <c r="C116" s="488"/>
      <c r="D116" s="588"/>
      <c r="E116" s="488"/>
      <c r="F116" s="588"/>
      <c r="G116" s="588"/>
      <c r="H116" s="588"/>
      <c r="I116" s="588"/>
      <c r="J116" s="588"/>
      <c r="K116" s="588"/>
    </row>
    <row r="117" spans="1:11" ht="36.75" customHeight="1" x14ac:dyDescent="0.25">
      <c r="A117" s="36"/>
      <c r="B117" s="485"/>
      <c r="C117" s="488"/>
      <c r="D117" s="588"/>
      <c r="E117" s="488"/>
      <c r="F117" s="588"/>
      <c r="G117" s="588"/>
      <c r="H117" s="588"/>
      <c r="I117" s="588"/>
      <c r="J117" s="588"/>
      <c r="K117" s="555" t="s">
        <v>954</v>
      </c>
    </row>
    <row r="118" spans="1:11" ht="42" customHeight="1" x14ac:dyDescent="0.25">
      <c r="A118" s="36"/>
      <c r="B118" s="37" t="s">
        <v>871</v>
      </c>
      <c r="C118" s="488"/>
      <c r="D118" s="588"/>
      <c r="E118" s="488"/>
      <c r="F118" s="588"/>
      <c r="G118" s="588"/>
      <c r="H118" s="588"/>
      <c r="I118" s="588"/>
      <c r="J118" s="588"/>
      <c r="K118" s="588"/>
    </row>
    <row r="119" spans="1:11" ht="29.25" customHeight="1" x14ac:dyDescent="0.25">
      <c r="A119" s="36" t="str">
        <f>F32</f>
        <v>M1a</v>
      </c>
      <c r="B119" s="485" t="s">
        <v>684</v>
      </c>
      <c r="C119" s="588"/>
      <c r="D119" s="588"/>
      <c r="E119" s="588"/>
      <c r="F119" s="588"/>
      <c r="G119" s="588"/>
      <c r="H119" s="588"/>
      <c r="I119" s="588"/>
      <c r="J119" s="588"/>
      <c r="K119" s="588"/>
    </row>
    <row r="120" spans="1:11" ht="17.25" customHeight="1" x14ac:dyDescent="0.25">
      <c r="A120" s="36" t="str">
        <f>F35</f>
        <v>M2</v>
      </c>
      <c r="B120" s="485" t="s">
        <v>1063</v>
      </c>
      <c r="C120" s="588"/>
      <c r="D120" s="486"/>
      <c r="E120" s="588"/>
      <c r="F120" s="588"/>
      <c r="G120" s="588"/>
      <c r="H120" s="588"/>
      <c r="I120" s="588"/>
      <c r="J120" s="588"/>
      <c r="K120" s="588"/>
    </row>
    <row r="121" spans="1:11" ht="21" customHeight="1" x14ac:dyDescent="0.25">
      <c r="A121" s="36" t="str">
        <f>F36</f>
        <v>M3</v>
      </c>
      <c r="B121" s="485" t="s">
        <v>690</v>
      </c>
      <c r="C121" s="588"/>
      <c r="D121" s="486"/>
      <c r="E121" s="588"/>
      <c r="F121" s="588"/>
      <c r="G121" s="588"/>
      <c r="H121" s="588"/>
      <c r="I121" s="588"/>
      <c r="J121" s="588"/>
      <c r="K121" s="588"/>
    </row>
    <row r="122" spans="1:11" ht="17.25" customHeight="1" x14ac:dyDescent="0.25">
      <c r="A122" s="36" t="str">
        <f>F37</f>
        <v>M4</v>
      </c>
      <c r="B122" s="485" t="s">
        <v>691</v>
      </c>
      <c r="C122" s="588"/>
      <c r="D122" s="588"/>
      <c r="E122" s="588"/>
      <c r="F122" s="588"/>
      <c r="G122" s="588"/>
      <c r="H122" s="588"/>
      <c r="I122" s="588"/>
      <c r="J122" s="588"/>
      <c r="K122" s="588"/>
    </row>
    <row r="123" spans="1:11" ht="17.25" customHeight="1" x14ac:dyDescent="0.25">
      <c r="A123" s="36" t="str">
        <f>F38</f>
        <v>M5</v>
      </c>
      <c r="B123" s="485" t="s">
        <v>810</v>
      </c>
      <c r="C123" s="588"/>
      <c r="D123" s="588"/>
      <c r="E123" s="588"/>
      <c r="F123" s="486"/>
      <c r="G123" s="486"/>
      <c r="H123" s="486"/>
      <c r="I123" s="486"/>
      <c r="J123" s="486"/>
      <c r="K123" s="486"/>
    </row>
    <row r="124" spans="1:11" ht="17.25" customHeight="1" x14ac:dyDescent="0.25">
      <c r="A124" s="36" t="str">
        <f>F39</f>
        <v>M6</v>
      </c>
      <c r="B124" s="485" t="s">
        <v>56</v>
      </c>
      <c r="C124" s="486"/>
      <c r="D124" s="588"/>
      <c r="E124" s="486"/>
      <c r="F124" s="486"/>
      <c r="G124" s="486"/>
      <c r="H124" s="486"/>
      <c r="I124" s="486"/>
      <c r="J124" s="486"/>
      <c r="K124" s="486"/>
    </row>
    <row r="125" spans="1:11" ht="24" customHeight="1" x14ac:dyDescent="0.25">
      <c r="A125" s="36" t="s">
        <v>576</v>
      </c>
      <c r="B125" s="485" t="s">
        <v>577</v>
      </c>
      <c r="C125" s="486"/>
      <c r="D125" s="588"/>
      <c r="E125" s="486"/>
      <c r="F125" s="588"/>
      <c r="G125" s="588"/>
      <c r="H125" s="588"/>
      <c r="I125" s="588"/>
      <c r="J125" s="588"/>
      <c r="K125" s="588"/>
    </row>
    <row r="126" spans="1:11" ht="19.5" customHeight="1" x14ac:dyDescent="0.25">
      <c r="A126" s="36" t="str">
        <f>F41</f>
        <v>M7</v>
      </c>
      <c r="B126" s="485" t="s">
        <v>949</v>
      </c>
      <c r="C126" s="588"/>
      <c r="D126" s="588"/>
      <c r="E126" s="588"/>
      <c r="F126" s="588"/>
      <c r="G126" s="588"/>
      <c r="H126" s="588"/>
      <c r="I126" s="588"/>
      <c r="J126" s="588"/>
      <c r="K126" s="588"/>
    </row>
    <row r="127" spans="1:11" ht="20.25" customHeight="1" x14ac:dyDescent="0.25">
      <c r="A127" s="36" t="str">
        <f>F42</f>
        <v>M8</v>
      </c>
      <c r="B127" s="485" t="s">
        <v>811</v>
      </c>
      <c r="C127" s="588"/>
      <c r="D127" s="588"/>
      <c r="E127" s="588"/>
      <c r="F127" s="588"/>
      <c r="G127" s="588"/>
      <c r="H127" s="588"/>
      <c r="I127" s="588"/>
      <c r="J127" s="588"/>
      <c r="K127" s="588"/>
    </row>
    <row r="128" spans="1:11" ht="21" customHeight="1" x14ac:dyDescent="0.25">
      <c r="A128" s="36" t="str">
        <f>F44</f>
        <v>N1</v>
      </c>
      <c r="B128" s="485" t="s">
        <v>57</v>
      </c>
      <c r="C128" s="588"/>
      <c r="D128" s="588"/>
      <c r="E128" s="588"/>
      <c r="F128" s="588"/>
      <c r="G128" s="588"/>
      <c r="H128" s="588"/>
      <c r="I128" s="588"/>
      <c r="J128" s="588"/>
      <c r="K128" s="588"/>
    </row>
    <row r="129" spans="1:11" ht="20.25" customHeight="1" x14ac:dyDescent="0.25">
      <c r="A129" s="36" t="str">
        <f>F45</f>
        <v>O1</v>
      </c>
      <c r="B129" s="485" t="s">
        <v>18</v>
      </c>
      <c r="C129" s="588"/>
      <c r="D129" s="588"/>
      <c r="E129" s="588"/>
      <c r="F129" s="588"/>
      <c r="G129" s="588"/>
      <c r="H129" s="588"/>
      <c r="I129" s="588"/>
      <c r="J129" s="588"/>
      <c r="K129" s="588"/>
    </row>
    <row r="130" spans="1:11" ht="17.25" customHeight="1" x14ac:dyDescent="0.25">
      <c r="A130" s="36" t="str">
        <f>F46</f>
        <v>P1</v>
      </c>
      <c r="B130" s="485" t="s">
        <v>19</v>
      </c>
      <c r="C130" s="588"/>
      <c r="D130" s="588"/>
      <c r="E130" s="588"/>
      <c r="F130" s="588"/>
      <c r="G130" s="588"/>
      <c r="H130" s="588"/>
      <c r="I130" s="588"/>
      <c r="J130" s="588"/>
      <c r="K130" s="588"/>
    </row>
    <row r="131" spans="1:11" ht="17.25" customHeight="1" x14ac:dyDescent="0.25">
      <c r="A131" s="36" t="str">
        <f t="shared" ref="A131:A138" si="1">F48</f>
        <v>Q</v>
      </c>
      <c r="B131" s="485" t="s">
        <v>58</v>
      </c>
      <c r="C131" s="588"/>
      <c r="D131" s="588"/>
      <c r="E131" s="588"/>
      <c r="F131" s="588"/>
      <c r="G131" s="588"/>
      <c r="H131" s="588"/>
      <c r="I131" s="588"/>
      <c r="J131" s="588"/>
      <c r="K131" s="588"/>
    </row>
    <row r="132" spans="1:11" ht="17.25" customHeight="1" x14ac:dyDescent="0.25">
      <c r="A132" s="36" t="str">
        <f t="shared" si="1"/>
        <v>Q1</v>
      </c>
      <c r="B132" s="485" t="s">
        <v>867</v>
      </c>
      <c r="C132" s="588"/>
      <c r="D132" s="588"/>
      <c r="E132" s="588"/>
      <c r="F132" s="588"/>
      <c r="G132" s="588"/>
      <c r="H132" s="588"/>
      <c r="I132" s="588"/>
      <c r="J132" s="588"/>
      <c r="K132" s="588"/>
    </row>
    <row r="133" spans="1:11" ht="28.5" customHeight="1" x14ac:dyDescent="0.25">
      <c r="A133" s="36" t="str">
        <f t="shared" si="1"/>
        <v>Q2</v>
      </c>
      <c r="B133" s="485" t="s">
        <v>124</v>
      </c>
      <c r="C133" s="588"/>
      <c r="D133" s="587"/>
      <c r="E133" s="588"/>
      <c r="F133" s="588"/>
      <c r="G133" s="588"/>
      <c r="H133" s="588"/>
      <c r="I133" s="588"/>
      <c r="J133" s="588"/>
      <c r="K133" s="588"/>
    </row>
    <row r="134" spans="1:11" ht="40.5" customHeight="1" x14ac:dyDescent="0.25">
      <c r="A134" s="36" t="str">
        <f t="shared" si="1"/>
        <v>Q3</v>
      </c>
      <c r="B134" s="485" t="s">
        <v>578</v>
      </c>
      <c r="C134" s="588"/>
      <c r="D134" s="587"/>
      <c r="E134" s="588"/>
      <c r="F134" s="588"/>
      <c r="G134" s="588"/>
      <c r="H134" s="588"/>
      <c r="I134" s="588"/>
      <c r="J134" s="588"/>
      <c r="K134" s="588"/>
    </row>
    <row r="135" spans="1:11" ht="17.25" customHeight="1" x14ac:dyDescent="0.25">
      <c r="A135" s="36" t="str">
        <f t="shared" si="1"/>
        <v>Q4</v>
      </c>
      <c r="B135" s="485" t="s">
        <v>221</v>
      </c>
      <c r="C135" s="588"/>
      <c r="D135" s="588"/>
      <c r="E135" s="588"/>
      <c r="F135" s="588"/>
      <c r="G135" s="588"/>
      <c r="H135" s="588"/>
      <c r="I135" s="588"/>
      <c r="J135" s="588"/>
      <c r="K135" s="588"/>
    </row>
    <row r="136" spans="1:11" ht="33" customHeight="1" x14ac:dyDescent="0.25">
      <c r="A136" s="36" t="str">
        <f t="shared" si="1"/>
        <v>Q5</v>
      </c>
      <c r="B136" s="485" t="s">
        <v>125</v>
      </c>
      <c r="C136" s="588"/>
      <c r="D136" s="588"/>
      <c r="E136" s="588"/>
      <c r="F136" s="587"/>
      <c r="G136" s="587"/>
      <c r="H136" s="587"/>
      <c r="I136" s="587"/>
      <c r="J136" s="587"/>
      <c r="K136" s="587"/>
    </row>
    <row r="137" spans="1:11" ht="19.5" customHeight="1" x14ac:dyDescent="0.25">
      <c r="A137" s="36" t="str">
        <f t="shared" si="1"/>
        <v>Q6</v>
      </c>
      <c r="B137" s="485" t="s">
        <v>430</v>
      </c>
      <c r="C137" s="587"/>
      <c r="D137" s="588"/>
      <c r="E137" s="587"/>
      <c r="F137" s="587"/>
      <c r="G137" s="587"/>
      <c r="H137" s="587"/>
      <c r="I137" s="587"/>
      <c r="J137" s="587"/>
      <c r="K137" s="587"/>
    </row>
    <row r="138" spans="1:11" ht="26.25" customHeight="1" x14ac:dyDescent="0.25">
      <c r="A138" s="36" t="str">
        <f t="shared" si="1"/>
        <v>Q7</v>
      </c>
      <c r="B138" s="485" t="s">
        <v>431</v>
      </c>
      <c r="C138" s="587"/>
      <c r="D138" s="718"/>
      <c r="E138" s="587"/>
      <c r="F138" s="588"/>
      <c r="G138" s="588"/>
      <c r="H138" s="588"/>
      <c r="I138" s="588"/>
      <c r="J138" s="588"/>
      <c r="K138" s="588"/>
    </row>
    <row r="139" spans="1:11" ht="17.25" customHeight="1" x14ac:dyDescent="0.25">
      <c r="A139" s="36" t="s">
        <v>308</v>
      </c>
      <c r="B139" s="485" t="s">
        <v>950</v>
      </c>
      <c r="C139" s="588"/>
      <c r="D139" s="718"/>
      <c r="E139" s="588"/>
      <c r="F139" s="588"/>
      <c r="G139" s="588"/>
      <c r="H139" s="588"/>
      <c r="I139" s="588"/>
      <c r="J139" s="588"/>
      <c r="K139" s="588"/>
    </row>
    <row r="140" spans="1:11" ht="35.25" customHeight="1" x14ac:dyDescent="0.25">
      <c r="A140" s="36" t="str">
        <f>F58</f>
        <v>Q10</v>
      </c>
      <c r="B140" s="485" t="s">
        <v>951</v>
      </c>
      <c r="C140" s="588"/>
      <c r="D140" s="718"/>
      <c r="E140" s="588"/>
      <c r="F140" s="588"/>
      <c r="G140" s="588"/>
      <c r="H140" s="588"/>
      <c r="I140" s="588"/>
      <c r="J140" s="588"/>
      <c r="K140" s="588"/>
    </row>
    <row r="141" spans="1:11" ht="17.25" customHeight="1" x14ac:dyDescent="0.25">
      <c r="A141" s="36" t="str">
        <f>F60</f>
        <v>R</v>
      </c>
      <c r="B141" s="485" t="s">
        <v>952</v>
      </c>
      <c r="C141" s="588"/>
      <c r="D141" s="718"/>
      <c r="E141" s="588"/>
    </row>
    <row r="142" spans="1:11" ht="17.25" customHeight="1" x14ac:dyDescent="0.25">
      <c r="A142" s="36"/>
      <c r="D142" s="718"/>
    </row>
    <row r="143" spans="1:11" ht="17.25" customHeight="1" x14ac:dyDescent="0.25">
      <c r="A143" s="6"/>
      <c r="D143" s="718"/>
    </row>
    <row r="144" spans="1:11" ht="17.25" customHeight="1" x14ac:dyDescent="0.25">
      <c r="A144" s="6"/>
      <c r="D144" s="718"/>
    </row>
    <row r="145" spans="1:4" x14ac:dyDescent="0.25">
      <c r="A145" s="6"/>
      <c r="D145" s="718"/>
    </row>
    <row r="146" spans="1:4" x14ac:dyDescent="0.25">
      <c r="A146" s="6"/>
      <c r="D146" s="718"/>
    </row>
    <row r="147" spans="1:4" x14ac:dyDescent="0.25">
      <c r="A147" s="6"/>
      <c r="D147" s="718"/>
    </row>
    <row r="148" spans="1:4" x14ac:dyDescent="0.25">
      <c r="A148" s="6"/>
      <c r="D148" s="718"/>
    </row>
    <row r="149" spans="1:4" x14ac:dyDescent="0.25">
      <c r="A149" s="6"/>
      <c r="D149" s="718"/>
    </row>
    <row r="150" spans="1:4" x14ac:dyDescent="0.25">
      <c r="A150" s="6"/>
      <c r="D150" s="718"/>
    </row>
    <row r="151" spans="1:4" x14ac:dyDescent="0.25">
      <c r="A151" s="6"/>
      <c r="D151" s="718"/>
    </row>
    <row r="152" spans="1:4" x14ac:dyDescent="0.25">
      <c r="A152" s="6"/>
    </row>
    <row r="153" spans="1:4" x14ac:dyDescent="0.25">
      <c r="A153" s="6"/>
    </row>
    <row r="154" spans="1:4" x14ac:dyDescent="0.25">
      <c r="A154" s="6"/>
    </row>
    <row r="155" spans="1:4" x14ac:dyDescent="0.25">
      <c r="A155" s="6"/>
    </row>
  </sheetData>
  <sheetProtection algorithmName="SHA-512" hashValue="AljZymgyxxmYjFF8Zzd8Zme/NJV5ynjQ5jY07/8urZfjD8KR2rDMv/ahMfxnemefmvWp191+qRbINltFPBSU2g==" saltValue="naJw5RI0YOe1LvuJn5riIw==" spinCount="100000" sheet="1" formatColumns="0" selectLockedCells="1"/>
  <protectedRanges>
    <protectedRange sqref="G6:G7 D6:E7" name="Range1"/>
  </protectedRanges>
  <mergeCells count="8">
    <mergeCell ref="K8:K9"/>
    <mergeCell ref="H41:J41"/>
    <mergeCell ref="H57:J57"/>
    <mergeCell ref="D6:G6"/>
    <mergeCell ref="C2:D2"/>
    <mergeCell ref="D7:G7"/>
    <mergeCell ref="H24:J24"/>
    <mergeCell ref="H25:J25"/>
  </mergeCells>
  <phoneticPr fontId="11" type="noConversion"/>
  <conditionalFormatting sqref="J53">
    <cfRule type="expression" dxfId="2" priority="1" stopIfTrue="1">
      <formula>K53&gt;0</formula>
    </cfRule>
  </conditionalFormatting>
  <dataValidations count="1">
    <dataValidation type="decimal" operator="greaterThanOrEqual" allowBlank="1" showInputMessage="1" showErrorMessage="1" prompt="Numbers only" sqref="K23 D14:D17 D25:D28 D34 D39 D49:D50 D55:D56 K12:K15 K17 K32:K33 K39:K40 K52" xr:uid="{00000000-0002-0000-0100-000000000000}">
      <formula1>0</formula1>
    </dataValidation>
  </dataValidations>
  <hyperlinks>
    <hyperlink ref="I7" r:id="rId1" display="asng@airportscouncil.org" xr:uid="{00000000-0004-0000-0100-000000000000}"/>
  </hyperlinks>
  <printOptions horizontalCentered="1"/>
  <pageMargins left="0.25" right="0.3" top="0.28000000000000003" bottom="0.21" header="0.22" footer="0.2"/>
  <pageSetup scale="70" fitToWidth="0" orientation="landscape" r:id="rId2"/>
  <headerFooter alignWithMargins="0"/>
  <rowBreaks count="3" manualBreakCount="3">
    <brk id="62" max="9" man="1"/>
    <brk id="85" max="9" man="1"/>
    <brk id="116"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CC6600"/>
  </sheetPr>
  <dimension ref="A1:B72"/>
  <sheetViews>
    <sheetView zoomScaleNormal="100" workbookViewId="0">
      <selection activeCell="J16" sqref="J16"/>
    </sheetView>
  </sheetViews>
  <sheetFormatPr defaultColWidth="8.6640625" defaultRowHeight="13.2" x14ac:dyDescent="0.25"/>
  <cols>
    <col min="1" max="1" width="88.6640625" bestFit="1" customWidth="1"/>
  </cols>
  <sheetData>
    <row r="1" spans="1:2" x14ac:dyDescent="0.25">
      <c r="A1" s="201" t="s">
        <v>2385</v>
      </c>
      <c r="B1">
        <f>General!C4</f>
        <v>0</v>
      </c>
    </row>
    <row r="2" spans="1:2" x14ac:dyDescent="0.25">
      <c r="A2" s="202" t="s">
        <v>2386</v>
      </c>
      <c r="B2">
        <f>General!C5</f>
        <v>0</v>
      </c>
    </row>
    <row r="3" spans="1:2" x14ac:dyDescent="0.25">
      <c r="A3" s="202" t="s">
        <v>2387</v>
      </c>
      <c r="B3">
        <f>General!C6</f>
        <v>0</v>
      </c>
    </row>
    <row r="4" spans="1:2" x14ac:dyDescent="0.25">
      <c r="A4" s="203" t="s">
        <v>2388</v>
      </c>
      <c r="B4" s="525">
        <f>General!C7</f>
        <v>0</v>
      </c>
    </row>
    <row r="5" spans="1:2" x14ac:dyDescent="0.25">
      <c r="A5" s="203" t="s">
        <v>2389</v>
      </c>
      <c r="B5">
        <f>General!C8</f>
        <v>0</v>
      </c>
    </row>
    <row r="6" spans="1:2" x14ac:dyDescent="0.25">
      <c r="A6" s="203" t="s">
        <v>7111</v>
      </c>
      <c r="B6">
        <f>General!D10</f>
        <v>0</v>
      </c>
    </row>
    <row r="7" spans="1:2" x14ac:dyDescent="0.25">
      <c r="A7" s="203" t="s">
        <v>7264</v>
      </c>
      <c r="B7">
        <f>General!D11</f>
        <v>0</v>
      </c>
    </row>
    <row r="8" spans="1:2" x14ac:dyDescent="0.25">
      <c r="A8" s="203" t="s">
        <v>7112</v>
      </c>
      <c r="B8">
        <f>General!D12</f>
        <v>0</v>
      </c>
    </row>
    <row r="9" spans="1:2" x14ac:dyDescent="0.25">
      <c r="A9" s="203" t="s">
        <v>7113</v>
      </c>
      <c r="B9">
        <f>General!D13</f>
        <v>0</v>
      </c>
    </row>
    <row r="10" spans="1:2" x14ac:dyDescent="0.25">
      <c r="A10" s="203" t="s">
        <v>7114</v>
      </c>
      <c r="B10">
        <f>General!D14</f>
        <v>0</v>
      </c>
    </row>
    <row r="11" spans="1:2" x14ac:dyDescent="0.25">
      <c r="A11" s="203" t="s">
        <v>7115</v>
      </c>
      <c r="B11">
        <f>General!C17</f>
        <v>0</v>
      </c>
    </row>
    <row r="12" spans="1:2" x14ac:dyDescent="0.25">
      <c r="A12" s="203" t="s">
        <v>7116</v>
      </c>
      <c r="B12">
        <f>General!C18</f>
        <v>0</v>
      </c>
    </row>
    <row r="13" spans="1:2" x14ac:dyDescent="0.25">
      <c r="A13" s="203" t="s">
        <v>7117</v>
      </c>
      <c r="B13">
        <f>General!C19</f>
        <v>0</v>
      </c>
    </row>
    <row r="14" spans="1:2" x14ac:dyDescent="0.25">
      <c r="A14" s="203" t="s">
        <v>7118</v>
      </c>
      <c r="B14">
        <f>General!C20</f>
        <v>0</v>
      </c>
    </row>
    <row r="15" spans="1:2" x14ac:dyDescent="0.25">
      <c r="A15" s="203" t="s">
        <v>7119</v>
      </c>
      <c r="B15">
        <f>General!F17</f>
        <v>0</v>
      </c>
    </row>
    <row r="16" spans="1:2" x14ac:dyDescent="0.25">
      <c r="A16" s="203" t="s">
        <v>7120</v>
      </c>
      <c r="B16">
        <f>General!F18</f>
        <v>0</v>
      </c>
    </row>
    <row r="17" spans="1:2" x14ac:dyDescent="0.25">
      <c r="A17" s="203" t="s">
        <v>7121</v>
      </c>
      <c r="B17">
        <f>General!F19</f>
        <v>0</v>
      </c>
    </row>
    <row r="18" spans="1:2" x14ac:dyDescent="0.25">
      <c r="A18" s="203" t="s">
        <v>7122</v>
      </c>
      <c r="B18">
        <f>General!C22</f>
        <v>0</v>
      </c>
    </row>
    <row r="19" spans="1:2" ht="17.25" customHeight="1" x14ac:dyDescent="0.25">
      <c r="A19" s="203" t="s">
        <v>7124</v>
      </c>
      <c r="B19">
        <f>General!E25</f>
        <v>0</v>
      </c>
    </row>
    <row r="20" spans="1:2" x14ac:dyDescent="0.25">
      <c r="A20" s="203" t="s">
        <v>7125</v>
      </c>
      <c r="B20">
        <f>General!D28</f>
        <v>0</v>
      </c>
    </row>
    <row r="21" spans="1:2" x14ac:dyDescent="0.25">
      <c r="A21" s="203" t="s">
        <v>7126</v>
      </c>
      <c r="B21">
        <f>General!D30</f>
        <v>0</v>
      </c>
    </row>
    <row r="22" spans="1:2" x14ac:dyDescent="0.25">
      <c r="A22" s="203" t="s">
        <v>7127</v>
      </c>
      <c r="B22">
        <f>General!E30</f>
        <v>0</v>
      </c>
    </row>
    <row r="23" spans="1:2" x14ac:dyDescent="0.25">
      <c r="A23" s="203" t="s">
        <v>7128</v>
      </c>
      <c r="B23">
        <f>General!E33</f>
        <v>0</v>
      </c>
    </row>
    <row r="24" spans="1:2" x14ac:dyDescent="0.25">
      <c r="A24" s="203" t="s">
        <v>7463</v>
      </c>
      <c r="B24">
        <f>General!E34</f>
        <v>0</v>
      </c>
    </row>
    <row r="25" spans="1:2" x14ac:dyDescent="0.25">
      <c r="A25" s="203" t="s">
        <v>7129</v>
      </c>
      <c r="B25">
        <f>General!D37</f>
        <v>0</v>
      </c>
    </row>
    <row r="26" spans="1:2" x14ac:dyDescent="0.25">
      <c r="A26" s="203" t="s">
        <v>7130</v>
      </c>
      <c r="B26">
        <f>General!E37</f>
        <v>0</v>
      </c>
    </row>
    <row r="27" spans="1:2" x14ac:dyDescent="0.25">
      <c r="A27" s="203" t="s">
        <v>7131</v>
      </c>
      <c r="B27">
        <f>General!D38</f>
        <v>0</v>
      </c>
    </row>
    <row r="28" spans="1:2" x14ac:dyDescent="0.25">
      <c r="A28" s="203" t="s">
        <v>7132</v>
      </c>
      <c r="B28">
        <f>General!E38</f>
        <v>0</v>
      </c>
    </row>
    <row r="29" spans="1:2" x14ac:dyDescent="0.25">
      <c r="A29" s="203" t="s">
        <v>7133</v>
      </c>
      <c r="B29">
        <f>General!C44</f>
        <v>0</v>
      </c>
    </row>
    <row r="30" spans="1:2" x14ac:dyDescent="0.25">
      <c r="A30" s="203" t="s">
        <v>7134</v>
      </c>
      <c r="B30">
        <f>General!D44</f>
        <v>1</v>
      </c>
    </row>
    <row r="31" spans="1:2" x14ac:dyDescent="0.25">
      <c r="A31" s="203" t="s">
        <v>7135</v>
      </c>
      <c r="B31">
        <f>General!C45</f>
        <v>0</v>
      </c>
    </row>
    <row r="32" spans="1:2" x14ac:dyDescent="0.25">
      <c r="A32" s="203" t="s">
        <v>7137</v>
      </c>
      <c r="B32">
        <f>General!D45</f>
        <v>1</v>
      </c>
    </row>
    <row r="33" spans="1:2" x14ac:dyDescent="0.25">
      <c r="A33" s="203" t="s">
        <v>7136</v>
      </c>
      <c r="B33">
        <f>General!C46</f>
        <v>0</v>
      </c>
    </row>
    <row r="34" spans="1:2" x14ac:dyDescent="0.25">
      <c r="A34" s="203" t="s">
        <v>7138</v>
      </c>
      <c r="B34">
        <f>General!D46</f>
        <v>1</v>
      </c>
    </row>
    <row r="35" spans="1:2" x14ac:dyDescent="0.25">
      <c r="A35" s="203" t="s">
        <v>7139</v>
      </c>
      <c r="B35" s="757">
        <f>General!C49</f>
        <v>0</v>
      </c>
    </row>
    <row r="36" spans="1:2" x14ac:dyDescent="0.25">
      <c r="A36" s="203" t="s">
        <v>7140</v>
      </c>
      <c r="B36" s="259">
        <f>General!D49</f>
        <v>0</v>
      </c>
    </row>
    <row r="37" spans="1:2" x14ac:dyDescent="0.25">
      <c r="A37" s="203" t="s">
        <v>7141</v>
      </c>
      <c r="B37">
        <f>General!E49</f>
        <v>0</v>
      </c>
    </row>
    <row r="38" spans="1:2" x14ac:dyDescent="0.25">
      <c r="A38" s="203" t="s">
        <v>7143</v>
      </c>
      <c r="B38" s="757">
        <f>General!C50</f>
        <v>0</v>
      </c>
    </row>
    <row r="39" spans="1:2" x14ac:dyDescent="0.25">
      <c r="A39" s="203" t="s">
        <v>7144</v>
      </c>
      <c r="B39" s="259">
        <f>General!D50</f>
        <v>0</v>
      </c>
    </row>
    <row r="40" spans="1:2" x14ac:dyDescent="0.25">
      <c r="A40" s="203" t="s">
        <v>7145</v>
      </c>
      <c r="B40">
        <f>General!E50</f>
        <v>0</v>
      </c>
    </row>
    <row r="41" spans="1:2" x14ac:dyDescent="0.25">
      <c r="A41" s="203" t="s">
        <v>7146</v>
      </c>
      <c r="B41">
        <f>General!C51</f>
        <v>0</v>
      </c>
    </row>
    <row r="42" spans="1:2" x14ac:dyDescent="0.25">
      <c r="A42" s="203" t="s">
        <v>7449</v>
      </c>
      <c r="B42">
        <f>General!C52</f>
        <v>0</v>
      </c>
    </row>
    <row r="43" spans="1:2" x14ac:dyDescent="0.25">
      <c r="A43" s="203" t="s">
        <v>7450</v>
      </c>
      <c r="B43">
        <f>General!C53</f>
        <v>0</v>
      </c>
    </row>
    <row r="44" spans="1:2" x14ac:dyDescent="0.25">
      <c r="A44" s="203" t="s">
        <v>7147</v>
      </c>
      <c r="B44">
        <f>General!C58</f>
        <v>0</v>
      </c>
    </row>
    <row r="45" spans="1:2" x14ac:dyDescent="0.25">
      <c r="A45" s="203" t="s">
        <v>7148</v>
      </c>
      <c r="B45" s="204">
        <f>General!D58</f>
        <v>0</v>
      </c>
    </row>
    <row r="46" spans="1:2" x14ac:dyDescent="0.25">
      <c r="A46" s="203" t="s">
        <v>7149</v>
      </c>
      <c r="B46" s="204">
        <f>General!E58</f>
        <v>0</v>
      </c>
    </row>
    <row r="47" spans="1:2" x14ac:dyDescent="0.25">
      <c r="A47" s="203" t="s">
        <v>7150</v>
      </c>
      <c r="B47" s="204">
        <f>General!F58</f>
        <v>0</v>
      </c>
    </row>
    <row r="48" spans="1:2" x14ac:dyDescent="0.25">
      <c r="A48" s="203" t="s">
        <v>7151</v>
      </c>
      <c r="B48" s="204">
        <f>General!G58</f>
        <v>0</v>
      </c>
    </row>
    <row r="49" spans="1:2" x14ac:dyDescent="0.25">
      <c r="A49" s="203" t="s">
        <v>7152</v>
      </c>
      <c r="B49" s="204">
        <f>General!H58</f>
        <v>0</v>
      </c>
    </row>
    <row r="50" spans="1:2" x14ac:dyDescent="0.25">
      <c r="A50" s="203" t="s">
        <v>7153</v>
      </c>
      <c r="B50" s="204">
        <f>General!I58</f>
        <v>0</v>
      </c>
    </row>
    <row r="51" spans="1:2" x14ac:dyDescent="0.25">
      <c r="A51" s="203" t="s">
        <v>7154</v>
      </c>
      <c r="B51" s="204">
        <f>General!J58</f>
        <v>0</v>
      </c>
    </row>
    <row r="52" spans="1:2" x14ac:dyDescent="0.25">
      <c r="A52" s="203" t="s">
        <v>7155</v>
      </c>
      <c r="B52">
        <f>General!E65</f>
        <v>0</v>
      </c>
    </row>
    <row r="53" spans="1:2" x14ac:dyDescent="0.25">
      <c r="A53" s="203" t="s">
        <v>7156</v>
      </c>
      <c r="B53">
        <f>General!E66</f>
        <v>0</v>
      </c>
    </row>
    <row r="54" spans="1:2" x14ac:dyDescent="0.25">
      <c r="A54" s="203" t="s">
        <v>7157</v>
      </c>
      <c r="B54">
        <f>General!E67</f>
        <v>0</v>
      </c>
    </row>
    <row r="55" spans="1:2" x14ac:dyDescent="0.25">
      <c r="A55" s="203" t="s">
        <v>7158</v>
      </c>
      <c r="B55">
        <f>General!E68</f>
        <v>0</v>
      </c>
    </row>
    <row r="56" spans="1:2" x14ac:dyDescent="0.25">
      <c r="A56" s="203" t="s">
        <v>7159</v>
      </c>
      <c r="B56">
        <f>General!E69</f>
        <v>0</v>
      </c>
    </row>
    <row r="57" spans="1:2" x14ac:dyDescent="0.25">
      <c r="A57" s="203" t="s">
        <v>7160</v>
      </c>
      <c r="B57">
        <f>General!E72</f>
        <v>0</v>
      </c>
    </row>
    <row r="58" spans="1:2" x14ac:dyDescent="0.25">
      <c r="A58" s="203" t="s">
        <v>7459</v>
      </c>
      <c r="B58">
        <f>General!E73</f>
        <v>0</v>
      </c>
    </row>
    <row r="59" spans="1:2" x14ac:dyDescent="0.25">
      <c r="A59" s="203" t="s">
        <v>7161</v>
      </c>
      <c r="B59">
        <f>General!E74</f>
        <v>0</v>
      </c>
    </row>
    <row r="60" spans="1:2" x14ac:dyDescent="0.25">
      <c r="A60" s="203" t="s">
        <v>7162</v>
      </c>
      <c r="B60">
        <f>General!E75</f>
        <v>0</v>
      </c>
    </row>
    <row r="61" spans="1:2" x14ac:dyDescent="0.25">
      <c r="A61" s="203" t="s">
        <v>7163</v>
      </c>
      <c r="B61">
        <f>General!E76</f>
        <v>0</v>
      </c>
    </row>
    <row r="62" spans="1:2" x14ac:dyDescent="0.25">
      <c r="A62" s="203" t="s">
        <v>7164</v>
      </c>
      <c r="B62">
        <f>General!E77</f>
        <v>0</v>
      </c>
    </row>
    <row r="63" spans="1:2" x14ac:dyDescent="0.25">
      <c r="A63" s="203" t="s">
        <v>7165</v>
      </c>
      <c r="B63">
        <f>General!E78</f>
        <v>0</v>
      </c>
    </row>
    <row r="64" spans="1:2" x14ac:dyDescent="0.25">
      <c r="A64" s="203" t="s">
        <v>7168</v>
      </c>
      <c r="B64">
        <f>General!E81</f>
        <v>0</v>
      </c>
    </row>
    <row r="65" spans="1:2" x14ac:dyDescent="0.25">
      <c r="A65" s="203" t="s">
        <v>7166</v>
      </c>
      <c r="B65" s="205">
        <f>General!E84</f>
        <v>0</v>
      </c>
    </row>
    <row r="66" spans="1:2" x14ac:dyDescent="0.25">
      <c r="A66" s="203" t="s">
        <v>7167</v>
      </c>
      <c r="B66">
        <f>General!E87</f>
        <v>0</v>
      </c>
    </row>
    <row r="71" spans="1:2" x14ac:dyDescent="0.25">
      <c r="A71" s="5"/>
    </row>
    <row r="72" spans="1:2" x14ac:dyDescent="0.25">
      <c r="A72" s="5"/>
    </row>
  </sheetData>
  <phoneticPr fontId="11" type="noConversion"/>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sheetPr>
  <dimension ref="A1:O219"/>
  <sheetViews>
    <sheetView workbookViewId="0">
      <selection activeCell="R43" sqref="R43"/>
    </sheetView>
  </sheetViews>
  <sheetFormatPr defaultColWidth="8.6640625" defaultRowHeight="13.2" x14ac:dyDescent="0.25"/>
  <cols>
    <col min="1" max="1" width="13.6640625" customWidth="1"/>
    <col min="4" max="4" width="48.44140625" bestFit="1" customWidth="1"/>
  </cols>
  <sheetData>
    <row r="1" spans="1:15" s="419" customFormat="1" ht="14.4" x14ac:dyDescent="0.3">
      <c r="A1" s="419" t="s">
        <v>1628</v>
      </c>
      <c r="B1" s="419" t="s">
        <v>1629</v>
      </c>
      <c r="C1" s="419" t="s">
        <v>1630</v>
      </c>
      <c r="D1" s="419" t="s">
        <v>1631</v>
      </c>
      <c r="E1" s="419" t="s">
        <v>1632</v>
      </c>
      <c r="F1" s="419" t="s">
        <v>1633</v>
      </c>
      <c r="G1" s="419" t="s">
        <v>1634</v>
      </c>
      <c r="H1" s="419" t="s">
        <v>1635</v>
      </c>
      <c r="I1" s="419" t="s">
        <v>1636</v>
      </c>
      <c r="J1" s="419" t="s">
        <v>1637</v>
      </c>
      <c r="K1" s="419" t="s">
        <v>1638</v>
      </c>
      <c r="L1" s="419" t="s">
        <v>1639</v>
      </c>
      <c r="M1" s="419" t="s">
        <v>1640</v>
      </c>
      <c r="N1" s="419" t="s">
        <v>1641</v>
      </c>
      <c r="O1" s="419" t="s">
        <v>2445</v>
      </c>
    </row>
    <row r="2" spans="1:15" x14ac:dyDescent="0.25">
      <c r="A2" t="s">
        <v>1642</v>
      </c>
      <c r="B2" t="s">
        <v>1643</v>
      </c>
      <c r="C2" t="s">
        <v>1644</v>
      </c>
      <c r="D2" t="s">
        <v>1547</v>
      </c>
      <c r="E2">
        <v>47.845312499999999</v>
      </c>
      <c r="F2">
        <v>49.494597499999998</v>
      </c>
      <c r="G2">
        <v>49.925330833333298</v>
      </c>
      <c r="H2">
        <v>49.962017770397203</v>
      </c>
      <c r="I2">
        <v>50.249614743589703</v>
      </c>
      <c r="J2">
        <v>50.325000000000003</v>
      </c>
      <c r="K2">
        <v>46.452461001317502</v>
      </c>
      <c r="L2">
        <v>46.747007738580997</v>
      </c>
      <c r="M2">
        <v>50.921399999999998</v>
      </c>
      <c r="N2" t="s">
        <v>1645</v>
      </c>
      <c r="O2">
        <v>57.247500000000002</v>
      </c>
    </row>
    <row r="3" spans="1:15" x14ac:dyDescent="0.25">
      <c r="A3" t="s">
        <v>1646</v>
      </c>
      <c r="B3" t="s">
        <v>1647</v>
      </c>
      <c r="C3" t="s">
        <v>1648</v>
      </c>
      <c r="D3" t="s">
        <v>1548</v>
      </c>
      <c r="E3">
        <v>102.780051196172</v>
      </c>
      <c r="F3">
        <v>99.870254480899206</v>
      </c>
      <c r="G3">
        <v>98.103377091269806</v>
      </c>
      <c r="H3">
        <v>90.427893831070804</v>
      </c>
      <c r="I3">
        <v>83.894604100529094</v>
      </c>
      <c r="J3">
        <v>94.978119820384293</v>
      </c>
      <c r="K3">
        <v>103.9364433527</v>
      </c>
      <c r="L3">
        <v>100.89495472583</v>
      </c>
      <c r="M3">
        <v>108.18464459924201</v>
      </c>
      <c r="N3">
        <v>105.668673352632</v>
      </c>
      <c r="O3">
        <v>105.47923411584</v>
      </c>
    </row>
    <row r="4" spans="1:15" x14ac:dyDescent="0.25">
      <c r="A4" t="s">
        <v>1649</v>
      </c>
      <c r="B4" t="s">
        <v>1650</v>
      </c>
      <c r="C4" t="s">
        <v>1651</v>
      </c>
      <c r="D4" t="s">
        <v>1116</v>
      </c>
      <c r="E4">
        <v>72.060649999999995</v>
      </c>
      <c r="F4">
        <v>73.276308333333304</v>
      </c>
      <c r="G4">
        <v>72.646616666666702</v>
      </c>
      <c r="H4">
        <v>69.292400000000001</v>
      </c>
      <c r="I4">
        <v>64.582800000000006</v>
      </c>
      <c r="J4">
        <v>72.6474166666667</v>
      </c>
      <c r="K4">
        <v>74.3859833333333</v>
      </c>
      <c r="L4">
        <v>72.937883333333303</v>
      </c>
      <c r="M4">
        <v>77.535966666666695</v>
      </c>
      <c r="N4">
        <v>79.368399999999994</v>
      </c>
      <c r="O4">
        <v>80.579016666666703</v>
      </c>
    </row>
    <row r="5" spans="1:15" x14ac:dyDescent="0.25">
      <c r="A5" t="s">
        <v>1658</v>
      </c>
      <c r="B5" t="s">
        <v>1659</v>
      </c>
      <c r="C5" t="s">
        <v>1660</v>
      </c>
      <c r="D5" t="s">
        <v>1175</v>
      </c>
      <c r="E5">
        <v>83.541362500000005</v>
      </c>
      <c r="F5">
        <v>87.159141666666699</v>
      </c>
      <c r="G5">
        <v>80.368072055555601</v>
      </c>
      <c r="H5">
        <v>76.706142749999998</v>
      </c>
      <c r="I5">
        <v>75.033354166666697</v>
      </c>
      <c r="J5">
        <v>79.328166666666704</v>
      </c>
      <c r="K5">
        <v>91.905720340501802</v>
      </c>
      <c r="L5">
        <v>93.934749999999994</v>
      </c>
      <c r="M5">
        <v>95.467955421311004</v>
      </c>
      <c r="N5">
        <v>96.518279479152596</v>
      </c>
      <c r="O5">
        <v>98.302416855633496</v>
      </c>
    </row>
    <row r="6" spans="1:15" x14ac:dyDescent="0.25">
      <c r="A6" t="s">
        <v>1664</v>
      </c>
      <c r="B6" t="s">
        <v>1665</v>
      </c>
      <c r="C6" t="s">
        <v>1666</v>
      </c>
      <c r="D6" t="s">
        <v>1115</v>
      </c>
      <c r="E6">
        <v>2.9233008189033201</v>
      </c>
      <c r="F6">
        <v>2.9036575</v>
      </c>
      <c r="G6">
        <v>3.0543133333333299</v>
      </c>
      <c r="H6">
        <v>3.0956488492063499</v>
      </c>
      <c r="I6">
        <v>3.14416455988456</v>
      </c>
      <c r="J6">
        <v>3.7101068305232801</v>
      </c>
      <c r="K6">
        <v>3.8962951544704998</v>
      </c>
      <c r="L6">
        <v>4.1101395762132604</v>
      </c>
      <c r="M6">
        <v>4.5369343601874599</v>
      </c>
      <c r="N6">
        <v>5.4593526646570396</v>
      </c>
      <c r="O6">
        <v>8.0752759928133404</v>
      </c>
    </row>
    <row r="7" spans="1:15" x14ac:dyDescent="0.25">
      <c r="A7" t="s">
        <v>1667</v>
      </c>
      <c r="B7" t="s">
        <v>1668</v>
      </c>
      <c r="C7" t="s">
        <v>1669</v>
      </c>
      <c r="D7" t="s">
        <v>1114</v>
      </c>
      <c r="E7">
        <v>533.45083333333298</v>
      </c>
      <c r="F7">
        <v>457.68694062915898</v>
      </c>
      <c r="G7">
        <v>416.04036972454202</v>
      </c>
      <c r="H7">
        <v>342.079116208671</v>
      </c>
      <c r="I7">
        <v>305.96940026193602</v>
      </c>
      <c r="J7">
        <v>363.28328560606099</v>
      </c>
      <c r="K7">
        <v>373.66046673881698</v>
      </c>
      <c r="L7">
        <v>372.50088244871102</v>
      </c>
      <c r="M7">
        <v>401.76397562691602</v>
      </c>
      <c r="N7">
        <v>409.625749270293</v>
      </c>
      <c r="O7">
        <v>415.91978920493801</v>
      </c>
    </row>
    <row r="8" spans="1:15" x14ac:dyDescent="0.25">
      <c r="A8" t="s">
        <v>1670</v>
      </c>
      <c r="B8" t="s">
        <v>1671</v>
      </c>
      <c r="C8" t="s">
        <v>1672</v>
      </c>
      <c r="D8" t="s">
        <v>1550</v>
      </c>
      <c r="E8">
        <v>1.79</v>
      </c>
      <c r="F8">
        <v>1.79</v>
      </c>
      <c r="G8">
        <v>1.79</v>
      </c>
      <c r="H8">
        <v>1.79</v>
      </c>
      <c r="I8">
        <v>1.79</v>
      </c>
      <c r="J8">
        <v>1.79</v>
      </c>
      <c r="K8">
        <v>1.79</v>
      </c>
      <c r="L8">
        <v>1.79</v>
      </c>
      <c r="M8">
        <v>1.79</v>
      </c>
      <c r="N8">
        <v>1.79</v>
      </c>
      <c r="O8">
        <v>1.79</v>
      </c>
    </row>
    <row r="9" spans="1:15" x14ac:dyDescent="0.25">
      <c r="A9" t="s">
        <v>1673</v>
      </c>
      <c r="B9" t="s">
        <v>1674</v>
      </c>
      <c r="C9" t="s">
        <v>1675</v>
      </c>
      <c r="D9" t="s">
        <v>1113</v>
      </c>
      <c r="E9">
        <v>1.3597524999999999</v>
      </c>
      <c r="F9">
        <v>1.3094733333333299</v>
      </c>
      <c r="G9">
        <v>1.3279734405000001</v>
      </c>
      <c r="H9">
        <v>1.1950725</v>
      </c>
      <c r="I9">
        <v>1.19217833333333</v>
      </c>
      <c r="J9">
        <v>1.28218881008452</v>
      </c>
      <c r="K9">
        <v>1.0901594863867701</v>
      </c>
      <c r="L9">
        <v>0.96946320149673504</v>
      </c>
      <c r="M9">
        <v>0.96580103065870804</v>
      </c>
      <c r="N9">
        <v>1.0358430965205401</v>
      </c>
      <c r="O9">
        <v>1.1093632928169199</v>
      </c>
    </row>
    <row r="10" spans="1:15" x14ac:dyDescent="0.25">
      <c r="A10" t="s">
        <v>1887</v>
      </c>
      <c r="B10" t="s">
        <v>1674</v>
      </c>
      <c r="C10" t="s">
        <v>1675</v>
      </c>
      <c r="D10" t="s">
        <v>1113</v>
      </c>
      <c r="E10">
        <v>1.3597524999999999</v>
      </c>
      <c r="F10">
        <v>1.3094733333333299</v>
      </c>
      <c r="G10">
        <v>1.3279734405000001</v>
      </c>
      <c r="H10">
        <v>1.1950725</v>
      </c>
      <c r="I10">
        <v>1.19217833333333</v>
      </c>
      <c r="J10">
        <v>1.28218881008452</v>
      </c>
      <c r="K10">
        <v>1.0901594863867701</v>
      </c>
      <c r="L10">
        <v>0.96946320149673504</v>
      </c>
      <c r="M10">
        <v>0.96580103065870804</v>
      </c>
      <c r="N10">
        <v>1.0358430965205401</v>
      </c>
      <c r="O10">
        <v>1.1093632928169199</v>
      </c>
    </row>
    <row r="11" spans="1:15" x14ac:dyDescent="0.25">
      <c r="A11" t="s">
        <v>2124</v>
      </c>
      <c r="B11" t="s">
        <v>1674</v>
      </c>
      <c r="C11" t="s">
        <v>1675</v>
      </c>
      <c r="D11" t="s">
        <v>1113</v>
      </c>
      <c r="E11">
        <v>1.3597524999999999</v>
      </c>
      <c r="F11">
        <v>1.3094733333333299</v>
      </c>
      <c r="G11">
        <v>1.3279734405000001</v>
      </c>
      <c r="H11">
        <v>1.1950725</v>
      </c>
      <c r="I11">
        <v>1.19217833333333</v>
      </c>
      <c r="J11">
        <v>1.28218881008452</v>
      </c>
      <c r="K11">
        <v>1.0901594863867701</v>
      </c>
      <c r="L11">
        <v>0.96946320149673504</v>
      </c>
      <c r="M11">
        <v>0.96580103065870804</v>
      </c>
      <c r="N11">
        <v>1.0358430965205401</v>
      </c>
      <c r="O11">
        <v>1.1093632928169199</v>
      </c>
    </row>
    <row r="12" spans="1:15" x14ac:dyDescent="0.25">
      <c r="A12" t="s">
        <v>1677</v>
      </c>
      <c r="B12" t="s">
        <v>1678</v>
      </c>
      <c r="C12" t="s">
        <v>1679</v>
      </c>
      <c r="D12" t="s">
        <v>1551</v>
      </c>
      <c r="E12">
        <v>0.98269550000000006</v>
      </c>
      <c r="F12">
        <v>0.94542099999999996</v>
      </c>
      <c r="G12">
        <v>0.89344500000000004</v>
      </c>
      <c r="H12">
        <v>0.85812380824372803</v>
      </c>
      <c r="I12">
        <v>0.82161957885304604</v>
      </c>
      <c r="J12">
        <v>0.80378333333333296</v>
      </c>
      <c r="K12">
        <v>0.80264999999999997</v>
      </c>
      <c r="L12">
        <v>0.78968638888888898</v>
      </c>
      <c r="M12">
        <v>0.78564534946236597</v>
      </c>
      <c r="N12">
        <v>0.784541075268817</v>
      </c>
      <c r="O12">
        <v>0.78434749999999998</v>
      </c>
    </row>
    <row r="13" spans="1:15" x14ac:dyDescent="0.25">
      <c r="A13" t="s">
        <v>1680</v>
      </c>
      <c r="B13" t="s">
        <v>1681</v>
      </c>
      <c r="C13" t="s">
        <v>1682</v>
      </c>
      <c r="D13" t="s">
        <v>1112</v>
      </c>
      <c r="E13">
        <v>1</v>
      </c>
      <c r="F13">
        <v>1</v>
      </c>
      <c r="G13">
        <v>1</v>
      </c>
      <c r="H13">
        <v>1</v>
      </c>
      <c r="I13">
        <v>1</v>
      </c>
      <c r="J13">
        <v>1</v>
      </c>
      <c r="K13">
        <v>1</v>
      </c>
      <c r="L13">
        <v>1</v>
      </c>
      <c r="M13">
        <v>1</v>
      </c>
      <c r="N13">
        <v>1</v>
      </c>
      <c r="O13">
        <v>1</v>
      </c>
    </row>
    <row r="14" spans="1:15" x14ac:dyDescent="0.25">
      <c r="A14" t="s">
        <v>1683</v>
      </c>
      <c r="B14" t="s">
        <v>1684</v>
      </c>
      <c r="C14" t="s">
        <v>1685</v>
      </c>
      <c r="D14" t="s">
        <v>1111</v>
      </c>
      <c r="E14">
        <v>0.376</v>
      </c>
      <c r="F14">
        <v>0.376</v>
      </c>
      <c r="G14">
        <v>0.376</v>
      </c>
      <c r="H14">
        <v>0.376</v>
      </c>
      <c r="I14">
        <v>0.376</v>
      </c>
      <c r="J14">
        <v>0.376</v>
      </c>
      <c r="K14">
        <v>0.376</v>
      </c>
      <c r="L14">
        <v>0.376</v>
      </c>
      <c r="M14">
        <v>0.376</v>
      </c>
      <c r="N14">
        <v>0.376</v>
      </c>
      <c r="O14">
        <v>0.376</v>
      </c>
    </row>
    <row r="15" spans="1:15" x14ac:dyDescent="0.25">
      <c r="A15" t="s">
        <v>1686</v>
      </c>
      <c r="B15" t="s">
        <v>1687</v>
      </c>
      <c r="C15" t="s">
        <v>1688</v>
      </c>
      <c r="D15" t="s">
        <v>1552</v>
      </c>
      <c r="E15">
        <v>59.512658333333299</v>
      </c>
      <c r="F15">
        <v>64.327475000000007</v>
      </c>
      <c r="G15">
        <v>68.933233333333305</v>
      </c>
      <c r="H15">
        <v>68.874875000000003</v>
      </c>
      <c r="I15">
        <v>68.598275000000001</v>
      </c>
      <c r="J15">
        <v>69.039066666666699</v>
      </c>
      <c r="K15">
        <v>69.649291666666699</v>
      </c>
      <c r="L15">
        <v>74.1524</v>
      </c>
      <c r="M15">
        <v>81.8626583333333</v>
      </c>
      <c r="N15">
        <v>78.103234999999998</v>
      </c>
      <c r="O15">
        <v>77.641408333333302</v>
      </c>
    </row>
    <row r="16" spans="1:15" x14ac:dyDescent="0.25">
      <c r="A16" t="s">
        <v>1689</v>
      </c>
      <c r="B16" t="s">
        <v>1690</v>
      </c>
      <c r="C16" t="s">
        <v>1691</v>
      </c>
      <c r="D16" t="s">
        <v>1176</v>
      </c>
      <c r="E16">
        <v>2</v>
      </c>
      <c r="F16">
        <v>2</v>
      </c>
      <c r="G16">
        <v>2</v>
      </c>
      <c r="H16">
        <v>2</v>
      </c>
      <c r="I16">
        <v>2</v>
      </c>
      <c r="J16">
        <v>2</v>
      </c>
      <c r="K16">
        <v>2</v>
      </c>
      <c r="L16">
        <v>2</v>
      </c>
      <c r="M16">
        <v>2</v>
      </c>
      <c r="N16">
        <v>2</v>
      </c>
      <c r="O16">
        <v>2</v>
      </c>
    </row>
    <row r="17" spans="1:15" x14ac:dyDescent="0.25">
      <c r="A17" t="s">
        <v>1692</v>
      </c>
      <c r="B17" t="s">
        <v>1693</v>
      </c>
      <c r="C17" t="s">
        <v>1694</v>
      </c>
      <c r="D17" t="s">
        <v>1553</v>
      </c>
      <c r="E17">
        <v>2160.2575000000002</v>
      </c>
      <c r="F17">
        <v>2153.8200000000002</v>
      </c>
      <c r="G17">
        <v>2144.5641666666702</v>
      </c>
      <c r="H17">
        <v>2146.0783333333302</v>
      </c>
      <c r="I17">
        <v>2136.3975</v>
      </c>
      <c r="J17">
        <v>2793.0492178846898</v>
      </c>
      <c r="K17">
        <v>2978.51</v>
      </c>
      <c r="L17">
        <v>4974.6333333333296</v>
      </c>
      <c r="M17">
        <v>8336.8983333333308</v>
      </c>
      <c r="N17">
        <v>8880.0524999999998</v>
      </c>
      <c r="O17">
        <v>10224.102500000001</v>
      </c>
    </row>
    <row r="18" spans="1:15" x14ac:dyDescent="0.25">
      <c r="A18" t="s">
        <v>1696</v>
      </c>
      <c r="B18" t="s">
        <v>1697</v>
      </c>
      <c r="C18" t="s">
        <v>1698</v>
      </c>
      <c r="D18" t="s">
        <v>1110</v>
      </c>
      <c r="E18">
        <v>2</v>
      </c>
      <c r="F18">
        <v>2</v>
      </c>
      <c r="G18">
        <v>2</v>
      </c>
      <c r="H18">
        <v>2</v>
      </c>
      <c r="I18">
        <v>2</v>
      </c>
      <c r="J18">
        <v>2</v>
      </c>
      <c r="K18">
        <v>2</v>
      </c>
      <c r="L18">
        <v>2</v>
      </c>
      <c r="M18">
        <v>2</v>
      </c>
      <c r="N18">
        <v>2</v>
      </c>
      <c r="O18">
        <v>2</v>
      </c>
    </row>
    <row r="19" spans="1:15" x14ac:dyDescent="0.25">
      <c r="A19" t="s">
        <v>1702</v>
      </c>
      <c r="B19" t="s">
        <v>1703</v>
      </c>
      <c r="C19" t="s">
        <v>1704</v>
      </c>
      <c r="D19" t="s">
        <v>1178</v>
      </c>
      <c r="E19">
        <v>1</v>
      </c>
      <c r="F19">
        <v>1</v>
      </c>
      <c r="G19">
        <v>1</v>
      </c>
      <c r="H19">
        <v>1</v>
      </c>
      <c r="I19">
        <v>1</v>
      </c>
      <c r="J19">
        <v>1</v>
      </c>
      <c r="K19">
        <v>1</v>
      </c>
      <c r="L19">
        <v>1</v>
      </c>
      <c r="M19">
        <v>1</v>
      </c>
      <c r="N19">
        <v>1</v>
      </c>
      <c r="O19">
        <v>1</v>
      </c>
    </row>
    <row r="20" spans="1:15" x14ac:dyDescent="0.25">
      <c r="A20" t="s">
        <v>1705</v>
      </c>
      <c r="B20" t="s">
        <v>1706</v>
      </c>
      <c r="C20" t="s">
        <v>1707</v>
      </c>
      <c r="D20" t="s">
        <v>1554</v>
      </c>
      <c r="E20">
        <v>45.316466666666699</v>
      </c>
      <c r="F20">
        <v>44.099975000000001</v>
      </c>
      <c r="G20">
        <v>45.3070083333333</v>
      </c>
      <c r="H20">
        <v>41.3485333333333</v>
      </c>
      <c r="I20">
        <v>43.505183333333299</v>
      </c>
      <c r="J20">
        <v>48.405266666666698</v>
      </c>
      <c r="K20">
        <v>45.725812121212101</v>
      </c>
      <c r="L20">
        <v>46.670466666666698</v>
      </c>
      <c r="M20">
        <v>53.437233333333303</v>
      </c>
      <c r="N20">
        <v>58.597845416666701</v>
      </c>
      <c r="O20">
        <v>61.029514460784299</v>
      </c>
    </row>
    <row r="21" spans="1:15" x14ac:dyDescent="0.25">
      <c r="A21" t="s">
        <v>1708</v>
      </c>
      <c r="B21" t="s">
        <v>1709</v>
      </c>
      <c r="C21" t="s">
        <v>1710</v>
      </c>
      <c r="D21" t="s">
        <v>1555</v>
      </c>
      <c r="E21">
        <v>7.9362666666666701</v>
      </c>
      <c r="F21">
        <v>8.0660624999999992</v>
      </c>
      <c r="G21">
        <v>8.0116166666666704</v>
      </c>
      <c r="H21">
        <v>7.8512451612499996</v>
      </c>
      <c r="I21">
        <v>7.2383206989166702</v>
      </c>
      <c r="J21">
        <v>7.02</v>
      </c>
      <c r="K21">
        <v>7.0166666666666702</v>
      </c>
      <c r="L21">
        <v>6.9369624999999999</v>
      </c>
      <c r="M21">
        <v>6.91</v>
      </c>
      <c r="N21">
        <v>6.91</v>
      </c>
      <c r="O21">
        <v>6.91</v>
      </c>
    </row>
    <row r="22" spans="1:15" x14ac:dyDescent="0.25">
      <c r="A22" t="s">
        <v>1711</v>
      </c>
      <c r="B22" t="s">
        <v>1712</v>
      </c>
      <c r="C22" t="s">
        <v>1713</v>
      </c>
      <c r="D22" t="s">
        <v>1556</v>
      </c>
      <c r="E22">
        <v>1.57515702795</v>
      </c>
      <c r="F22">
        <v>1.5727220196</v>
      </c>
      <c r="G22">
        <v>1.5590719560583299</v>
      </c>
      <c r="H22">
        <v>1.429002741625</v>
      </c>
      <c r="I22">
        <v>1.3351956804842799</v>
      </c>
      <c r="J22">
        <v>1.4078912383694999</v>
      </c>
      <c r="K22">
        <v>1.47673956845028</v>
      </c>
      <c r="L22">
        <v>1.40693658566639</v>
      </c>
      <c r="M22">
        <v>1.5222099744513</v>
      </c>
      <c r="N22">
        <v>1.4730513226323501</v>
      </c>
      <c r="O22">
        <v>1.4741691867940001</v>
      </c>
    </row>
    <row r="23" spans="1:15" x14ac:dyDescent="0.25">
      <c r="A23" t="s">
        <v>1714</v>
      </c>
      <c r="B23" t="s">
        <v>1715</v>
      </c>
      <c r="C23" t="s">
        <v>1716</v>
      </c>
      <c r="D23" t="s">
        <v>1179</v>
      </c>
      <c r="E23">
        <v>4.6928873903333299</v>
      </c>
      <c r="F23">
        <v>5.1103544346666698</v>
      </c>
      <c r="G23">
        <v>5.8365711929166704</v>
      </c>
      <c r="H23">
        <v>6.1388192053663602</v>
      </c>
      <c r="I23">
        <v>6.8268566666666697</v>
      </c>
      <c r="J23">
        <v>7.1551376959950197</v>
      </c>
      <c r="K23">
        <v>6.7936211559750799</v>
      </c>
      <c r="L23">
        <v>6.8382358333333304</v>
      </c>
      <c r="M23">
        <v>7.6191416666666703</v>
      </c>
      <c r="N23">
        <v>8.3989083333333294</v>
      </c>
      <c r="O23">
        <v>8.9760833333333405</v>
      </c>
    </row>
    <row r="24" spans="1:15" x14ac:dyDescent="0.25">
      <c r="A24" t="s">
        <v>1717</v>
      </c>
      <c r="B24" t="s">
        <v>1718</v>
      </c>
      <c r="C24" t="s">
        <v>1719</v>
      </c>
      <c r="D24" t="s">
        <v>1109</v>
      </c>
      <c r="E24">
        <v>2.9251194495158601</v>
      </c>
      <c r="F24">
        <v>2.4343900362318802</v>
      </c>
      <c r="G24">
        <v>2.17532666666667</v>
      </c>
      <c r="H24">
        <v>1.94705833333333</v>
      </c>
      <c r="I24">
        <v>1.8337666666666701</v>
      </c>
      <c r="J24">
        <v>1.99942817314426</v>
      </c>
      <c r="K24">
        <v>1.7592267105871799</v>
      </c>
      <c r="L24">
        <v>1.6728287552565899</v>
      </c>
      <c r="M24">
        <v>1.9530686111248701</v>
      </c>
      <c r="N24">
        <v>2.1572221117269499</v>
      </c>
      <c r="O24">
        <v>2.3533580126287399</v>
      </c>
    </row>
    <row r="25" spans="1:15" x14ac:dyDescent="0.25">
      <c r="A25" t="s">
        <v>1720</v>
      </c>
      <c r="B25" t="s">
        <v>1721</v>
      </c>
      <c r="C25" t="s">
        <v>1722</v>
      </c>
      <c r="D25" t="s">
        <v>1180</v>
      </c>
      <c r="E25">
        <v>1.6902283333333299</v>
      </c>
      <c r="F25">
        <v>1.6643975</v>
      </c>
      <c r="G25">
        <v>1.58893333333333</v>
      </c>
      <c r="H25">
        <v>1.5071016666666699</v>
      </c>
      <c r="I25">
        <v>1.41716666666667</v>
      </c>
      <c r="J25">
        <v>1.4545692733233</v>
      </c>
      <c r="K25">
        <v>1.3635094736842099</v>
      </c>
      <c r="L25">
        <v>1.25791302014692</v>
      </c>
      <c r="M25">
        <v>1.24956701649958</v>
      </c>
      <c r="N25">
        <v>1.25116566976059</v>
      </c>
      <c r="O25">
        <v>1.2670401230813999</v>
      </c>
    </row>
    <row r="26" spans="1:15" x14ac:dyDescent="0.25">
      <c r="A26" t="s">
        <v>1723</v>
      </c>
      <c r="B26" t="s">
        <v>1724</v>
      </c>
      <c r="C26" t="s">
        <v>1725</v>
      </c>
      <c r="D26" t="s">
        <v>1108</v>
      </c>
      <c r="E26">
        <v>1.5751089166666701</v>
      </c>
      <c r="F26">
        <v>1.5741333333333301</v>
      </c>
      <c r="G26">
        <v>1.5592666666666699</v>
      </c>
      <c r="H26">
        <v>1.4290499999999999</v>
      </c>
      <c r="I26">
        <v>1.3371166666666701</v>
      </c>
      <c r="J26">
        <v>1.40669166666667</v>
      </c>
      <c r="K26">
        <v>1.47739166666667</v>
      </c>
      <c r="L26">
        <v>1.40645833333333</v>
      </c>
      <c r="M26">
        <v>1.5220499999999999</v>
      </c>
      <c r="N26">
        <v>1.47356666666667</v>
      </c>
      <c r="O26">
        <v>1.4741795</v>
      </c>
    </row>
    <row r="27" spans="1:15" x14ac:dyDescent="0.25">
      <c r="A27" t="s">
        <v>1727</v>
      </c>
      <c r="B27" t="s">
        <v>1728</v>
      </c>
      <c r="C27" t="s">
        <v>1729</v>
      </c>
      <c r="D27" t="s">
        <v>1181</v>
      </c>
      <c r="E27">
        <v>1100.9000000000001</v>
      </c>
      <c r="F27">
        <v>1081.5771666666701</v>
      </c>
      <c r="G27">
        <v>1028.6835530000001</v>
      </c>
      <c r="H27">
        <v>1081.8696825</v>
      </c>
      <c r="I27">
        <v>1185.6908333333299</v>
      </c>
      <c r="J27">
        <v>1230.17916666667</v>
      </c>
      <c r="K27">
        <v>1230.74833333333</v>
      </c>
      <c r="L27">
        <v>1261.0733333333301</v>
      </c>
      <c r="M27">
        <v>1442.505625</v>
      </c>
      <c r="N27">
        <v>1555.09083333333</v>
      </c>
      <c r="O27">
        <v>1546.6866666666699</v>
      </c>
    </row>
    <row r="28" spans="1:15" x14ac:dyDescent="0.25">
      <c r="A28" t="s">
        <v>1730</v>
      </c>
      <c r="B28" t="s">
        <v>1731</v>
      </c>
      <c r="C28" t="s">
        <v>1732</v>
      </c>
      <c r="D28" t="s">
        <v>1557</v>
      </c>
      <c r="E28">
        <v>88.807598549999994</v>
      </c>
      <c r="F28">
        <v>88.6703124</v>
      </c>
      <c r="G28">
        <v>87.900719691666694</v>
      </c>
      <c r="H28">
        <v>80.567397124999999</v>
      </c>
      <c r="I28">
        <v>75.278540408420795</v>
      </c>
      <c r="J28">
        <v>79.377127283559702</v>
      </c>
      <c r="K28">
        <v>83.258806855919104</v>
      </c>
      <c r="L28">
        <v>79.323303815481395</v>
      </c>
      <c r="M28">
        <v>85.822435427795199</v>
      </c>
      <c r="N28">
        <v>83.050862982298497</v>
      </c>
      <c r="O28">
        <v>83.113888337827902</v>
      </c>
    </row>
    <row r="29" spans="1:15" x14ac:dyDescent="0.25">
      <c r="A29" t="s">
        <v>1733</v>
      </c>
      <c r="B29" t="s">
        <v>1734</v>
      </c>
      <c r="C29" t="s">
        <v>1735</v>
      </c>
      <c r="D29" t="s">
        <v>1182</v>
      </c>
      <c r="E29">
        <v>4016.25</v>
      </c>
      <c r="F29">
        <v>4092.5</v>
      </c>
      <c r="G29">
        <v>4103.25</v>
      </c>
      <c r="H29">
        <v>4056.1666666666702</v>
      </c>
      <c r="I29">
        <v>4054.1666666666702</v>
      </c>
      <c r="J29">
        <v>4139.3333333333303</v>
      </c>
      <c r="K29">
        <v>4184.9166666666697</v>
      </c>
      <c r="L29">
        <v>4058.5</v>
      </c>
      <c r="M29">
        <v>4033</v>
      </c>
      <c r="N29">
        <v>4027.25</v>
      </c>
      <c r="O29">
        <v>4037.5</v>
      </c>
    </row>
    <row r="30" spans="1:15" x14ac:dyDescent="0.25">
      <c r="A30" t="s">
        <v>1737</v>
      </c>
      <c r="B30" t="s">
        <v>1738</v>
      </c>
      <c r="C30" t="s">
        <v>1739</v>
      </c>
      <c r="D30" t="s">
        <v>1107</v>
      </c>
      <c r="E30">
        <v>1.3010191666666699</v>
      </c>
      <c r="F30">
        <v>1.21176333333333</v>
      </c>
      <c r="G30">
        <v>1.1343633333333301</v>
      </c>
      <c r="H30">
        <v>1.0740991666666699</v>
      </c>
      <c r="I30">
        <v>1.06704</v>
      </c>
      <c r="J30">
        <v>1.14310055659983</v>
      </c>
      <c r="K30">
        <v>1.0301627829537601</v>
      </c>
      <c r="L30">
        <v>0.98953069187935705</v>
      </c>
      <c r="M30">
        <v>0.99918830972261297</v>
      </c>
      <c r="N30">
        <v>1.02979656989696</v>
      </c>
      <c r="O30">
        <v>1.10610494395711</v>
      </c>
    </row>
    <row r="31" spans="1:15" x14ac:dyDescent="0.25">
      <c r="A31" t="s">
        <v>1740</v>
      </c>
      <c r="B31" t="s">
        <v>1741</v>
      </c>
      <c r="C31" t="s">
        <v>1742</v>
      </c>
      <c r="D31" t="s">
        <v>1558</v>
      </c>
      <c r="E31">
        <v>0.83333000000000002</v>
      </c>
      <c r="F31">
        <v>0.83333000000000002</v>
      </c>
      <c r="G31">
        <v>0.83333000000000002</v>
      </c>
      <c r="H31" t="s">
        <v>1645</v>
      </c>
      <c r="I31" t="s">
        <v>1645</v>
      </c>
      <c r="J31" t="s">
        <v>1645</v>
      </c>
      <c r="K31" t="s">
        <v>1645</v>
      </c>
      <c r="L31" t="s">
        <v>1645</v>
      </c>
      <c r="M31" t="s">
        <v>1645</v>
      </c>
      <c r="N31" t="s">
        <v>1645</v>
      </c>
      <c r="O31" t="s">
        <v>2446</v>
      </c>
    </row>
    <row r="32" spans="1:15" x14ac:dyDescent="0.25">
      <c r="A32" t="s">
        <v>1736</v>
      </c>
      <c r="B32" t="s">
        <v>2160</v>
      </c>
      <c r="C32" t="s">
        <v>1701</v>
      </c>
      <c r="D32" t="s">
        <v>2160</v>
      </c>
      <c r="E32">
        <v>528.28480930499995</v>
      </c>
      <c r="F32">
        <v>527.46814284000004</v>
      </c>
      <c r="G32">
        <v>522.89010961083295</v>
      </c>
      <c r="H32">
        <v>479.26678258750002</v>
      </c>
      <c r="I32">
        <v>447.80525556077299</v>
      </c>
      <c r="J32">
        <v>472.18629075489298</v>
      </c>
      <c r="K32">
        <v>495.277021572396</v>
      </c>
      <c r="L32">
        <v>471.86611409170001</v>
      </c>
      <c r="M32">
        <v>510.52713590196998</v>
      </c>
      <c r="N32">
        <v>494.04003744699003</v>
      </c>
      <c r="O32">
        <v>494.41495286493699</v>
      </c>
    </row>
    <row r="33" spans="1:15" x14ac:dyDescent="0.25">
      <c r="A33" t="s">
        <v>1699</v>
      </c>
      <c r="B33" t="s">
        <v>1700</v>
      </c>
      <c r="C33" t="s">
        <v>1701</v>
      </c>
      <c r="D33" t="s">
        <v>1177</v>
      </c>
      <c r="E33">
        <v>528.28480930499995</v>
      </c>
      <c r="F33">
        <v>527.46814284000004</v>
      </c>
      <c r="G33">
        <v>522.89010961083295</v>
      </c>
      <c r="H33">
        <v>479.26678258750002</v>
      </c>
      <c r="I33">
        <v>447.80525556077299</v>
      </c>
      <c r="J33">
        <v>472.18629075489298</v>
      </c>
      <c r="K33">
        <v>495.277021572396</v>
      </c>
      <c r="L33">
        <v>471.86611409170001</v>
      </c>
      <c r="M33">
        <v>510.52713590196998</v>
      </c>
      <c r="N33">
        <v>494.04003744699003</v>
      </c>
      <c r="O33">
        <v>494.41495286493699</v>
      </c>
    </row>
    <row r="34" spans="1:15" x14ac:dyDescent="0.25">
      <c r="A34" t="s">
        <v>1726</v>
      </c>
      <c r="B34" t="s">
        <v>1700</v>
      </c>
      <c r="C34" t="s">
        <v>1701</v>
      </c>
      <c r="D34" t="s">
        <v>1177</v>
      </c>
      <c r="E34">
        <v>528.28480930499995</v>
      </c>
      <c r="F34">
        <v>527.46814284000004</v>
      </c>
      <c r="G34">
        <v>522.89010961083295</v>
      </c>
      <c r="H34">
        <v>479.26678258750002</v>
      </c>
      <c r="I34">
        <v>447.80525556077299</v>
      </c>
      <c r="J34">
        <v>472.18629075489298</v>
      </c>
      <c r="K34">
        <v>495.277021572396</v>
      </c>
      <c r="L34">
        <v>471.86611409170001</v>
      </c>
      <c r="M34">
        <v>510.52713590196998</v>
      </c>
      <c r="N34">
        <v>494.04003744699003</v>
      </c>
      <c r="O34">
        <v>494.41495286493699</v>
      </c>
    </row>
    <row r="35" spans="1:15" x14ac:dyDescent="0.25">
      <c r="A35" t="s">
        <v>1736</v>
      </c>
      <c r="B35" t="s">
        <v>1700</v>
      </c>
      <c r="C35" t="s">
        <v>1701</v>
      </c>
      <c r="D35" t="s">
        <v>1177</v>
      </c>
      <c r="E35">
        <v>528.28480930499995</v>
      </c>
      <c r="F35">
        <v>527.46814284000004</v>
      </c>
      <c r="G35">
        <v>522.89010961083295</v>
      </c>
      <c r="H35">
        <v>479.26678258750002</v>
      </c>
      <c r="I35">
        <v>447.80525556077299</v>
      </c>
      <c r="J35">
        <v>472.18629075489298</v>
      </c>
      <c r="K35">
        <v>495.277021572396</v>
      </c>
      <c r="L35">
        <v>471.86611409170001</v>
      </c>
      <c r="M35">
        <v>510.52713590196998</v>
      </c>
      <c r="N35">
        <v>494.04003744699003</v>
      </c>
      <c r="O35">
        <v>494.41495286493699</v>
      </c>
    </row>
    <row r="36" spans="1:15" x14ac:dyDescent="0.25">
      <c r="A36" t="s">
        <v>1743</v>
      </c>
      <c r="B36" t="s">
        <v>1700</v>
      </c>
      <c r="C36" t="s">
        <v>1701</v>
      </c>
      <c r="D36" t="s">
        <v>1177</v>
      </c>
      <c r="E36">
        <v>528.28480930499995</v>
      </c>
      <c r="F36">
        <v>527.46814284000004</v>
      </c>
      <c r="G36">
        <v>522.89010961083295</v>
      </c>
      <c r="H36">
        <v>479.26678258750002</v>
      </c>
      <c r="I36">
        <v>447.80525556077299</v>
      </c>
      <c r="J36">
        <v>472.18629075489298</v>
      </c>
      <c r="K36">
        <v>495.277021572396</v>
      </c>
      <c r="L36">
        <v>471.86611409170001</v>
      </c>
      <c r="M36">
        <v>510.52713590196998</v>
      </c>
      <c r="N36">
        <v>494.04003744699003</v>
      </c>
      <c r="O36">
        <v>494.41495286493699</v>
      </c>
    </row>
    <row r="37" spans="1:15" x14ac:dyDescent="0.25">
      <c r="A37" t="s">
        <v>1744</v>
      </c>
      <c r="B37" t="s">
        <v>1700</v>
      </c>
      <c r="C37" t="s">
        <v>1701</v>
      </c>
      <c r="D37" t="s">
        <v>1177</v>
      </c>
      <c r="E37">
        <v>528.28480930499995</v>
      </c>
      <c r="F37">
        <v>527.46814284000004</v>
      </c>
      <c r="G37">
        <v>522.89010961083295</v>
      </c>
      <c r="H37">
        <v>479.26678258750002</v>
      </c>
      <c r="I37">
        <v>447.80525556077299</v>
      </c>
      <c r="J37">
        <v>472.18629075489298</v>
      </c>
      <c r="K37">
        <v>495.277021572396</v>
      </c>
      <c r="L37">
        <v>471.86611409170001</v>
      </c>
      <c r="M37">
        <v>510.52713590196998</v>
      </c>
      <c r="N37">
        <v>494.04003744699003</v>
      </c>
      <c r="O37">
        <v>494.41495286493699</v>
      </c>
    </row>
    <row r="38" spans="1:15" x14ac:dyDescent="0.25">
      <c r="A38" t="s">
        <v>1763</v>
      </c>
      <c r="B38" t="s">
        <v>1700</v>
      </c>
      <c r="C38" t="s">
        <v>1701</v>
      </c>
      <c r="D38" t="s">
        <v>1177</v>
      </c>
      <c r="E38">
        <v>528.28480930499995</v>
      </c>
      <c r="F38">
        <v>527.46814284000004</v>
      </c>
      <c r="G38">
        <v>522.89010961083295</v>
      </c>
      <c r="H38">
        <v>479.26678258750002</v>
      </c>
      <c r="I38">
        <v>447.80525556077299</v>
      </c>
      <c r="J38">
        <v>472.18629075489298</v>
      </c>
      <c r="K38">
        <v>495.277021572396</v>
      </c>
      <c r="L38">
        <v>471.86611409170001</v>
      </c>
      <c r="M38">
        <v>510.52713590196998</v>
      </c>
      <c r="N38">
        <v>494.04003744699003</v>
      </c>
      <c r="O38">
        <v>494.41495286493699</v>
      </c>
    </row>
    <row r="39" spans="1:15" x14ac:dyDescent="0.25">
      <c r="A39" t="s">
        <v>1767</v>
      </c>
      <c r="B39" t="s">
        <v>1700</v>
      </c>
      <c r="C39" t="s">
        <v>1701</v>
      </c>
      <c r="D39" t="s">
        <v>1177</v>
      </c>
      <c r="E39">
        <v>528.28480930499995</v>
      </c>
      <c r="F39">
        <v>527.46814284000004</v>
      </c>
      <c r="G39">
        <v>522.89010961083295</v>
      </c>
      <c r="H39">
        <v>479.26678258750002</v>
      </c>
      <c r="I39">
        <v>447.80525556077299</v>
      </c>
      <c r="J39">
        <v>472.18629075489298</v>
      </c>
      <c r="K39">
        <v>495.277021572396</v>
      </c>
      <c r="L39">
        <v>471.86611409170001</v>
      </c>
      <c r="M39">
        <v>510.52713590196998</v>
      </c>
      <c r="N39">
        <v>494.04003744699003</v>
      </c>
      <c r="O39">
        <v>494.41495286493699</v>
      </c>
    </row>
    <row r="40" spans="1:15" x14ac:dyDescent="0.25">
      <c r="A40" t="s">
        <v>1796</v>
      </c>
      <c r="B40" t="s">
        <v>1700</v>
      </c>
      <c r="C40" t="s">
        <v>1701</v>
      </c>
      <c r="D40" t="s">
        <v>1177</v>
      </c>
      <c r="E40">
        <v>528.28480930499995</v>
      </c>
      <c r="F40">
        <v>527.46814284000004</v>
      </c>
      <c r="G40">
        <v>522.89010961083295</v>
      </c>
      <c r="H40">
        <v>479.26678258750002</v>
      </c>
      <c r="I40">
        <v>447.80525556077299</v>
      </c>
      <c r="J40">
        <v>472.18629075489298</v>
      </c>
      <c r="K40">
        <v>495.277021572396</v>
      </c>
      <c r="L40">
        <v>471.86611409170001</v>
      </c>
      <c r="M40">
        <v>510.52713590196998</v>
      </c>
      <c r="N40">
        <v>494.04003744699003</v>
      </c>
      <c r="O40">
        <v>494.41495286493699</v>
      </c>
    </row>
    <row r="41" spans="1:15" x14ac:dyDescent="0.25">
      <c r="A41" t="s">
        <v>1813</v>
      </c>
      <c r="B41" t="s">
        <v>1700</v>
      </c>
      <c r="C41" t="s">
        <v>1701</v>
      </c>
      <c r="D41" t="s">
        <v>1177</v>
      </c>
      <c r="E41">
        <v>528.28480930499995</v>
      </c>
      <c r="F41">
        <v>527.46814284000004</v>
      </c>
      <c r="G41">
        <v>522.89010961083295</v>
      </c>
      <c r="H41">
        <v>479.26678258750002</v>
      </c>
      <c r="I41">
        <v>447.80525556077299</v>
      </c>
      <c r="J41">
        <v>472.18629075489298</v>
      </c>
      <c r="K41">
        <v>495.277021572396</v>
      </c>
      <c r="L41">
        <v>471.86611409170001</v>
      </c>
      <c r="M41">
        <v>510.52713590196998</v>
      </c>
      <c r="N41">
        <v>494.04003744699003</v>
      </c>
      <c r="O41">
        <v>494.41495286493699</v>
      </c>
    </row>
    <row r="42" spans="1:15" x14ac:dyDescent="0.25">
      <c r="A42" t="s">
        <v>1834</v>
      </c>
      <c r="B42" t="s">
        <v>1700</v>
      </c>
      <c r="C42" t="s">
        <v>1701</v>
      </c>
      <c r="D42" t="s">
        <v>1177</v>
      </c>
      <c r="E42">
        <v>528.28480930499995</v>
      </c>
      <c r="F42">
        <v>527.46814284000004</v>
      </c>
      <c r="G42">
        <v>522.89010961083295</v>
      </c>
      <c r="H42">
        <v>479.26678258750002</v>
      </c>
      <c r="I42">
        <v>447.80525556077299</v>
      </c>
      <c r="J42">
        <v>472.18629075489298</v>
      </c>
      <c r="K42">
        <v>495.277021572396</v>
      </c>
      <c r="L42">
        <v>471.86611409170001</v>
      </c>
      <c r="M42">
        <v>510.52713590196998</v>
      </c>
      <c r="N42">
        <v>494.04003744699003</v>
      </c>
      <c r="O42">
        <v>494.41495286493699</v>
      </c>
    </row>
    <row r="43" spans="1:15" x14ac:dyDescent="0.25">
      <c r="A43" t="s">
        <v>1944</v>
      </c>
      <c r="B43" t="s">
        <v>1700</v>
      </c>
      <c r="C43" t="s">
        <v>1701</v>
      </c>
      <c r="D43" t="s">
        <v>1177</v>
      </c>
      <c r="E43">
        <v>528.28480930499995</v>
      </c>
      <c r="F43">
        <v>527.46814284000004</v>
      </c>
      <c r="G43">
        <v>522.89010961083295</v>
      </c>
      <c r="H43">
        <v>479.26678258750002</v>
      </c>
      <c r="I43">
        <v>447.80525556077299</v>
      </c>
      <c r="J43">
        <v>472.18629075489298</v>
      </c>
      <c r="K43">
        <v>495.277021572396</v>
      </c>
      <c r="L43">
        <v>471.86611409170001</v>
      </c>
      <c r="M43">
        <v>510.52713590196998</v>
      </c>
      <c r="N43">
        <v>494.04003744699003</v>
      </c>
      <c r="O43">
        <v>494.41495286493699</v>
      </c>
    </row>
    <row r="44" spans="1:15" x14ac:dyDescent="0.25">
      <c r="A44" t="s">
        <v>1988</v>
      </c>
      <c r="B44" t="s">
        <v>1700</v>
      </c>
      <c r="C44" t="s">
        <v>1701</v>
      </c>
      <c r="D44" t="s">
        <v>1177</v>
      </c>
      <c r="E44">
        <v>528.28480930499995</v>
      </c>
      <c r="F44">
        <v>527.46814284000004</v>
      </c>
      <c r="G44">
        <v>522.89010961083295</v>
      </c>
      <c r="H44">
        <v>479.26678258750002</v>
      </c>
      <c r="I44">
        <v>447.80525556077299</v>
      </c>
      <c r="J44">
        <v>472.18629075489298</v>
      </c>
      <c r="K44">
        <v>495.277021572396</v>
      </c>
      <c r="L44">
        <v>471.86611409170001</v>
      </c>
      <c r="M44">
        <v>510.52713590196998</v>
      </c>
      <c r="N44">
        <v>494.04003744699003</v>
      </c>
      <c r="O44">
        <v>494.41495286493699</v>
      </c>
    </row>
    <row r="45" spans="1:15" x14ac:dyDescent="0.25">
      <c r="A45" t="s">
        <v>2045</v>
      </c>
      <c r="B45" t="s">
        <v>1700</v>
      </c>
      <c r="C45" t="s">
        <v>1701</v>
      </c>
      <c r="D45" t="s">
        <v>1177</v>
      </c>
      <c r="E45">
        <v>528.28480930499995</v>
      </c>
      <c r="F45">
        <v>527.46814284000004</v>
      </c>
      <c r="G45">
        <v>522.89010961083295</v>
      </c>
      <c r="H45">
        <v>479.26678258750002</v>
      </c>
      <c r="I45">
        <v>447.80525556077299</v>
      </c>
      <c r="J45">
        <v>472.18629075489298</v>
      </c>
      <c r="K45">
        <v>495.277021572396</v>
      </c>
      <c r="L45">
        <v>471.86611409170001</v>
      </c>
      <c r="M45">
        <v>510.52713590196998</v>
      </c>
      <c r="N45">
        <v>494.04003744699003</v>
      </c>
      <c r="O45">
        <v>494.41495286493699</v>
      </c>
    </row>
    <row r="46" spans="1:15" x14ac:dyDescent="0.25">
      <c r="A46" t="s">
        <v>2107</v>
      </c>
      <c r="B46" t="s">
        <v>1700</v>
      </c>
      <c r="C46" t="s">
        <v>1701</v>
      </c>
      <c r="D46" t="s">
        <v>1177</v>
      </c>
      <c r="E46">
        <v>528.28480930499995</v>
      </c>
      <c r="F46">
        <v>527.46814284000004</v>
      </c>
      <c r="G46">
        <v>522.89010961083295</v>
      </c>
      <c r="H46">
        <v>479.26678258750002</v>
      </c>
      <c r="I46">
        <v>447.80525556077299</v>
      </c>
      <c r="J46">
        <v>472.18629075489298</v>
      </c>
      <c r="K46">
        <v>495.277021572396</v>
      </c>
      <c r="L46">
        <v>471.86611409170001</v>
      </c>
      <c r="M46">
        <v>510.52713590196998</v>
      </c>
      <c r="N46">
        <v>494.04003744699003</v>
      </c>
      <c r="O46">
        <v>494.41495286493699</v>
      </c>
    </row>
    <row r="47" spans="1:15" x14ac:dyDescent="0.25">
      <c r="A47" t="s">
        <v>1810</v>
      </c>
      <c r="B47" t="s">
        <v>1811</v>
      </c>
      <c r="C47" t="s">
        <v>1812</v>
      </c>
      <c r="D47" t="s">
        <v>1187</v>
      </c>
      <c r="E47">
        <v>96.105574570499996</v>
      </c>
      <c r="F47">
        <v>95.957006604</v>
      </c>
      <c r="G47">
        <v>95.124170781083293</v>
      </c>
      <c r="H47">
        <v>87.188214958749995</v>
      </c>
      <c r="I47">
        <v>81.464733839263204</v>
      </c>
      <c r="J47">
        <v>85.900131856929093</v>
      </c>
      <c r="K47">
        <v>90.100797697365394</v>
      </c>
      <c r="L47">
        <v>85.841885317111505</v>
      </c>
      <c r="M47">
        <v>92.875098555717997</v>
      </c>
      <c r="N47">
        <v>88.15</v>
      </c>
      <c r="O47">
        <v>89.943970154740001</v>
      </c>
    </row>
    <row r="48" spans="1:15" x14ac:dyDescent="0.25">
      <c r="A48" t="s">
        <v>1981</v>
      </c>
      <c r="B48" t="s">
        <v>1811</v>
      </c>
      <c r="C48" t="s">
        <v>1812</v>
      </c>
      <c r="D48" t="s">
        <v>1187</v>
      </c>
      <c r="E48">
        <v>96.105574570499996</v>
      </c>
      <c r="F48">
        <v>95.957006604</v>
      </c>
      <c r="G48">
        <v>95.124170781083293</v>
      </c>
      <c r="H48">
        <v>87.188214958749995</v>
      </c>
      <c r="I48">
        <v>81.464733839263204</v>
      </c>
      <c r="J48">
        <v>85.900131856929093</v>
      </c>
      <c r="K48">
        <v>90.100797697365394</v>
      </c>
      <c r="L48">
        <v>85.841885317111505</v>
      </c>
      <c r="M48">
        <v>92.875098555717997</v>
      </c>
      <c r="N48" t="s">
        <v>1645</v>
      </c>
      <c r="O48">
        <v>89.943970154740001</v>
      </c>
    </row>
    <row r="49" spans="1:15" x14ac:dyDescent="0.25">
      <c r="A49" t="s">
        <v>1748</v>
      </c>
      <c r="B49" t="s">
        <v>1749</v>
      </c>
      <c r="C49" t="s">
        <v>1750</v>
      </c>
      <c r="D49" t="s">
        <v>1183</v>
      </c>
      <c r="E49">
        <v>609.52916666666704</v>
      </c>
      <c r="F49">
        <v>559.76750000000004</v>
      </c>
      <c r="G49">
        <v>530.27499999999998</v>
      </c>
      <c r="H49">
        <v>522.46416666666698</v>
      </c>
      <c r="I49">
        <v>522.46103583333297</v>
      </c>
      <c r="J49">
        <v>560.85989484127003</v>
      </c>
      <c r="K49">
        <v>510.24916666666701</v>
      </c>
      <c r="L49">
        <v>483.66750000000002</v>
      </c>
      <c r="M49">
        <v>486.47130339105303</v>
      </c>
      <c r="N49">
        <v>495.272877645503</v>
      </c>
      <c r="O49">
        <v>570.34821612743997</v>
      </c>
    </row>
    <row r="50" spans="1:15" x14ac:dyDescent="0.25">
      <c r="A50" t="s">
        <v>1751</v>
      </c>
      <c r="B50" t="s">
        <v>1752</v>
      </c>
      <c r="C50" t="s">
        <v>1753</v>
      </c>
      <c r="D50" t="s">
        <v>1559</v>
      </c>
      <c r="E50">
        <v>8.2768008333333292</v>
      </c>
      <c r="F50">
        <v>8.1943166666666691</v>
      </c>
      <c r="G50">
        <v>7.9734383333333296</v>
      </c>
      <c r="H50">
        <v>7.6075324999999996</v>
      </c>
      <c r="I50">
        <v>6.9486549999999996</v>
      </c>
      <c r="J50">
        <v>6.8314160517666602</v>
      </c>
      <c r="K50">
        <v>6.7702690287094001</v>
      </c>
      <c r="L50">
        <v>6.4614613265500704</v>
      </c>
      <c r="M50">
        <v>6.3123328268318604</v>
      </c>
      <c r="N50">
        <v>6.19575834608231</v>
      </c>
      <c r="O50">
        <v>6.1434340944886703</v>
      </c>
    </row>
    <row r="51" spans="1:15" x14ac:dyDescent="0.25">
      <c r="A51" t="s">
        <v>1754</v>
      </c>
      <c r="B51" t="s">
        <v>1755</v>
      </c>
      <c r="C51" t="s">
        <v>1756</v>
      </c>
      <c r="D51" t="s">
        <v>1106</v>
      </c>
      <c r="E51">
        <v>2628.6129025</v>
      </c>
      <c r="F51">
        <v>2320.8341766666699</v>
      </c>
      <c r="G51">
        <v>2361.1394074999998</v>
      </c>
      <c r="H51">
        <v>2078.29183666667</v>
      </c>
      <c r="I51">
        <v>1967.7113091666699</v>
      </c>
      <c r="J51">
        <v>2158.25590299025</v>
      </c>
      <c r="K51">
        <v>1898.56963600842</v>
      </c>
      <c r="L51">
        <v>1848.1394699518301</v>
      </c>
      <c r="M51">
        <v>1796.8959123110001</v>
      </c>
      <c r="N51">
        <v>1868.7853270907999</v>
      </c>
      <c r="O51">
        <v>2001.781048176</v>
      </c>
    </row>
    <row r="52" spans="1:15" x14ac:dyDescent="0.25">
      <c r="A52" t="s">
        <v>1757</v>
      </c>
      <c r="B52" t="s">
        <v>1758</v>
      </c>
      <c r="C52" t="s">
        <v>1759</v>
      </c>
      <c r="D52" t="s">
        <v>1560</v>
      </c>
      <c r="E52">
        <v>396.21380832</v>
      </c>
      <c r="F52">
        <v>395.60130815999997</v>
      </c>
      <c r="G52">
        <v>392.167781493333</v>
      </c>
      <c r="H52">
        <v>359.45026960000001</v>
      </c>
      <c r="I52">
        <v>335.85411233925799</v>
      </c>
      <c r="J52">
        <v>354.139898027009</v>
      </c>
      <c r="K52">
        <v>371.45795494053499</v>
      </c>
      <c r="L52">
        <v>353.89976540758801</v>
      </c>
      <c r="M52">
        <v>382.89554649987798</v>
      </c>
      <c r="N52">
        <v>370.53021637503798</v>
      </c>
      <c r="O52">
        <v>370.81140308138703</v>
      </c>
    </row>
    <row r="53" spans="1:15" x14ac:dyDescent="0.25">
      <c r="A53" t="s">
        <v>1760</v>
      </c>
      <c r="B53" t="s">
        <v>1761</v>
      </c>
      <c r="C53" t="s">
        <v>1762</v>
      </c>
      <c r="D53" t="s">
        <v>1561</v>
      </c>
      <c r="E53">
        <v>399.47579166666702</v>
      </c>
      <c r="F53">
        <v>473.90800833333299</v>
      </c>
      <c r="G53">
        <v>468.27882499999998</v>
      </c>
      <c r="H53">
        <v>516.74989166666705</v>
      </c>
      <c r="I53">
        <v>559.29250833333299</v>
      </c>
      <c r="J53">
        <v>809.78583333333302</v>
      </c>
      <c r="K53">
        <v>905.91345833333298</v>
      </c>
      <c r="L53">
        <v>919.49130000000002</v>
      </c>
      <c r="M53">
        <v>919.75540833333298</v>
      </c>
      <c r="N53">
        <v>919.79277402154798</v>
      </c>
      <c r="O53">
        <v>925.22628253199696</v>
      </c>
    </row>
    <row r="54" spans="1:15" x14ac:dyDescent="0.25">
      <c r="A54" t="s">
        <v>1764</v>
      </c>
      <c r="B54" t="s">
        <v>1765</v>
      </c>
      <c r="C54" t="s">
        <v>1766</v>
      </c>
      <c r="D54" t="s">
        <v>1562</v>
      </c>
      <c r="E54">
        <v>437.935</v>
      </c>
      <c r="F54">
        <v>477.786741487455</v>
      </c>
      <c r="G54">
        <v>511.30181794034797</v>
      </c>
      <c r="H54">
        <v>516.61739023297503</v>
      </c>
      <c r="I54">
        <v>526.23551344086002</v>
      </c>
      <c r="J54">
        <v>573.287956733231</v>
      </c>
      <c r="K54">
        <v>525.829200716846</v>
      </c>
      <c r="L54">
        <v>505.664239919355</v>
      </c>
      <c r="M54">
        <v>502.90146198156702</v>
      </c>
      <c r="N54">
        <v>499.76683256528401</v>
      </c>
      <c r="O54">
        <v>538.31720027905806</v>
      </c>
    </row>
    <row r="55" spans="1:15" x14ac:dyDescent="0.25">
      <c r="A55" t="s">
        <v>1768</v>
      </c>
      <c r="B55" t="s">
        <v>1769</v>
      </c>
      <c r="C55" t="s">
        <v>1770</v>
      </c>
      <c r="D55" t="s">
        <v>1563</v>
      </c>
      <c r="E55">
        <v>6.0343406666666697</v>
      </c>
      <c r="F55">
        <v>5.9492369166666697</v>
      </c>
      <c r="G55">
        <v>5.8377932499999998</v>
      </c>
      <c r="H55">
        <v>5.3645356666666704</v>
      </c>
      <c r="I55">
        <v>4.9350397499999996</v>
      </c>
      <c r="J55">
        <v>5.2839464166666703</v>
      </c>
      <c r="K55">
        <v>5.4980105833333299</v>
      </c>
      <c r="L55">
        <v>5.3438697499999996</v>
      </c>
      <c r="M55">
        <v>5.8502918333333298</v>
      </c>
      <c r="N55">
        <v>5.70488016666667</v>
      </c>
      <c r="O55">
        <v>5.7481654166666702</v>
      </c>
    </row>
    <row r="56" spans="1:15" x14ac:dyDescent="0.25">
      <c r="A56" t="s">
        <v>1771</v>
      </c>
      <c r="B56" t="s">
        <v>1772</v>
      </c>
      <c r="C56" t="s">
        <v>1773</v>
      </c>
      <c r="D56" t="s">
        <v>1184</v>
      </c>
      <c r="E56" t="s">
        <v>1645</v>
      </c>
      <c r="F56" t="s">
        <v>1645</v>
      </c>
      <c r="G56" t="s">
        <v>1645</v>
      </c>
      <c r="H56" t="s">
        <v>1645</v>
      </c>
      <c r="I56" t="s">
        <v>1645</v>
      </c>
      <c r="J56" t="s">
        <v>1645</v>
      </c>
      <c r="K56" t="s">
        <v>1645</v>
      </c>
      <c r="L56" t="s">
        <v>1645</v>
      </c>
      <c r="M56" t="s">
        <v>1645</v>
      </c>
      <c r="N56" t="s">
        <v>1645</v>
      </c>
      <c r="O56" t="s">
        <v>2446</v>
      </c>
    </row>
    <row r="57" spans="1:15" x14ac:dyDescent="0.25">
      <c r="A57" t="s">
        <v>1778</v>
      </c>
      <c r="B57" t="s">
        <v>1779</v>
      </c>
      <c r="C57" t="s">
        <v>1780</v>
      </c>
      <c r="D57" t="s">
        <v>1105</v>
      </c>
      <c r="E57">
        <v>25.699750000000002</v>
      </c>
      <c r="F57">
        <v>23.957416666666699</v>
      </c>
      <c r="G57">
        <v>22.595583333333298</v>
      </c>
      <c r="H57">
        <v>20.293666666666699</v>
      </c>
      <c r="I57">
        <v>17.071666666666701</v>
      </c>
      <c r="J57">
        <v>19.062999999999999</v>
      </c>
      <c r="K57">
        <v>19.09825</v>
      </c>
      <c r="L57">
        <v>17.695916666666701</v>
      </c>
      <c r="M57">
        <v>19.577500000000001</v>
      </c>
      <c r="N57">
        <v>19.5705833333333</v>
      </c>
      <c r="O57">
        <v>20.7575</v>
      </c>
    </row>
    <row r="58" spans="1:15" x14ac:dyDescent="0.25">
      <c r="A58" t="s">
        <v>1781</v>
      </c>
      <c r="B58" t="s">
        <v>1782</v>
      </c>
      <c r="C58" t="s">
        <v>1783</v>
      </c>
      <c r="D58" t="s">
        <v>1104</v>
      </c>
      <c r="E58">
        <v>5.9910566666666698</v>
      </c>
      <c r="F58">
        <v>5.9969099999999997</v>
      </c>
      <c r="G58">
        <v>5.9467783333333299</v>
      </c>
      <c r="H58">
        <v>5.4437008333333301</v>
      </c>
      <c r="I58">
        <v>5.0981308333333297</v>
      </c>
      <c r="J58">
        <v>5.36086666666667</v>
      </c>
      <c r="K58">
        <v>5.6240750000000004</v>
      </c>
      <c r="L58">
        <v>5.3687115350877201</v>
      </c>
      <c r="M58">
        <v>5.7924755370391603</v>
      </c>
      <c r="N58">
        <v>5.6163116861762203</v>
      </c>
      <c r="O58">
        <v>5.6124666666666698</v>
      </c>
    </row>
    <row r="59" spans="1:15" x14ac:dyDescent="0.25">
      <c r="A59" t="s">
        <v>1804</v>
      </c>
      <c r="B59" t="s">
        <v>1782</v>
      </c>
      <c r="C59" t="s">
        <v>1783</v>
      </c>
      <c r="D59" t="s">
        <v>1104</v>
      </c>
      <c r="E59">
        <v>5.9910566666666698</v>
      </c>
      <c r="F59">
        <v>5.9969099999999997</v>
      </c>
      <c r="G59">
        <v>5.9467783333333299</v>
      </c>
      <c r="H59">
        <v>5.4437008333333301</v>
      </c>
      <c r="I59">
        <v>5.0981308333333297</v>
      </c>
      <c r="J59">
        <v>5.36086666666667</v>
      </c>
      <c r="K59">
        <v>5.6240750000000004</v>
      </c>
      <c r="L59">
        <v>5.3687115350877201</v>
      </c>
      <c r="M59">
        <v>5.7924755370391603</v>
      </c>
      <c r="N59">
        <v>5.6163116861762203</v>
      </c>
      <c r="O59">
        <v>5.6124666666666698</v>
      </c>
    </row>
    <row r="60" spans="1:15" x14ac:dyDescent="0.25">
      <c r="A60" t="s">
        <v>1825</v>
      </c>
      <c r="B60" t="s">
        <v>1782</v>
      </c>
      <c r="C60" t="s">
        <v>1783</v>
      </c>
      <c r="D60" t="s">
        <v>1104</v>
      </c>
      <c r="E60">
        <v>5.9910566666666698</v>
      </c>
      <c r="F60">
        <v>5.9969099999999997</v>
      </c>
      <c r="G60">
        <v>5.9467783333333299</v>
      </c>
      <c r="H60">
        <v>5.4437008333333301</v>
      </c>
      <c r="I60">
        <v>5.0981308333333297</v>
      </c>
      <c r="J60">
        <v>5.36086666666667</v>
      </c>
      <c r="K60">
        <v>5.6240750000000004</v>
      </c>
      <c r="L60">
        <v>5.3687115350877201</v>
      </c>
      <c r="M60">
        <v>5.7924755370391603</v>
      </c>
      <c r="N60">
        <v>5.6163116861762203</v>
      </c>
      <c r="O60">
        <v>5.6124666666666698</v>
      </c>
    </row>
    <row r="61" spans="1:15" x14ac:dyDescent="0.25">
      <c r="A61" t="s">
        <v>1888</v>
      </c>
      <c r="B61" t="s">
        <v>1889</v>
      </c>
      <c r="C61" t="s">
        <v>1890</v>
      </c>
      <c r="D61" t="s">
        <v>1564</v>
      </c>
      <c r="E61" t="s">
        <v>1645</v>
      </c>
      <c r="F61" t="s">
        <v>1645</v>
      </c>
      <c r="G61" t="s">
        <v>1645</v>
      </c>
      <c r="H61" t="s">
        <v>1645</v>
      </c>
      <c r="I61" t="s">
        <v>1645</v>
      </c>
      <c r="J61" t="s">
        <v>1645</v>
      </c>
      <c r="K61" t="s">
        <v>1645</v>
      </c>
      <c r="L61" t="s">
        <v>1645</v>
      </c>
      <c r="M61" t="s">
        <v>1645</v>
      </c>
      <c r="N61" t="s">
        <v>1645</v>
      </c>
      <c r="O61" t="s">
        <v>2446</v>
      </c>
    </row>
    <row r="62" spans="1:15" x14ac:dyDescent="0.25">
      <c r="A62" t="s">
        <v>1784</v>
      </c>
      <c r="B62" t="s">
        <v>1785</v>
      </c>
      <c r="C62" t="s">
        <v>1786</v>
      </c>
      <c r="D62" t="s">
        <v>1565</v>
      </c>
      <c r="E62">
        <v>177.721</v>
      </c>
      <c r="F62">
        <v>177.721</v>
      </c>
      <c r="G62">
        <v>177.721</v>
      </c>
      <c r="H62">
        <v>177.721</v>
      </c>
      <c r="I62">
        <v>177.721</v>
      </c>
      <c r="J62">
        <v>177.721</v>
      </c>
      <c r="K62">
        <v>177.721</v>
      </c>
      <c r="L62">
        <v>177.721</v>
      </c>
      <c r="M62">
        <v>177.721</v>
      </c>
      <c r="N62">
        <v>177.721</v>
      </c>
      <c r="O62">
        <v>177.72083333333299</v>
      </c>
    </row>
    <row r="63" spans="1:15" x14ac:dyDescent="0.25">
      <c r="A63" t="s">
        <v>1788</v>
      </c>
      <c r="B63" t="s">
        <v>1789</v>
      </c>
      <c r="C63" t="s">
        <v>1790</v>
      </c>
      <c r="D63" t="s">
        <v>1103</v>
      </c>
      <c r="E63">
        <v>42.098830166595597</v>
      </c>
      <c r="F63">
        <v>30.510637891145301</v>
      </c>
      <c r="G63">
        <v>33.253692462625899</v>
      </c>
      <c r="H63">
        <v>33.311861935421703</v>
      </c>
      <c r="I63">
        <v>34.866101629908201</v>
      </c>
      <c r="J63">
        <v>36.1140522203929</v>
      </c>
      <c r="K63">
        <v>37.306578987810397</v>
      </c>
      <c r="L63">
        <v>38.231558748196299</v>
      </c>
      <c r="M63">
        <v>39.3356563644234</v>
      </c>
      <c r="N63">
        <v>41.807735185117799</v>
      </c>
      <c r="O63">
        <v>43.555962698045299</v>
      </c>
    </row>
    <row r="64" spans="1:15" x14ac:dyDescent="0.25">
      <c r="A64" t="s">
        <v>1661</v>
      </c>
      <c r="B64" t="s">
        <v>1662</v>
      </c>
      <c r="C64" t="s">
        <v>1663</v>
      </c>
      <c r="D64" t="s">
        <v>1566</v>
      </c>
      <c r="E64">
        <v>2.7</v>
      </c>
      <c r="F64">
        <v>2.7</v>
      </c>
      <c r="G64">
        <v>2.7</v>
      </c>
      <c r="H64">
        <v>2.7</v>
      </c>
      <c r="I64">
        <v>2.7</v>
      </c>
      <c r="J64">
        <v>2.7</v>
      </c>
      <c r="K64">
        <v>2.7</v>
      </c>
      <c r="L64">
        <v>2.7</v>
      </c>
      <c r="M64">
        <v>2.7</v>
      </c>
      <c r="N64">
        <v>2.7</v>
      </c>
      <c r="O64">
        <v>2.7</v>
      </c>
    </row>
    <row r="65" spans="1:15" x14ac:dyDescent="0.25">
      <c r="A65" t="s">
        <v>1787</v>
      </c>
      <c r="B65" t="s">
        <v>1662</v>
      </c>
      <c r="C65" t="s">
        <v>1663</v>
      </c>
      <c r="D65" t="s">
        <v>1566</v>
      </c>
      <c r="E65">
        <v>2.7</v>
      </c>
      <c r="F65">
        <v>2.7</v>
      </c>
      <c r="G65">
        <v>2.7</v>
      </c>
      <c r="H65">
        <v>2.7</v>
      </c>
      <c r="I65">
        <v>2.7</v>
      </c>
      <c r="J65">
        <v>2.7</v>
      </c>
      <c r="K65">
        <v>2.7</v>
      </c>
      <c r="L65">
        <v>2.7</v>
      </c>
      <c r="M65">
        <v>2.7</v>
      </c>
      <c r="N65">
        <v>2.7</v>
      </c>
      <c r="O65">
        <v>2.7</v>
      </c>
    </row>
    <row r="66" spans="1:15" x14ac:dyDescent="0.25">
      <c r="A66" t="s">
        <v>1826</v>
      </c>
      <c r="B66" t="s">
        <v>1662</v>
      </c>
      <c r="C66" t="s">
        <v>1663</v>
      </c>
      <c r="D66" t="s">
        <v>1566</v>
      </c>
      <c r="E66">
        <v>2.7</v>
      </c>
      <c r="F66">
        <v>2.7</v>
      </c>
      <c r="G66">
        <v>2.7</v>
      </c>
      <c r="H66">
        <v>2.7</v>
      </c>
      <c r="I66">
        <v>2.7</v>
      </c>
      <c r="J66">
        <v>2.7</v>
      </c>
      <c r="K66">
        <v>2.7</v>
      </c>
      <c r="L66">
        <v>2.7</v>
      </c>
      <c r="M66">
        <v>2.7</v>
      </c>
      <c r="N66">
        <v>2.7</v>
      </c>
      <c r="O66">
        <v>2.7</v>
      </c>
    </row>
    <row r="67" spans="1:15" x14ac:dyDescent="0.25">
      <c r="A67" t="s">
        <v>2078</v>
      </c>
      <c r="B67" t="s">
        <v>1662</v>
      </c>
      <c r="C67" t="s">
        <v>1663</v>
      </c>
      <c r="D67" t="s">
        <v>1566</v>
      </c>
      <c r="E67">
        <v>2.7</v>
      </c>
      <c r="F67">
        <v>2.7</v>
      </c>
      <c r="G67">
        <v>2.7</v>
      </c>
      <c r="H67">
        <v>2.7</v>
      </c>
      <c r="I67">
        <v>2.7</v>
      </c>
      <c r="J67">
        <v>2.7</v>
      </c>
      <c r="K67">
        <v>2.7</v>
      </c>
      <c r="L67">
        <v>2.7</v>
      </c>
      <c r="M67">
        <v>2.7</v>
      </c>
      <c r="N67">
        <v>2.7</v>
      </c>
      <c r="O67">
        <v>2.7</v>
      </c>
    </row>
    <row r="68" spans="1:15" x14ac:dyDescent="0.25">
      <c r="A68" t="s">
        <v>2079</v>
      </c>
      <c r="B68" t="s">
        <v>1662</v>
      </c>
      <c r="C68" t="s">
        <v>1663</v>
      </c>
      <c r="D68" t="s">
        <v>1566</v>
      </c>
      <c r="E68">
        <v>2.7</v>
      </c>
      <c r="F68">
        <v>2.7</v>
      </c>
      <c r="G68">
        <v>2.7</v>
      </c>
      <c r="H68">
        <v>2.7</v>
      </c>
      <c r="I68">
        <v>2.7</v>
      </c>
      <c r="J68">
        <v>2.7</v>
      </c>
      <c r="K68">
        <v>2.7</v>
      </c>
      <c r="L68">
        <v>2.7</v>
      </c>
      <c r="M68">
        <v>2.7</v>
      </c>
      <c r="N68">
        <v>2.7</v>
      </c>
      <c r="O68">
        <v>2.7</v>
      </c>
    </row>
    <row r="69" spans="1:15" x14ac:dyDescent="0.25">
      <c r="A69" t="s">
        <v>2081</v>
      </c>
      <c r="B69" t="s">
        <v>1662</v>
      </c>
      <c r="C69" t="s">
        <v>1663</v>
      </c>
      <c r="D69" t="s">
        <v>1566</v>
      </c>
      <c r="E69">
        <v>2.7</v>
      </c>
      <c r="F69">
        <v>2.7</v>
      </c>
      <c r="G69">
        <v>2.7</v>
      </c>
      <c r="H69">
        <v>2.7</v>
      </c>
      <c r="I69">
        <v>2.7</v>
      </c>
      <c r="J69">
        <v>2.7</v>
      </c>
      <c r="K69">
        <v>2.7</v>
      </c>
      <c r="L69">
        <v>2.7</v>
      </c>
      <c r="M69">
        <v>2.7</v>
      </c>
      <c r="N69">
        <v>2.7</v>
      </c>
      <c r="O69">
        <v>2.7</v>
      </c>
    </row>
    <row r="70" spans="1:15" x14ac:dyDescent="0.25">
      <c r="A70" t="s">
        <v>1792</v>
      </c>
      <c r="B70" t="s">
        <v>1793</v>
      </c>
      <c r="C70" t="s">
        <v>1794</v>
      </c>
      <c r="D70" t="s">
        <v>1102</v>
      </c>
      <c r="E70">
        <v>6.19624166666667</v>
      </c>
      <c r="F70">
        <v>5.7788333333333304</v>
      </c>
      <c r="G70">
        <v>5.7331666666666701</v>
      </c>
      <c r="H70">
        <v>5.6354333333333297</v>
      </c>
      <c r="I70">
        <v>5.4325000000000001</v>
      </c>
      <c r="J70">
        <v>5.54455330862978</v>
      </c>
      <c r="K70">
        <v>5.62194291761051</v>
      </c>
      <c r="L70">
        <v>5.9328276515151499</v>
      </c>
      <c r="M70">
        <v>6.05605833333333</v>
      </c>
      <c r="N70">
        <v>6.8703250000000002</v>
      </c>
      <c r="O70">
        <v>7.0776085606060599</v>
      </c>
    </row>
    <row r="71" spans="1:15" x14ac:dyDescent="0.25">
      <c r="A71" t="s">
        <v>1795</v>
      </c>
      <c r="B71" t="s">
        <v>2161</v>
      </c>
      <c r="C71" t="s">
        <v>2162</v>
      </c>
      <c r="D71" t="s">
        <v>1185</v>
      </c>
      <c r="E71">
        <v>8.75</v>
      </c>
      <c r="F71">
        <v>8.75</v>
      </c>
      <c r="G71">
        <v>8.75</v>
      </c>
      <c r="H71">
        <v>8.75</v>
      </c>
      <c r="I71">
        <v>8.75</v>
      </c>
      <c r="J71">
        <v>8.75</v>
      </c>
      <c r="K71">
        <v>8.75</v>
      </c>
      <c r="L71">
        <v>8.75</v>
      </c>
      <c r="M71">
        <v>8.75</v>
      </c>
      <c r="N71">
        <v>8.75</v>
      </c>
      <c r="O71">
        <v>8.75</v>
      </c>
    </row>
    <row r="72" spans="1:15" x14ac:dyDescent="0.25">
      <c r="A72" t="s">
        <v>1797</v>
      </c>
      <c r="B72" t="s">
        <v>1798</v>
      </c>
      <c r="C72" t="s">
        <v>1799</v>
      </c>
      <c r="D72" t="s">
        <v>1567</v>
      </c>
      <c r="E72">
        <v>13.7875</v>
      </c>
      <c r="F72">
        <v>15.3679166666667</v>
      </c>
      <c r="G72">
        <v>15.375</v>
      </c>
      <c r="H72">
        <v>15.375</v>
      </c>
      <c r="I72">
        <v>15.375</v>
      </c>
      <c r="J72">
        <v>15.375</v>
      </c>
      <c r="K72">
        <v>15.375</v>
      </c>
      <c r="L72">
        <v>15.375</v>
      </c>
      <c r="M72">
        <v>15.375</v>
      </c>
      <c r="N72">
        <v>15.375</v>
      </c>
      <c r="O72">
        <v>15.375</v>
      </c>
    </row>
    <row r="73" spans="1:15" x14ac:dyDescent="0.25">
      <c r="A73" t="s">
        <v>1801</v>
      </c>
      <c r="B73" t="s">
        <v>1802</v>
      </c>
      <c r="C73" t="s">
        <v>1803</v>
      </c>
      <c r="D73" t="s">
        <v>1186</v>
      </c>
      <c r="E73">
        <v>8.6355833333333294</v>
      </c>
      <c r="F73">
        <v>8.6664416666666693</v>
      </c>
      <c r="G73">
        <v>8.6986158333333297</v>
      </c>
      <c r="H73">
        <v>8.9659499999999994</v>
      </c>
      <c r="I73">
        <v>9.5997416666666702</v>
      </c>
      <c r="J73">
        <v>11.777599672499999</v>
      </c>
      <c r="K73">
        <v>14.409589808006601</v>
      </c>
      <c r="L73">
        <v>16.8992257595275</v>
      </c>
      <c r="M73">
        <v>17.704761378267399</v>
      </c>
      <c r="N73" t="s">
        <v>1645</v>
      </c>
      <c r="O73" t="s">
        <v>2446</v>
      </c>
    </row>
    <row r="74" spans="1:15" x14ac:dyDescent="0.25">
      <c r="A74" t="s">
        <v>1655</v>
      </c>
      <c r="B74" t="s">
        <v>1656</v>
      </c>
      <c r="C74" t="s">
        <v>1657</v>
      </c>
      <c r="D74" t="s">
        <v>1101</v>
      </c>
      <c r="E74" t="s">
        <v>1645</v>
      </c>
      <c r="F74" t="s">
        <v>1645</v>
      </c>
      <c r="G74" t="s">
        <v>1645</v>
      </c>
      <c r="H74" t="s">
        <v>1645</v>
      </c>
      <c r="I74" t="s">
        <v>1645</v>
      </c>
      <c r="J74" t="s">
        <v>1645</v>
      </c>
      <c r="K74">
        <v>0.75504495198983501</v>
      </c>
      <c r="L74">
        <v>0.71935525360915398</v>
      </c>
      <c r="M74">
        <v>0.77829360141285198</v>
      </c>
      <c r="N74">
        <v>0.75315918184727004</v>
      </c>
      <c r="O74">
        <v>0.75373073671740198</v>
      </c>
    </row>
    <row r="75" spans="1:15" x14ac:dyDescent="0.25">
      <c r="A75" t="s">
        <v>1676</v>
      </c>
      <c r="B75" t="s">
        <v>1656</v>
      </c>
      <c r="C75" t="s">
        <v>1657</v>
      </c>
      <c r="D75" t="s">
        <v>1101</v>
      </c>
      <c r="E75" t="s">
        <v>1645</v>
      </c>
      <c r="F75" t="s">
        <v>1645</v>
      </c>
      <c r="G75" t="s">
        <v>1645</v>
      </c>
      <c r="H75" t="s">
        <v>1645</v>
      </c>
      <c r="I75" t="s">
        <v>1645</v>
      </c>
      <c r="J75" t="s">
        <v>1645</v>
      </c>
      <c r="K75">
        <v>0.75504495198983501</v>
      </c>
      <c r="L75">
        <v>0.71935525360915398</v>
      </c>
      <c r="M75">
        <v>0.77829360141285198</v>
      </c>
      <c r="N75">
        <v>0.75315918184727004</v>
      </c>
      <c r="O75">
        <v>0.75373073671740198</v>
      </c>
    </row>
    <row r="76" spans="1:15" x14ac:dyDescent="0.25">
      <c r="A76" t="s">
        <v>1695</v>
      </c>
      <c r="B76" t="s">
        <v>1656</v>
      </c>
      <c r="C76" t="s">
        <v>1657</v>
      </c>
      <c r="D76" t="s">
        <v>1101</v>
      </c>
      <c r="E76" t="s">
        <v>1645</v>
      </c>
      <c r="F76" t="s">
        <v>1645</v>
      </c>
      <c r="G76" t="s">
        <v>1645</v>
      </c>
      <c r="H76" t="s">
        <v>1645</v>
      </c>
      <c r="I76" t="s">
        <v>1645</v>
      </c>
      <c r="J76" t="s">
        <v>1645</v>
      </c>
      <c r="K76">
        <v>0.75504495198983501</v>
      </c>
      <c r="L76">
        <v>0.71935525360915398</v>
      </c>
      <c r="M76">
        <v>0.77829360141285198</v>
      </c>
      <c r="N76">
        <v>0.75315918184727004</v>
      </c>
      <c r="O76">
        <v>0.75373073671740198</v>
      </c>
    </row>
    <row r="77" spans="1:15" x14ac:dyDescent="0.25">
      <c r="A77" t="s">
        <v>1777</v>
      </c>
      <c r="B77" t="s">
        <v>1656</v>
      </c>
      <c r="C77" t="s">
        <v>1657</v>
      </c>
      <c r="D77" t="s">
        <v>1101</v>
      </c>
      <c r="E77">
        <v>0.46860055225000002</v>
      </c>
      <c r="F77">
        <v>0.46407050716166698</v>
      </c>
      <c r="G77">
        <v>0.45891594691666698</v>
      </c>
      <c r="H77">
        <v>0.42612499999999998</v>
      </c>
      <c r="I77" t="s">
        <v>1645</v>
      </c>
      <c r="J77" t="s">
        <v>1645</v>
      </c>
      <c r="K77">
        <v>0.75504495198983501</v>
      </c>
      <c r="L77">
        <v>0.71935525360915398</v>
      </c>
      <c r="M77">
        <v>0.77829360141285198</v>
      </c>
      <c r="N77">
        <v>0.75315918184727004</v>
      </c>
      <c r="O77">
        <v>0.75373073671740198</v>
      </c>
    </row>
    <row r="78" spans="1:15" x14ac:dyDescent="0.25">
      <c r="A78" t="s">
        <v>1800</v>
      </c>
      <c r="B78" t="s">
        <v>1656</v>
      </c>
      <c r="C78" t="s">
        <v>1657</v>
      </c>
      <c r="D78" t="s">
        <v>1101</v>
      </c>
      <c r="E78">
        <v>12.5955635879843</v>
      </c>
      <c r="F78">
        <v>12.5837865859395</v>
      </c>
      <c r="G78">
        <v>12.4654837577722</v>
      </c>
      <c r="H78">
        <v>11.4338529961624</v>
      </c>
      <c r="I78">
        <v>10.694443093841301</v>
      </c>
      <c r="J78">
        <v>11.257430885076699</v>
      </c>
      <c r="K78">
        <v>0.75504495198983501</v>
      </c>
      <c r="L78">
        <v>0.71935525360915398</v>
      </c>
      <c r="M78">
        <v>0.77829360141285198</v>
      </c>
      <c r="N78">
        <v>0.75315918184727004</v>
      </c>
      <c r="O78">
        <v>0.75373073671740198</v>
      </c>
    </row>
    <row r="79" spans="1:15" x14ac:dyDescent="0.25">
      <c r="A79" t="s">
        <v>1808</v>
      </c>
      <c r="B79" t="s">
        <v>1656</v>
      </c>
      <c r="C79" t="s">
        <v>1657</v>
      </c>
      <c r="D79" t="s">
        <v>1101</v>
      </c>
      <c r="E79" t="s">
        <v>1645</v>
      </c>
      <c r="F79" t="s">
        <v>1645</v>
      </c>
      <c r="G79" t="s">
        <v>1645</v>
      </c>
      <c r="H79" t="s">
        <v>1645</v>
      </c>
      <c r="I79" t="s">
        <v>1645</v>
      </c>
      <c r="J79" t="s">
        <v>1645</v>
      </c>
      <c r="K79">
        <v>0.75504495198983501</v>
      </c>
      <c r="L79">
        <v>0.71935525360915398</v>
      </c>
      <c r="M79">
        <v>0.77829360141285198</v>
      </c>
      <c r="N79">
        <v>0.75315918184727004</v>
      </c>
      <c r="O79">
        <v>0.75373073671740198</v>
      </c>
    </row>
    <row r="80" spans="1:15" x14ac:dyDescent="0.25">
      <c r="A80" t="s">
        <v>1809</v>
      </c>
      <c r="B80" t="s">
        <v>1656</v>
      </c>
      <c r="C80" t="s">
        <v>1657</v>
      </c>
      <c r="D80" t="s">
        <v>1101</v>
      </c>
      <c r="E80" t="s">
        <v>1645</v>
      </c>
      <c r="F80" t="s">
        <v>1645</v>
      </c>
      <c r="G80" t="s">
        <v>1645</v>
      </c>
      <c r="H80" t="s">
        <v>1645</v>
      </c>
      <c r="I80" t="s">
        <v>1645</v>
      </c>
      <c r="J80" t="s">
        <v>1645</v>
      </c>
      <c r="K80">
        <v>0.75504495198983501</v>
      </c>
      <c r="L80">
        <v>0.71935525360915398</v>
      </c>
      <c r="M80">
        <v>0.77829360141285198</v>
      </c>
      <c r="N80">
        <v>0.75315918184727004</v>
      </c>
      <c r="O80">
        <v>0.75373073671740198</v>
      </c>
    </row>
    <row r="81" spans="1:15" x14ac:dyDescent="0.25">
      <c r="A81" t="s">
        <v>1820</v>
      </c>
      <c r="B81" t="s">
        <v>1656</v>
      </c>
      <c r="C81" t="s">
        <v>1657</v>
      </c>
      <c r="D81" t="s">
        <v>1101</v>
      </c>
      <c r="E81" t="s">
        <v>1645</v>
      </c>
      <c r="F81" t="s">
        <v>1645</v>
      </c>
      <c r="G81" t="s">
        <v>1645</v>
      </c>
      <c r="H81" t="s">
        <v>1645</v>
      </c>
      <c r="I81" t="s">
        <v>1645</v>
      </c>
      <c r="J81" t="s">
        <v>1645</v>
      </c>
      <c r="K81">
        <v>0.75504495198983501</v>
      </c>
      <c r="L81">
        <v>0.71935525360915398</v>
      </c>
      <c r="M81">
        <v>0.77829360141285198</v>
      </c>
      <c r="N81">
        <v>0.75315918184727004</v>
      </c>
      <c r="O81">
        <v>0.75373073671740198</v>
      </c>
    </row>
    <row r="82" spans="1:15" x14ac:dyDescent="0.25">
      <c r="A82" t="s">
        <v>1824</v>
      </c>
      <c r="B82" t="s">
        <v>1656</v>
      </c>
      <c r="C82" t="s">
        <v>1657</v>
      </c>
      <c r="D82" t="s">
        <v>1101</v>
      </c>
      <c r="E82" t="s">
        <v>1645</v>
      </c>
      <c r="F82" t="s">
        <v>1645</v>
      </c>
      <c r="G82" t="s">
        <v>1645</v>
      </c>
      <c r="H82" t="s">
        <v>1645</v>
      </c>
      <c r="I82" t="s">
        <v>1645</v>
      </c>
      <c r="J82" t="s">
        <v>1645</v>
      </c>
      <c r="K82">
        <v>0.75504495198983501</v>
      </c>
      <c r="L82">
        <v>0.71935525360915398</v>
      </c>
      <c r="M82">
        <v>0.77829360141285198</v>
      </c>
      <c r="N82">
        <v>0.75315918184727004</v>
      </c>
      <c r="O82">
        <v>0.75373073671740198</v>
      </c>
    </row>
    <row r="83" spans="1:15" x14ac:dyDescent="0.25">
      <c r="A83" t="s">
        <v>1865</v>
      </c>
      <c r="B83" t="s">
        <v>1656</v>
      </c>
      <c r="C83" t="s">
        <v>1657</v>
      </c>
      <c r="D83" t="s">
        <v>1101</v>
      </c>
      <c r="E83" t="s">
        <v>1645</v>
      </c>
      <c r="F83" t="s">
        <v>1645</v>
      </c>
      <c r="G83" t="s">
        <v>1645</v>
      </c>
      <c r="H83" t="s">
        <v>1645</v>
      </c>
      <c r="I83" t="s">
        <v>1645</v>
      </c>
      <c r="J83" t="s">
        <v>1645</v>
      </c>
      <c r="K83">
        <v>0.75504495198983501</v>
      </c>
      <c r="L83">
        <v>0.71935525360915398</v>
      </c>
      <c r="M83">
        <v>0.77829360141285198</v>
      </c>
      <c r="N83">
        <v>0.75315918184727004</v>
      </c>
      <c r="O83">
        <v>0.75373073671740198</v>
      </c>
    </row>
    <row r="84" spans="1:15" x14ac:dyDescent="0.25">
      <c r="A84" t="s">
        <v>1871</v>
      </c>
      <c r="B84" t="s">
        <v>1656</v>
      </c>
      <c r="C84" t="s">
        <v>1657</v>
      </c>
      <c r="D84" t="s">
        <v>1101</v>
      </c>
      <c r="E84" t="s">
        <v>1645</v>
      </c>
      <c r="F84" t="s">
        <v>1645</v>
      </c>
      <c r="G84" t="s">
        <v>1645</v>
      </c>
      <c r="H84" t="s">
        <v>1645</v>
      </c>
      <c r="I84" t="s">
        <v>1645</v>
      </c>
      <c r="J84" t="s">
        <v>1645</v>
      </c>
      <c r="K84">
        <v>0.75504495198983501</v>
      </c>
      <c r="L84">
        <v>0.71935525360915398</v>
      </c>
      <c r="M84">
        <v>0.77829360141285198</v>
      </c>
      <c r="N84">
        <v>0.75315918184727004</v>
      </c>
      <c r="O84">
        <v>0.75373073671740198</v>
      </c>
    </row>
    <row r="85" spans="1:15" x14ac:dyDescent="0.25">
      <c r="A85" t="s">
        <v>1894</v>
      </c>
      <c r="B85" t="s">
        <v>1656</v>
      </c>
      <c r="C85" t="s">
        <v>1657</v>
      </c>
      <c r="D85" t="s">
        <v>1101</v>
      </c>
      <c r="E85" t="s">
        <v>1645</v>
      </c>
      <c r="F85" t="s">
        <v>1645</v>
      </c>
      <c r="G85" t="s">
        <v>1645</v>
      </c>
      <c r="H85" t="s">
        <v>1645</v>
      </c>
      <c r="I85">
        <v>0.682674711239873</v>
      </c>
      <c r="J85">
        <v>0.71984335978561498</v>
      </c>
      <c r="K85">
        <v>0.75504495198983501</v>
      </c>
      <c r="L85">
        <v>0.71935525360915398</v>
      </c>
      <c r="M85">
        <v>0.77829360141285198</v>
      </c>
      <c r="N85">
        <v>0.75315918184727004</v>
      </c>
      <c r="O85">
        <v>0.75373073671740198</v>
      </c>
    </row>
    <row r="86" spans="1:15" x14ac:dyDescent="0.25">
      <c r="A86" t="s">
        <v>1925</v>
      </c>
      <c r="B86" t="s">
        <v>1656</v>
      </c>
      <c r="C86" t="s">
        <v>1657</v>
      </c>
      <c r="D86" t="s">
        <v>1101</v>
      </c>
      <c r="E86" t="s">
        <v>1645</v>
      </c>
      <c r="F86" t="s">
        <v>1645</v>
      </c>
      <c r="G86" t="s">
        <v>1645</v>
      </c>
      <c r="H86" t="s">
        <v>1645</v>
      </c>
      <c r="I86" t="s">
        <v>1645</v>
      </c>
      <c r="J86" t="s">
        <v>1645</v>
      </c>
      <c r="K86">
        <v>0.75504495198983501</v>
      </c>
      <c r="L86">
        <v>0.71935525360915398</v>
      </c>
      <c r="M86">
        <v>0.77829360141285198</v>
      </c>
      <c r="N86">
        <v>0.75315918184727004</v>
      </c>
      <c r="O86">
        <v>0.75373073671740198</v>
      </c>
    </row>
    <row r="87" spans="1:15" x14ac:dyDescent="0.25">
      <c r="A87" t="s">
        <v>1945</v>
      </c>
      <c r="B87" t="s">
        <v>1656</v>
      </c>
      <c r="C87" t="s">
        <v>1657</v>
      </c>
      <c r="D87" t="s">
        <v>1101</v>
      </c>
      <c r="E87">
        <v>0.34466317998548601</v>
      </c>
      <c r="F87">
        <v>0.34577739224999998</v>
      </c>
      <c r="G87">
        <v>0.340893885583333</v>
      </c>
      <c r="H87">
        <v>0.31167499999999998</v>
      </c>
      <c r="I87" t="s">
        <v>1645</v>
      </c>
      <c r="J87" t="s">
        <v>1645</v>
      </c>
      <c r="K87">
        <v>0.75504495198983501</v>
      </c>
      <c r="L87">
        <v>0.71935525360915398</v>
      </c>
      <c r="M87">
        <v>0.77829360141285198</v>
      </c>
      <c r="N87">
        <v>0.75315918184727004</v>
      </c>
      <c r="O87">
        <v>0.75373073671740198</v>
      </c>
    </row>
    <row r="88" spans="1:15" x14ac:dyDescent="0.25">
      <c r="A88" t="s">
        <v>1960</v>
      </c>
      <c r="B88" t="s">
        <v>1656</v>
      </c>
      <c r="C88" t="s">
        <v>1657</v>
      </c>
      <c r="D88" t="s">
        <v>1101</v>
      </c>
      <c r="E88" t="s">
        <v>1645</v>
      </c>
      <c r="F88" t="s">
        <v>1645</v>
      </c>
      <c r="G88" t="s">
        <v>1645</v>
      </c>
      <c r="H88" t="s">
        <v>1645</v>
      </c>
      <c r="I88" t="s">
        <v>1645</v>
      </c>
      <c r="J88" t="s">
        <v>1645</v>
      </c>
      <c r="K88">
        <v>0.75504495198983501</v>
      </c>
      <c r="L88">
        <v>0.71935525360915398</v>
      </c>
      <c r="M88">
        <v>0.77829360141285198</v>
      </c>
      <c r="N88">
        <v>0.75315918184727004</v>
      </c>
      <c r="O88">
        <v>0.75373073671740198</v>
      </c>
    </row>
    <row r="89" spans="1:15" x14ac:dyDescent="0.25">
      <c r="A89" t="s">
        <v>1964</v>
      </c>
      <c r="B89" t="s">
        <v>1656</v>
      </c>
      <c r="C89" t="s">
        <v>1657</v>
      </c>
      <c r="D89" t="s">
        <v>1101</v>
      </c>
      <c r="E89">
        <v>0.805365</v>
      </c>
      <c r="F89">
        <v>0.80411999999999995</v>
      </c>
      <c r="G89">
        <v>0.79714083333333297</v>
      </c>
      <c r="H89">
        <v>0.73063750000000005</v>
      </c>
      <c r="I89">
        <v>0.682674711239873</v>
      </c>
      <c r="J89">
        <v>0.71984335978561498</v>
      </c>
      <c r="K89">
        <v>0.75504495198983501</v>
      </c>
      <c r="L89">
        <v>0.71935525360915398</v>
      </c>
      <c r="M89">
        <v>0.77829360141285198</v>
      </c>
      <c r="N89">
        <v>0.75315918184727004</v>
      </c>
      <c r="O89">
        <v>0.75373073671740198</v>
      </c>
    </row>
    <row r="90" spans="1:15" x14ac:dyDescent="0.25">
      <c r="A90" t="s">
        <v>1980</v>
      </c>
      <c r="B90" t="s">
        <v>1656</v>
      </c>
      <c r="C90" t="s">
        <v>1657</v>
      </c>
      <c r="D90" t="s">
        <v>1101</v>
      </c>
      <c r="E90" t="s">
        <v>1645</v>
      </c>
      <c r="F90" t="s">
        <v>1645</v>
      </c>
      <c r="G90" t="s">
        <v>1645</v>
      </c>
      <c r="H90" t="s">
        <v>1645</v>
      </c>
      <c r="I90" t="s">
        <v>1645</v>
      </c>
      <c r="J90" t="s">
        <v>1645</v>
      </c>
      <c r="K90">
        <v>0.75504495198983501</v>
      </c>
      <c r="L90">
        <v>0.71935525360915398</v>
      </c>
      <c r="M90">
        <v>0.77829360141285198</v>
      </c>
      <c r="N90">
        <v>0.75315918184727004</v>
      </c>
      <c r="O90">
        <v>0.75373073671740198</v>
      </c>
    </row>
    <row r="91" spans="1:15" x14ac:dyDescent="0.25">
      <c r="A91" t="s">
        <v>2021</v>
      </c>
      <c r="B91" t="s">
        <v>1656</v>
      </c>
      <c r="C91" t="s">
        <v>1657</v>
      </c>
      <c r="D91" t="s">
        <v>1101</v>
      </c>
      <c r="E91" t="s">
        <v>1645</v>
      </c>
      <c r="F91" t="s">
        <v>1645</v>
      </c>
      <c r="G91" t="s">
        <v>1645</v>
      </c>
      <c r="H91" t="s">
        <v>1645</v>
      </c>
      <c r="I91" t="s">
        <v>1645</v>
      </c>
      <c r="J91" t="s">
        <v>1645</v>
      </c>
      <c r="K91">
        <v>0.75504495198983501</v>
      </c>
      <c r="L91">
        <v>0.71935525360915398</v>
      </c>
      <c r="M91">
        <v>0.77829360141285198</v>
      </c>
      <c r="N91">
        <v>0.75315918184727004</v>
      </c>
      <c r="O91">
        <v>0.75373073671740198</v>
      </c>
    </row>
    <row r="92" spans="1:15" x14ac:dyDescent="0.25">
      <c r="A92" t="s">
        <v>2038</v>
      </c>
      <c r="B92" t="s">
        <v>1656</v>
      </c>
      <c r="C92" t="s">
        <v>1657</v>
      </c>
      <c r="D92" t="s">
        <v>1101</v>
      </c>
      <c r="E92">
        <v>0.805365</v>
      </c>
      <c r="F92">
        <v>0.80411999999999995</v>
      </c>
      <c r="G92">
        <v>0.79714083333333297</v>
      </c>
      <c r="H92">
        <v>0.73063750000000005</v>
      </c>
      <c r="I92">
        <v>0.682674711239873</v>
      </c>
      <c r="J92">
        <v>0.71984335978561498</v>
      </c>
      <c r="K92">
        <v>0.75504495198983501</v>
      </c>
      <c r="L92">
        <v>0.71935525360915398</v>
      </c>
      <c r="M92">
        <v>0.77829360141285198</v>
      </c>
      <c r="N92">
        <v>0.75315918184727004</v>
      </c>
      <c r="O92">
        <v>0.75373073671740198</v>
      </c>
    </row>
    <row r="93" spans="1:15" x14ac:dyDescent="0.25">
      <c r="A93" t="s">
        <v>2060</v>
      </c>
      <c r="B93" t="s">
        <v>1656</v>
      </c>
      <c r="C93" t="s">
        <v>1657</v>
      </c>
      <c r="D93" t="s">
        <v>1101</v>
      </c>
      <c r="E93">
        <v>32.256916666666697</v>
      </c>
      <c r="F93">
        <v>31.018249999999998</v>
      </c>
      <c r="G93">
        <v>29.69725</v>
      </c>
      <c r="H93">
        <v>24.694333333333301</v>
      </c>
      <c r="I93">
        <v>21.361416666666699</v>
      </c>
      <c r="J93" t="s">
        <v>1645</v>
      </c>
      <c r="K93">
        <v>0.75504495198983501</v>
      </c>
      <c r="L93">
        <v>0.71935525360915398</v>
      </c>
      <c r="M93">
        <v>0.77829360141285198</v>
      </c>
      <c r="N93">
        <v>0.75315918184727004</v>
      </c>
      <c r="O93">
        <v>0.75373073671740198</v>
      </c>
    </row>
    <row r="94" spans="1:15" x14ac:dyDescent="0.25">
      <c r="A94" t="s">
        <v>2061</v>
      </c>
      <c r="B94" t="s">
        <v>1656</v>
      </c>
      <c r="C94" t="s">
        <v>1657</v>
      </c>
      <c r="D94" t="s">
        <v>1101</v>
      </c>
      <c r="E94">
        <v>192.38112433333299</v>
      </c>
      <c r="F94">
        <v>192.705468</v>
      </c>
      <c r="G94">
        <v>191.02825783333299</v>
      </c>
      <c r="H94" t="s">
        <v>1645</v>
      </c>
      <c r="I94" t="s">
        <v>1645</v>
      </c>
      <c r="J94" t="s">
        <v>1645</v>
      </c>
      <c r="K94">
        <v>0.75504495198983501</v>
      </c>
      <c r="L94">
        <v>0.71935525360915398</v>
      </c>
      <c r="M94">
        <v>0.77829360141285198</v>
      </c>
      <c r="N94">
        <v>0.75315918184727004</v>
      </c>
      <c r="O94">
        <v>0.75373073671740198</v>
      </c>
    </row>
    <row r="95" spans="1:15" x14ac:dyDescent="0.25">
      <c r="A95" t="s">
        <v>2074</v>
      </c>
      <c r="B95" t="s">
        <v>1656</v>
      </c>
      <c r="C95" t="s">
        <v>1657</v>
      </c>
      <c r="D95" t="s">
        <v>1101</v>
      </c>
      <c r="E95" t="s">
        <v>1645</v>
      </c>
      <c r="F95" t="s">
        <v>1645</v>
      </c>
      <c r="G95" t="s">
        <v>1645</v>
      </c>
      <c r="H95" t="s">
        <v>1645</v>
      </c>
      <c r="I95" t="s">
        <v>1645</v>
      </c>
      <c r="J95" t="s">
        <v>1645</v>
      </c>
      <c r="K95">
        <v>0.75504495198983501</v>
      </c>
      <c r="L95">
        <v>0.71935525360915398</v>
      </c>
      <c r="M95">
        <v>0.77829360141285198</v>
      </c>
      <c r="N95">
        <v>0.75315918184727004</v>
      </c>
      <c r="O95">
        <v>0.75373073671740198</v>
      </c>
    </row>
    <row r="96" spans="1:15" x14ac:dyDescent="0.25">
      <c r="A96" t="s">
        <v>2080</v>
      </c>
      <c r="B96" t="s">
        <v>1656</v>
      </c>
      <c r="C96" t="s">
        <v>1657</v>
      </c>
      <c r="D96" t="s">
        <v>1101</v>
      </c>
      <c r="E96" t="s">
        <v>1645</v>
      </c>
      <c r="F96" t="s">
        <v>1645</v>
      </c>
      <c r="G96" t="s">
        <v>1645</v>
      </c>
      <c r="H96" t="s">
        <v>1645</v>
      </c>
      <c r="I96" t="s">
        <v>1645</v>
      </c>
      <c r="J96" t="s">
        <v>1645</v>
      </c>
      <c r="K96">
        <v>0.75504495198983501</v>
      </c>
      <c r="L96">
        <v>0.71935525360915398</v>
      </c>
      <c r="M96">
        <v>0.77829360141285198</v>
      </c>
      <c r="N96">
        <v>0.75315918184727004</v>
      </c>
      <c r="O96">
        <v>0.75373073671740198</v>
      </c>
    </row>
    <row r="97" spans="1:15" x14ac:dyDescent="0.25">
      <c r="A97" t="s">
        <v>1805</v>
      </c>
      <c r="B97" t="s">
        <v>1806</v>
      </c>
      <c r="C97" t="s">
        <v>1807</v>
      </c>
      <c r="D97" t="s">
        <v>1568</v>
      </c>
      <c r="E97">
        <v>1.73295</v>
      </c>
      <c r="F97">
        <v>1.6909666666666701</v>
      </c>
      <c r="G97">
        <v>1.73118333333333</v>
      </c>
      <c r="H97">
        <v>1.61028333333333</v>
      </c>
      <c r="I97">
        <v>1.59370833333333</v>
      </c>
      <c r="J97">
        <v>1.9557083333333301</v>
      </c>
      <c r="K97">
        <v>1.91830833333333</v>
      </c>
      <c r="L97">
        <v>1.79319425769221</v>
      </c>
      <c r="M97">
        <v>1.7898939221094901</v>
      </c>
      <c r="N97">
        <v>1.8413879855123001</v>
      </c>
      <c r="O97">
        <v>1.8873497233985801</v>
      </c>
    </row>
    <row r="98" spans="1:15" x14ac:dyDescent="0.25">
      <c r="A98" t="s">
        <v>1814</v>
      </c>
      <c r="B98" t="s">
        <v>1815</v>
      </c>
      <c r="C98" t="s">
        <v>1816</v>
      </c>
      <c r="D98" t="s">
        <v>1188</v>
      </c>
      <c r="E98">
        <v>30.030083333333302</v>
      </c>
      <c r="F98">
        <v>28.575433333333301</v>
      </c>
      <c r="G98">
        <v>28.065725</v>
      </c>
      <c r="H98">
        <v>24.873433333333299</v>
      </c>
      <c r="I98">
        <v>22.192350000000001</v>
      </c>
      <c r="J98">
        <v>26.644361204231299</v>
      </c>
      <c r="K98">
        <v>28.0119536626841</v>
      </c>
      <c r="L98">
        <v>29.4615200601576</v>
      </c>
      <c r="M98">
        <v>32.077133888621702</v>
      </c>
      <c r="N98" t="s">
        <v>1645</v>
      </c>
      <c r="O98">
        <v>41.7329616505126</v>
      </c>
    </row>
    <row r="99" spans="1:15" x14ac:dyDescent="0.25">
      <c r="A99" t="s">
        <v>1817</v>
      </c>
      <c r="B99" t="s">
        <v>1818</v>
      </c>
      <c r="C99" t="s">
        <v>1819</v>
      </c>
      <c r="D99" t="s">
        <v>1189</v>
      </c>
      <c r="E99">
        <v>1.91665</v>
      </c>
      <c r="F99">
        <v>1.812675</v>
      </c>
      <c r="G99">
        <v>1.78043333333333</v>
      </c>
      <c r="H99">
        <v>1.67049166666667</v>
      </c>
      <c r="I99">
        <v>1.4907916666666701</v>
      </c>
      <c r="J99">
        <v>1.6704870967741901</v>
      </c>
      <c r="K99">
        <v>1.78234166666667</v>
      </c>
      <c r="L99">
        <v>1.6864954301075299</v>
      </c>
      <c r="M99">
        <v>1.6512583333333299</v>
      </c>
      <c r="N99">
        <v>1.6633500000000001</v>
      </c>
      <c r="O99">
        <v>1.76566666666667</v>
      </c>
    </row>
    <row r="100" spans="1:15" x14ac:dyDescent="0.25">
      <c r="A100" t="s">
        <v>1821</v>
      </c>
      <c r="B100" t="s">
        <v>1822</v>
      </c>
      <c r="C100" t="s">
        <v>1823</v>
      </c>
      <c r="D100" t="s">
        <v>1569</v>
      </c>
      <c r="E100">
        <v>0.89949485400706297</v>
      </c>
      <c r="F100">
        <v>0.90627897003822699</v>
      </c>
      <c r="G100">
        <v>0.91645177271303002</v>
      </c>
      <c r="H100">
        <v>0.93524784557480201</v>
      </c>
      <c r="I100">
        <v>1.05785833333333</v>
      </c>
      <c r="J100">
        <v>1.4088000000000001</v>
      </c>
      <c r="K100">
        <v>1.431025</v>
      </c>
      <c r="L100">
        <v>1.5118499999999999</v>
      </c>
      <c r="M100">
        <v>1.7958166666666699</v>
      </c>
      <c r="N100">
        <v>1.9540500000000001</v>
      </c>
      <c r="O100">
        <v>3.8729</v>
      </c>
    </row>
    <row r="101" spans="1:15" x14ac:dyDescent="0.25">
      <c r="A101" t="s">
        <v>1828</v>
      </c>
      <c r="B101" t="s">
        <v>1829</v>
      </c>
      <c r="C101" t="s">
        <v>1830</v>
      </c>
      <c r="D101" t="s">
        <v>1570</v>
      </c>
      <c r="E101">
        <v>7.94649583333333</v>
      </c>
      <c r="F101">
        <v>7.6339441666666703</v>
      </c>
      <c r="G101">
        <v>7.6026308333333299</v>
      </c>
      <c r="H101">
        <v>7.6733041666666697</v>
      </c>
      <c r="I101">
        <v>7.5600283333333298</v>
      </c>
      <c r="J101">
        <v>8.1615554166666708</v>
      </c>
      <c r="K101">
        <v>8.0577708333333309</v>
      </c>
      <c r="L101">
        <v>7.7854183333333298</v>
      </c>
      <c r="M101">
        <v>7.8336054166666704</v>
      </c>
      <c r="N101">
        <v>7.8568137499999997</v>
      </c>
      <c r="O101">
        <v>7.7322333333333297</v>
      </c>
    </row>
    <row r="102" spans="1:15" x14ac:dyDescent="0.25">
      <c r="A102" t="s">
        <v>1831</v>
      </c>
      <c r="B102" t="s">
        <v>1832</v>
      </c>
      <c r="C102" t="s">
        <v>1833</v>
      </c>
      <c r="D102" t="s">
        <v>1190</v>
      </c>
      <c r="E102">
        <v>2243.9312500000001</v>
      </c>
      <c r="F102">
        <v>3644.3333333333298</v>
      </c>
      <c r="G102">
        <v>5148.75</v>
      </c>
      <c r="H102">
        <v>4197.7520041666703</v>
      </c>
      <c r="I102">
        <v>4601.6910041666697</v>
      </c>
      <c r="J102">
        <v>4801.0832375</v>
      </c>
      <c r="K102">
        <v>5726.0710208333303</v>
      </c>
      <c r="L102">
        <v>6658.0312583333298</v>
      </c>
      <c r="M102" t="s">
        <v>1645</v>
      </c>
      <c r="N102" t="s">
        <v>1645</v>
      </c>
      <c r="O102">
        <v>7014.1187772499998</v>
      </c>
    </row>
    <row r="103" spans="1:15" x14ac:dyDescent="0.25">
      <c r="A103" t="s">
        <v>1835</v>
      </c>
      <c r="B103" t="s">
        <v>1836</v>
      </c>
      <c r="C103" t="s">
        <v>1837</v>
      </c>
      <c r="D103" t="s">
        <v>1100</v>
      </c>
      <c r="E103">
        <v>198.3075</v>
      </c>
      <c r="F103">
        <v>199.875</v>
      </c>
      <c r="G103">
        <v>200.18833333333299</v>
      </c>
      <c r="H103">
        <v>202.34666666666701</v>
      </c>
      <c r="I103">
        <v>203.63333333333301</v>
      </c>
      <c r="J103">
        <v>203.95</v>
      </c>
      <c r="K103">
        <v>203.63583333333301</v>
      </c>
      <c r="L103">
        <v>204.01750000000001</v>
      </c>
      <c r="M103">
        <v>204.35833333333301</v>
      </c>
      <c r="N103">
        <v>205.39416666666699</v>
      </c>
      <c r="O103">
        <v>206.449166666667</v>
      </c>
    </row>
    <row r="104" spans="1:15" x14ac:dyDescent="0.25">
      <c r="A104" t="s">
        <v>1838</v>
      </c>
      <c r="B104" t="s">
        <v>1839</v>
      </c>
      <c r="C104" t="s">
        <v>1840</v>
      </c>
      <c r="D104" t="s">
        <v>1571</v>
      </c>
      <c r="E104">
        <v>38.352033333333303</v>
      </c>
      <c r="F104">
        <v>40.448549999999997</v>
      </c>
      <c r="G104">
        <v>40.408516666666699</v>
      </c>
      <c r="H104">
        <v>36.861416666666699</v>
      </c>
      <c r="I104">
        <v>39.1075916666667</v>
      </c>
      <c r="J104">
        <v>41.197608333333299</v>
      </c>
      <c r="K104">
        <v>39.797400000000003</v>
      </c>
      <c r="L104">
        <v>40.522821939374403</v>
      </c>
      <c r="M104">
        <v>41.949722952315597</v>
      </c>
      <c r="N104">
        <v>43.462783333333299</v>
      </c>
      <c r="O104">
        <v>45.2159808923792</v>
      </c>
    </row>
    <row r="105" spans="1:15" x14ac:dyDescent="0.25">
      <c r="A105" t="s">
        <v>1841</v>
      </c>
      <c r="B105" t="s">
        <v>1842</v>
      </c>
      <c r="C105" t="s">
        <v>1843</v>
      </c>
      <c r="D105" t="s">
        <v>1572</v>
      </c>
      <c r="E105">
        <v>18.206220714285699</v>
      </c>
      <c r="F105">
        <v>18.8323416666667</v>
      </c>
      <c r="G105">
        <v>18.895208333333301</v>
      </c>
      <c r="H105">
        <v>18.895099999999999</v>
      </c>
      <c r="I105">
        <v>18.9037583333333</v>
      </c>
      <c r="J105">
        <v>18.895099999999999</v>
      </c>
      <c r="K105">
        <v>18.895099999999999</v>
      </c>
      <c r="L105">
        <v>18.917141666666701</v>
      </c>
      <c r="M105">
        <v>19.502249512161502</v>
      </c>
      <c r="N105" t="s">
        <v>1645</v>
      </c>
      <c r="O105" t="s">
        <v>2446</v>
      </c>
    </row>
    <row r="106" spans="1:15" x14ac:dyDescent="0.25">
      <c r="A106" t="s">
        <v>1844</v>
      </c>
      <c r="B106" t="s">
        <v>1845</v>
      </c>
      <c r="C106" t="s">
        <v>1846</v>
      </c>
      <c r="D106" t="s">
        <v>1573</v>
      </c>
      <c r="E106">
        <v>7.7880000000000003</v>
      </c>
      <c r="F106">
        <v>7.7773333333333303</v>
      </c>
      <c r="G106">
        <v>7.7678333333333303</v>
      </c>
      <c r="H106">
        <v>7.80141666666667</v>
      </c>
      <c r="I106">
        <v>7.7868333333333304</v>
      </c>
      <c r="J106">
        <v>7.7517500000000004</v>
      </c>
      <c r="K106">
        <v>7.7691666666666697</v>
      </c>
      <c r="L106">
        <v>7.7839999999999998</v>
      </c>
      <c r="M106">
        <v>7.7564166666666701</v>
      </c>
      <c r="N106">
        <v>7.7560000000000002</v>
      </c>
      <c r="O106">
        <v>7.7540833333333303</v>
      </c>
    </row>
    <row r="107" spans="1:15" x14ac:dyDescent="0.25">
      <c r="A107" t="s">
        <v>1847</v>
      </c>
      <c r="B107" t="s">
        <v>1848</v>
      </c>
      <c r="C107" t="s">
        <v>1849</v>
      </c>
      <c r="D107" t="s">
        <v>1574</v>
      </c>
      <c r="E107">
        <v>202.745833333333</v>
      </c>
      <c r="F107">
        <v>199.58250000000001</v>
      </c>
      <c r="G107">
        <v>210.39</v>
      </c>
      <c r="H107">
        <v>183.62583333333299</v>
      </c>
      <c r="I107">
        <v>172.113333333333</v>
      </c>
      <c r="J107">
        <v>202.34166666666701</v>
      </c>
      <c r="K107">
        <v>207.944166666667</v>
      </c>
      <c r="L107">
        <v>201.05500000000001</v>
      </c>
      <c r="M107">
        <v>225.104166666667</v>
      </c>
      <c r="N107">
        <v>223.69499999999999</v>
      </c>
      <c r="O107">
        <v>232.601666666667</v>
      </c>
    </row>
    <row r="108" spans="1:15" x14ac:dyDescent="0.25">
      <c r="A108" t="s">
        <v>1850</v>
      </c>
      <c r="B108" t="s">
        <v>1851</v>
      </c>
      <c r="C108" t="s">
        <v>1852</v>
      </c>
      <c r="D108" t="s">
        <v>1099</v>
      </c>
      <c r="E108">
        <v>70.191666666666706</v>
      </c>
      <c r="F108">
        <v>62.981666666666698</v>
      </c>
      <c r="G108">
        <v>70.180000000000007</v>
      </c>
      <c r="H108">
        <v>64.055000000000007</v>
      </c>
      <c r="I108">
        <v>87.9479166666667</v>
      </c>
      <c r="J108">
        <v>123.638381413044</v>
      </c>
      <c r="K108">
        <v>122.24181120516501</v>
      </c>
      <c r="L108">
        <v>115.954039762284</v>
      </c>
      <c r="M108">
        <v>125.08278701376901</v>
      </c>
      <c r="N108">
        <v>122.17912132045799</v>
      </c>
      <c r="O108">
        <v>116.767352506899</v>
      </c>
    </row>
    <row r="109" spans="1:15" x14ac:dyDescent="0.25">
      <c r="A109" t="s">
        <v>1853</v>
      </c>
      <c r="B109" t="s">
        <v>1854</v>
      </c>
      <c r="C109" t="s">
        <v>1855</v>
      </c>
      <c r="D109" t="s">
        <v>1098</v>
      </c>
      <c r="E109">
        <v>45.316466666666699</v>
      </c>
      <c r="F109">
        <v>44.099975000000001</v>
      </c>
      <c r="G109">
        <v>45.3070083333333</v>
      </c>
      <c r="H109">
        <v>41.3485333333333</v>
      </c>
      <c r="I109">
        <v>43.505183333333299</v>
      </c>
      <c r="J109">
        <v>48.405266666666698</v>
      </c>
      <c r="K109">
        <v>45.725812121212101</v>
      </c>
      <c r="L109">
        <v>46.670466666666698</v>
      </c>
      <c r="M109">
        <v>53.437233333333303</v>
      </c>
      <c r="N109">
        <v>58.597845416666701</v>
      </c>
      <c r="O109">
        <v>61.029514460784299</v>
      </c>
    </row>
    <row r="110" spans="1:15" x14ac:dyDescent="0.25">
      <c r="A110" t="s">
        <v>1856</v>
      </c>
      <c r="B110" t="s">
        <v>1857</v>
      </c>
      <c r="C110" t="s">
        <v>1858</v>
      </c>
      <c r="D110" t="s">
        <v>1575</v>
      </c>
      <c r="E110">
        <v>8938.85</v>
      </c>
      <c r="F110">
        <v>9704.7416666666704</v>
      </c>
      <c r="G110">
        <v>9159.3166666666693</v>
      </c>
      <c r="H110">
        <v>9141</v>
      </c>
      <c r="I110">
        <v>9698.9624999999996</v>
      </c>
      <c r="J110">
        <v>10389.9375</v>
      </c>
      <c r="K110">
        <v>9090.4333333333307</v>
      </c>
      <c r="L110">
        <v>8770.4333333333307</v>
      </c>
      <c r="M110">
        <v>9386.6291666666693</v>
      </c>
      <c r="N110">
        <v>10461.24</v>
      </c>
      <c r="O110">
        <v>11865.2112962963</v>
      </c>
    </row>
    <row r="111" spans="1:15" x14ac:dyDescent="0.25">
      <c r="A111" t="s">
        <v>1859</v>
      </c>
      <c r="B111" t="s">
        <v>1860</v>
      </c>
      <c r="C111" t="s">
        <v>1861</v>
      </c>
      <c r="D111" t="s">
        <v>1097</v>
      </c>
      <c r="E111">
        <v>8613.9894207500001</v>
      </c>
      <c r="F111">
        <v>8963.9589066666704</v>
      </c>
      <c r="G111">
        <v>9170.9428774999997</v>
      </c>
      <c r="H111">
        <v>9281.1518283333298</v>
      </c>
      <c r="I111">
        <v>9428.5282608333291</v>
      </c>
      <c r="J111">
        <v>9864.3024562682003</v>
      </c>
      <c r="K111">
        <v>10254.176470289</v>
      </c>
      <c r="L111">
        <v>10616.306643907599</v>
      </c>
      <c r="M111">
        <v>12175.5472222222</v>
      </c>
      <c r="N111">
        <v>18414.448010037398</v>
      </c>
      <c r="O111">
        <v>25941.664144597202</v>
      </c>
    </row>
    <row r="112" spans="1:15" x14ac:dyDescent="0.25">
      <c r="A112" t="s">
        <v>1862</v>
      </c>
      <c r="B112" t="s">
        <v>1863</v>
      </c>
      <c r="C112" t="s">
        <v>1864</v>
      </c>
      <c r="D112" t="s">
        <v>1191</v>
      </c>
      <c r="E112">
        <v>1453.4166666666699</v>
      </c>
      <c r="F112">
        <v>1472</v>
      </c>
      <c r="G112">
        <v>1467.4166666666699</v>
      </c>
      <c r="H112">
        <v>1254.5672185870401</v>
      </c>
      <c r="I112">
        <v>1193.0833333333301</v>
      </c>
      <c r="J112">
        <v>1170</v>
      </c>
      <c r="K112">
        <v>1170</v>
      </c>
      <c r="L112">
        <v>1170</v>
      </c>
      <c r="M112">
        <v>1166.1666666666699</v>
      </c>
      <c r="N112">
        <v>1166</v>
      </c>
      <c r="O112">
        <v>1166</v>
      </c>
    </row>
    <row r="113" spans="1:15" x14ac:dyDescent="0.25">
      <c r="A113" t="s">
        <v>1867</v>
      </c>
      <c r="B113" t="s">
        <v>1868</v>
      </c>
      <c r="C113" t="s">
        <v>1869</v>
      </c>
      <c r="D113" t="s">
        <v>1870</v>
      </c>
      <c r="E113">
        <v>4.4819833333333303</v>
      </c>
      <c r="F113">
        <v>4.4877000000000002</v>
      </c>
      <c r="G113">
        <v>4.45580833333333</v>
      </c>
      <c r="H113">
        <v>4.1080829490557802</v>
      </c>
      <c r="I113">
        <v>3.5880211940836899</v>
      </c>
      <c r="J113">
        <v>3.9323354779166699</v>
      </c>
      <c r="K113">
        <v>3.7389749999999999</v>
      </c>
      <c r="L113">
        <v>3.5781293062201001</v>
      </c>
      <c r="M113">
        <v>3.8559218253968202</v>
      </c>
      <c r="N113">
        <v>3.61075833333333</v>
      </c>
      <c r="O113">
        <v>3.577925</v>
      </c>
    </row>
    <row r="114" spans="1:15" x14ac:dyDescent="0.25">
      <c r="A114" t="s">
        <v>2152</v>
      </c>
      <c r="B114" t="s">
        <v>1868</v>
      </c>
      <c r="C114" t="s">
        <v>1869</v>
      </c>
      <c r="D114" t="s">
        <v>1870</v>
      </c>
      <c r="E114" t="s">
        <v>1645</v>
      </c>
      <c r="F114" t="s">
        <v>1645</v>
      </c>
      <c r="G114" t="s">
        <v>1645</v>
      </c>
      <c r="H114" t="s">
        <v>1645</v>
      </c>
      <c r="I114" t="s">
        <v>1645</v>
      </c>
      <c r="J114" t="s">
        <v>1645</v>
      </c>
      <c r="K114" t="s">
        <v>1645</v>
      </c>
      <c r="L114" t="s">
        <v>1645</v>
      </c>
      <c r="M114" t="s">
        <v>1645</v>
      </c>
      <c r="N114">
        <v>3.61075833333333</v>
      </c>
      <c r="O114">
        <v>3.577925</v>
      </c>
    </row>
    <row r="115" spans="1:15" x14ac:dyDescent="0.25">
      <c r="A115" t="s">
        <v>1872</v>
      </c>
      <c r="B115" t="s">
        <v>1873</v>
      </c>
      <c r="C115" t="s">
        <v>1874</v>
      </c>
      <c r="D115" t="s">
        <v>1192</v>
      </c>
      <c r="E115">
        <v>61.197200000000002</v>
      </c>
      <c r="F115">
        <v>62.280714944083698</v>
      </c>
      <c r="G115">
        <v>65.743857539682494</v>
      </c>
      <c r="H115">
        <v>69.1921618494152</v>
      </c>
      <c r="I115">
        <v>72.756203406152096</v>
      </c>
      <c r="J115">
        <v>87.894119810653507</v>
      </c>
      <c r="K115">
        <v>87.196136812547707</v>
      </c>
      <c r="L115">
        <v>85.892458333333295</v>
      </c>
      <c r="M115">
        <v>88.750937362392705</v>
      </c>
      <c r="N115">
        <v>100.241055631431</v>
      </c>
      <c r="O115">
        <v>110.934529155866</v>
      </c>
    </row>
    <row r="116" spans="1:15" x14ac:dyDescent="0.25">
      <c r="A116" t="s">
        <v>1875</v>
      </c>
      <c r="B116" t="s">
        <v>1876</v>
      </c>
      <c r="C116" t="s">
        <v>1877</v>
      </c>
      <c r="D116" t="s">
        <v>1193</v>
      </c>
      <c r="E116">
        <v>108.192569166667</v>
      </c>
      <c r="F116">
        <v>110.218211666667</v>
      </c>
      <c r="G116">
        <v>116.29931166666699</v>
      </c>
      <c r="H116">
        <v>117.75352916666699</v>
      </c>
      <c r="I116">
        <v>103.359493968254</v>
      </c>
      <c r="J116">
        <v>93.570089087045702</v>
      </c>
      <c r="K116">
        <v>87.779875000000004</v>
      </c>
      <c r="L116">
        <v>79.807019832189198</v>
      </c>
      <c r="M116">
        <v>79.790455417006498</v>
      </c>
      <c r="N116">
        <v>97.595658277638506</v>
      </c>
      <c r="O116">
        <v>105.944781034025</v>
      </c>
    </row>
    <row r="117" spans="1:15" x14ac:dyDescent="0.25">
      <c r="A117" t="s">
        <v>1878</v>
      </c>
      <c r="B117" t="s">
        <v>1879</v>
      </c>
      <c r="C117" t="s">
        <v>1880</v>
      </c>
      <c r="D117" t="s">
        <v>1194</v>
      </c>
      <c r="E117">
        <v>0.70899999999999996</v>
      </c>
      <c r="F117">
        <v>0.70899999999999996</v>
      </c>
      <c r="G117">
        <v>0.70899999999999996</v>
      </c>
      <c r="H117">
        <v>0.70899976666666698</v>
      </c>
      <c r="I117">
        <v>0.70966655000000001</v>
      </c>
      <c r="J117">
        <v>0.71</v>
      </c>
      <c r="K117">
        <v>0.71</v>
      </c>
      <c r="L117">
        <v>0.71</v>
      </c>
      <c r="M117">
        <v>0.71</v>
      </c>
      <c r="N117">
        <v>0.71</v>
      </c>
      <c r="O117">
        <v>0.71</v>
      </c>
    </row>
    <row r="118" spans="1:15" x14ac:dyDescent="0.25">
      <c r="A118" t="s">
        <v>1881</v>
      </c>
      <c r="B118" t="s">
        <v>1882</v>
      </c>
      <c r="C118" t="s">
        <v>1883</v>
      </c>
      <c r="D118" t="s">
        <v>1576</v>
      </c>
      <c r="E118">
        <v>136.035</v>
      </c>
      <c r="F118">
        <v>132.88</v>
      </c>
      <c r="G118">
        <v>126.089430555555</v>
      </c>
      <c r="H118">
        <v>122.554166666667</v>
      </c>
      <c r="I118">
        <v>120.29916666666701</v>
      </c>
      <c r="J118">
        <v>147.49666666666701</v>
      </c>
      <c r="K118">
        <v>147.35499999999999</v>
      </c>
      <c r="L118">
        <v>146.620833333333</v>
      </c>
      <c r="M118">
        <v>149.11250000000001</v>
      </c>
      <c r="N118">
        <v>152.129166666667</v>
      </c>
      <c r="O118">
        <v>179.191666666667</v>
      </c>
    </row>
    <row r="119" spans="1:15" x14ac:dyDescent="0.25">
      <c r="A119" t="s">
        <v>1884</v>
      </c>
      <c r="B119" t="s">
        <v>1885</v>
      </c>
      <c r="C119" t="s">
        <v>1886</v>
      </c>
      <c r="D119" t="s">
        <v>1195</v>
      </c>
      <c r="E119">
        <v>79.173876064213601</v>
      </c>
      <c r="F119">
        <v>75.554109451431103</v>
      </c>
      <c r="G119">
        <v>72.100835017862096</v>
      </c>
      <c r="H119">
        <v>67.317638124285693</v>
      </c>
      <c r="I119">
        <v>69.175319816225993</v>
      </c>
      <c r="J119">
        <v>77.352012297578995</v>
      </c>
      <c r="K119">
        <v>79.233151704545506</v>
      </c>
      <c r="L119">
        <v>88.810769971045602</v>
      </c>
      <c r="M119">
        <v>84.529601757352907</v>
      </c>
      <c r="N119">
        <v>86.122878898265398</v>
      </c>
      <c r="O119">
        <v>87.922163808972698</v>
      </c>
    </row>
    <row r="120" spans="1:15" x14ac:dyDescent="0.25">
      <c r="A120" t="s">
        <v>1891</v>
      </c>
      <c r="B120" t="s">
        <v>1892</v>
      </c>
      <c r="C120" t="s">
        <v>1893</v>
      </c>
      <c r="D120" t="s">
        <v>1577</v>
      </c>
      <c r="E120">
        <v>1145.3191666666701</v>
      </c>
      <c r="F120">
        <v>1024.11666666667</v>
      </c>
      <c r="G120">
        <v>954.79051583333296</v>
      </c>
      <c r="H120">
        <v>929.25726166666698</v>
      </c>
      <c r="I120">
        <v>1102.04666666667</v>
      </c>
      <c r="J120">
        <v>1276.93</v>
      </c>
      <c r="K120">
        <v>1156.06098787879</v>
      </c>
      <c r="L120">
        <v>1108.2921249999999</v>
      </c>
      <c r="M120">
        <v>1126.4708260833299</v>
      </c>
      <c r="N120">
        <v>1094.8529166666699</v>
      </c>
      <c r="O120">
        <v>1052.9608333333299</v>
      </c>
    </row>
    <row r="121" spans="1:15" x14ac:dyDescent="0.25">
      <c r="A121" t="s">
        <v>1895</v>
      </c>
      <c r="B121" t="s">
        <v>1896</v>
      </c>
      <c r="C121" t="s">
        <v>1897</v>
      </c>
      <c r="D121" t="s">
        <v>1096</v>
      </c>
      <c r="E121">
        <v>0.29470000000000002</v>
      </c>
      <c r="F121">
        <v>0.29199999999999998</v>
      </c>
      <c r="G121">
        <v>0.29017622500000001</v>
      </c>
      <c r="H121">
        <v>0.28421395833333302</v>
      </c>
      <c r="I121">
        <v>0.26882836666666698</v>
      </c>
      <c r="J121">
        <v>0.28778541666666702</v>
      </c>
      <c r="K121">
        <v>0.28660659166666702</v>
      </c>
      <c r="L121">
        <v>0.27597894444444399</v>
      </c>
      <c r="M121">
        <v>0.279935558333333</v>
      </c>
      <c r="N121">
        <v>0.28358333333333302</v>
      </c>
      <c r="O121">
        <v>0.28455719835004201</v>
      </c>
    </row>
    <row r="122" spans="1:15" x14ac:dyDescent="0.25">
      <c r="A122" t="s">
        <v>1898</v>
      </c>
      <c r="B122" t="s">
        <v>1899</v>
      </c>
      <c r="C122" t="s">
        <v>1900</v>
      </c>
      <c r="D122" t="s">
        <v>1578</v>
      </c>
      <c r="E122">
        <v>42.649941666666699</v>
      </c>
      <c r="F122">
        <v>41.011820505934899</v>
      </c>
      <c r="G122">
        <v>40.152899945420501</v>
      </c>
      <c r="H122">
        <v>37.316256805555597</v>
      </c>
      <c r="I122">
        <v>36.574591666666699</v>
      </c>
      <c r="J122">
        <v>42.904108333333298</v>
      </c>
      <c r="K122">
        <v>45.964261400813903</v>
      </c>
      <c r="L122">
        <v>46.143901317204303</v>
      </c>
      <c r="M122">
        <v>47.004479142256798</v>
      </c>
      <c r="N122">
        <v>48.438059008772598</v>
      </c>
      <c r="O122">
        <v>53.654058312852001</v>
      </c>
    </row>
    <row r="123" spans="1:15" x14ac:dyDescent="0.25">
      <c r="A123" t="s">
        <v>1901</v>
      </c>
      <c r="B123" t="s">
        <v>1902</v>
      </c>
      <c r="C123" t="s">
        <v>1903</v>
      </c>
      <c r="D123" t="s">
        <v>1579</v>
      </c>
      <c r="E123">
        <v>10585.375</v>
      </c>
      <c r="F123">
        <v>10655.166666666701</v>
      </c>
      <c r="G123">
        <v>10159.9391666667</v>
      </c>
      <c r="H123">
        <v>9603.1603062450195</v>
      </c>
      <c r="I123">
        <v>8744.2240881609705</v>
      </c>
      <c r="J123">
        <v>8516.0526154260806</v>
      </c>
      <c r="K123">
        <v>8258.7700862033598</v>
      </c>
      <c r="L123">
        <v>8030.0550000000003</v>
      </c>
      <c r="M123">
        <v>8007.7574999999997</v>
      </c>
      <c r="N123" t="s">
        <v>1645</v>
      </c>
      <c r="O123">
        <v>8048.9603333333298</v>
      </c>
    </row>
    <row r="124" spans="1:15" x14ac:dyDescent="0.25">
      <c r="A124" t="s">
        <v>1904</v>
      </c>
      <c r="B124" t="s">
        <v>1905</v>
      </c>
      <c r="C124" t="s">
        <v>1906</v>
      </c>
      <c r="D124" t="s">
        <v>1196</v>
      </c>
      <c r="E124">
        <v>0.54023333333333301</v>
      </c>
      <c r="F124">
        <v>0.56471666666666698</v>
      </c>
      <c r="G124">
        <v>0.56040833333333295</v>
      </c>
      <c r="H124">
        <v>0.51379166666666698</v>
      </c>
      <c r="I124">
        <v>0.480816666666667</v>
      </c>
      <c r="J124">
        <v>0.50555000000000005</v>
      </c>
      <c r="K124">
        <v>0.53047500000000003</v>
      </c>
      <c r="L124">
        <v>0.50123333333333298</v>
      </c>
      <c r="M124">
        <v>0.546875</v>
      </c>
      <c r="N124">
        <v>0.52939166666666704</v>
      </c>
      <c r="O124" t="s">
        <v>2446</v>
      </c>
    </row>
    <row r="125" spans="1:15" x14ac:dyDescent="0.25">
      <c r="A125" t="s">
        <v>1907</v>
      </c>
      <c r="B125" t="s">
        <v>1908</v>
      </c>
      <c r="C125" t="s">
        <v>1909</v>
      </c>
      <c r="D125" t="s">
        <v>1197</v>
      </c>
      <c r="E125">
        <v>1507.5</v>
      </c>
      <c r="F125">
        <v>1507.5</v>
      </c>
      <c r="G125">
        <v>1507.5</v>
      </c>
      <c r="H125">
        <v>1507.5</v>
      </c>
      <c r="I125">
        <v>1507.5</v>
      </c>
      <c r="J125">
        <v>1507.5</v>
      </c>
      <c r="K125">
        <v>1507.5</v>
      </c>
      <c r="L125">
        <v>1507.5</v>
      </c>
      <c r="M125">
        <v>1507.5</v>
      </c>
      <c r="N125">
        <v>1507.5</v>
      </c>
      <c r="O125">
        <v>1507.5</v>
      </c>
    </row>
    <row r="126" spans="1:15" x14ac:dyDescent="0.25">
      <c r="A126" t="s">
        <v>1910</v>
      </c>
      <c r="B126" t="s">
        <v>1911</v>
      </c>
      <c r="C126" t="s">
        <v>1912</v>
      </c>
      <c r="D126" t="s">
        <v>1198</v>
      </c>
      <c r="E126">
        <v>6.4596925000000001</v>
      </c>
      <c r="F126">
        <v>6.3593283333333304</v>
      </c>
      <c r="G126">
        <v>6.7715491666666701</v>
      </c>
      <c r="H126">
        <v>7.0453650000000003</v>
      </c>
      <c r="I126">
        <v>8.26122333333333</v>
      </c>
      <c r="J126">
        <v>8.4736741582488797</v>
      </c>
      <c r="K126">
        <v>7.3212219611528804</v>
      </c>
      <c r="L126">
        <v>7.2611321323273499</v>
      </c>
      <c r="M126">
        <v>8.2099686265933105</v>
      </c>
      <c r="N126">
        <v>9.6550560691352594</v>
      </c>
      <c r="O126">
        <v>10.852655568783099</v>
      </c>
    </row>
    <row r="127" spans="1:15" x14ac:dyDescent="0.25">
      <c r="A127" t="s">
        <v>1913</v>
      </c>
      <c r="B127" t="s">
        <v>1914</v>
      </c>
      <c r="C127" t="s">
        <v>1915</v>
      </c>
      <c r="D127" t="s">
        <v>1199</v>
      </c>
      <c r="E127">
        <v>54.905833333333298</v>
      </c>
      <c r="F127">
        <v>57.095833333333303</v>
      </c>
      <c r="G127">
        <v>58.0133333333333</v>
      </c>
      <c r="H127">
        <v>61.272222222222197</v>
      </c>
      <c r="I127">
        <v>63.207500000000003</v>
      </c>
      <c r="J127">
        <v>68.286666666666704</v>
      </c>
      <c r="K127">
        <v>71.403333333333293</v>
      </c>
      <c r="L127">
        <v>72.226666666666702</v>
      </c>
      <c r="M127">
        <v>73.514772079772101</v>
      </c>
      <c r="N127">
        <v>77.52</v>
      </c>
      <c r="O127">
        <v>83.892499999999998</v>
      </c>
    </row>
    <row r="128" spans="1:15" x14ac:dyDescent="0.25">
      <c r="A128" t="s">
        <v>1916</v>
      </c>
      <c r="B128" t="s">
        <v>1917</v>
      </c>
      <c r="C128" t="s">
        <v>1918</v>
      </c>
      <c r="D128" t="s">
        <v>1200</v>
      </c>
      <c r="E128">
        <v>1.3049661442676701</v>
      </c>
      <c r="F128">
        <v>1.3083848239159199</v>
      </c>
      <c r="G128">
        <v>1.3135716247906699</v>
      </c>
      <c r="H128">
        <v>1.26264486767833</v>
      </c>
      <c r="I128">
        <v>1.2235623934186699</v>
      </c>
      <c r="J128">
        <v>1.2535344886256801</v>
      </c>
      <c r="K128">
        <v>1.26678941001316</v>
      </c>
      <c r="L128">
        <v>1.2241524946034601</v>
      </c>
      <c r="M128">
        <v>1.26165963821484</v>
      </c>
      <c r="N128" t="s">
        <v>1645</v>
      </c>
      <c r="O128">
        <v>1.27240206718888</v>
      </c>
    </row>
    <row r="129" spans="1:15" x14ac:dyDescent="0.25">
      <c r="A129" t="s">
        <v>1922</v>
      </c>
      <c r="B129" t="s">
        <v>1923</v>
      </c>
      <c r="C129" t="s">
        <v>1924</v>
      </c>
      <c r="D129" t="s">
        <v>1580</v>
      </c>
      <c r="E129">
        <v>2.7805916666666701</v>
      </c>
      <c r="F129">
        <v>2.774025</v>
      </c>
      <c r="G129">
        <v>2.7522250000000001</v>
      </c>
      <c r="H129">
        <v>2.5237250000000002</v>
      </c>
      <c r="I129">
        <v>2.357075</v>
      </c>
      <c r="J129">
        <v>2.48403333333333</v>
      </c>
      <c r="K129">
        <v>2.6063333333333301</v>
      </c>
      <c r="L129">
        <v>2.4811000000000001</v>
      </c>
      <c r="M129">
        <v>2.6862916666666701</v>
      </c>
      <c r="N129">
        <v>2.60100833333333</v>
      </c>
      <c r="O129">
        <v>2.6002916666666702</v>
      </c>
    </row>
    <row r="130" spans="1:15" x14ac:dyDescent="0.25">
      <c r="A130" t="s">
        <v>1926</v>
      </c>
      <c r="B130" t="s">
        <v>1927</v>
      </c>
      <c r="C130" t="s">
        <v>1928</v>
      </c>
      <c r="D130" t="s">
        <v>1202</v>
      </c>
      <c r="E130">
        <v>8.0221710833333297</v>
      </c>
      <c r="F130">
        <v>8.0110645833333294</v>
      </c>
      <c r="G130">
        <v>8.0014261666666702</v>
      </c>
      <c r="H130">
        <v>8.0358539166666692</v>
      </c>
      <c r="I130">
        <v>8.0201099166666694</v>
      </c>
      <c r="J130">
        <v>7.9842833333333303</v>
      </c>
      <c r="K130">
        <v>8.0022166666666692</v>
      </c>
      <c r="L130">
        <v>8.0182083333333303</v>
      </c>
      <c r="M130">
        <v>7.9898635000000002</v>
      </c>
      <c r="N130">
        <v>7.9892553333333298</v>
      </c>
      <c r="O130">
        <v>7.9871290000000004</v>
      </c>
    </row>
    <row r="131" spans="1:15" x14ac:dyDescent="0.25">
      <c r="A131" t="s">
        <v>1929</v>
      </c>
      <c r="B131" t="s">
        <v>1930</v>
      </c>
      <c r="C131" t="s">
        <v>1931</v>
      </c>
      <c r="D131" t="s">
        <v>1581</v>
      </c>
      <c r="E131">
        <v>49.409933333333299</v>
      </c>
      <c r="F131">
        <v>49.2836833333333</v>
      </c>
      <c r="G131">
        <v>48.801766666666701</v>
      </c>
      <c r="H131">
        <v>44.7298166666667</v>
      </c>
      <c r="I131">
        <v>41.867683333333297</v>
      </c>
      <c r="J131">
        <v>44.100574999999999</v>
      </c>
      <c r="K131">
        <v>46.4853916666667</v>
      </c>
      <c r="L131">
        <v>44.230825000000003</v>
      </c>
      <c r="M131">
        <v>47.890250000000002</v>
      </c>
      <c r="N131">
        <v>46.395341666666702</v>
      </c>
      <c r="O131">
        <v>46.437130833333299</v>
      </c>
    </row>
    <row r="132" spans="1:15" x14ac:dyDescent="0.25">
      <c r="A132" t="s">
        <v>1932</v>
      </c>
      <c r="B132" t="s">
        <v>1933</v>
      </c>
      <c r="C132" t="s">
        <v>1934</v>
      </c>
      <c r="D132" t="s">
        <v>1582</v>
      </c>
      <c r="E132">
        <v>1868.8578333333301</v>
      </c>
      <c r="F132">
        <v>2003.02583333333</v>
      </c>
      <c r="G132">
        <v>2142.3016666666699</v>
      </c>
      <c r="H132">
        <v>1873.87666666667</v>
      </c>
      <c r="I132">
        <v>1708.37083333333</v>
      </c>
      <c r="J132">
        <v>1956.20583333333</v>
      </c>
      <c r="K132">
        <v>2089.9499999999998</v>
      </c>
      <c r="L132">
        <v>2025.1175000000001</v>
      </c>
      <c r="M132">
        <v>2194.9666666666699</v>
      </c>
      <c r="N132">
        <v>2206.9141666666701</v>
      </c>
      <c r="O132">
        <v>2414.8116666666701</v>
      </c>
    </row>
    <row r="133" spans="1:15" x14ac:dyDescent="0.25">
      <c r="A133" t="s">
        <v>1935</v>
      </c>
      <c r="B133" t="s">
        <v>1936</v>
      </c>
      <c r="C133" t="s">
        <v>1937</v>
      </c>
      <c r="D133" t="s">
        <v>1203</v>
      </c>
      <c r="E133">
        <v>108.89750833333299</v>
      </c>
      <c r="F133">
        <v>118.41974166666699</v>
      </c>
      <c r="G133">
        <v>136.01354166666701</v>
      </c>
      <c r="H133">
        <v>139.95728662071801</v>
      </c>
      <c r="I133">
        <v>140.52269213564199</v>
      </c>
      <c r="J133">
        <v>141.16694375</v>
      </c>
      <c r="K133">
        <v>150.486655869408</v>
      </c>
      <c r="L133">
        <v>156.51545111111099</v>
      </c>
      <c r="M133">
        <v>249.105950100379</v>
      </c>
      <c r="N133">
        <v>364.40728728829703</v>
      </c>
      <c r="O133">
        <v>424.895808098656</v>
      </c>
    </row>
    <row r="134" spans="1:15" x14ac:dyDescent="0.25">
      <c r="A134" t="s">
        <v>1938</v>
      </c>
      <c r="B134" t="s">
        <v>1939</v>
      </c>
      <c r="C134" t="s">
        <v>1940</v>
      </c>
      <c r="D134" t="s">
        <v>1583</v>
      </c>
      <c r="E134">
        <v>3.8</v>
      </c>
      <c r="F134">
        <v>3.7870916666666701</v>
      </c>
      <c r="G134">
        <v>3.6681769583333299</v>
      </c>
      <c r="H134">
        <v>3.43756938226247</v>
      </c>
      <c r="I134">
        <v>3.3358333333333299</v>
      </c>
      <c r="J134">
        <v>3.5245029107064401</v>
      </c>
      <c r="K134">
        <v>3.22108691472175</v>
      </c>
      <c r="L134">
        <v>3.06000301052058</v>
      </c>
      <c r="M134">
        <v>3.08880086662188</v>
      </c>
      <c r="N134">
        <v>3.1509085500972498</v>
      </c>
      <c r="O134">
        <v>3.2728597464304698</v>
      </c>
    </row>
    <row r="135" spans="1:15" x14ac:dyDescent="0.25">
      <c r="A135" t="s">
        <v>1941</v>
      </c>
      <c r="B135" t="s">
        <v>1942</v>
      </c>
      <c r="C135" t="s">
        <v>1943</v>
      </c>
      <c r="D135" t="s">
        <v>1584</v>
      </c>
      <c r="E135">
        <v>12.8</v>
      </c>
      <c r="F135">
        <v>12.8</v>
      </c>
      <c r="G135">
        <v>12.8</v>
      </c>
      <c r="H135">
        <v>12.8</v>
      </c>
      <c r="I135">
        <v>12.8</v>
      </c>
      <c r="J135">
        <v>12.8</v>
      </c>
      <c r="K135">
        <v>12.8</v>
      </c>
      <c r="L135">
        <v>14.6020084036964</v>
      </c>
      <c r="M135">
        <v>15.364835316359599</v>
      </c>
      <c r="N135">
        <v>15.3667100302841</v>
      </c>
      <c r="O135">
        <v>15.380393518089299</v>
      </c>
    </row>
    <row r="136" spans="1:15" x14ac:dyDescent="0.25">
      <c r="A136" t="s">
        <v>1947</v>
      </c>
      <c r="B136" t="s">
        <v>1948</v>
      </c>
      <c r="C136" t="s">
        <v>1949</v>
      </c>
      <c r="D136" t="s">
        <v>1585</v>
      </c>
      <c r="E136" t="s">
        <v>1645</v>
      </c>
      <c r="F136">
        <v>265.52833333333302</v>
      </c>
      <c r="G136">
        <v>268.60000000000002</v>
      </c>
      <c r="H136">
        <v>258.58666666666699</v>
      </c>
      <c r="I136">
        <v>238.20333333333301</v>
      </c>
      <c r="J136">
        <v>262.365833333333</v>
      </c>
      <c r="K136">
        <v>275.89416666666699</v>
      </c>
      <c r="L136">
        <v>281.118333333333</v>
      </c>
      <c r="M136">
        <v>296.62</v>
      </c>
      <c r="N136" t="s">
        <v>1645</v>
      </c>
      <c r="O136" t="s">
        <v>2446</v>
      </c>
    </row>
    <row r="137" spans="1:15" x14ac:dyDescent="0.25">
      <c r="A137" t="s">
        <v>1950</v>
      </c>
      <c r="B137" t="s">
        <v>1951</v>
      </c>
      <c r="C137" t="s">
        <v>1952</v>
      </c>
      <c r="D137" t="s">
        <v>1586</v>
      </c>
      <c r="E137">
        <v>27.498516666666699</v>
      </c>
      <c r="F137">
        <v>29.496233333333301</v>
      </c>
      <c r="G137">
        <v>31.708066666666699</v>
      </c>
      <c r="H137">
        <v>31.313656250000001</v>
      </c>
      <c r="I137">
        <v>28.452837500000001</v>
      </c>
      <c r="J137">
        <v>31.959800000000001</v>
      </c>
      <c r="K137">
        <v>30.784400000000002</v>
      </c>
      <c r="L137">
        <v>28.705950000000001</v>
      </c>
      <c r="M137">
        <v>30.0499716666667</v>
      </c>
      <c r="N137">
        <v>30.7013583333333</v>
      </c>
      <c r="O137">
        <v>30.6216166666667</v>
      </c>
    </row>
    <row r="138" spans="1:15" x14ac:dyDescent="0.25">
      <c r="A138" t="s">
        <v>1953</v>
      </c>
      <c r="B138" t="s">
        <v>1954</v>
      </c>
      <c r="C138" t="s">
        <v>1955</v>
      </c>
      <c r="D138" t="s">
        <v>1095</v>
      </c>
      <c r="E138">
        <v>11.285966666666701</v>
      </c>
      <c r="F138">
        <v>10.8978916666667</v>
      </c>
      <c r="G138">
        <v>10.8992416666667</v>
      </c>
      <c r="H138">
        <v>10.9281916666667</v>
      </c>
      <c r="I138">
        <v>11.129716666666701</v>
      </c>
      <c r="J138">
        <v>13.513475</v>
      </c>
      <c r="K138">
        <v>12.636008333333301</v>
      </c>
      <c r="L138">
        <v>12.423325</v>
      </c>
      <c r="M138">
        <v>13.169458333333299</v>
      </c>
      <c r="N138">
        <v>12.7719916666667</v>
      </c>
      <c r="O138">
        <v>13.292450000000001</v>
      </c>
    </row>
    <row r="139" spans="1:15" x14ac:dyDescent="0.25">
      <c r="A139" t="s">
        <v>1957</v>
      </c>
      <c r="B139" t="s">
        <v>1958</v>
      </c>
      <c r="C139" t="s">
        <v>1959</v>
      </c>
      <c r="D139" t="s">
        <v>1094</v>
      </c>
      <c r="E139">
        <v>12.3297166666667</v>
      </c>
      <c r="F139">
        <v>12.599625</v>
      </c>
      <c r="G139">
        <v>13.1310583333333</v>
      </c>
      <c r="H139">
        <v>12.1399449731183</v>
      </c>
      <c r="I139">
        <v>10.3920436827957</v>
      </c>
      <c r="J139">
        <v>11.1095754339478</v>
      </c>
      <c r="K139">
        <v>12.369260961341499</v>
      </c>
      <c r="L139">
        <v>11.7386124865591</v>
      </c>
      <c r="M139">
        <v>12.1114368159066</v>
      </c>
      <c r="N139">
        <v>12.5867562314388</v>
      </c>
      <c r="O139">
        <v>14.035630049923199</v>
      </c>
    </row>
    <row r="140" spans="1:15" x14ac:dyDescent="0.25">
      <c r="A140" t="s">
        <v>1961</v>
      </c>
      <c r="B140" t="s">
        <v>1962</v>
      </c>
      <c r="C140" t="s">
        <v>1963</v>
      </c>
      <c r="D140" t="s">
        <v>1587</v>
      </c>
      <c r="E140">
        <v>1185.2974999999999</v>
      </c>
      <c r="F140">
        <v>1205.2466666666701</v>
      </c>
      <c r="G140">
        <v>1179.69916666667</v>
      </c>
      <c r="H140">
        <v>1170.40083333333</v>
      </c>
      <c r="I140">
        <v>1165.80416666667</v>
      </c>
      <c r="J140">
        <v>1437.7950000000001</v>
      </c>
      <c r="K140">
        <v>1357.06416666667</v>
      </c>
      <c r="L140">
        <v>1265.51583333333</v>
      </c>
      <c r="M140">
        <v>1357.58</v>
      </c>
      <c r="N140">
        <v>1523.9275</v>
      </c>
      <c r="O140">
        <v>1817.9387083333299</v>
      </c>
    </row>
    <row r="141" spans="1:15" x14ac:dyDescent="0.25">
      <c r="A141" t="s">
        <v>1965</v>
      </c>
      <c r="B141" t="s">
        <v>1966</v>
      </c>
      <c r="C141" t="s">
        <v>1967</v>
      </c>
      <c r="D141" t="s">
        <v>1588</v>
      </c>
      <c r="E141">
        <v>8.8680166666666693</v>
      </c>
      <c r="F141">
        <v>8.8650083333333303</v>
      </c>
      <c r="G141">
        <v>8.7955833333333295</v>
      </c>
      <c r="H141">
        <v>8.1923333333333304</v>
      </c>
      <c r="I141">
        <v>7.7503250000000001</v>
      </c>
      <c r="J141">
        <v>8.0571000000000002</v>
      </c>
      <c r="K141">
        <v>8.4171570833333291</v>
      </c>
      <c r="L141">
        <v>8.0898672145930792</v>
      </c>
      <c r="M141">
        <v>8.6284413726551197</v>
      </c>
      <c r="N141">
        <v>8.4055039167442995</v>
      </c>
      <c r="O141">
        <v>8.4063366882615203</v>
      </c>
    </row>
    <row r="142" spans="1:15" x14ac:dyDescent="0.25">
      <c r="A142" t="s">
        <v>1968</v>
      </c>
      <c r="B142" t="s">
        <v>1969</v>
      </c>
      <c r="C142" t="s">
        <v>1970</v>
      </c>
      <c r="D142" t="s">
        <v>1589</v>
      </c>
      <c r="E142">
        <v>22.581342500000002</v>
      </c>
      <c r="F142">
        <v>23.060964999999999</v>
      </c>
      <c r="G142">
        <v>25.400779166666702</v>
      </c>
      <c r="H142">
        <v>25.840341450216499</v>
      </c>
      <c r="I142">
        <v>24.300642472865299</v>
      </c>
      <c r="J142">
        <v>27.518299963924999</v>
      </c>
      <c r="K142">
        <v>33.960098800690801</v>
      </c>
      <c r="L142">
        <v>29.067599931977501</v>
      </c>
      <c r="M142">
        <v>28.3729844798921</v>
      </c>
      <c r="N142">
        <v>30.1041110929498</v>
      </c>
      <c r="O142">
        <v>31.352687700944301</v>
      </c>
    </row>
    <row r="143" spans="1:15" x14ac:dyDescent="0.25">
      <c r="A143" t="s">
        <v>1971</v>
      </c>
      <c r="B143" t="s">
        <v>1972</v>
      </c>
      <c r="C143" t="s">
        <v>1973</v>
      </c>
      <c r="D143" t="s">
        <v>1204</v>
      </c>
      <c r="E143">
        <v>5.8058333333333296</v>
      </c>
      <c r="F143">
        <v>5.81816666666667</v>
      </c>
      <c r="G143">
        <v>5.84294166666667</v>
      </c>
      <c r="H143">
        <v>5.6168833333333303</v>
      </c>
      <c r="I143">
        <v>5.4414499999999997</v>
      </c>
      <c r="J143">
        <v>5.5763666666666696</v>
      </c>
      <c r="K143">
        <v>5.6348833333333301</v>
      </c>
      <c r="L143">
        <v>5.4441083333333298</v>
      </c>
      <c r="M143">
        <v>640.653416666667</v>
      </c>
      <c r="N143">
        <v>933.57045405802899</v>
      </c>
      <c r="O143">
        <v>984.34574756004599</v>
      </c>
    </row>
    <row r="144" spans="1:15" x14ac:dyDescent="0.25">
      <c r="A144" t="s">
        <v>1974</v>
      </c>
      <c r="B144" t="s">
        <v>1975</v>
      </c>
      <c r="C144" t="s">
        <v>1976</v>
      </c>
      <c r="D144" t="s">
        <v>1590</v>
      </c>
      <c r="E144">
        <v>6.4596925000000001</v>
      </c>
      <c r="F144">
        <v>6.3593283333333304</v>
      </c>
      <c r="G144">
        <v>6.7715491666666701</v>
      </c>
      <c r="H144">
        <v>7.0453650000000003</v>
      </c>
      <c r="I144">
        <v>8.26122333333333</v>
      </c>
      <c r="J144">
        <v>8.4736741582488797</v>
      </c>
      <c r="K144">
        <v>7.3212219611528804</v>
      </c>
      <c r="L144">
        <v>7.2611321323273499</v>
      </c>
      <c r="M144">
        <v>8.2099686265933105</v>
      </c>
      <c r="N144">
        <v>9.6550560691352594</v>
      </c>
      <c r="O144">
        <v>10.852655568783099</v>
      </c>
    </row>
    <row r="145" spans="1:15" x14ac:dyDescent="0.25">
      <c r="A145" t="s">
        <v>1977</v>
      </c>
      <c r="B145" t="s">
        <v>1978</v>
      </c>
      <c r="C145" t="s">
        <v>1979</v>
      </c>
      <c r="D145" t="s">
        <v>1205</v>
      </c>
      <c r="E145">
        <v>73.673596666666697</v>
      </c>
      <c r="F145">
        <v>71.367500000000007</v>
      </c>
      <c r="G145">
        <v>72.755605833333306</v>
      </c>
      <c r="H145">
        <v>66.415027499999994</v>
      </c>
      <c r="I145">
        <v>69.761695000000003</v>
      </c>
      <c r="J145">
        <v>77.545214027699302</v>
      </c>
      <c r="K145">
        <v>73.155546840913701</v>
      </c>
      <c r="L145">
        <v>74.019679993588497</v>
      </c>
      <c r="M145">
        <v>85.197155411224799</v>
      </c>
      <c r="N145">
        <v>93.581837443988803</v>
      </c>
      <c r="O145">
        <v>99.625555555555593</v>
      </c>
    </row>
    <row r="146" spans="1:15" x14ac:dyDescent="0.25">
      <c r="A146" t="s">
        <v>1774</v>
      </c>
      <c r="B146" t="s">
        <v>1775</v>
      </c>
      <c r="C146" t="s">
        <v>1776</v>
      </c>
      <c r="D146" t="s">
        <v>1591</v>
      </c>
      <c r="E146" t="s">
        <v>1645</v>
      </c>
      <c r="F146" t="s">
        <v>1645</v>
      </c>
      <c r="G146" t="s">
        <v>1645</v>
      </c>
      <c r="H146" t="s">
        <v>1645</v>
      </c>
      <c r="I146" t="s">
        <v>1645</v>
      </c>
      <c r="J146" t="s">
        <v>1645</v>
      </c>
      <c r="K146" t="s">
        <v>1645</v>
      </c>
      <c r="L146" t="s">
        <v>1645</v>
      </c>
      <c r="M146" t="s">
        <v>1645</v>
      </c>
      <c r="N146">
        <v>1.79</v>
      </c>
      <c r="O146" t="s">
        <v>2446</v>
      </c>
    </row>
    <row r="147" spans="1:15" x14ac:dyDescent="0.25">
      <c r="A147" t="s">
        <v>2058</v>
      </c>
      <c r="B147" t="s">
        <v>2059</v>
      </c>
      <c r="C147" t="s">
        <v>1776</v>
      </c>
      <c r="D147" t="s">
        <v>1206</v>
      </c>
      <c r="E147" t="s">
        <v>1645</v>
      </c>
      <c r="F147" t="s">
        <v>1645</v>
      </c>
      <c r="G147" t="s">
        <v>1645</v>
      </c>
      <c r="H147" t="s">
        <v>1645</v>
      </c>
      <c r="I147" t="s">
        <v>1645</v>
      </c>
      <c r="J147" t="s">
        <v>1645</v>
      </c>
      <c r="K147" t="s">
        <v>1645</v>
      </c>
      <c r="L147" t="s">
        <v>1645</v>
      </c>
      <c r="M147" t="s">
        <v>1645</v>
      </c>
      <c r="N147" t="s">
        <v>1645</v>
      </c>
      <c r="O147" t="s">
        <v>2446</v>
      </c>
    </row>
    <row r="148" spans="1:15" x14ac:dyDescent="0.25">
      <c r="A148" t="s">
        <v>1982</v>
      </c>
      <c r="B148" t="s">
        <v>1983</v>
      </c>
      <c r="C148" t="s">
        <v>1984</v>
      </c>
      <c r="D148" t="s">
        <v>1093</v>
      </c>
      <c r="E148">
        <v>1.50868127077323</v>
      </c>
      <c r="F148">
        <v>1.42027345661433</v>
      </c>
      <c r="G148">
        <v>1.5420557566968101</v>
      </c>
      <c r="H148">
        <v>1.36067522852426</v>
      </c>
      <c r="I148">
        <v>1.4227268095265</v>
      </c>
      <c r="J148">
        <v>1.6008772952194701</v>
      </c>
      <c r="K148">
        <v>1.38783382768108</v>
      </c>
      <c r="L148">
        <v>1.26581069673447</v>
      </c>
      <c r="M148">
        <v>1.2342836550132901</v>
      </c>
      <c r="N148">
        <v>1.21940714161595</v>
      </c>
      <c r="O148">
        <v>1.2054416666666701</v>
      </c>
    </row>
    <row r="149" spans="1:15" x14ac:dyDescent="0.25">
      <c r="A149" t="s">
        <v>1985</v>
      </c>
      <c r="B149" t="s">
        <v>2163</v>
      </c>
      <c r="C149" t="s">
        <v>2164</v>
      </c>
      <c r="D149" t="s">
        <v>1207</v>
      </c>
      <c r="E149">
        <v>15.937247316462701</v>
      </c>
      <c r="F149">
        <v>16.733329534050199</v>
      </c>
      <c r="G149">
        <v>17.569998431899599</v>
      </c>
      <c r="H149">
        <v>18.448506159754199</v>
      </c>
      <c r="I149">
        <v>19.371896406501101</v>
      </c>
      <c r="J149">
        <v>20.339481870199702</v>
      </c>
      <c r="K149">
        <v>21.356448683435801</v>
      </c>
      <c r="L149">
        <v>22.424270616359401</v>
      </c>
      <c r="M149">
        <v>23.546663531083901</v>
      </c>
      <c r="N149">
        <v>24.7227641666667</v>
      </c>
      <c r="O149">
        <v>25.958900366743499</v>
      </c>
    </row>
    <row r="150" spans="1:15" x14ac:dyDescent="0.25">
      <c r="A150" t="s">
        <v>1985</v>
      </c>
      <c r="B150" t="s">
        <v>1986</v>
      </c>
      <c r="C150" t="s">
        <v>1987</v>
      </c>
      <c r="D150" t="s">
        <v>1592</v>
      </c>
      <c r="E150">
        <v>15.937247316462701</v>
      </c>
      <c r="F150">
        <v>16.733329534050199</v>
      </c>
      <c r="G150">
        <v>17.569998431899599</v>
      </c>
      <c r="H150">
        <v>18.448506159754199</v>
      </c>
      <c r="I150">
        <v>19.371896406501101</v>
      </c>
      <c r="J150">
        <v>20.339481870199702</v>
      </c>
      <c r="K150">
        <v>21.356448683435801</v>
      </c>
      <c r="L150">
        <v>22.424270616359401</v>
      </c>
      <c r="M150">
        <v>23.546663531083901</v>
      </c>
      <c r="N150">
        <v>24.7227641666667</v>
      </c>
      <c r="O150">
        <v>25.958900366743499</v>
      </c>
    </row>
    <row r="151" spans="1:15" x14ac:dyDescent="0.25">
      <c r="A151" t="s">
        <v>1989</v>
      </c>
      <c r="B151" t="s">
        <v>1990</v>
      </c>
      <c r="C151" t="s">
        <v>1991</v>
      </c>
      <c r="D151" t="s">
        <v>1593</v>
      </c>
      <c r="E151">
        <v>132.888025</v>
      </c>
      <c r="F151">
        <v>131.274333333333</v>
      </c>
      <c r="G151">
        <v>128.65166666666701</v>
      </c>
      <c r="H151">
        <v>125.808108333333</v>
      </c>
      <c r="I151">
        <v>118.546016666667</v>
      </c>
      <c r="J151">
        <v>148.90174166666699</v>
      </c>
      <c r="K151">
        <v>150.298025</v>
      </c>
      <c r="L151">
        <v>154.74029999999999</v>
      </c>
      <c r="M151">
        <v>156.80968562314899</v>
      </c>
      <c r="N151" t="s">
        <v>1645</v>
      </c>
      <c r="O151">
        <v>198.99700000000001</v>
      </c>
    </row>
    <row r="152" spans="1:15" x14ac:dyDescent="0.25">
      <c r="A152" t="s">
        <v>1993</v>
      </c>
      <c r="B152" t="s">
        <v>1994</v>
      </c>
      <c r="C152" t="s">
        <v>1995</v>
      </c>
      <c r="D152" t="s">
        <v>1092</v>
      </c>
      <c r="E152">
        <v>6.7408333333333301</v>
      </c>
      <c r="F152">
        <v>6.4424999999999999</v>
      </c>
      <c r="G152">
        <v>6.4133333333333304</v>
      </c>
      <c r="H152">
        <v>5.8616666666666699</v>
      </c>
      <c r="I152">
        <v>5.64</v>
      </c>
      <c r="J152">
        <v>6.2883333333333304</v>
      </c>
      <c r="K152">
        <v>6.04416666666667</v>
      </c>
      <c r="L152">
        <v>5.60460730676329</v>
      </c>
      <c r="M152">
        <v>5.8174999999999999</v>
      </c>
      <c r="N152">
        <v>5.875</v>
      </c>
      <c r="O152">
        <v>6.3016666666666703</v>
      </c>
    </row>
    <row r="153" spans="1:15" x14ac:dyDescent="0.25">
      <c r="A153" t="s">
        <v>1999</v>
      </c>
      <c r="B153" t="s">
        <v>2000</v>
      </c>
      <c r="C153" t="s">
        <v>2001</v>
      </c>
      <c r="D153" t="s">
        <v>1208</v>
      </c>
      <c r="E153">
        <v>58.257863333333297</v>
      </c>
      <c r="F153">
        <v>59.514474999999997</v>
      </c>
      <c r="G153">
        <v>60.271335000000001</v>
      </c>
      <c r="H153">
        <v>60.738515833333302</v>
      </c>
      <c r="I153">
        <v>70.408033333333293</v>
      </c>
      <c r="J153">
        <v>81.712891666666707</v>
      </c>
      <c r="K153">
        <v>85.193816325757595</v>
      </c>
      <c r="L153">
        <v>86.343383333333307</v>
      </c>
      <c r="M153">
        <v>93.395197222222194</v>
      </c>
      <c r="N153">
        <v>101.628899206349</v>
      </c>
      <c r="O153">
        <v>101.100088423521</v>
      </c>
    </row>
    <row r="154" spans="1:15" x14ac:dyDescent="0.25">
      <c r="A154" t="s">
        <v>2003</v>
      </c>
      <c r="B154" t="s">
        <v>2004</v>
      </c>
      <c r="C154" t="s">
        <v>2005</v>
      </c>
      <c r="D154" t="s">
        <v>1594</v>
      </c>
      <c r="E154">
        <v>1</v>
      </c>
      <c r="F154">
        <v>1</v>
      </c>
      <c r="G154">
        <v>1</v>
      </c>
      <c r="H154">
        <v>1</v>
      </c>
      <c r="I154">
        <v>1</v>
      </c>
      <c r="J154">
        <v>1</v>
      </c>
      <c r="K154">
        <v>1</v>
      </c>
      <c r="L154">
        <v>1</v>
      </c>
      <c r="M154">
        <v>1</v>
      </c>
      <c r="N154">
        <v>1</v>
      </c>
      <c r="O154">
        <v>1</v>
      </c>
    </row>
    <row r="155" spans="1:15" x14ac:dyDescent="0.25">
      <c r="A155" t="s">
        <v>2006</v>
      </c>
      <c r="B155" t="s">
        <v>2007</v>
      </c>
      <c r="C155" t="s">
        <v>2008</v>
      </c>
      <c r="D155" t="s">
        <v>1209</v>
      </c>
      <c r="E155">
        <v>3.2225401036691999</v>
      </c>
      <c r="F155">
        <v>3.1019498003333301</v>
      </c>
      <c r="G155">
        <v>3.0567347873333302</v>
      </c>
      <c r="H155">
        <v>2.96534583333333</v>
      </c>
      <c r="I155">
        <v>2.7000883333333299</v>
      </c>
      <c r="J155">
        <v>2.7551433333333302</v>
      </c>
      <c r="K155">
        <v>2.7192941666666699</v>
      </c>
      <c r="L155">
        <v>2.37096994940423</v>
      </c>
      <c r="M155">
        <v>2.0836483390254799</v>
      </c>
      <c r="N155">
        <v>2.24451</v>
      </c>
      <c r="O155">
        <v>2.4613849999999999</v>
      </c>
    </row>
    <row r="156" spans="1:15" x14ac:dyDescent="0.25">
      <c r="A156" t="s">
        <v>2009</v>
      </c>
      <c r="B156" t="s">
        <v>2010</v>
      </c>
      <c r="C156" t="s">
        <v>2011</v>
      </c>
      <c r="D156" t="s">
        <v>1595</v>
      </c>
      <c r="E156">
        <v>5974.5775000000003</v>
      </c>
      <c r="F156">
        <v>6177.9583333333303</v>
      </c>
      <c r="G156">
        <v>5635.4624999999996</v>
      </c>
      <c r="H156">
        <v>5032.7166666666699</v>
      </c>
      <c r="I156">
        <v>4363.2416666666704</v>
      </c>
      <c r="J156">
        <v>4965.3916666666701</v>
      </c>
      <c r="K156">
        <v>4735.4616666666698</v>
      </c>
      <c r="L156">
        <v>4191.4162500000002</v>
      </c>
      <c r="M156">
        <v>4424.9174999999996</v>
      </c>
      <c r="N156">
        <v>4320.6741666666703</v>
      </c>
      <c r="O156">
        <v>4462.1916666666702</v>
      </c>
    </row>
    <row r="157" spans="1:15" x14ac:dyDescent="0.25">
      <c r="A157" t="s">
        <v>2012</v>
      </c>
      <c r="B157" t="s">
        <v>2013</v>
      </c>
      <c r="C157" t="s">
        <v>2014</v>
      </c>
      <c r="D157" t="s">
        <v>1596</v>
      </c>
      <c r="E157">
        <v>3.4131749999999998</v>
      </c>
      <c r="F157">
        <v>3.2958416666666701</v>
      </c>
      <c r="G157">
        <v>3.27403250265816</v>
      </c>
      <c r="H157">
        <v>3.1280445773524699</v>
      </c>
      <c r="I157">
        <v>2.9244083333333299</v>
      </c>
      <c r="J157">
        <v>3.0115083333333299</v>
      </c>
      <c r="K157">
        <v>2.8251249999999999</v>
      </c>
      <c r="L157">
        <v>2.7541000000000002</v>
      </c>
      <c r="M157">
        <v>2.6375864177489201</v>
      </c>
      <c r="N157">
        <v>2.7018990259740301</v>
      </c>
      <c r="O157">
        <v>2.8390441378066402</v>
      </c>
    </row>
    <row r="158" spans="1:15" x14ac:dyDescent="0.25">
      <c r="A158" t="s">
        <v>2015</v>
      </c>
      <c r="B158" t="s">
        <v>2016</v>
      </c>
      <c r="C158" t="s">
        <v>2017</v>
      </c>
      <c r="D158" t="s">
        <v>1091</v>
      </c>
      <c r="E158">
        <v>56.039916666666699</v>
      </c>
      <c r="F158">
        <v>55.085491666666698</v>
      </c>
      <c r="G158">
        <v>51.314272500000001</v>
      </c>
      <c r="H158">
        <v>46.148391177755002</v>
      </c>
      <c r="I158">
        <v>44.323287609410002</v>
      </c>
      <c r="J158">
        <v>47.679688453509101</v>
      </c>
      <c r="K158">
        <v>45.109664180089602</v>
      </c>
      <c r="L158">
        <v>43.3131369237488</v>
      </c>
      <c r="M158">
        <v>42.228794734943399</v>
      </c>
      <c r="N158">
        <v>42.446184830673999</v>
      </c>
      <c r="O158">
        <v>44.395154304209697</v>
      </c>
    </row>
    <row r="159" spans="1:15" x14ac:dyDescent="0.25">
      <c r="A159" t="s">
        <v>2018</v>
      </c>
      <c r="B159" t="s">
        <v>2019</v>
      </c>
      <c r="C159" t="s">
        <v>2020</v>
      </c>
      <c r="D159" t="s">
        <v>1597</v>
      </c>
      <c r="E159">
        <v>3.6576416666666698</v>
      </c>
      <c r="F159">
        <v>3.2354833333333302</v>
      </c>
      <c r="G159">
        <v>3.1031583333333299</v>
      </c>
      <c r="H159">
        <v>2.7679499999999999</v>
      </c>
      <c r="I159">
        <v>2.4092416666666701</v>
      </c>
      <c r="J159">
        <v>3.1201416666666701</v>
      </c>
      <c r="K159">
        <v>3.0152999999999999</v>
      </c>
      <c r="L159">
        <v>2.96284777777778</v>
      </c>
      <c r="M159">
        <v>3.2565416666666702</v>
      </c>
      <c r="N159">
        <v>3.16061666666667</v>
      </c>
      <c r="O159">
        <v>3.1545416666666699</v>
      </c>
    </row>
    <row r="160" spans="1:15" x14ac:dyDescent="0.25">
      <c r="A160" t="s">
        <v>1745</v>
      </c>
      <c r="B160" t="s">
        <v>1746</v>
      </c>
      <c r="C160" t="s">
        <v>1747</v>
      </c>
      <c r="D160" t="s">
        <v>1598</v>
      </c>
      <c r="E160" t="s">
        <v>1645</v>
      </c>
      <c r="F160" t="s">
        <v>1645</v>
      </c>
      <c r="G160" t="s">
        <v>1645</v>
      </c>
      <c r="H160" t="s">
        <v>1645</v>
      </c>
      <c r="I160" t="s">
        <v>1645</v>
      </c>
      <c r="J160" t="s">
        <v>1645</v>
      </c>
      <c r="K160" t="s">
        <v>1645</v>
      </c>
      <c r="L160" t="s">
        <v>1645</v>
      </c>
      <c r="M160" t="s">
        <v>1645</v>
      </c>
      <c r="N160">
        <v>0.63966057761347705</v>
      </c>
      <c r="O160">
        <v>0.66136200000000001</v>
      </c>
    </row>
    <row r="161" spans="1:15" x14ac:dyDescent="0.25">
      <c r="A161" t="s">
        <v>1866</v>
      </c>
      <c r="B161" t="s">
        <v>1746</v>
      </c>
      <c r="C161" t="s">
        <v>1747</v>
      </c>
      <c r="D161" t="s">
        <v>1598</v>
      </c>
      <c r="E161">
        <v>0.54618</v>
      </c>
      <c r="F161">
        <v>0.54999833333333303</v>
      </c>
      <c r="G161">
        <v>0.54348666666666701</v>
      </c>
      <c r="H161">
        <v>0.499771666666667</v>
      </c>
      <c r="I161">
        <v>0.54396624999999998</v>
      </c>
      <c r="J161">
        <v>0.64191926349599604</v>
      </c>
      <c r="K161">
        <v>0.64717934556016499</v>
      </c>
      <c r="L161">
        <v>0.62414083574049495</v>
      </c>
      <c r="M161">
        <v>0.63304698885732702</v>
      </c>
      <c r="N161">
        <v>0.63966057761347705</v>
      </c>
      <c r="O161">
        <v>0.60772962687825505</v>
      </c>
    </row>
    <row r="162" spans="1:15" x14ac:dyDescent="0.25">
      <c r="A162" t="s">
        <v>2134</v>
      </c>
      <c r="B162" t="s">
        <v>1746</v>
      </c>
      <c r="C162" t="s">
        <v>1747</v>
      </c>
      <c r="D162" t="s">
        <v>1598</v>
      </c>
      <c r="E162">
        <v>0.54618</v>
      </c>
      <c r="F162">
        <v>0.54999833333333303</v>
      </c>
      <c r="G162">
        <v>0.54348666666666701</v>
      </c>
      <c r="H162">
        <v>0.499771666666667</v>
      </c>
      <c r="I162">
        <v>0.54396624999999998</v>
      </c>
      <c r="J162">
        <v>0.64191926349599604</v>
      </c>
      <c r="K162">
        <v>0.64717934556016499</v>
      </c>
      <c r="L162">
        <v>0.62414083574049495</v>
      </c>
      <c r="M162">
        <v>0.63304698885732702</v>
      </c>
      <c r="N162">
        <v>0.63966057761347705</v>
      </c>
      <c r="O162">
        <v>0.60772962687825505</v>
      </c>
    </row>
    <row r="163" spans="1:15" x14ac:dyDescent="0.25">
      <c r="A163" t="s">
        <v>2023</v>
      </c>
      <c r="B163" t="s">
        <v>2024</v>
      </c>
      <c r="C163" t="s">
        <v>2025</v>
      </c>
      <c r="D163" t="s">
        <v>1599</v>
      </c>
      <c r="E163">
        <v>3.64</v>
      </c>
      <c r="F163">
        <v>3.64</v>
      </c>
      <c r="G163">
        <v>3.64</v>
      </c>
      <c r="H163">
        <v>3.64</v>
      </c>
      <c r="I163">
        <v>3.64</v>
      </c>
      <c r="J163">
        <v>3.64</v>
      </c>
      <c r="K163">
        <v>3.64</v>
      </c>
      <c r="L163">
        <v>3.64</v>
      </c>
      <c r="M163">
        <v>3.64</v>
      </c>
      <c r="N163">
        <v>3.64</v>
      </c>
      <c r="O163">
        <v>3.64</v>
      </c>
    </row>
    <row r="164" spans="1:15" x14ac:dyDescent="0.25">
      <c r="A164" t="s">
        <v>1996</v>
      </c>
      <c r="B164" t="s">
        <v>1997</v>
      </c>
      <c r="C164" t="s">
        <v>1998</v>
      </c>
      <c r="D164" t="s">
        <v>1600</v>
      </c>
      <c r="E164">
        <v>0.38450000000000001</v>
      </c>
      <c r="F164">
        <v>0.38450000000000001</v>
      </c>
      <c r="G164">
        <v>0.38450000000000001</v>
      </c>
      <c r="H164">
        <v>0.38450000000000001</v>
      </c>
      <c r="I164">
        <v>0.38450000000000001</v>
      </c>
      <c r="J164">
        <v>0.38450000000000001</v>
      </c>
      <c r="K164">
        <v>0.38450000000000001</v>
      </c>
      <c r="L164">
        <v>0.38450000000000001</v>
      </c>
      <c r="M164">
        <v>0.38450000000000001</v>
      </c>
      <c r="N164">
        <v>0.38450000000000001</v>
      </c>
      <c r="O164">
        <v>0.38450000000000001</v>
      </c>
    </row>
    <row r="165" spans="1:15" x14ac:dyDescent="0.25">
      <c r="A165" t="s">
        <v>2026</v>
      </c>
      <c r="B165" t="s">
        <v>2027</v>
      </c>
      <c r="C165" t="s">
        <v>2028</v>
      </c>
      <c r="D165" t="s">
        <v>1211</v>
      </c>
      <c r="E165">
        <v>3.26365683333333</v>
      </c>
      <c r="F165">
        <v>2.9136531666666698</v>
      </c>
      <c r="G165">
        <v>2.8089833333333298</v>
      </c>
      <c r="H165">
        <v>2.43825</v>
      </c>
      <c r="I165">
        <v>2.5188583333333301</v>
      </c>
      <c r="J165">
        <v>3.0493250000000001</v>
      </c>
      <c r="K165">
        <v>3.1779000000000002</v>
      </c>
      <c r="L165">
        <v>3.04860833333333</v>
      </c>
      <c r="M165">
        <v>3.4681999999999999</v>
      </c>
      <c r="N165">
        <v>3.32791666666667</v>
      </c>
      <c r="O165">
        <v>3.3491749999999998</v>
      </c>
    </row>
    <row r="166" spans="1:15" x14ac:dyDescent="0.25">
      <c r="A166" t="s">
        <v>2029</v>
      </c>
      <c r="B166" t="s">
        <v>2030</v>
      </c>
      <c r="C166" t="s">
        <v>2031</v>
      </c>
      <c r="D166" t="s">
        <v>1601</v>
      </c>
      <c r="E166">
        <v>28.813741666666701</v>
      </c>
      <c r="F166">
        <v>28.284441666666702</v>
      </c>
      <c r="G166">
        <v>27.190958333333299</v>
      </c>
      <c r="H166">
        <v>25.580845367540402</v>
      </c>
      <c r="I166">
        <v>24.852875000000001</v>
      </c>
      <c r="J166">
        <v>31.740358333333301</v>
      </c>
      <c r="K166">
        <v>30.367915338305899</v>
      </c>
      <c r="L166">
        <v>29.382341370930199</v>
      </c>
      <c r="M166">
        <v>30.839831351991698</v>
      </c>
      <c r="N166">
        <v>31.837143640281301</v>
      </c>
      <c r="O166">
        <v>38.378207144416798</v>
      </c>
    </row>
    <row r="167" spans="1:15" x14ac:dyDescent="0.25">
      <c r="A167" t="s">
        <v>2032</v>
      </c>
      <c r="B167" t="s">
        <v>2033</v>
      </c>
      <c r="C167" t="s">
        <v>2034</v>
      </c>
      <c r="D167" t="s">
        <v>1602</v>
      </c>
      <c r="E167">
        <v>577.44897458333298</v>
      </c>
      <c r="F167">
        <v>557.82264077499997</v>
      </c>
      <c r="G167">
        <v>551.71033333333298</v>
      </c>
      <c r="H167">
        <v>546.95500000000004</v>
      </c>
      <c r="I167">
        <v>546.84865308253995</v>
      </c>
      <c r="J167">
        <v>568.28132683333297</v>
      </c>
      <c r="K167">
        <v>583.13090659057195</v>
      </c>
      <c r="L167">
        <v>600.30651968109703</v>
      </c>
      <c r="M167">
        <v>614.29514240306696</v>
      </c>
      <c r="N167" t="s">
        <v>1645</v>
      </c>
      <c r="O167" t="s">
        <v>2446</v>
      </c>
    </row>
    <row r="168" spans="1:15" x14ac:dyDescent="0.25">
      <c r="A168" t="s">
        <v>2035</v>
      </c>
      <c r="B168" t="s">
        <v>2036</v>
      </c>
      <c r="C168" t="s">
        <v>2037</v>
      </c>
      <c r="D168" t="s">
        <v>1603</v>
      </c>
      <c r="E168">
        <v>2.7807234306666699</v>
      </c>
      <c r="F168">
        <v>2.71033673441667</v>
      </c>
      <c r="G168">
        <v>2.7792940446967198</v>
      </c>
      <c r="H168">
        <v>2.6165724724799602</v>
      </c>
      <c r="I168">
        <v>2.64417628032353</v>
      </c>
      <c r="J168">
        <v>2.7307785095373101</v>
      </c>
      <c r="K168">
        <v>2.4846565845233801</v>
      </c>
      <c r="L168">
        <v>2.3174720118126002</v>
      </c>
      <c r="M168">
        <v>2.29231194992329</v>
      </c>
      <c r="N168">
        <v>2.3109000348257598</v>
      </c>
      <c r="O168">
        <v>2.3317688461830799</v>
      </c>
    </row>
    <row r="169" spans="1:15" x14ac:dyDescent="0.25">
      <c r="A169" t="s">
        <v>2039</v>
      </c>
      <c r="B169" t="s">
        <v>2040</v>
      </c>
      <c r="C169" t="s">
        <v>2041</v>
      </c>
      <c r="D169" t="s">
        <v>1604</v>
      </c>
      <c r="E169">
        <v>9902.3241666666709</v>
      </c>
      <c r="F169">
        <v>10557.9703333333</v>
      </c>
      <c r="G169">
        <v>12448.6425</v>
      </c>
      <c r="H169">
        <v>13536.754999999999</v>
      </c>
      <c r="I169">
        <v>14695.2016666667</v>
      </c>
      <c r="J169">
        <v>16208.451254166701</v>
      </c>
      <c r="K169">
        <v>18498.601323751001</v>
      </c>
      <c r="L169">
        <v>17622.935005819701</v>
      </c>
      <c r="M169">
        <v>19068.416808415401</v>
      </c>
      <c r="N169">
        <v>18449.9526248781</v>
      </c>
      <c r="O169">
        <v>18466.4030495763</v>
      </c>
    </row>
    <row r="170" spans="1:15" x14ac:dyDescent="0.25">
      <c r="A170" t="s">
        <v>2042</v>
      </c>
      <c r="B170" t="s">
        <v>2043</v>
      </c>
      <c r="C170" t="s">
        <v>2044</v>
      </c>
      <c r="D170" t="s">
        <v>1605</v>
      </c>
      <c r="E170">
        <v>3.75</v>
      </c>
      <c r="F170">
        <v>3.7470833333333302</v>
      </c>
      <c r="G170">
        <v>3.7450000000000001</v>
      </c>
      <c r="H170">
        <v>3.7475000000000001</v>
      </c>
      <c r="I170">
        <v>3.75</v>
      </c>
      <c r="J170">
        <v>3.75</v>
      </c>
      <c r="K170">
        <v>3.75</v>
      </c>
      <c r="L170">
        <v>3.75</v>
      </c>
      <c r="M170">
        <v>3.75</v>
      </c>
      <c r="N170">
        <v>3.75</v>
      </c>
      <c r="O170">
        <v>3.75</v>
      </c>
    </row>
    <row r="171" spans="1:15" x14ac:dyDescent="0.25">
      <c r="A171" t="s">
        <v>2046</v>
      </c>
      <c r="B171" t="s">
        <v>2047</v>
      </c>
      <c r="C171" t="s">
        <v>2048</v>
      </c>
      <c r="D171" t="s">
        <v>1212</v>
      </c>
      <c r="E171">
        <v>58.381399999999999</v>
      </c>
      <c r="F171">
        <v>66.713808333333304</v>
      </c>
      <c r="G171">
        <v>67.145816666666704</v>
      </c>
      <c r="H171">
        <v>58.453524999999999</v>
      </c>
      <c r="I171">
        <v>55.723483333333299</v>
      </c>
      <c r="J171">
        <v>67.580600000000004</v>
      </c>
      <c r="K171">
        <v>77.728933333333302</v>
      </c>
      <c r="L171">
        <v>73.333399999999997</v>
      </c>
      <c r="M171">
        <v>87.973299999999995</v>
      </c>
      <c r="N171">
        <v>85.158850000000001</v>
      </c>
      <c r="O171">
        <v>88.405308333333394</v>
      </c>
    </row>
    <row r="172" spans="1:15" x14ac:dyDescent="0.25">
      <c r="A172" t="s">
        <v>2049</v>
      </c>
      <c r="B172" t="s">
        <v>2050</v>
      </c>
      <c r="C172" t="s">
        <v>2051</v>
      </c>
      <c r="D172" t="s">
        <v>1213</v>
      </c>
      <c r="E172">
        <v>5.5</v>
      </c>
      <c r="F172">
        <v>5.5</v>
      </c>
      <c r="G172">
        <v>5.5196916666666702</v>
      </c>
      <c r="H172">
        <v>6.7010595376306004</v>
      </c>
      <c r="I172">
        <v>9.4572432834492108</v>
      </c>
      <c r="J172">
        <v>13.609940452489999</v>
      </c>
      <c r="K172">
        <v>12.06775664095</v>
      </c>
      <c r="L172">
        <v>12.381031907384401</v>
      </c>
      <c r="M172">
        <v>13.704031214932501</v>
      </c>
      <c r="N172">
        <v>12.0583166666667</v>
      </c>
      <c r="O172">
        <v>12.746874999999999</v>
      </c>
    </row>
    <row r="173" spans="1:15" x14ac:dyDescent="0.25">
      <c r="A173" t="s">
        <v>2052</v>
      </c>
      <c r="B173" t="s">
        <v>2053</v>
      </c>
      <c r="C173" t="s">
        <v>2054</v>
      </c>
      <c r="D173" t="s">
        <v>1606</v>
      </c>
      <c r="E173">
        <v>2701.2966666666698</v>
      </c>
      <c r="F173">
        <v>2889.5875000000001</v>
      </c>
      <c r="G173">
        <v>2961.90916666667</v>
      </c>
      <c r="H173">
        <v>2985.1858333333298</v>
      </c>
      <c r="I173">
        <v>2981.5146583333299</v>
      </c>
      <c r="J173">
        <v>3385.65</v>
      </c>
      <c r="K173">
        <v>3978.0875265341401</v>
      </c>
      <c r="L173">
        <v>4349.1621352623997</v>
      </c>
      <c r="M173">
        <v>4344.0376417010802</v>
      </c>
      <c r="N173">
        <v>4332.4990985828799</v>
      </c>
      <c r="O173">
        <v>4524.1578819254601</v>
      </c>
    </row>
    <row r="174" spans="1:15" x14ac:dyDescent="0.25">
      <c r="A174" t="s">
        <v>2055</v>
      </c>
      <c r="B174" t="s">
        <v>2056</v>
      </c>
      <c r="C174" t="s">
        <v>2057</v>
      </c>
      <c r="D174" t="s">
        <v>1090</v>
      </c>
      <c r="E174">
        <v>1.6902283333333299</v>
      </c>
      <c r="F174">
        <v>1.6643975</v>
      </c>
      <c r="G174">
        <v>1.58893333333333</v>
      </c>
      <c r="H174">
        <v>1.5071016666666699</v>
      </c>
      <c r="I174">
        <v>1.4148608333333299</v>
      </c>
      <c r="J174">
        <v>1.45451471343873</v>
      </c>
      <c r="K174">
        <v>1.36350833333333</v>
      </c>
      <c r="L174">
        <v>1.2577758771929799</v>
      </c>
      <c r="M174">
        <v>1.2496762037036999</v>
      </c>
      <c r="N174">
        <v>1.2513000000000001</v>
      </c>
      <c r="O174">
        <v>1.26705</v>
      </c>
    </row>
    <row r="175" spans="1:15" x14ac:dyDescent="0.25">
      <c r="A175" t="s">
        <v>2062</v>
      </c>
      <c r="B175" t="s">
        <v>2063</v>
      </c>
      <c r="C175" t="s">
        <v>2064</v>
      </c>
      <c r="D175" t="s">
        <v>1607</v>
      </c>
      <c r="E175">
        <v>7.48474390550839</v>
      </c>
      <c r="F175">
        <v>7.5298730248359602</v>
      </c>
      <c r="G175">
        <v>7.6094583333333299</v>
      </c>
      <c r="H175">
        <v>7.6520000000000001</v>
      </c>
      <c r="I175">
        <v>7.7479166666666703</v>
      </c>
      <c r="J175">
        <v>8.0550416666666695</v>
      </c>
      <c r="K175">
        <v>8.06450134408602</v>
      </c>
      <c r="L175">
        <v>7.64125903009875</v>
      </c>
      <c r="M175">
        <v>7.3552028471520297</v>
      </c>
      <c r="N175">
        <v>7.3021351000420598</v>
      </c>
      <c r="O175">
        <v>7.3753453536421096</v>
      </c>
    </row>
    <row r="176" spans="1:15" x14ac:dyDescent="0.25">
      <c r="A176" t="s">
        <v>2065</v>
      </c>
      <c r="B176" t="s">
        <v>2066</v>
      </c>
      <c r="C176" t="s">
        <v>2067</v>
      </c>
      <c r="D176" t="s">
        <v>1214</v>
      </c>
      <c r="E176" t="s">
        <v>1645</v>
      </c>
      <c r="F176" t="s">
        <v>1645</v>
      </c>
      <c r="G176" t="s">
        <v>1645</v>
      </c>
      <c r="H176" t="s">
        <v>1645</v>
      </c>
      <c r="I176" t="s">
        <v>1645</v>
      </c>
      <c r="J176" t="s">
        <v>1645</v>
      </c>
      <c r="K176" t="s">
        <v>1645</v>
      </c>
      <c r="L176" t="s">
        <v>1645</v>
      </c>
      <c r="M176" t="s">
        <v>1645</v>
      </c>
      <c r="N176" t="s">
        <v>1645</v>
      </c>
      <c r="O176" t="s">
        <v>2446</v>
      </c>
    </row>
    <row r="177" spans="1:15" x14ac:dyDescent="0.25">
      <c r="A177" t="s">
        <v>2068</v>
      </c>
      <c r="B177" t="s">
        <v>2069</v>
      </c>
      <c r="C177" t="s">
        <v>2070</v>
      </c>
      <c r="D177" t="s">
        <v>1608</v>
      </c>
      <c r="E177">
        <v>6.4596925000000001</v>
      </c>
      <c r="F177">
        <v>6.3593283333333304</v>
      </c>
      <c r="G177">
        <v>6.7715491666666701</v>
      </c>
      <c r="H177">
        <v>7.0453650000000003</v>
      </c>
      <c r="I177">
        <v>8.26122333333333</v>
      </c>
      <c r="J177">
        <v>8.4736741582488797</v>
      </c>
      <c r="K177">
        <v>7.3212219611528804</v>
      </c>
      <c r="L177">
        <v>7.2611321323273499</v>
      </c>
      <c r="M177">
        <v>8.2099686265933105</v>
      </c>
      <c r="N177">
        <v>9.6550560691352594</v>
      </c>
      <c r="O177">
        <v>10.852655568783099</v>
      </c>
    </row>
    <row r="178" spans="1:15" x14ac:dyDescent="0.25">
      <c r="A178" t="s">
        <v>2071</v>
      </c>
      <c r="B178" t="s">
        <v>2072</v>
      </c>
      <c r="C178" t="s">
        <v>2073</v>
      </c>
      <c r="D178" t="s">
        <v>1609</v>
      </c>
      <c r="E178" t="s">
        <v>1645</v>
      </c>
      <c r="F178" t="s">
        <v>1645</v>
      </c>
      <c r="G178" t="s">
        <v>1645</v>
      </c>
      <c r="H178" t="s">
        <v>1645</v>
      </c>
      <c r="I178" t="s">
        <v>1645</v>
      </c>
      <c r="J178" t="s">
        <v>1645</v>
      </c>
      <c r="K178" t="s">
        <v>1645</v>
      </c>
      <c r="L178" t="s">
        <v>1645</v>
      </c>
      <c r="M178" t="s">
        <v>1645</v>
      </c>
      <c r="N178" t="s">
        <v>1645</v>
      </c>
      <c r="O178" t="s">
        <v>2446</v>
      </c>
    </row>
    <row r="179" spans="1:15" x14ac:dyDescent="0.25">
      <c r="A179" t="s">
        <v>2075</v>
      </c>
      <c r="B179" t="s">
        <v>2076</v>
      </c>
      <c r="C179" t="s">
        <v>2077</v>
      </c>
      <c r="D179" t="s">
        <v>1610</v>
      </c>
      <c r="E179">
        <v>101.1944575</v>
      </c>
      <c r="F179">
        <v>100.498051666667</v>
      </c>
      <c r="G179">
        <v>103.914445833333</v>
      </c>
      <c r="H179">
        <v>110.623233333333</v>
      </c>
      <c r="I179">
        <v>108.33376271929799</v>
      </c>
      <c r="J179">
        <v>114.94478333333301</v>
      </c>
      <c r="K179">
        <v>113.064480448821</v>
      </c>
      <c r="L179">
        <v>110.565207851396</v>
      </c>
      <c r="M179">
        <v>127.60335350681</v>
      </c>
      <c r="N179">
        <v>129.06903093288801</v>
      </c>
      <c r="O179">
        <v>130.564685218829</v>
      </c>
    </row>
    <row r="180" spans="1:15" x14ac:dyDescent="0.25">
      <c r="A180" t="s">
        <v>2082</v>
      </c>
      <c r="B180" t="s">
        <v>2083</v>
      </c>
      <c r="C180" t="s">
        <v>2073</v>
      </c>
      <c r="D180" t="s">
        <v>1215</v>
      </c>
      <c r="E180">
        <v>2.5790500000000001</v>
      </c>
      <c r="F180">
        <v>2.4360583333333299</v>
      </c>
      <c r="G180">
        <v>2.17153333333333</v>
      </c>
      <c r="H180">
        <v>2.0160999999999998</v>
      </c>
      <c r="I180">
        <v>2.0901628287698402</v>
      </c>
      <c r="J180">
        <v>2.3015333333333299</v>
      </c>
      <c r="K180">
        <v>2.30600092016667</v>
      </c>
      <c r="L180">
        <v>2.6666196217746898</v>
      </c>
      <c r="M180">
        <v>3.5729583333333301</v>
      </c>
      <c r="N180">
        <v>4.7532570833333301</v>
      </c>
      <c r="O180">
        <v>5.7368666666666703</v>
      </c>
    </row>
    <row r="181" spans="1:15" x14ac:dyDescent="0.25">
      <c r="A181" t="s">
        <v>2084</v>
      </c>
      <c r="B181" t="s">
        <v>2085</v>
      </c>
      <c r="C181" t="s">
        <v>2086</v>
      </c>
      <c r="D181" t="s">
        <v>1611</v>
      </c>
      <c r="E181">
        <v>2.7335833333333301</v>
      </c>
      <c r="F181">
        <v>2.73166666666667</v>
      </c>
      <c r="G181">
        <v>2.7437499999999999</v>
      </c>
      <c r="H181">
        <v>2.7450000000000001</v>
      </c>
      <c r="I181">
        <v>2.7450000000000001</v>
      </c>
      <c r="J181">
        <v>2.7450000000000001</v>
      </c>
      <c r="K181">
        <v>2.7454166666666699</v>
      </c>
      <c r="L181">
        <v>3.2679999999999998</v>
      </c>
      <c r="M181">
        <v>3.3</v>
      </c>
      <c r="N181">
        <v>3.3</v>
      </c>
      <c r="O181">
        <v>3.3</v>
      </c>
    </row>
    <row r="182" spans="1:15" x14ac:dyDescent="0.25">
      <c r="A182" t="s">
        <v>2087</v>
      </c>
      <c r="B182" t="s">
        <v>2088</v>
      </c>
      <c r="C182" t="s">
        <v>2089</v>
      </c>
      <c r="D182" t="s">
        <v>1216</v>
      </c>
      <c r="E182">
        <v>6.4596925000000001</v>
      </c>
      <c r="F182">
        <v>6.3593283333333304</v>
      </c>
      <c r="G182">
        <v>6.7715491666666701</v>
      </c>
      <c r="H182">
        <v>7.0453650000000003</v>
      </c>
      <c r="I182">
        <v>8.26122333333333</v>
      </c>
      <c r="J182">
        <v>8.4736741582488797</v>
      </c>
      <c r="K182">
        <v>7.3212219611528804</v>
      </c>
      <c r="L182">
        <v>7.2611321323273499</v>
      </c>
      <c r="M182">
        <v>8.2099686265933105</v>
      </c>
      <c r="N182">
        <v>9.6550560691352594</v>
      </c>
      <c r="O182">
        <v>10.852655568783099</v>
      </c>
    </row>
    <row r="183" spans="1:15" x14ac:dyDescent="0.25">
      <c r="A183" t="s">
        <v>2090</v>
      </c>
      <c r="B183" t="s">
        <v>2091</v>
      </c>
      <c r="C183" t="s">
        <v>2092</v>
      </c>
      <c r="D183" t="s">
        <v>1089</v>
      </c>
      <c r="E183">
        <v>7.3488866666666697</v>
      </c>
      <c r="F183">
        <v>7.4730883333333296</v>
      </c>
      <c r="G183">
        <v>7.3782491666666701</v>
      </c>
      <c r="H183">
        <v>6.7587700000000002</v>
      </c>
      <c r="I183">
        <v>6.5910991666666696</v>
      </c>
      <c r="J183">
        <v>7.6538191666666702</v>
      </c>
      <c r="K183">
        <v>7.2075241666666701</v>
      </c>
      <c r="L183">
        <v>6.4935433333333297</v>
      </c>
      <c r="M183">
        <v>6.7750158333333301</v>
      </c>
      <c r="N183">
        <v>6.51397166666667</v>
      </c>
      <c r="O183">
        <v>6.8607849999999999</v>
      </c>
    </row>
    <row r="184" spans="1:15" x14ac:dyDescent="0.25">
      <c r="A184" t="s">
        <v>1919</v>
      </c>
      <c r="B184" t="s">
        <v>1920</v>
      </c>
      <c r="C184" t="s">
        <v>1921</v>
      </c>
      <c r="D184" t="s">
        <v>1201</v>
      </c>
      <c r="E184" t="s">
        <v>1645</v>
      </c>
      <c r="F184" t="s">
        <v>1645</v>
      </c>
      <c r="G184" t="s">
        <v>1645</v>
      </c>
      <c r="H184" t="s">
        <v>1645</v>
      </c>
      <c r="I184" t="s">
        <v>1645</v>
      </c>
      <c r="J184" t="s">
        <v>1645</v>
      </c>
      <c r="K184" t="s">
        <v>1645</v>
      </c>
      <c r="L184" t="s">
        <v>1645</v>
      </c>
      <c r="M184" t="s">
        <v>1645</v>
      </c>
      <c r="N184">
        <v>0.92690354775828498</v>
      </c>
      <c r="O184">
        <v>0.91615104728361296</v>
      </c>
    </row>
    <row r="185" spans="1:15" x14ac:dyDescent="0.25">
      <c r="A185" t="s">
        <v>2093</v>
      </c>
      <c r="B185" t="s">
        <v>1920</v>
      </c>
      <c r="C185" t="s">
        <v>1921</v>
      </c>
      <c r="D185" t="s">
        <v>1201</v>
      </c>
      <c r="E185">
        <v>1.2434958333333299</v>
      </c>
      <c r="F185">
        <v>1.2451766666666699</v>
      </c>
      <c r="G185">
        <v>1.2538433333333301</v>
      </c>
      <c r="H185">
        <v>1.20036583333333</v>
      </c>
      <c r="I185">
        <v>1.0830900000000001</v>
      </c>
      <c r="J185">
        <v>1.08814169630268</v>
      </c>
      <c r="K185">
        <v>1.04290564573352</v>
      </c>
      <c r="L185">
        <v>0.88804202822328104</v>
      </c>
      <c r="M185">
        <v>0.93768448070934896</v>
      </c>
      <c r="N185">
        <v>0.92690354775828498</v>
      </c>
      <c r="O185">
        <v>0.91615104728361296</v>
      </c>
    </row>
    <row r="186" spans="1:15" x14ac:dyDescent="0.25">
      <c r="A186" t="s">
        <v>2094</v>
      </c>
      <c r="B186" t="s">
        <v>2095</v>
      </c>
      <c r="C186" t="s">
        <v>2096</v>
      </c>
      <c r="D186" t="s">
        <v>1217</v>
      </c>
      <c r="E186">
        <v>11.225</v>
      </c>
      <c r="F186">
        <v>11.225</v>
      </c>
      <c r="G186">
        <v>11.225</v>
      </c>
      <c r="H186">
        <v>11.225</v>
      </c>
      <c r="I186">
        <v>11.225</v>
      </c>
      <c r="J186">
        <v>11.225</v>
      </c>
      <c r="K186">
        <v>11.225</v>
      </c>
      <c r="L186">
        <v>11.225</v>
      </c>
      <c r="M186">
        <v>11.225</v>
      </c>
      <c r="N186">
        <v>11.225</v>
      </c>
      <c r="O186">
        <v>11.225</v>
      </c>
    </row>
    <row r="187" spans="1:15" x14ac:dyDescent="0.25">
      <c r="A187" t="s">
        <v>2447</v>
      </c>
      <c r="B187" t="s">
        <v>2165</v>
      </c>
      <c r="C187" t="s">
        <v>2166</v>
      </c>
      <c r="D187" t="s">
        <v>1612</v>
      </c>
      <c r="O187">
        <v>30.754999999999999</v>
      </c>
    </row>
    <row r="188" spans="1:15" x14ac:dyDescent="0.25">
      <c r="A188" t="s">
        <v>2097</v>
      </c>
      <c r="B188" t="s">
        <v>2098</v>
      </c>
      <c r="C188" t="s">
        <v>2099</v>
      </c>
      <c r="D188" t="s">
        <v>1613</v>
      </c>
      <c r="E188">
        <v>2.97050833333333</v>
      </c>
      <c r="F188">
        <v>3.11656666666667</v>
      </c>
      <c r="G188">
        <v>3.2984083333333301</v>
      </c>
      <c r="H188">
        <v>3.44248333333333</v>
      </c>
      <c r="I188">
        <v>3.4307249999999998</v>
      </c>
      <c r="J188">
        <v>4.1427083333333297</v>
      </c>
      <c r="K188">
        <v>4.3789666666666696</v>
      </c>
      <c r="L188">
        <v>4.61018333333333</v>
      </c>
      <c r="M188">
        <v>4.7377083333333303</v>
      </c>
      <c r="N188" t="s">
        <v>1645</v>
      </c>
      <c r="O188">
        <v>4.9347583333333302</v>
      </c>
    </row>
    <row r="189" spans="1:15" x14ac:dyDescent="0.25">
      <c r="A189" t="s">
        <v>2100</v>
      </c>
      <c r="B189" t="s">
        <v>2101</v>
      </c>
      <c r="C189" t="s">
        <v>2102</v>
      </c>
      <c r="D189" t="s">
        <v>1614</v>
      </c>
      <c r="E189">
        <v>1089.33477148982</v>
      </c>
      <c r="F189">
        <v>1128.9341791619199</v>
      </c>
      <c r="G189">
        <v>1251.89997292515</v>
      </c>
      <c r="H189">
        <v>1245.0354640478299</v>
      </c>
      <c r="I189">
        <v>1196.3107092104599</v>
      </c>
      <c r="J189">
        <v>1320.3120607404101</v>
      </c>
      <c r="K189">
        <v>1409.2722105612399</v>
      </c>
      <c r="L189">
        <v>1572.1162253145999</v>
      </c>
      <c r="M189">
        <v>1583.00278737484</v>
      </c>
      <c r="N189">
        <v>1600.44431740292</v>
      </c>
      <c r="O189">
        <v>1979.6</v>
      </c>
    </row>
    <row r="190" spans="1:15" x14ac:dyDescent="0.25">
      <c r="A190" t="s">
        <v>2103</v>
      </c>
      <c r="B190" t="s">
        <v>2104</v>
      </c>
      <c r="C190" t="s">
        <v>2105</v>
      </c>
      <c r="D190" t="s">
        <v>1218</v>
      </c>
      <c r="E190">
        <v>40.2224149175021</v>
      </c>
      <c r="F190">
        <v>40.220130208333302</v>
      </c>
      <c r="G190">
        <v>37.881983221536302</v>
      </c>
      <c r="H190">
        <v>34.518180591701302</v>
      </c>
      <c r="I190">
        <v>33.313300641233802</v>
      </c>
      <c r="J190">
        <v>34.285774123424098</v>
      </c>
      <c r="K190">
        <v>31.685704999999999</v>
      </c>
      <c r="L190">
        <v>30.4917333333333</v>
      </c>
      <c r="M190">
        <v>31.0830916666667</v>
      </c>
      <c r="N190">
        <v>30.7259666666667</v>
      </c>
      <c r="O190">
        <v>32.479833333333303</v>
      </c>
    </row>
    <row r="191" spans="1:15" x14ac:dyDescent="0.25">
      <c r="A191" t="s">
        <v>2108</v>
      </c>
      <c r="B191" t="s">
        <v>2109</v>
      </c>
      <c r="C191" t="s">
        <v>2110</v>
      </c>
      <c r="D191" t="s">
        <v>1615</v>
      </c>
      <c r="E191">
        <v>1.9715627931326101</v>
      </c>
      <c r="F191">
        <v>1.9430362169364801</v>
      </c>
      <c r="G191">
        <v>2.0258807949091402</v>
      </c>
      <c r="H191">
        <v>1.97093365696189</v>
      </c>
      <c r="I191">
        <v>1.9424442568685301</v>
      </c>
      <c r="J191">
        <v>2.0344936132287899</v>
      </c>
      <c r="K191">
        <v>1.9059878423835299</v>
      </c>
      <c r="L191">
        <v>1.7289507097783201</v>
      </c>
      <c r="M191">
        <v>1.7195070158616499</v>
      </c>
      <c r="N191">
        <v>1.7739419480166301</v>
      </c>
      <c r="O191">
        <v>1.8467736845354601</v>
      </c>
    </row>
    <row r="192" spans="1:15" x14ac:dyDescent="0.25">
      <c r="A192" t="s">
        <v>2111</v>
      </c>
      <c r="B192" t="s">
        <v>2112</v>
      </c>
      <c r="C192" t="s">
        <v>2113</v>
      </c>
      <c r="D192" t="s">
        <v>1616</v>
      </c>
      <c r="E192">
        <v>6.2989916666666703</v>
      </c>
      <c r="F192">
        <v>6.29955833333333</v>
      </c>
      <c r="G192">
        <v>6.3122833333333297</v>
      </c>
      <c r="H192">
        <v>6.3280333333333303</v>
      </c>
      <c r="I192">
        <v>6.2894333333333297</v>
      </c>
      <c r="J192">
        <v>6.3249083333333296</v>
      </c>
      <c r="K192">
        <v>6.3755083333333298</v>
      </c>
      <c r="L192">
        <v>6.40930070568578</v>
      </c>
      <c r="M192">
        <v>6.4296026559454198</v>
      </c>
      <c r="N192">
        <v>6.4426293976465896</v>
      </c>
      <c r="O192">
        <v>6.4072429116312701</v>
      </c>
    </row>
    <row r="193" spans="1:15" x14ac:dyDescent="0.25">
      <c r="A193" t="s">
        <v>2114</v>
      </c>
      <c r="B193" t="s">
        <v>2115</v>
      </c>
      <c r="C193" t="s">
        <v>2116</v>
      </c>
      <c r="D193" t="s">
        <v>1088</v>
      </c>
      <c r="E193">
        <v>1.2454666666666701</v>
      </c>
      <c r="F193">
        <v>1.2974333333333301</v>
      </c>
      <c r="G193">
        <v>1.3310249999999999</v>
      </c>
      <c r="H193">
        <v>1.28135833333333</v>
      </c>
      <c r="I193">
        <v>1.23214166666667</v>
      </c>
      <c r="J193">
        <v>1.3502749999999999</v>
      </c>
      <c r="K193">
        <v>1.4314</v>
      </c>
      <c r="L193">
        <v>1.4077833333333301</v>
      </c>
      <c r="M193">
        <v>1.56189166666667</v>
      </c>
      <c r="N193">
        <v>1.62465833333333</v>
      </c>
      <c r="O193">
        <v>1.697675</v>
      </c>
    </row>
    <row r="194" spans="1:15" x14ac:dyDescent="0.25">
      <c r="A194" t="s">
        <v>2117</v>
      </c>
      <c r="B194" t="s">
        <v>2118</v>
      </c>
      <c r="C194" t="s">
        <v>2119</v>
      </c>
      <c r="D194" t="s">
        <v>1219</v>
      </c>
      <c r="E194">
        <v>1.4255372500000001</v>
      </c>
      <c r="F194">
        <v>1.3435831083333301</v>
      </c>
      <c r="G194">
        <v>1.4284534133384501</v>
      </c>
      <c r="H194">
        <v>1.3029309053379401</v>
      </c>
      <c r="I194">
        <v>1.30152170281795</v>
      </c>
      <c r="J194">
        <v>1.54995977566564</v>
      </c>
      <c r="K194">
        <v>1.5028486296723</v>
      </c>
      <c r="L194">
        <v>1.67495455197133</v>
      </c>
      <c r="M194">
        <v>1.7960009444135501</v>
      </c>
      <c r="N194">
        <v>1.90376824244752</v>
      </c>
      <c r="O194">
        <v>2.1885424177547299</v>
      </c>
    </row>
    <row r="195" spans="1:15" x14ac:dyDescent="0.25">
      <c r="A195" t="s">
        <v>2120</v>
      </c>
      <c r="B195" t="s">
        <v>2121</v>
      </c>
      <c r="C195" t="s">
        <v>2122</v>
      </c>
      <c r="D195" t="s">
        <v>1617</v>
      </c>
      <c r="E195" t="s">
        <v>1645</v>
      </c>
      <c r="F195" t="s">
        <v>1645</v>
      </c>
      <c r="G195" t="s">
        <v>1645</v>
      </c>
      <c r="H195" t="s">
        <v>1645</v>
      </c>
      <c r="I195" t="s">
        <v>1645</v>
      </c>
      <c r="J195" t="s">
        <v>1645</v>
      </c>
      <c r="K195" t="s">
        <v>1645</v>
      </c>
      <c r="L195" t="s">
        <v>1645</v>
      </c>
      <c r="M195" t="s">
        <v>1645</v>
      </c>
      <c r="N195" t="s">
        <v>1645</v>
      </c>
      <c r="O195" t="s">
        <v>2446</v>
      </c>
    </row>
    <row r="196" spans="1:15" x14ac:dyDescent="0.25">
      <c r="A196" t="s">
        <v>2131</v>
      </c>
      <c r="B196" t="s">
        <v>2132</v>
      </c>
      <c r="C196" t="s">
        <v>2133</v>
      </c>
      <c r="D196" t="s">
        <v>1618</v>
      </c>
      <c r="E196">
        <v>3.6724999999999999</v>
      </c>
      <c r="F196">
        <v>3.6724999999999999</v>
      </c>
      <c r="G196">
        <v>3.6724999999999999</v>
      </c>
      <c r="H196">
        <v>3.6724999999999999</v>
      </c>
      <c r="I196">
        <v>3.6724999999999999</v>
      </c>
      <c r="J196">
        <v>3.6724999999999999</v>
      </c>
      <c r="K196">
        <v>3.6724999999999999</v>
      </c>
      <c r="L196">
        <v>3.6724999999999999</v>
      </c>
      <c r="M196">
        <v>3.6724999999999999</v>
      </c>
      <c r="N196">
        <v>3.6724999999999999</v>
      </c>
      <c r="O196">
        <v>3.6724999999999999</v>
      </c>
    </row>
    <row r="197" spans="1:15" x14ac:dyDescent="0.25">
      <c r="A197" t="s">
        <v>1652</v>
      </c>
      <c r="B197" t="s">
        <v>1653</v>
      </c>
      <c r="C197" t="s">
        <v>1654</v>
      </c>
      <c r="D197" t="s">
        <v>1546</v>
      </c>
      <c r="E197" t="s">
        <v>1645</v>
      </c>
      <c r="F197" t="s">
        <v>1645</v>
      </c>
      <c r="G197" t="s">
        <v>1645</v>
      </c>
      <c r="H197" t="s">
        <v>1645</v>
      </c>
      <c r="I197" t="s">
        <v>1645</v>
      </c>
      <c r="J197" t="s">
        <v>1645</v>
      </c>
      <c r="K197" t="s">
        <v>1645</v>
      </c>
      <c r="L197" t="s">
        <v>1645</v>
      </c>
      <c r="M197" t="s">
        <v>1645</v>
      </c>
      <c r="N197">
        <v>1</v>
      </c>
      <c r="O197">
        <v>1</v>
      </c>
    </row>
    <row r="198" spans="1:15" x14ac:dyDescent="0.25">
      <c r="A198" t="s">
        <v>1791</v>
      </c>
      <c r="B198" t="s">
        <v>1653</v>
      </c>
      <c r="C198" t="s">
        <v>1654</v>
      </c>
      <c r="D198" t="s">
        <v>1546</v>
      </c>
      <c r="E198">
        <v>25000</v>
      </c>
      <c r="F198">
        <v>25000</v>
      </c>
      <c r="G198">
        <v>25000</v>
      </c>
      <c r="H198" t="s">
        <v>1645</v>
      </c>
      <c r="I198" t="s">
        <v>1645</v>
      </c>
      <c r="J198" t="s">
        <v>1645</v>
      </c>
      <c r="K198" t="s">
        <v>1645</v>
      </c>
      <c r="L198" t="s">
        <v>1645</v>
      </c>
      <c r="M198" t="s">
        <v>1645</v>
      </c>
      <c r="N198">
        <v>1</v>
      </c>
      <c r="O198">
        <v>1</v>
      </c>
    </row>
    <row r="199" spans="1:15" x14ac:dyDescent="0.25">
      <c r="A199" t="s">
        <v>1795</v>
      </c>
      <c r="B199" t="s">
        <v>1653</v>
      </c>
      <c r="C199" t="s">
        <v>1654</v>
      </c>
      <c r="D199" t="s">
        <v>1546</v>
      </c>
      <c r="N199">
        <v>1</v>
      </c>
      <c r="O199">
        <v>1</v>
      </c>
    </row>
    <row r="200" spans="1:15" x14ac:dyDescent="0.25">
      <c r="A200" t="s">
        <v>1827</v>
      </c>
      <c r="B200" t="s">
        <v>1653</v>
      </c>
      <c r="C200" t="s">
        <v>1654</v>
      </c>
      <c r="D200" t="s">
        <v>1546</v>
      </c>
      <c r="E200" t="s">
        <v>1645</v>
      </c>
      <c r="F200" t="s">
        <v>1645</v>
      </c>
      <c r="G200" t="s">
        <v>1645</v>
      </c>
      <c r="H200" t="s">
        <v>1645</v>
      </c>
      <c r="I200" t="s">
        <v>1645</v>
      </c>
      <c r="J200" t="s">
        <v>1645</v>
      </c>
      <c r="K200" t="s">
        <v>1645</v>
      </c>
      <c r="L200" t="s">
        <v>1645</v>
      </c>
      <c r="M200" t="s">
        <v>1645</v>
      </c>
      <c r="N200">
        <v>1</v>
      </c>
      <c r="O200">
        <v>1</v>
      </c>
    </row>
    <row r="201" spans="1:15" x14ac:dyDescent="0.25">
      <c r="A201" t="s">
        <v>1946</v>
      </c>
      <c r="B201" t="s">
        <v>1653</v>
      </c>
      <c r="C201" t="s">
        <v>1654</v>
      </c>
      <c r="D201" t="s">
        <v>1546</v>
      </c>
      <c r="E201" t="s">
        <v>1645</v>
      </c>
      <c r="F201" t="s">
        <v>1645</v>
      </c>
      <c r="G201" t="s">
        <v>1645</v>
      </c>
      <c r="H201" t="s">
        <v>1645</v>
      </c>
      <c r="I201" t="s">
        <v>1645</v>
      </c>
      <c r="J201" t="s">
        <v>1645</v>
      </c>
      <c r="K201" t="s">
        <v>1645</v>
      </c>
      <c r="L201" t="s">
        <v>1645</v>
      </c>
      <c r="M201" t="s">
        <v>1645</v>
      </c>
      <c r="N201">
        <v>1</v>
      </c>
      <c r="O201">
        <v>1</v>
      </c>
    </row>
    <row r="202" spans="1:15" x14ac:dyDescent="0.25">
      <c r="A202" t="s">
        <v>1956</v>
      </c>
      <c r="B202" t="s">
        <v>1653</v>
      </c>
      <c r="C202" t="s">
        <v>1654</v>
      </c>
      <c r="D202" t="s">
        <v>1546</v>
      </c>
      <c r="E202">
        <v>1</v>
      </c>
      <c r="F202">
        <v>1</v>
      </c>
      <c r="G202">
        <v>1</v>
      </c>
      <c r="H202">
        <v>1</v>
      </c>
      <c r="I202">
        <v>1</v>
      </c>
      <c r="J202">
        <v>1</v>
      </c>
      <c r="K202">
        <v>1</v>
      </c>
      <c r="L202">
        <v>1</v>
      </c>
      <c r="M202">
        <v>1</v>
      </c>
      <c r="N202">
        <v>1</v>
      </c>
      <c r="O202">
        <v>1</v>
      </c>
    </row>
    <row r="203" spans="1:15" x14ac:dyDescent="0.25">
      <c r="A203" t="s">
        <v>1992</v>
      </c>
      <c r="B203" t="s">
        <v>1653</v>
      </c>
      <c r="C203" t="s">
        <v>1654</v>
      </c>
      <c r="D203" t="s">
        <v>1546</v>
      </c>
      <c r="E203" t="s">
        <v>1645</v>
      </c>
      <c r="F203" t="s">
        <v>1645</v>
      </c>
      <c r="G203" t="s">
        <v>1645</v>
      </c>
      <c r="H203" t="s">
        <v>1645</v>
      </c>
      <c r="I203" t="s">
        <v>1645</v>
      </c>
      <c r="J203" t="s">
        <v>1645</v>
      </c>
      <c r="K203" t="s">
        <v>1645</v>
      </c>
      <c r="L203" t="s">
        <v>1645</v>
      </c>
      <c r="M203" t="s">
        <v>1645</v>
      </c>
      <c r="N203">
        <v>1</v>
      </c>
      <c r="O203">
        <v>1</v>
      </c>
    </row>
    <row r="204" spans="1:15" x14ac:dyDescent="0.25">
      <c r="A204" t="s">
        <v>2002</v>
      </c>
      <c r="B204" t="s">
        <v>1653</v>
      </c>
      <c r="C204" t="s">
        <v>1654</v>
      </c>
      <c r="D204" t="s">
        <v>1546</v>
      </c>
      <c r="E204" t="s">
        <v>1645</v>
      </c>
      <c r="F204" t="s">
        <v>1645</v>
      </c>
      <c r="G204" t="s">
        <v>1645</v>
      </c>
      <c r="H204" t="s">
        <v>1645</v>
      </c>
      <c r="I204" t="s">
        <v>1645</v>
      </c>
      <c r="J204" t="s">
        <v>1645</v>
      </c>
      <c r="K204" t="s">
        <v>1645</v>
      </c>
      <c r="L204" t="s">
        <v>1645</v>
      </c>
      <c r="M204" t="s">
        <v>1645</v>
      </c>
      <c r="N204">
        <v>1</v>
      </c>
      <c r="O204">
        <v>1</v>
      </c>
    </row>
    <row r="205" spans="1:15" x14ac:dyDescent="0.25">
      <c r="A205" t="s">
        <v>2022</v>
      </c>
      <c r="B205" t="s">
        <v>1653</v>
      </c>
      <c r="C205" t="s">
        <v>1654</v>
      </c>
      <c r="D205" t="s">
        <v>1546</v>
      </c>
      <c r="E205" t="s">
        <v>1645</v>
      </c>
      <c r="F205" t="s">
        <v>1645</v>
      </c>
      <c r="G205" t="s">
        <v>1645</v>
      </c>
      <c r="H205" t="s">
        <v>1645</v>
      </c>
      <c r="I205" t="s">
        <v>1645</v>
      </c>
      <c r="J205" t="s">
        <v>1645</v>
      </c>
      <c r="K205" t="s">
        <v>1645</v>
      </c>
      <c r="L205" t="s">
        <v>1645</v>
      </c>
      <c r="M205" t="s">
        <v>1645</v>
      </c>
      <c r="N205">
        <v>1</v>
      </c>
      <c r="O205">
        <v>1</v>
      </c>
    </row>
    <row r="206" spans="1:15" x14ac:dyDescent="0.25">
      <c r="A206" t="s">
        <v>2106</v>
      </c>
      <c r="B206" t="s">
        <v>1653</v>
      </c>
      <c r="C206" t="s">
        <v>1654</v>
      </c>
      <c r="D206" t="s">
        <v>1546</v>
      </c>
      <c r="E206">
        <v>1</v>
      </c>
      <c r="F206">
        <v>1</v>
      </c>
      <c r="G206">
        <v>1</v>
      </c>
      <c r="H206">
        <v>1</v>
      </c>
      <c r="I206">
        <v>1</v>
      </c>
      <c r="J206">
        <v>1</v>
      </c>
      <c r="K206">
        <v>1</v>
      </c>
      <c r="L206">
        <v>1</v>
      </c>
      <c r="M206">
        <v>1</v>
      </c>
      <c r="N206">
        <v>1</v>
      </c>
      <c r="O206">
        <v>1</v>
      </c>
    </row>
    <row r="207" spans="1:15" x14ac:dyDescent="0.25">
      <c r="A207" t="s">
        <v>2123</v>
      </c>
      <c r="B207" t="s">
        <v>1653</v>
      </c>
      <c r="C207" t="s">
        <v>1654</v>
      </c>
      <c r="D207" t="s">
        <v>1546</v>
      </c>
      <c r="E207" t="s">
        <v>1645</v>
      </c>
      <c r="F207" t="s">
        <v>1645</v>
      </c>
      <c r="G207" t="s">
        <v>1645</v>
      </c>
      <c r="H207" t="s">
        <v>1645</v>
      </c>
      <c r="I207" t="s">
        <v>1645</v>
      </c>
      <c r="J207" t="s">
        <v>1645</v>
      </c>
      <c r="K207" t="s">
        <v>1645</v>
      </c>
      <c r="L207" t="s">
        <v>1645</v>
      </c>
      <c r="M207" t="s">
        <v>1645</v>
      </c>
      <c r="N207">
        <v>1</v>
      </c>
      <c r="O207">
        <v>1</v>
      </c>
    </row>
    <row r="208" spans="1:15" x14ac:dyDescent="0.25">
      <c r="A208" t="s">
        <v>2135</v>
      </c>
      <c r="B208" t="s">
        <v>1653</v>
      </c>
      <c r="C208" t="s">
        <v>1654</v>
      </c>
      <c r="D208" t="s">
        <v>1546</v>
      </c>
      <c r="E208">
        <v>1</v>
      </c>
      <c r="F208">
        <v>1</v>
      </c>
      <c r="G208">
        <v>1</v>
      </c>
      <c r="H208">
        <v>1</v>
      </c>
      <c r="I208">
        <v>1</v>
      </c>
      <c r="J208">
        <v>1</v>
      </c>
      <c r="K208">
        <v>1</v>
      </c>
      <c r="L208">
        <v>1</v>
      </c>
      <c r="M208">
        <v>1</v>
      </c>
      <c r="N208">
        <v>1</v>
      </c>
      <c r="O208">
        <v>1</v>
      </c>
    </row>
    <row r="209" spans="1:15" x14ac:dyDescent="0.25">
      <c r="A209" t="s">
        <v>2151</v>
      </c>
      <c r="B209" t="s">
        <v>1653</v>
      </c>
      <c r="C209" t="s">
        <v>1654</v>
      </c>
      <c r="D209" t="s">
        <v>1546</v>
      </c>
      <c r="E209">
        <v>1</v>
      </c>
      <c r="F209">
        <v>1</v>
      </c>
      <c r="G209">
        <v>1</v>
      </c>
      <c r="H209">
        <v>1</v>
      </c>
      <c r="I209">
        <v>1</v>
      </c>
      <c r="J209">
        <v>1</v>
      </c>
      <c r="K209">
        <v>1</v>
      </c>
      <c r="L209">
        <v>1</v>
      </c>
      <c r="M209">
        <v>1</v>
      </c>
      <c r="N209">
        <v>1</v>
      </c>
      <c r="O209">
        <v>1</v>
      </c>
    </row>
    <row r="210" spans="1:15" x14ac:dyDescent="0.25">
      <c r="A210" t="s">
        <v>2159</v>
      </c>
      <c r="B210" t="s">
        <v>1653</v>
      </c>
      <c r="C210" t="s">
        <v>1654</v>
      </c>
      <c r="D210" t="s">
        <v>1546</v>
      </c>
      <c r="E210">
        <v>5.0744194146319499</v>
      </c>
      <c r="F210">
        <v>22.389039604825498</v>
      </c>
      <c r="G210">
        <v>164.547356500646</v>
      </c>
      <c r="H210">
        <v>9686.7716695417494</v>
      </c>
      <c r="I210">
        <v>6723052073.3381004</v>
      </c>
      <c r="J210" t="s">
        <v>1645</v>
      </c>
      <c r="K210" t="s">
        <v>1645</v>
      </c>
      <c r="L210" t="s">
        <v>1645</v>
      </c>
      <c r="M210" t="s">
        <v>1645</v>
      </c>
      <c r="N210">
        <v>1</v>
      </c>
      <c r="O210">
        <v>1</v>
      </c>
    </row>
    <row r="211" spans="1:15" x14ac:dyDescent="0.25">
      <c r="A211" t="s">
        <v>2125</v>
      </c>
      <c r="B211" t="s">
        <v>2126</v>
      </c>
      <c r="C211" t="s">
        <v>2127</v>
      </c>
      <c r="D211" t="s">
        <v>1619</v>
      </c>
      <c r="E211">
        <v>1810.3047136515099</v>
      </c>
      <c r="F211">
        <v>1780.6657768939399</v>
      </c>
      <c r="G211">
        <v>1831.45340494586</v>
      </c>
      <c r="H211">
        <v>1723.4917723430001</v>
      </c>
      <c r="I211">
        <v>1720.4438833177701</v>
      </c>
      <c r="J211">
        <v>2030.4880743341801</v>
      </c>
      <c r="K211">
        <v>2177.5575068335802</v>
      </c>
      <c r="L211">
        <v>2522.74632070807</v>
      </c>
      <c r="M211">
        <v>2504.5630775832801</v>
      </c>
      <c r="N211">
        <v>2586.8895685656098</v>
      </c>
      <c r="O211">
        <v>2599.7885214186199</v>
      </c>
    </row>
    <row r="212" spans="1:15" x14ac:dyDescent="0.25">
      <c r="A212" t="s">
        <v>2128</v>
      </c>
      <c r="B212" t="s">
        <v>2129</v>
      </c>
      <c r="C212" t="s">
        <v>2130</v>
      </c>
      <c r="D212" t="s">
        <v>1620</v>
      </c>
      <c r="E212">
        <v>5.3191806666666697</v>
      </c>
      <c r="F212">
        <v>5.1247290000000003</v>
      </c>
      <c r="G212">
        <v>5.05</v>
      </c>
      <c r="H212">
        <v>5.05</v>
      </c>
      <c r="I212">
        <v>5.2672214166666702</v>
      </c>
      <c r="J212">
        <v>7.79124033333333</v>
      </c>
      <c r="K212">
        <v>7.9356394166666702</v>
      </c>
      <c r="L212">
        <v>7.9675628333333304</v>
      </c>
      <c r="M212">
        <v>7.99102933333333</v>
      </c>
      <c r="N212">
        <v>7.9930000000000003</v>
      </c>
      <c r="O212">
        <v>11.886659416666699</v>
      </c>
    </row>
    <row r="213" spans="1:15" x14ac:dyDescent="0.25">
      <c r="A213" t="s">
        <v>2136</v>
      </c>
      <c r="B213" t="s">
        <v>2137</v>
      </c>
      <c r="C213" t="s">
        <v>2138</v>
      </c>
      <c r="D213" t="s">
        <v>1621</v>
      </c>
      <c r="E213">
        <v>28.7037333333333</v>
      </c>
      <c r="F213">
        <v>24.4786</v>
      </c>
      <c r="G213">
        <v>24.073358333333299</v>
      </c>
      <c r="H213">
        <v>23.471025000000001</v>
      </c>
      <c r="I213">
        <v>20.9493166666667</v>
      </c>
      <c r="J213">
        <v>22.567983333333299</v>
      </c>
      <c r="K213">
        <v>20.059275</v>
      </c>
      <c r="L213">
        <v>19.314208333333301</v>
      </c>
      <c r="M213">
        <v>20.310575</v>
      </c>
      <c r="N213">
        <v>20.481608333333298</v>
      </c>
      <c r="O213">
        <v>23.246024999999999</v>
      </c>
    </row>
    <row r="214" spans="1:15" x14ac:dyDescent="0.25">
      <c r="A214" t="s">
        <v>2139</v>
      </c>
      <c r="B214" t="s">
        <v>2140</v>
      </c>
      <c r="C214" t="s">
        <v>2141</v>
      </c>
      <c r="D214" t="s">
        <v>1622</v>
      </c>
      <c r="E214" t="s">
        <v>1645</v>
      </c>
      <c r="F214" t="s">
        <v>1645</v>
      </c>
      <c r="G214" t="s">
        <v>1645</v>
      </c>
      <c r="H214" t="s">
        <v>1645</v>
      </c>
      <c r="I214" t="s">
        <v>1645</v>
      </c>
      <c r="J214" t="s">
        <v>1645</v>
      </c>
      <c r="K214" t="s">
        <v>1645</v>
      </c>
      <c r="L214" t="s">
        <v>1645</v>
      </c>
      <c r="M214" t="s">
        <v>1645</v>
      </c>
      <c r="N214" t="s">
        <v>1645</v>
      </c>
      <c r="O214" t="s">
        <v>2446</v>
      </c>
    </row>
    <row r="215" spans="1:15" x14ac:dyDescent="0.25">
      <c r="A215" t="s">
        <v>2142</v>
      </c>
      <c r="B215" t="s">
        <v>2143</v>
      </c>
      <c r="C215" t="s">
        <v>2144</v>
      </c>
      <c r="D215" t="s">
        <v>1220</v>
      </c>
      <c r="E215">
        <v>111.79</v>
      </c>
      <c r="F215">
        <v>109.245833333333</v>
      </c>
      <c r="G215">
        <v>110.64083333333301</v>
      </c>
      <c r="H215">
        <v>102.4375</v>
      </c>
      <c r="I215">
        <v>101.334166666667</v>
      </c>
      <c r="J215">
        <v>106.740833333333</v>
      </c>
      <c r="K215">
        <v>96.905833333333305</v>
      </c>
      <c r="L215">
        <v>89.469166666666695</v>
      </c>
      <c r="M215">
        <v>92.637500000000003</v>
      </c>
      <c r="N215" t="s">
        <v>1645</v>
      </c>
      <c r="O215">
        <v>97.071666666666701</v>
      </c>
    </row>
    <row r="216" spans="1:15" x14ac:dyDescent="0.25">
      <c r="A216" t="s">
        <v>2145</v>
      </c>
      <c r="B216" t="s">
        <v>2146</v>
      </c>
      <c r="C216" t="s">
        <v>2147</v>
      </c>
      <c r="D216" t="s">
        <v>1623</v>
      </c>
      <c r="E216">
        <v>1.89133333333333</v>
      </c>
      <c r="F216">
        <v>2.08975</v>
      </c>
      <c r="G216">
        <v>2.1469999999999998</v>
      </c>
      <c r="H216">
        <v>2.1469999999999998</v>
      </c>
      <c r="I216">
        <v>2.1469999999999998</v>
      </c>
      <c r="J216">
        <v>2.1469999999999998</v>
      </c>
      <c r="K216">
        <v>2.5820603174603201</v>
      </c>
      <c r="L216">
        <v>4.2892999999999999</v>
      </c>
      <c r="M216">
        <v>4.2892999999999999</v>
      </c>
      <c r="N216">
        <v>6.0479618416666696</v>
      </c>
      <c r="O216">
        <v>6.2838500000000002</v>
      </c>
    </row>
    <row r="217" spans="1:15" x14ac:dyDescent="0.25">
      <c r="A217" t="s">
        <v>2148</v>
      </c>
      <c r="B217" t="s">
        <v>2149</v>
      </c>
      <c r="C217" t="s">
        <v>2150</v>
      </c>
      <c r="D217" t="s">
        <v>1624</v>
      </c>
      <c r="E217">
        <v>15746</v>
      </c>
      <c r="F217">
        <v>15858.916666666701</v>
      </c>
      <c r="G217">
        <v>15994.25</v>
      </c>
      <c r="H217">
        <v>16105.125</v>
      </c>
      <c r="I217">
        <v>16302.25</v>
      </c>
      <c r="J217">
        <v>17065.083333333299</v>
      </c>
      <c r="K217">
        <v>18612.916666666701</v>
      </c>
      <c r="L217">
        <v>20509.75</v>
      </c>
      <c r="M217">
        <v>20828</v>
      </c>
      <c r="N217" t="s">
        <v>1645</v>
      </c>
      <c r="O217">
        <v>21148</v>
      </c>
    </row>
    <row r="218" spans="1:15" x14ac:dyDescent="0.25">
      <c r="A218" t="s">
        <v>2153</v>
      </c>
      <c r="B218" t="s">
        <v>2154</v>
      </c>
      <c r="C218" t="s">
        <v>2155</v>
      </c>
      <c r="D218" t="s">
        <v>1210</v>
      </c>
      <c r="E218">
        <v>184.775833333333</v>
      </c>
      <c r="F218">
        <v>191.509166666667</v>
      </c>
      <c r="G218">
        <v>197.04916666666699</v>
      </c>
      <c r="H218">
        <v>198.95333333333301</v>
      </c>
      <c r="I218">
        <v>199.76416666666699</v>
      </c>
      <c r="J218">
        <v>202.84666666666701</v>
      </c>
      <c r="K218">
        <v>219.59</v>
      </c>
      <c r="L218">
        <v>213.8</v>
      </c>
      <c r="M218">
        <v>214.35083333333299</v>
      </c>
      <c r="N218">
        <v>214.89</v>
      </c>
      <c r="O218">
        <v>214.89</v>
      </c>
    </row>
    <row r="219" spans="1:15" x14ac:dyDescent="0.25">
      <c r="A219" t="s">
        <v>2156</v>
      </c>
      <c r="B219" t="s">
        <v>2157</v>
      </c>
      <c r="C219" t="s">
        <v>2158</v>
      </c>
      <c r="D219" t="s">
        <v>1625</v>
      </c>
      <c r="E219">
        <v>4.7788753864357902</v>
      </c>
      <c r="F219">
        <v>4.4635033105158701</v>
      </c>
      <c r="G219">
        <v>3.60307204258249</v>
      </c>
      <c r="H219">
        <v>4.0025226650364303</v>
      </c>
      <c r="I219">
        <v>3.7456606900876399</v>
      </c>
      <c r="J219">
        <v>5.0461092452123504</v>
      </c>
      <c r="K219">
        <v>4.7971368749999996</v>
      </c>
      <c r="L219">
        <v>4.8606655320934902</v>
      </c>
      <c r="M219">
        <v>5.1472526651441299</v>
      </c>
      <c r="N219">
        <v>5.3958870679444599</v>
      </c>
      <c r="O219">
        <v>6.1528162481244904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C00000"/>
  </sheetPr>
  <dimension ref="A1:D2154"/>
  <sheetViews>
    <sheetView workbookViewId="0">
      <selection activeCell="N36" sqref="N36"/>
    </sheetView>
  </sheetViews>
  <sheetFormatPr defaultColWidth="8.88671875" defaultRowHeight="13.2" x14ac:dyDescent="0.25"/>
  <sheetData>
    <row r="1" spans="1:4" x14ac:dyDescent="0.25">
      <c r="A1" t="s">
        <v>2448</v>
      </c>
      <c r="B1" t="s">
        <v>420</v>
      </c>
      <c r="C1" t="s">
        <v>834</v>
      </c>
      <c r="D1" t="s">
        <v>2449</v>
      </c>
    </row>
    <row r="2" spans="1:4" x14ac:dyDescent="0.25">
      <c r="A2" t="s">
        <v>2450</v>
      </c>
      <c r="B2" t="s">
        <v>2451</v>
      </c>
      <c r="C2" t="s">
        <v>2452</v>
      </c>
      <c r="D2" t="s">
        <v>2453</v>
      </c>
    </row>
    <row r="3" spans="1:4" x14ac:dyDescent="0.25">
      <c r="A3" t="s">
        <v>2454</v>
      </c>
      <c r="B3" t="s">
        <v>2451</v>
      </c>
      <c r="C3" t="s">
        <v>2455</v>
      </c>
      <c r="D3" t="s">
        <v>1989</v>
      </c>
    </row>
    <row r="4" spans="1:4" x14ac:dyDescent="0.25">
      <c r="A4" t="s">
        <v>2456</v>
      </c>
      <c r="B4" t="s">
        <v>2451</v>
      </c>
      <c r="C4" t="s">
        <v>2457</v>
      </c>
      <c r="D4" t="s">
        <v>1821</v>
      </c>
    </row>
    <row r="5" spans="1:4" x14ac:dyDescent="0.25">
      <c r="A5" t="s">
        <v>2458</v>
      </c>
      <c r="B5" t="s">
        <v>2451</v>
      </c>
      <c r="C5" t="s">
        <v>2459</v>
      </c>
      <c r="D5" t="s">
        <v>1801</v>
      </c>
    </row>
    <row r="6" spans="1:4" x14ac:dyDescent="0.25">
      <c r="A6" t="s">
        <v>2460</v>
      </c>
      <c r="B6" t="s">
        <v>2451</v>
      </c>
      <c r="C6" t="s">
        <v>2461</v>
      </c>
      <c r="D6" t="s">
        <v>1649</v>
      </c>
    </row>
    <row r="7" spans="1:4" x14ac:dyDescent="0.25">
      <c r="A7" t="s">
        <v>2462</v>
      </c>
      <c r="B7" t="s">
        <v>2451</v>
      </c>
      <c r="C7" t="s">
        <v>2463</v>
      </c>
      <c r="D7" t="s">
        <v>1965</v>
      </c>
    </row>
    <row r="8" spans="1:4" x14ac:dyDescent="0.25">
      <c r="A8" t="s">
        <v>2464</v>
      </c>
      <c r="B8" t="s">
        <v>2451</v>
      </c>
      <c r="C8" t="s">
        <v>2465</v>
      </c>
      <c r="D8" t="s">
        <v>1989</v>
      </c>
    </row>
    <row r="9" spans="1:4" x14ac:dyDescent="0.25">
      <c r="A9" t="s">
        <v>2466</v>
      </c>
      <c r="B9" t="s">
        <v>2451</v>
      </c>
      <c r="C9" t="s">
        <v>2467</v>
      </c>
      <c r="D9" t="s">
        <v>1965</v>
      </c>
    </row>
    <row r="10" spans="1:4" x14ac:dyDescent="0.25">
      <c r="A10" t="s">
        <v>2468</v>
      </c>
      <c r="B10" t="s">
        <v>2451</v>
      </c>
      <c r="C10" t="s">
        <v>2469</v>
      </c>
      <c r="D10" t="s">
        <v>2470</v>
      </c>
    </row>
    <row r="11" spans="1:4" x14ac:dyDescent="0.25">
      <c r="A11" t="s">
        <v>2471</v>
      </c>
      <c r="B11" t="s">
        <v>2451</v>
      </c>
      <c r="C11" t="s">
        <v>2472</v>
      </c>
      <c r="D11" t="s">
        <v>1649</v>
      </c>
    </row>
    <row r="12" spans="1:4" x14ac:dyDescent="0.25">
      <c r="A12" t="s">
        <v>2473</v>
      </c>
      <c r="B12" t="s">
        <v>2451</v>
      </c>
      <c r="C12" t="s">
        <v>2474</v>
      </c>
      <c r="D12" t="s">
        <v>1932</v>
      </c>
    </row>
    <row r="13" spans="1:4" x14ac:dyDescent="0.25">
      <c r="A13" t="s">
        <v>2475</v>
      </c>
      <c r="B13" t="s">
        <v>2451</v>
      </c>
      <c r="C13" t="s">
        <v>2476</v>
      </c>
      <c r="D13" t="s">
        <v>2477</v>
      </c>
    </row>
    <row r="14" spans="1:4" x14ac:dyDescent="0.25">
      <c r="A14" t="s">
        <v>2478</v>
      </c>
      <c r="B14" t="s">
        <v>2451</v>
      </c>
      <c r="C14" t="s">
        <v>2479</v>
      </c>
      <c r="D14" t="s">
        <v>1797</v>
      </c>
    </row>
    <row r="15" spans="1:4" x14ac:dyDescent="0.25">
      <c r="A15" t="s">
        <v>2480</v>
      </c>
      <c r="B15" t="s">
        <v>2451</v>
      </c>
      <c r="C15" t="s">
        <v>2481</v>
      </c>
      <c r="D15" t="s">
        <v>2470</v>
      </c>
    </row>
    <row r="16" spans="1:4" x14ac:dyDescent="0.25">
      <c r="A16" t="s">
        <v>2482</v>
      </c>
      <c r="B16" t="s">
        <v>2451</v>
      </c>
      <c r="C16" t="s">
        <v>2483</v>
      </c>
      <c r="D16" t="s">
        <v>2470</v>
      </c>
    </row>
    <row r="17" spans="1:4" x14ac:dyDescent="0.25">
      <c r="A17" t="s">
        <v>2484</v>
      </c>
      <c r="B17" t="s">
        <v>2451</v>
      </c>
      <c r="C17" t="s">
        <v>2485</v>
      </c>
      <c r="D17" t="s">
        <v>1944</v>
      </c>
    </row>
    <row r="18" spans="1:4" x14ac:dyDescent="0.25">
      <c r="A18" t="s">
        <v>2486</v>
      </c>
      <c r="B18" t="s">
        <v>2451</v>
      </c>
      <c r="C18" t="s">
        <v>2487</v>
      </c>
      <c r="D18" t="s">
        <v>2488</v>
      </c>
    </row>
    <row r="19" spans="1:4" x14ac:dyDescent="0.25">
      <c r="A19" t="s">
        <v>2489</v>
      </c>
      <c r="B19" t="s">
        <v>2451</v>
      </c>
      <c r="C19" t="s">
        <v>2490</v>
      </c>
      <c r="D19" t="s">
        <v>2491</v>
      </c>
    </row>
    <row r="20" spans="1:4" x14ac:dyDescent="0.25">
      <c r="A20" t="s">
        <v>2492</v>
      </c>
      <c r="B20" t="s">
        <v>2451</v>
      </c>
      <c r="C20" t="s">
        <v>2493</v>
      </c>
      <c r="D20" t="s">
        <v>1649</v>
      </c>
    </row>
    <row r="21" spans="1:4" x14ac:dyDescent="0.25">
      <c r="A21" t="s">
        <v>2494</v>
      </c>
      <c r="B21" t="s">
        <v>2451</v>
      </c>
      <c r="C21" t="s">
        <v>2495</v>
      </c>
      <c r="D21" t="s">
        <v>1968</v>
      </c>
    </row>
    <row r="22" spans="1:4" x14ac:dyDescent="0.25">
      <c r="A22" t="s">
        <v>1816</v>
      </c>
      <c r="B22" t="s">
        <v>2451</v>
      </c>
      <c r="C22" t="s">
        <v>2496</v>
      </c>
      <c r="D22" t="s">
        <v>1965</v>
      </c>
    </row>
    <row r="23" spans="1:4" x14ac:dyDescent="0.25">
      <c r="A23" t="s">
        <v>2497</v>
      </c>
      <c r="B23" t="s">
        <v>2451</v>
      </c>
      <c r="C23" t="s">
        <v>1699</v>
      </c>
      <c r="D23" t="s">
        <v>1989</v>
      </c>
    </row>
    <row r="24" spans="1:4" x14ac:dyDescent="0.25">
      <c r="A24" t="s">
        <v>2498</v>
      </c>
      <c r="B24" t="s">
        <v>2451</v>
      </c>
      <c r="C24" t="s">
        <v>2499</v>
      </c>
      <c r="D24" t="s">
        <v>2491</v>
      </c>
    </row>
    <row r="25" spans="1:4" x14ac:dyDescent="0.25">
      <c r="A25" t="s">
        <v>2500</v>
      </c>
      <c r="B25" t="s">
        <v>2451</v>
      </c>
      <c r="C25" t="s">
        <v>2501</v>
      </c>
      <c r="D25" t="s">
        <v>2068</v>
      </c>
    </row>
    <row r="26" spans="1:4" x14ac:dyDescent="0.25">
      <c r="A26" t="s">
        <v>2502</v>
      </c>
      <c r="B26" t="s">
        <v>2451</v>
      </c>
      <c r="C26" t="s">
        <v>2503</v>
      </c>
      <c r="D26" t="s">
        <v>2504</v>
      </c>
    </row>
    <row r="27" spans="1:4" x14ac:dyDescent="0.25">
      <c r="A27" t="s">
        <v>2505</v>
      </c>
      <c r="B27" t="s">
        <v>2451</v>
      </c>
      <c r="C27" t="s">
        <v>2506</v>
      </c>
      <c r="D27" t="s">
        <v>1726</v>
      </c>
    </row>
    <row r="28" spans="1:4" x14ac:dyDescent="0.25">
      <c r="A28" t="s">
        <v>2507</v>
      </c>
      <c r="B28" t="s">
        <v>2451</v>
      </c>
      <c r="C28" t="s">
        <v>2508</v>
      </c>
      <c r="D28" t="s">
        <v>1649</v>
      </c>
    </row>
    <row r="29" spans="1:4" x14ac:dyDescent="0.25">
      <c r="A29" t="s">
        <v>2509</v>
      </c>
      <c r="B29" t="s">
        <v>2451</v>
      </c>
      <c r="C29" t="s">
        <v>2510</v>
      </c>
      <c r="D29" t="s">
        <v>2470</v>
      </c>
    </row>
    <row r="30" spans="1:4" x14ac:dyDescent="0.25">
      <c r="A30" t="s">
        <v>2511</v>
      </c>
      <c r="B30" t="s">
        <v>2451</v>
      </c>
      <c r="C30" t="s">
        <v>2512</v>
      </c>
      <c r="D30" t="s">
        <v>1965</v>
      </c>
    </row>
    <row r="31" spans="1:4" x14ac:dyDescent="0.25">
      <c r="A31" t="s">
        <v>2513</v>
      </c>
      <c r="B31" t="s">
        <v>2451</v>
      </c>
      <c r="C31" t="s">
        <v>2514</v>
      </c>
      <c r="D31" t="s">
        <v>2515</v>
      </c>
    </row>
    <row r="32" spans="1:4" x14ac:dyDescent="0.25">
      <c r="A32" t="s">
        <v>2516</v>
      </c>
      <c r="B32" t="s">
        <v>2451</v>
      </c>
      <c r="C32" t="s">
        <v>2517</v>
      </c>
      <c r="D32" t="s">
        <v>1727</v>
      </c>
    </row>
    <row r="33" spans="1:4" x14ac:dyDescent="0.25">
      <c r="A33" t="s">
        <v>2518</v>
      </c>
      <c r="B33" t="s">
        <v>2451</v>
      </c>
      <c r="C33" t="s">
        <v>2519</v>
      </c>
      <c r="D33" t="s">
        <v>2477</v>
      </c>
    </row>
    <row r="34" spans="1:4" x14ac:dyDescent="0.25">
      <c r="A34" t="s">
        <v>2520</v>
      </c>
      <c r="B34" t="s">
        <v>2451</v>
      </c>
      <c r="C34" t="s">
        <v>2521</v>
      </c>
      <c r="D34" t="s">
        <v>2159</v>
      </c>
    </row>
    <row r="35" spans="1:4" x14ac:dyDescent="0.25">
      <c r="A35" t="s">
        <v>2522</v>
      </c>
      <c r="B35" t="s">
        <v>2451</v>
      </c>
      <c r="C35" t="s">
        <v>2523</v>
      </c>
      <c r="D35" t="s">
        <v>2470</v>
      </c>
    </row>
    <row r="36" spans="1:4" x14ac:dyDescent="0.25">
      <c r="A36" t="s">
        <v>2524</v>
      </c>
      <c r="B36" t="s">
        <v>2451</v>
      </c>
      <c r="C36" t="s">
        <v>2525</v>
      </c>
      <c r="D36" t="s">
        <v>1989</v>
      </c>
    </row>
    <row r="37" spans="1:4" x14ac:dyDescent="0.25">
      <c r="A37" t="s">
        <v>2526</v>
      </c>
      <c r="B37" t="s">
        <v>2451</v>
      </c>
      <c r="C37" t="s">
        <v>2527</v>
      </c>
      <c r="D37" t="s">
        <v>2045</v>
      </c>
    </row>
    <row r="38" spans="1:4" x14ac:dyDescent="0.25">
      <c r="A38" t="s">
        <v>2528</v>
      </c>
      <c r="B38" t="s">
        <v>2451</v>
      </c>
      <c r="C38" t="s">
        <v>2529</v>
      </c>
      <c r="D38" t="s">
        <v>2068</v>
      </c>
    </row>
    <row r="39" spans="1:4" x14ac:dyDescent="0.25">
      <c r="A39" t="s">
        <v>2530</v>
      </c>
      <c r="B39" t="s">
        <v>2451</v>
      </c>
      <c r="C39" t="s">
        <v>2531</v>
      </c>
      <c r="D39" t="s">
        <v>1965</v>
      </c>
    </row>
    <row r="40" spans="1:4" x14ac:dyDescent="0.25">
      <c r="A40" t="s">
        <v>2532</v>
      </c>
      <c r="B40" t="s">
        <v>2451</v>
      </c>
      <c r="C40" t="s">
        <v>2533</v>
      </c>
      <c r="D40" t="s">
        <v>1965</v>
      </c>
    </row>
    <row r="41" spans="1:4" x14ac:dyDescent="0.25">
      <c r="A41" t="s">
        <v>2534</v>
      </c>
      <c r="B41" t="s">
        <v>2451</v>
      </c>
      <c r="C41" t="s">
        <v>2535</v>
      </c>
      <c r="D41" t="s">
        <v>1968</v>
      </c>
    </row>
    <row r="42" spans="1:4" x14ac:dyDescent="0.25">
      <c r="A42" t="s">
        <v>2536</v>
      </c>
      <c r="B42" t="s">
        <v>2451</v>
      </c>
      <c r="C42" t="s">
        <v>2537</v>
      </c>
      <c r="D42" t="s">
        <v>1831</v>
      </c>
    </row>
    <row r="43" spans="1:4" x14ac:dyDescent="0.25">
      <c r="A43" t="s">
        <v>2538</v>
      </c>
      <c r="B43" t="s">
        <v>2451</v>
      </c>
      <c r="C43" t="s">
        <v>2539</v>
      </c>
      <c r="D43" t="s">
        <v>1699</v>
      </c>
    </row>
    <row r="44" spans="1:4" x14ac:dyDescent="0.25">
      <c r="A44" t="s">
        <v>2540</v>
      </c>
      <c r="B44" t="s">
        <v>2451</v>
      </c>
      <c r="C44" t="s">
        <v>2541</v>
      </c>
      <c r="D44" t="s">
        <v>2045</v>
      </c>
    </row>
    <row r="45" spans="1:4" x14ac:dyDescent="0.25">
      <c r="A45" t="s">
        <v>2542</v>
      </c>
      <c r="B45" t="s">
        <v>2451</v>
      </c>
      <c r="C45" t="s">
        <v>2543</v>
      </c>
      <c r="D45" t="s">
        <v>1965</v>
      </c>
    </row>
    <row r="46" spans="1:4" x14ac:dyDescent="0.25">
      <c r="A46" t="s">
        <v>2544</v>
      </c>
      <c r="B46" t="s">
        <v>2451</v>
      </c>
      <c r="C46" t="s">
        <v>2545</v>
      </c>
      <c r="D46" t="s">
        <v>2477</v>
      </c>
    </row>
    <row r="47" spans="1:4" x14ac:dyDescent="0.25">
      <c r="A47" t="s">
        <v>2546</v>
      </c>
      <c r="B47" t="s">
        <v>2451</v>
      </c>
      <c r="C47" t="s">
        <v>2547</v>
      </c>
      <c r="D47" t="s">
        <v>1801</v>
      </c>
    </row>
    <row r="48" spans="1:4" x14ac:dyDescent="0.25">
      <c r="A48" t="s">
        <v>2548</v>
      </c>
      <c r="B48" t="s">
        <v>2451</v>
      </c>
      <c r="C48" t="s">
        <v>2549</v>
      </c>
      <c r="D48" t="s">
        <v>2114</v>
      </c>
    </row>
    <row r="49" spans="1:4" x14ac:dyDescent="0.25">
      <c r="A49" t="s">
        <v>2550</v>
      </c>
      <c r="B49" t="s">
        <v>2451</v>
      </c>
      <c r="C49" t="s">
        <v>2551</v>
      </c>
      <c r="D49" t="s">
        <v>1736</v>
      </c>
    </row>
    <row r="50" spans="1:4" x14ac:dyDescent="0.25">
      <c r="A50" t="s">
        <v>2552</v>
      </c>
      <c r="B50" t="s">
        <v>2451</v>
      </c>
      <c r="C50" t="s">
        <v>2553</v>
      </c>
      <c r="D50" t="s">
        <v>2068</v>
      </c>
    </row>
    <row r="51" spans="1:4" x14ac:dyDescent="0.25">
      <c r="A51" t="s">
        <v>2554</v>
      </c>
      <c r="B51" t="s">
        <v>2451</v>
      </c>
      <c r="C51" t="s">
        <v>2555</v>
      </c>
      <c r="D51" t="s">
        <v>2556</v>
      </c>
    </row>
    <row r="52" spans="1:4" x14ac:dyDescent="0.25">
      <c r="A52" t="s">
        <v>2557</v>
      </c>
      <c r="B52" t="s">
        <v>2451</v>
      </c>
      <c r="C52" t="s">
        <v>2558</v>
      </c>
      <c r="D52" t="s">
        <v>2068</v>
      </c>
    </row>
    <row r="53" spans="1:4" x14ac:dyDescent="0.25">
      <c r="A53" t="s">
        <v>2559</v>
      </c>
      <c r="B53" t="s">
        <v>2451</v>
      </c>
      <c r="C53" t="s">
        <v>2560</v>
      </c>
      <c r="D53" t="s">
        <v>1649</v>
      </c>
    </row>
    <row r="54" spans="1:4" x14ac:dyDescent="0.25">
      <c r="A54" t="s">
        <v>2561</v>
      </c>
      <c r="B54" t="s">
        <v>2451</v>
      </c>
      <c r="C54" t="s">
        <v>2562</v>
      </c>
      <c r="D54" t="s">
        <v>1884</v>
      </c>
    </row>
    <row r="55" spans="1:4" x14ac:dyDescent="0.25">
      <c r="A55" t="s">
        <v>2563</v>
      </c>
      <c r="B55" t="s">
        <v>2451</v>
      </c>
      <c r="C55" t="s">
        <v>2564</v>
      </c>
      <c r="D55" t="s">
        <v>2114</v>
      </c>
    </row>
    <row r="56" spans="1:4" x14ac:dyDescent="0.25">
      <c r="A56" t="s">
        <v>2565</v>
      </c>
      <c r="B56" t="s">
        <v>2451</v>
      </c>
      <c r="C56" t="s">
        <v>2566</v>
      </c>
      <c r="D56" t="s">
        <v>2125</v>
      </c>
    </row>
    <row r="57" spans="1:4" x14ac:dyDescent="0.25">
      <c r="A57" t="s">
        <v>2567</v>
      </c>
      <c r="B57" t="s">
        <v>2451</v>
      </c>
      <c r="C57" t="s">
        <v>2568</v>
      </c>
      <c r="D57" t="s">
        <v>1989</v>
      </c>
    </row>
    <row r="58" spans="1:4" x14ac:dyDescent="0.25">
      <c r="A58" t="s">
        <v>2569</v>
      </c>
      <c r="B58" t="s">
        <v>2451</v>
      </c>
      <c r="C58" t="s">
        <v>2570</v>
      </c>
      <c r="D58" t="s">
        <v>1965</v>
      </c>
    </row>
    <row r="59" spans="1:4" x14ac:dyDescent="0.25">
      <c r="A59" t="s">
        <v>2571</v>
      </c>
      <c r="B59" t="s">
        <v>2451</v>
      </c>
      <c r="C59" t="s">
        <v>2572</v>
      </c>
      <c r="D59" t="s">
        <v>1965</v>
      </c>
    </row>
    <row r="60" spans="1:4" x14ac:dyDescent="0.25">
      <c r="A60" t="s">
        <v>2573</v>
      </c>
      <c r="B60" t="s">
        <v>2451</v>
      </c>
      <c r="C60" t="s">
        <v>2574</v>
      </c>
      <c r="D60" t="s">
        <v>1965</v>
      </c>
    </row>
    <row r="61" spans="1:4" x14ac:dyDescent="0.25">
      <c r="A61" t="s">
        <v>2575</v>
      </c>
      <c r="B61" t="s">
        <v>2451</v>
      </c>
      <c r="C61" t="s">
        <v>2576</v>
      </c>
      <c r="D61" t="s">
        <v>1714</v>
      </c>
    </row>
    <row r="62" spans="1:4" x14ac:dyDescent="0.25">
      <c r="A62" t="s">
        <v>2577</v>
      </c>
      <c r="B62" t="s">
        <v>2451</v>
      </c>
      <c r="C62" t="s">
        <v>2578</v>
      </c>
      <c r="D62" t="s">
        <v>2052</v>
      </c>
    </row>
    <row r="63" spans="1:4" x14ac:dyDescent="0.25">
      <c r="A63" t="s">
        <v>2579</v>
      </c>
      <c r="B63" t="s">
        <v>2451</v>
      </c>
      <c r="C63" t="s">
        <v>2580</v>
      </c>
      <c r="D63" t="s">
        <v>2114</v>
      </c>
    </row>
    <row r="64" spans="1:4" x14ac:dyDescent="0.25">
      <c r="A64" t="s">
        <v>2581</v>
      </c>
      <c r="B64" t="s">
        <v>2451</v>
      </c>
      <c r="C64" t="s">
        <v>2582</v>
      </c>
      <c r="D64" t="s">
        <v>1714</v>
      </c>
    </row>
    <row r="65" spans="1:4" x14ac:dyDescent="0.25">
      <c r="A65" t="s">
        <v>2583</v>
      </c>
      <c r="B65" t="s">
        <v>2451</v>
      </c>
      <c r="C65" t="s">
        <v>2584</v>
      </c>
      <c r="D65" t="s">
        <v>2114</v>
      </c>
    </row>
    <row r="66" spans="1:4" x14ac:dyDescent="0.25">
      <c r="A66" t="s">
        <v>2585</v>
      </c>
      <c r="B66" t="s">
        <v>2451</v>
      </c>
      <c r="C66" t="s">
        <v>2586</v>
      </c>
      <c r="D66" t="s">
        <v>2068</v>
      </c>
    </row>
    <row r="67" spans="1:4" x14ac:dyDescent="0.25">
      <c r="A67" t="s">
        <v>2587</v>
      </c>
      <c r="B67" t="s">
        <v>2451</v>
      </c>
      <c r="C67" t="s">
        <v>2588</v>
      </c>
      <c r="D67" t="s">
        <v>2491</v>
      </c>
    </row>
    <row r="68" spans="1:4" x14ac:dyDescent="0.25">
      <c r="A68" t="s">
        <v>2589</v>
      </c>
      <c r="B68" t="s">
        <v>2451</v>
      </c>
      <c r="C68" t="s">
        <v>2590</v>
      </c>
      <c r="D68" t="s">
        <v>1714</v>
      </c>
    </row>
    <row r="69" spans="1:4" x14ac:dyDescent="0.25">
      <c r="A69" t="s">
        <v>2591</v>
      </c>
      <c r="B69" t="s">
        <v>2451</v>
      </c>
      <c r="C69" t="s">
        <v>2592</v>
      </c>
      <c r="D69" t="s">
        <v>2491</v>
      </c>
    </row>
    <row r="70" spans="1:4" x14ac:dyDescent="0.25">
      <c r="A70" t="s">
        <v>2593</v>
      </c>
      <c r="B70" t="s">
        <v>2451</v>
      </c>
      <c r="C70" t="s">
        <v>2594</v>
      </c>
      <c r="D70" t="s">
        <v>1965</v>
      </c>
    </row>
    <row r="71" spans="1:4" x14ac:dyDescent="0.25">
      <c r="A71" t="s">
        <v>2595</v>
      </c>
      <c r="B71" t="s">
        <v>2451</v>
      </c>
      <c r="C71" t="s">
        <v>2596</v>
      </c>
      <c r="D71" t="s">
        <v>2159</v>
      </c>
    </row>
    <row r="72" spans="1:4" x14ac:dyDescent="0.25">
      <c r="A72" t="s">
        <v>2597</v>
      </c>
      <c r="B72" t="s">
        <v>2451</v>
      </c>
      <c r="C72" t="s">
        <v>2598</v>
      </c>
      <c r="D72" t="s">
        <v>2491</v>
      </c>
    </row>
    <row r="73" spans="1:4" x14ac:dyDescent="0.25">
      <c r="A73" t="s">
        <v>2599</v>
      </c>
      <c r="B73" t="s">
        <v>2451</v>
      </c>
      <c r="C73" t="s">
        <v>2600</v>
      </c>
      <c r="D73" t="s">
        <v>2470</v>
      </c>
    </row>
    <row r="74" spans="1:4" x14ac:dyDescent="0.25">
      <c r="A74" t="s">
        <v>2601</v>
      </c>
      <c r="B74" t="s">
        <v>2451</v>
      </c>
      <c r="C74" t="s">
        <v>2602</v>
      </c>
      <c r="D74" t="s">
        <v>1989</v>
      </c>
    </row>
    <row r="75" spans="1:4" x14ac:dyDescent="0.25">
      <c r="A75" t="s">
        <v>2603</v>
      </c>
      <c r="B75" t="s">
        <v>2451</v>
      </c>
      <c r="C75" t="s">
        <v>2604</v>
      </c>
      <c r="D75" t="s">
        <v>2504</v>
      </c>
    </row>
    <row r="76" spans="1:4" x14ac:dyDescent="0.25">
      <c r="A76" t="s">
        <v>2605</v>
      </c>
      <c r="B76" t="s">
        <v>2451</v>
      </c>
      <c r="C76" t="s">
        <v>2606</v>
      </c>
      <c r="D76" t="s">
        <v>1989</v>
      </c>
    </row>
    <row r="77" spans="1:4" x14ac:dyDescent="0.25">
      <c r="A77" t="s">
        <v>2607</v>
      </c>
      <c r="B77" t="s">
        <v>2451</v>
      </c>
      <c r="C77" t="s">
        <v>2608</v>
      </c>
      <c r="D77" t="s">
        <v>1968</v>
      </c>
    </row>
    <row r="78" spans="1:4" x14ac:dyDescent="0.25">
      <c r="A78" t="s">
        <v>2609</v>
      </c>
      <c r="B78" t="s">
        <v>2451</v>
      </c>
      <c r="C78" t="s">
        <v>2610</v>
      </c>
      <c r="D78" t="s">
        <v>2068</v>
      </c>
    </row>
    <row r="79" spans="1:4" x14ac:dyDescent="0.25">
      <c r="A79" t="s">
        <v>2611</v>
      </c>
      <c r="B79" t="s">
        <v>2451</v>
      </c>
      <c r="C79" t="s">
        <v>2612</v>
      </c>
      <c r="D79" t="s">
        <v>1989</v>
      </c>
    </row>
    <row r="80" spans="1:4" x14ac:dyDescent="0.25">
      <c r="A80" t="s">
        <v>2613</v>
      </c>
      <c r="B80" t="s">
        <v>2451</v>
      </c>
      <c r="C80" t="s">
        <v>2614</v>
      </c>
      <c r="D80" t="s">
        <v>1989</v>
      </c>
    </row>
    <row r="81" spans="1:4" x14ac:dyDescent="0.25">
      <c r="A81" t="s">
        <v>2615</v>
      </c>
      <c r="B81" t="s">
        <v>2451</v>
      </c>
      <c r="C81" t="s">
        <v>2616</v>
      </c>
      <c r="D81" t="s">
        <v>1989</v>
      </c>
    </row>
    <row r="82" spans="1:4" x14ac:dyDescent="0.25">
      <c r="A82" t="s">
        <v>2617</v>
      </c>
      <c r="B82" t="s">
        <v>2451</v>
      </c>
      <c r="C82" t="s">
        <v>2618</v>
      </c>
      <c r="D82" t="s">
        <v>1714</v>
      </c>
    </row>
    <row r="83" spans="1:4" x14ac:dyDescent="0.25">
      <c r="A83" t="s">
        <v>2619</v>
      </c>
      <c r="B83" t="s">
        <v>2451</v>
      </c>
      <c r="C83" t="s">
        <v>2620</v>
      </c>
      <c r="D83" t="s">
        <v>1974</v>
      </c>
    </row>
    <row r="84" spans="1:4" x14ac:dyDescent="0.25">
      <c r="A84" t="s">
        <v>2621</v>
      </c>
      <c r="B84" t="s">
        <v>2451</v>
      </c>
      <c r="C84" t="s">
        <v>2622</v>
      </c>
      <c r="D84" t="s">
        <v>1989</v>
      </c>
    </row>
    <row r="85" spans="1:4" x14ac:dyDescent="0.25">
      <c r="A85" t="s">
        <v>2623</v>
      </c>
      <c r="B85" t="s">
        <v>2451</v>
      </c>
      <c r="C85" t="s">
        <v>2624</v>
      </c>
      <c r="D85" t="s">
        <v>1974</v>
      </c>
    </row>
    <row r="86" spans="1:4" x14ac:dyDescent="0.25">
      <c r="A86" t="s">
        <v>2625</v>
      </c>
      <c r="B86" t="s">
        <v>2451</v>
      </c>
      <c r="C86" t="s">
        <v>2626</v>
      </c>
      <c r="D86" t="s">
        <v>2082</v>
      </c>
    </row>
    <row r="87" spans="1:4" x14ac:dyDescent="0.25">
      <c r="A87" t="s">
        <v>2627</v>
      </c>
      <c r="B87" t="s">
        <v>2451</v>
      </c>
      <c r="C87" t="s">
        <v>2628</v>
      </c>
      <c r="D87" t="s">
        <v>2032</v>
      </c>
    </row>
    <row r="88" spans="1:4" x14ac:dyDescent="0.25">
      <c r="A88" t="s">
        <v>2629</v>
      </c>
      <c r="B88" t="s">
        <v>2451</v>
      </c>
      <c r="C88" t="s">
        <v>2630</v>
      </c>
      <c r="D88" t="s">
        <v>2477</v>
      </c>
    </row>
    <row r="89" spans="1:4" x14ac:dyDescent="0.25">
      <c r="A89" t="s">
        <v>2631</v>
      </c>
      <c r="B89" t="s">
        <v>2451</v>
      </c>
      <c r="C89" t="s">
        <v>2632</v>
      </c>
      <c r="D89" t="s">
        <v>2477</v>
      </c>
    </row>
    <row r="90" spans="1:4" x14ac:dyDescent="0.25">
      <c r="A90" t="s">
        <v>2633</v>
      </c>
      <c r="B90" t="s">
        <v>2451</v>
      </c>
      <c r="C90" t="s">
        <v>2634</v>
      </c>
      <c r="D90" t="s">
        <v>2068</v>
      </c>
    </row>
    <row r="91" spans="1:4" x14ac:dyDescent="0.25">
      <c r="A91" t="s">
        <v>2635</v>
      </c>
      <c r="B91" t="s">
        <v>2451</v>
      </c>
      <c r="C91" t="s">
        <v>2636</v>
      </c>
      <c r="D91" t="s">
        <v>2637</v>
      </c>
    </row>
    <row r="92" spans="1:4" x14ac:dyDescent="0.25">
      <c r="A92" t="s">
        <v>2638</v>
      </c>
      <c r="B92" t="s">
        <v>2451</v>
      </c>
      <c r="C92" t="s">
        <v>2639</v>
      </c>
      <c r="D92" t="s">
        <v>2491</v>
      </c>
    </row>
    <row r="93" spans="1:4" x14ac:dyDescent="0.25">
      <c r="A93" t="s">
        <v>2640</v>
      </c>
      <c r="B93" t="s">
        <v>2451</v>
      </c>
      <c r="C93" t="s">
        <v>2641</v>
      </c>
      <c r="D93" t="s">
        <v>1965</v>
      </c>
    </row>
    <row r="94" spans="1:4" x14ac:dyDescent="0.25">
      <c r="A94" t="s">
        <v>2642</v>
      </c>
      <c r="B94" t="s">
        <v>2451</v>
      </c>
      <c r="C94" t="s">
        <v>2643</v>
      </c>
      <c r="D94" t="s">
        <v>1989</v>
      </c>
    </row>
    <row r="95" spans="1:4" x14ac:dyDescent="0.25">
      <c r="A95" t="s">
        <v>2644</v>
      </c>
      <c r="B95" t="s">
        <v>2451</v>
      </c>
      <c r="C95" t="s">
        <v>2645</v>
      </c>
      <c r="D95" t="s">
        <v>1813</v>
      </c>
    </row>
    <row r="96" spans="1:4" x14ac:dyDescent="0.25">
      <c r="A96" t="s">
        <v>2646</v>
      </c>
      <c r="B96" t="s">
        <v>2451</v>
      </c>
      <c r="C96" t="s">
        <v>2647</v>
      </c>
      <c r="D96" t="s">
        <v>1968</v>
      </c>
    </row>
    <row r="97" spans="1:4" x14ac:dyDescent="0.25">
      <c r="A97" t="s">
        <v>2648</v>
      </c>
      <c r="B97" t="s">
        <v>2451</v>
      </c>
      <c r="C97" t="s">
        <v>2649</v>
      </c>
      <c r="D97" t="s">
        <v>2156</v>
      </c>
    </row>
    <row r="98" spans="1:4" x14ac:dyDescent="0.25">
      <c r="A98" t="s">
        <v>2650</v>
      </c>
      <c r="B98" t="s">
        <v>2451</v>
      </c>
      <c r="C98" t="s">
        <v>2651</v>
      </c>
      <c r="D98" t="s">
        <v>2107</v>
      </c>
    </row>
    <row r="99" spans="1:4" x14ac:dyDescent="0.25">
      <c r="A99" t="s">
        <v>2652</v>
      </c>
      <c r="B99" t="s">
        <v>2451</v>
      </c>
      <c r="C99" t="s">
        <v>2653</v>
      </c>
      <c r="D99" t="s">
        <v>1974</v>
      </c>
    </row>
    <row r="100" spans="1:4" x14ac:dyDescent="0.25">
      <c r="A100" t="s">
        <v>2654</v>
      </c>
      <c r="B100" t="s">
        <v>2451</v>
      </c>
      <c r="C100" t="s">
        <v>2655</v>
      </c>
      <c r="D100" t="s">
        <v>2156</v>
      </c>
    </row>
    <row r="101" spans="1:4" x14ac:dyDescent="0.25">
      <c r="A101" t="s">
        <v>2656</v>
      </c>
      <c r="B101" t="s">
        <v>2451</v>
      </c>
      <c r="C101" t="s">
        <v>2657</v>
      </c>
      <c r="D101" t="s">
        <v>2470</v>
      </c>
    </row>
    <row r="102" spans="1:4" x14ac:dyDescent="0.25">
      <c r="A102" t="s">
        <v>2658</v>
      </c>
      <c r="B102" t="s">
        <v>2451</v>
      </c>
      <c r="C102" t="s">
        <v>2659</v>
      </c>
      <c r="D102" t="s">
        <v>2477</v>
      </c>
    </row>
    <row r="103" spans="1:4" x14ac:dyDescent="0.25">
      <c r="A103" t="s">
        <v>2660</v>
      </c>
      <c r="B103" t="s">
        <v>2451</v>
      </c>
      <c r="C103" t="s">
        <v>2661</v>
      </c>
      <c r="D103" t="s">
        <v>1932</v>
      </c>
    </row>
    <row r="104" spans="1:4" x14ac:dyDescent="0.25">
      <c r="A104" t="s">
        <v>2662</v>
      </c>
      <c r="B104" t="s">
        <v>2451</v>
      </c>
      <c r="C104" t="s">
        <v>2663</v>
      </c>
      <c r="D104" t="s">
        <v>1989</v>
      </c>
    </row>
    <row r="105" spans="1:4" x14ac:dyDescent="0.25">
      <c r="A105" t="s">
        <v>2664</v>
      </c>
      <c r="B105" t="s">
        <v>2451</v>
      </c>
      <c r="C105" t="s">
        <v>2665</v>
      </c>
      <c r="D105" t="s">
        <v>2504</v>
      </c>
    </row>
    <row r="106" spans="1:4" x14ac:dyDescent="0.25">
      <c r="A106" t="s">
        <v>2666</v>
      </c>
      <c r="B106" t="s">
        <v>2451</v>
      </c>
      <c r="C106" t="s">
        <v>2667</v>
      </c>
      <c r="D106" t="s">
        <v>1989</v>
      </c>
    </row>
    <row r="107" spans="1:4" x14ac:dyDescent="0.25">
      <c r="A107" t="s">
        <v>2668</v>
      </c>
      <c r="B107" t="s">
        <v>2451</v>
      </c>
      <c r="C107" t="s">
        <v>2669</v>
      </c>
      <c r="D107" t="s">
        <v>2477</v>
      </c>
    </row>
    <row r="108" spans="1:4" x14ac:dyDescent="0.25">
      <c r="A108" t="s">
        <v>2670</v>
      </c>
      <c r="B108" t="s">
        <v>2451</v>
      </c>
      <c r="C108" t="s">
        <v>2671</v>
      </c>
      <c r="D108" t="s">
        <v>2087</v>
      </c>
    </row>
    <row r="109" spans="1:4" x14ac:dyDescent="0.25">
      <c r="A109" t="s">
        <v>2672</v>
      </c>
      <c r="B109" t="s">
        <v>2451</v>
      </c>
      <c r="C109" t="s">
        <v>2673</v>
      </c>
      <c r="D109" t="s">
        <v>1968</v>
      </c>
    </row>
    <row r="110" spans="1:4" x14ac:dyDescent="0.25">
      <c r="A110" t="s">
        <v>2674</v>
      </c>
      <c r="B110" t="s">
        <v>2451</v>
      </c>
      <c r="C110" t="s">
        <v>2675</v>
      </c>
      <c r="D110" t="s">
        <v>1965</v>
      </c>
    </row>
    <row r="111" spans="1:4" x14ac:dyDescent="0.25">
      <c r="A111" t="s">
        <v>2676</v>
      </c>
      <c r="B111" t="s">
        <v>2451</v>
      </c>
      <c r="C111" t="s">
        <v>2677</v>
      </c>
      <c r="D111" t="s">
        <v>2470</v>
      </c>
    </row>
    <row r="112" spans="1:4" x14ac:dyDescent="0.25">
      <c r="A112" t="s">
        <v>2678</v>
      </c>
      <c r="B112" t="s">
        <v>2451</v>
      </c>
      <c r="C112" t="s">
        <v>2679</v>
      </c>
      <c r="D112" t="s">
        <v>1649</v>
      </c>
    </row>
    <row r="113" spans="1:4" x14ac:dyDescent="0.25">
      <c r="A113" t="s">
        <v>2680</v>
      </c>
      <c r="B113" t="s">
        <v>2451</v>
      </c>
      <c r="C113" t="s">
        <v>2681</v>
      </c>
      <c r="D113" t="s">
        <v>1714</v>
      </c>
    </row>
    <row r="114" spans="1:4" x14ac:dyDescent="0.25">
      <c r="A114" t="s">
        <v>2682</v>
      </c>
      <c r="B114" t="s">
        <v>2451</v>
      </c>
      <c r="C114" t="s">
        <v>2683</v>
      </c>
      <c r="D114" t="s">
        <v>1649</v>
      </c>
    </row>
    <row r="115" spans="1:4" x14ac:dyDescent="0.25">
      <c r="A115" t="s">
        <v>2684</v>
      </c>
      <c r="B115" t="s">
        <v>2451</v>
      </c>
      <c r="C115" t="s">
        <v>2685</v>
      </c>
      <c r="D115" t="s">
        <v>2470</v>
      </c>
    </row>
    <row r="116" spans="1:4" x14ac:dyDescent="0.25">
      <c r="A116" t="s">
        <v>2686</v>
      </c>
      <c r="B116" t="s">
        <v>2451</v>
      </c>
      <c r="C116" t="s">
        <v>2687</v>
      </c>
      <c r="D116" t="s">
        <v>2156</v>
      </c>
    </row>
    <row r="117" spans="1:4" x14ac:dyDescent="0.25">
      <c r="A117" t="s">
        <v>2688</v>
      </c>
      <c r="B117" t="s">
        <v>2451</v>
      </c>
      <c r="C117" t="s">
        <v>2689</v>
      </c>
      <c r="D117" t="s">
        <v>1989</v>
      </c>
    </row>
    <row r="118" spans="1:4" x14ac:dyDescent="0.25">
      <c r="A118" t="s">
        <v>2690</v>
      </c>
      <c r="B118" t="s">
        <v>2451</v>
      </c>
      <c r="C118" t="s">
        <v>2691</v>
      </c>
      <c r="D118" t="s">
        <v>2491</v>
      </c>
    </row>
    <row r="119" spans="1:4" x14ac:dyDescent="0.25">
      <c r="A119" t="s">
        <v>2692</v>
      </c>
      <c r="B119" t="s">
        <v>2451</v>
      </c>
      <c r="C119" t="s">
        <v>2693</v>
      </c>
      <c r="D119" t="s">
        <v>1968</v>
      </c>
    </row>
    <row r="120" spans="1:4" x14ac:dyDescent="0.25">
      <c r="A120" t="s">
        <v>2694</v>
      </c>
      <c r="B120" t="s">
        <v>2451</v>
      </c>
      <c r="C120" t="s">
        <v>2695</v>
      </c>
      <c r="D120" t="s">
        <v>1884</v>
      </c>
    </row>
    <row r="121" spans="1:4" x14ac:dyDescent="0.25">
      <c r="A121" t="s">
        <v>2696</v>
      </c>
      <c r="B121" t="s">
        <v>2451</v>
      </c>
      <c r="C121" t="s">
        <v>2697</v>
      </c>
      <c r="D121" t="s">
        <v>2114</v>
      </c>
    </row>
    <row r="122" spans="1:4" x14ac:dyDescent="0.25">
      <c r="A122" t="s">
        <v>2698</v>
      </c>
      <c r="B122" t="s">
        <v>2451</v>
      </c>
      <c r="C122" t="s">
        <v>2699</v>
      </c>
      <c r="D122" t="s">
        <v>1757</v>
      </c>
    </row>
    <row r="123" spans="1:4" x14ac:dyDescent="0.25">
      <c r="A123" t="s">
        <v>2700</v>
      </c>
      <c r="B123" t="s">
        <v>2451</v>
      </c>
      <c r="C123" t="s">
        <v>2701</v>
      </c>
      <c r="D123" t="s">
        <v>2477</v>
      </c>
    </row>
    <row r="124" spans="1:4" x14ac:dyDescent="0.25">
      <c r="A124" t="s">
        <v>2702</v>
      </c>
      <c r="B124" t="s">
        <v>2451</v>
      </c>
      <c r="C124" t="s">
        <v>2703</v>
      </c>
      <c r="D124" t="s">
        <v>2477</v>
      </c>
    </row>
    <row r="125" spans="1:4" x14ac:dyDescent="0.25">
      <c r="A125" t="s">
        <v>2704</v>
      </c>
      <c r="B125" t="s">
        <v>2451</v>
      </c>
      <c r="C125" t="s">
        <v>2705</v>
      </c>
      <c r="D125" t="s">
        <v>1965</v>
      </c>
    </row>
    <row r="126" spans="1:4" x14ac:dyDescent="0.25">
      <c r="A126" t="s">
        <v>2706</v>
      </c>
      <c r="B126" t="s">
        <v>2451</v>
      </c>
      <c r="C126" t="s">
        <v>2707</v>
      </c>
      <c r="D126" t="s">
        <v>1884</v>
      </c>
    </row>
    <row r="127" spans="1:4" x14ac:dyDescent="0.25">
      <c r="A127" t="s">
        <v>2708</v>
      </c>
      <c r="B127" t="s">
        <v>2451</v>
      </c>
      <c r="C127" t="s">
        <v>2709</v>
      </c>
      <c r="D127" t="s">
        <v>1968</v>
      </c>
    </row>
    <row r="128" spans="1:4" x14ac:dyDescent="0.25">
      <c r="A128" t="s">
        <v>2710</v>
      </c>
      <c r="B128" t="s">
        <v>2451</v>
      </c>
      <c r="C128" t="s">
        <v>2711</v>
      </c>
      <c r="D128" t="s">
        <v>2156</v>
      </c>
    </row>
    <row r="129" spans="1:4" x14ac:dyDescent="0.25">
      <c r="A129" t="s">
        <v>2712</v>
      </c>
      <c r="B129" t="s">
        <v>2451</v>
      </c>
      <c r="C129" t="s">
        <v>2713</v>
      </c>
      <c r="D129" t="s">
        <v>2068</v>
      </c>
    </row>
    <row r="130" spans="1:4" x14ac:dyDescent="0.25">
      <c r="A130" t="s">
        <v>2714</v>
      </c>
      <c r="B130" t="s">
        <v>2451</v>
      </c>
      <c r="C130" t="s">
        <v>2715</v>
      </c>
      <c r="D130" t="s">
        <v>1988</v>
      </c>
    </row>
    <row r="131" spans="1:4" x14ac:dyDescent="0.25">
      <c r="A131" t="s">
        <v>2716</v>
      </c>
      <c r="B131" t="s">
        <v>2451</v>
      </c>
      <c r="C131" t="s">
        <v>2717</v>
      </c>
      <c r="D131" t="s">
        <v>1974</v>
      </c>
    </row>
    <row r="132" spans="1:4" x14ac:dyDescent="0.25">
      <c r="A132" t="s">
        <v>2718</v>
      </c>
      <c r="B132" t="s">
        <v>2451</v>
      </c>
      <c r="C132" t="s">
        <v>2719</v>
      </c>
      <c r="D132" t="s">
        <v>1649</v>
      </c>
    </row>
    <row r="133" spans="1:4" x14ac:dyDescent="0.25">
      <c r="A133" t="s">
        <v>2720</v>
      </c>
      <c r="B133" t="s">
        <v>2451</v>
      </c>
      <c r="C133" t="s">
        <v>2721</v>
      </c>
      <c r="D133" t="s">
        <v>1989</v>
      </c>
    </row>
    <row r="134" spans="1:4" x14ac:dyDescent="0.25">
      <c r="A134" t="s">
        <v>2722</v>
      </c>
      <c r="B134" t="s">
        <v>2451</v>
      </c>
      <c r="C134" t="s">
        <v>2723</v>
      </c>
      <c r="D134" t="s">
        <v>1726</v>
      </c>
    </row>
    <row r="135" spans="1:4" x14ac:dyDescent="0.25">
      <c r="A135" t="s">
        <v>2724</v>
      </c>
      <c r="B135" t="s">
        <v>2451</v>
      </c>
      <c r="C135" t="s">
        <v>2725</v>
      </c>
      <c r="D135" t="s">
        <v>1965</v>
      </c>
    </row>
    <row r="136" spans="1:4" x14ac:dyDescent="0.25">
      <c r="A136" t="s">
        <v>2726</v>
      </c>
      <c r="B136" t="s">
        <v>2451</v>
      </c>
      <c r="C136" t="s">
        <v>2727</v>
      </c>
      <c r="D136" t="s">
        <v>1965</v>
      </c>
    </row>
    <row r="137" spans="1:4" x14ac:dyDescent="0.25">
      <c r="A137" t="s">
        <v>2728</v>
      </c>
      <c r="B137" t="s">
        <v>2451</v>
      </c>
      <c r="C137" t="s">
        <v>2729</v>
      </c>
      <c r="D137" t="s">
        <v>1989</v>
      </c>
    </row>
    <row r="138" spans="1:4" x14ac:dyDescent="0.25">
      <c r="A138" t="s">
        <v>2730</v>
      </c>
      <c r="B138" t="s">
        <v>2451</v>
      </c>
      <c r="C138" t="s">
        <v>2731</v>
      </c>
      <c r="D138" t="s">
        <v>2515</v>
      </c>
    </row>
    <row r="139" spans="1:4" x14ac:dyDescent="0.25">
      <c r="A139" t="s">
        <v>2732</v>
      </c>
      <c r="B139" t="s">
        <v>2451</v>
      </c>
      <c r="C139" t="s">
        <v>2733</v>
      </c>
      <c r="D139" t="s">
        <v>1968</v>
      </c>
    </row>
    <row r="140" spans="1:4" x14ac:dyDescent="0.25">
      <c r="A140" t="s">
        <v>2734</v>
      </c>
      <c r="B140" t="s">
        <v>2451</v>
      </c>
      <c r="C140" t="s">
        <v>2735</v>
      </c>
      <c r="D140" t="s">
        <v>1950</v>
      </c>
    </row>
    <row r="141" spans="1:4" x14ac:dyDescent="0.25">
      <c r="A141" t="s">
        <v>2736</v>
      </c>
      <c r="B141" t="s">
        <v>2451</v>
      </c>
      <c r="C141" t="s">
        <v>2737</v>
      </c>
      <c r="D141" t="s">
        <v>2515</v>
      </c>
    </row>
    <row r="142" spans="1:4" x14ac:dyDescent="0.25">
      <c r="A142" t="s">
        <v>2738</v>
      </c>
      <c r="B142" t="s">
        <v>2451</v>
      </c>
      <c r="C142" t="s">
        <v>2739</v>
      </c>
      <c r="D142" t="s">
        <v>2068</v>
      </c>
    </row>
    <row r="143" spans="1:4" x14ac:dyDescent="0.25">
      <c r="A143" t="s">
        <v>2740</v>
      </c>
      <c r="B143" t="s">
        <v>2451</v>
      </c>
      <c r="C143" t="s">
        <v>2741</v>
      </c>
      <c r="D143" t="s">
        <v>1989</v>
      </c>
    </row>
    <row r="144" spans="1:4" x14ac:dyDescent="0.25">
      <c r="A144" t="s">
        <v>2742</v>
      </c>
      <c r="B144" t="s">
        <v>2451</v>
      </c>
      <c r="C144" t="s">
        <v>2743</v>
      </c>
      <c r="D144" t="s">
        <v>2470</v>
      </c>
    </row>
    <row r="145" spans="1:4" x14ac:dyDescent="0.25">
      <c r="A145" t="s">
        <v>2744</v>
      </c>
      <c r="B145" t="s">
        <v>2451</v>
      </c>
      <c r="C145" t="s">
        <v>2745</v>
      </c>
      <c r="D145" t="s">
        <v>2504</v>
      </c>
    </row>
    <row r="146" spans="1:4" x14ac:dyDescent="0.25">
      <c r="A146" t="s">
        <v>2746</v>
      </c>
      <c r="B146" t="s">
        <v>2451</v>
      </c>
      <c r="C146" t="s">
        <v>2747</v>
      </c>
      <c r="D146" t="s">
        <v>1968</v>
      </c>
    </row>
    <row r="147" spans="1:4" x14ac:dyDescent="0.25">
      <c r="A147" t="s">
        <v>2748</v>
      </c>
      <c r="B147" t="s">
        <v>2451</v>
      </c>
      <c r="C147" t="s">
        <v>2749</v>
      </c>
      <c r="D147" t="s">
        <v>1965</v>
      </c>
    </row>
    <row r="148" spans="1:4" x14ac:dyDescent="0.25">
      <c r="A148" t="s">
        <v>2750</v>
      </c>
      <c r="B148" t="s">
        <v>2451</v>
      </c>
      <c r="C148" t="s">
        <v>2751</v>
      </c>
      <c r="D148" t="s">
        <v>1974</v>
      </c>
    </row>
    <row r="149" spans="1:4" x14ac:dyDescent="0.25">
      <c r="A149" t="s">
        <v>2752</v>
      </c>
      <c r="B149" t="s">
        <v>2451</v>
      </c>
      <c r="C149" t="s">
        <v>2753</v>
      </c>
      <c r="D149" t="s">
        <v>2754</v>
      </c>
    </row>
    <row r="150" spans="1:4" x14ac:dyDescent="0.25">
      <c r="A150" t="s">
        <v>2755</v>
      </c>
      <c r="B150" t="s">
        <v>2451</v>
      </c>
      <c r="C150" t="s">
        <v>2756</v>
      </c>
      <c r="D150" t="s">
        <v>2754</v>
      </c>
    </row>
    <row r="151" spans="1:4" x14ac:dyDescent="0.25">
      <c r="A151" t="s">
        <v>2757</v>
      </c>
      <c r="B151" t="s">
        <v>2451</v>
      </c>
      <c r="C151" t="s">
        <v>2758</v>
      </c>
      <c r="D151" t="s">
        <v>2504</v>
      </c>
    </row>
    <row r="152" spans="1:4" x14ac:dyDescent="0.25">
      <c r="A152" t="s">
        <v>2759</v>
      </c>
      <c r="B152" t="s">
        <v>2451</v>
      </c>
      <c r="C152" t="s">
        <v>2760</v>
      </c>
      <c r="D152" t="s">
        <v>2504</v>
      </c>
    </row>
    <row r="153" spans="1:4" x14ac:dyDescent="0.25">
      <c r="A153" t="s">
        <v>2761</v>
      </c>
      <c r="B153" t="s">
        <v>2451</v>
      </c>
      <c r="C153" t="s">
        <v>2762</v>
      </c>
      <c r="D153" t="s">
        <v>2504</v>
      </c>
    </row>
    <row r="154" spans="1:4" x14ac:dyDescent="0.25">
      <c r="A154" t="s">
        <v>2763</v>
      </c>
      <c r="B154" t="s">
        <v>2451</v>
      </c>
      <c r="C154" t="s">
        <v>2764</v>
      </c>
      <c r="D154" t="s">
        <v>2491</v>
      </c>
    </row>
    <row r="155" spans="1:4" x14ac:dyDescent="0.25">
      <c r="A155" t="s">
        <v>2765</v>
      </c>
      <c r="B155" t="s">
        <v>2451</v>
      </c>
      <c r="C155" t="s">
        <v>2766</v>
      </c>
      <c r="D155" t="s">
        <v>1714</v>
      </c>
    </row>
    <row r="156" spans="1:4" x14ac:dyDescent="0.25">
      <c r="A156" t="s">
        <v>2767</v>
      </c>
      <c r="B156" t="s">
        <v>2451</v>
      </c>
      <c r="C156" t="s">
        <v>2768</v>
      </c>
      <c r="D156" t="s">
        <v>2114</v>
      </c>
    </row>
    <row r="157" spans="1:4" x14ac:dyDescent="0.25">
      <c r="A157" t="s">
        <v>2769</v>
      </c>
      <c r="B157" t="s">
        <v>2451</v>
      </c>
      <c r="C157" t="s">
        <v>2770</v>
      </c>
      <c r="D157" t="s">
        <v>2470</v>
      </c>
    </row>
    <row r="158" spans="1:4" x14ac:dyDescent="0.25">
      <c r="A158" t="s">
        <v>2771</v>
      </c>
      <c r="B158" t="s">
        <v>2451</v>
      </c>
      <c r="C158" t="s">
        <v>2772</v>
      </c>
      <c r="D158" t="s">
        <v>2491</v>
      </c>
    </row>
    <row r="159" spans="1:4" x14ac:dyDescent="0.25">
      <c r="A159" t="s">
        <v>2773</v>
      </c>
      <c r="B159" t="s">
        <v>2451</v>
      </c>
      <c r="C159" t="s">
        <v>2774</v>
      </c>
      <c r="D159" t="s">
        <v>2470</v>
      </c>
    </row>
    <row r="160" spans="1:4" x14ac:dyDescent="0.25">
      <c r="A160" t="s">
        <v>2775</v>
      </c>
      <c r="B160" t="s">
        <v>2451</v>
      </c>
      <c r="C160" t="s">
        <v>2776</v>
      </c>
      <c r="D160" t="s">
        <v>1989</v>
      </c>
    </row>
    <row r="161" spans="1:4" x14ac:dyDescent="0.25">
      <c r="A161" t="s">
        <v>2777</v>
      </c>
      <c r="B161" t="s">
        <v>2451</v>
      </c>
      <c r="C161" t="s">
        <v>2778</v>
      </c>
      <c r="D161" t="s">
        <v>2045</v>
      </c>
    </row>
    <row r="162" spans="1:4" x14ac:dyDescent="0.25">
      <c r="A162" t="s">
        <v>2779</v>
      </c>
      <c r="B162" t="s">
        <v>2451</v>
      </c>
      <c r="C162" t="s">
        <v>2780</v>
      </c>
      <c r="D162" t="s">
        <v>2470</v>
      </c>
    </row>
    <row r="163" spans="1:4" x14ac:dyDescent="0.25">
      <c r="A163" t="s">
        <v>2781</v>
      </c>
      <c r="B163" t="s">
        <v>2451</v>
      </c>
      <c r="C163" t="s">
        <v>2782</v>
      </c>
      <c r="D163" t="s">
        <v>2114</v>
      </c>
    </row>
    <row r="164" spans="1:4" x14ac:dyDescent="0.25">
      <c r="A164" t="s">
        <v>2783</v>
      </c>
      <c r="B164" t="s">
        <v>2451</v>
      </c>
      <c r="C164" t="s">
        <v>2784</v>
      </c>
      <c r="D164" t="s">
        <v>2045</v>
      </c>
    </row>
    <row r="165" spans="1:4" x14ac:dyDescent="0.25">
      <c r="A165" t="s">
        <v>2785</v>
      </c>
      <c r="B165" t="s">
        <v>2451</v>
      </c>
      <c r="C165" t="s">
        <v>2786</v>
      </c>
      <c r="D165" t="s">
        <v>1965</v>
      </c>
    </row>
    <row r="166" spans="1:4" x14ac:dyDescent="0.25">
      <c r="A166" t="s">
        <v>2787</v>
      </c>
      <c r="B166" t="s">
        <v>2451</v>
      </c>
      <c r="C166" t="s">
        <v>2788</v>
      </c>
      <c r="D166" t="s">
        <v>2477</v>
      </c>
    </row>
    <row r="167" spans="1:4" x14ac:dyDescent="0.25">
      <c r="A167" t="s">
        <v>2789</v>
      </c>
      <c r="B167" t="s">
        <v>2451</v>
      </c>
      <c r="C167" t="s">
        <v>2790</v>
      </c>
      <c r="D167" t="s">
        <v>1965</v>
      </c>
    </row>
    <row r="168" spans="1:4" x14ac:dyDescent="0.25">
      <c r="A168" t="s">
        <v>2791</v>
      </c>
      <c r="B168" t="s">
        <v>2451</v>
      </c>
      <c r="C168" t="s">
        <v>2792</v>
      </c>
      <c r="D168" t="s">
        <v>1968</v>
      </c>
    </row>
    <row r="169" spans="1:4" x14ac:dyDescent="0.25">
      <c r="A169" t="s">
        <v>2793</v>
      </c>
      <c r="B169" t="s">
        <v>2451</v>
      </c>
      <c r="C169" t="s">
        <v>2794</v>
      </c>
      <c r="D169" t="s">
        <v>1965</v>
      </c>
    </row>
    <row r="170" spans="1:4" x14ac:dyDescent="0.25">
      <c r="A170" t="s">
        <v>2795</v>
      </c>
      <c r="B170" t="s">
        <v>2451</v>
      </c>
      <c r="C170" t="s">
        <v>2796</v>
      </c>
      <c r="D170" t="s">
        <v>1649</v>
      </c>
    </row>
    <row r="171" spans="1:4" x14ac:dyDescent="0.25">
      <c r="A171" t="s">
        <v>2797</v>
      </c>
      <c r="B171" t="s">
        <v>2451</v>
      </c>
      <c r="C171" t="s">
        <v>2798</v>
      </c>
      <c r="D171" t="s">
        <v>1649</v>
      </c>
    </row>
    <row r="172" spans="1:4" x14ac:dyDescent="0.25">
      <c r="A172" t="s">
        <v>2799</v>
      </c>
      <c r="B172" t="s">
        <v>2451</v>
      </c>
      <c r="C172" t="s">
        <v>2800</v>
      </c>
      <c r="D172" t="s">
        <v>1649</v>
      </c>
    </row>
    <row r="173" spans="1:4" x14ac:dyDescent="0.25">
      <c r="A173" t="s">
        <v>2801</v>
      </c>
      <c r="B173" t="s">
        <v>2451</v>
      </c>
      <c r="C173" t="s">
        <v>2802</v>
      </c>
      <c r="D173" t="s">
        <v>1649</v>
      </c>
    </row>
    <row r="174" spans="1:4" x14ac:dyDescent="0.25">
      <c r="A174" t="s">
        <v>2803</v>
      </c>
      <c r="B174" t="s">
        <v>2451</v>
      </c>
      <c r="C174" t="s">
        <v>2804</v>
      </c>
      <c r="D174" t="s">
        <v>1932</v>
      </c>
    </row>
    <row r="175" spans="1:4" x14ac:dyDescent="0.25">
      <c r="A175" t="s">
        <v>2805</v>
      </c>
      <c r="B175" t="s">
        <v>2451</v>
      </c>
      <c r="C175" t="s">
        <v>2806</v>
      </c>
      <c r="D175" t="s">
        <v>2491</v>
      </c>
    </row>
    <row r="176" spans="1:4" x14ac:dyDescent="0.25">
      <c r="A176" t="s">
        <v>2807</v>
      </c>
      <c r="B176" t="s">
        <v>2451</v>
      </c>
      <c r="C176" t="s">
        <v>2808</v>
      </c>
      <c r="D176" t="s">
        <v>2114</v>
      </c>
    </row>
    <row r="177" spans="1:4" x14ac:dyDescent="0.25">
      <c r="A177" t="s">
        <v>2809</v>
      </c>
      <c r="B177" t="s">
        <v>2451</v>
      </c>
      <c r="C177" t="s">
        <v>2810</v>
      </c>
      <c r="D177" t="s">
        <v>2491</v>
      </c>
    </row>
    <row r="178" spans="1:4" x14ac:dyDescent="0.25">
      <c r="A178" t="s">
        <v>2811</v>
      </c>
      <c r="B178" t="s">
        <v>2451</v>
      </c>
      <c r="C178" t="s">
        <v>2810</v>
      </c>
      <c r="D178" t="s">
        <v>2491</v>
      </c>
    </row>
    <row r="179" spans="1:4" x14ac:dyDescent="0.25">
      <c r="A179" t="s">
        <v>2812</v>
      </c>
      <c r="B179" t="s">
        <v>2451</v>
      </c>
      <c r="C179" t="s">
        <v>2813</v>
      </c>
      <c r="D179" t="s">
        <v>2114</v>
      </c>
    </row>
    <row r="180" spans="1:4" x14ac:dyDescent="0.25">
      <c r="A180" t="s">
        <v>2814</v>
      </c>
      <c r="B180" t="s">
        <v>2451</v>
      </c>
      <c r="C180" t="s">
        <v>2815</v>
      </c>
      <c r="D180" t="s">
        <v>2491</v>
      </c>
    </row>
    <row r="181" spans="1:4" x14ac:dyDescent="0.25">
      <c r="A181" t="s">
        <v>2816</v>
      </c>
      <c r="B181" t="s">
        <v>2451</v>
      </c>
      <c r="C181" t="s">
        <v>2817</v>
      </c>
      <c r="D181" t="s">
        <v>2068</v>
      </c>
    </row>
    <row r="182" spans="1:4" x14ac:dyDescent="0.25">
      <c r="A182" t="s">
        <v>2818</v>
      </c>
      <c r="B182" t="s">
        <v>2451</v>
      </c>
      <c r="C182" t="s">
        <v>2819</v>
      </c>
      <c r="D182" t="s">
        <v>2049</v>
      </c>
    </row>
    <row r="183" spans="1:4" x14ac:dyDescent="0.25">
      <c r="A183" t="s">
        <v>2820</v>
      </c>
      <c r="B183" t="s">
        <v>2451</v>
      </c>
      <c r="C183" t="s">
        <v>2819</v>
      </c>
      <c r="D183" t="s">
        <v>2049</v>
      </c>
    </row>
    <row r="184" spans="1:4" x14ac:dyDescent="0.25">
      <c r="A184" t="s">
        <v>2821</v>
      </c>
      <c r="B184" t="s">
        <v>2451</v>
      </c>
      <c r="C184" t="s">
        <v>2822</v>
      </c>
      <c r="D184" t="s">
        <v>2159</v>
      </c>
    </row>
    <row r="185" spans="1:4" x14ac:dyDescent="0.25">
      <c r="A185" t="s">
        <v>2823</v>
      </c>
      <c r="B185" t="s">
        <v>2451</v>
      </c>
      <c r="C185" t="s">
        <v>2824</v>
      </c>
      <c r="D185" t="s">
        <v>1968</v>
      </c>
    </row>
    <row r="186" spans="1:4" x14ac:dyDescent="0.25">
      <c r="A186" t="s">
        <v>2825</v>
      </c>
      <c r="B186" t="s">
        <v>2451</v>
      </c>
      <c r="C186" t="s">
        <v>2826</v>
      </c>
      <c r="D186" t="s">
        <v>1974</v>
      </c>
    </row>
    <row r="187" spans="1:4" x14ac:dyDescent="0.25">
      <c r="A187" t="s">
        <v>2827</v>
      </c>
      <c r="B187" t="s">
        <v>2451</v>
      </c>
      <c r="C187" t="s">
        <v>2828</v>
      </c>
      <c r="D187" t="s">
        <v>1974</v>
      </c>
    </row>
    <row r="188" spans="1:4" x14ac:dyDescent="0.25">
      <c r="A188" t="s">
        <v>2829</v>
      </c>
      <c r="B188" t="s">
        <v>2451</v>
      </c>
      <c r="C188" t="s">
        <v>2828</v>
      </c>
      <c r="D188" t="s">
        <v>1974</v>
      </c>
    </row>
    <row r="189" spans="1:4" x14ac:dyDescent="0.25">
      <c r="A189" t="s">
        <v>2830</v>
      </c>
      <c r="B189" t="s">
        <v>2451</v>
      </c>
      <c r="C189" t="s">
        <v>2831</v>
      </c>
      <c r="D189" t="s">
        <v>1736</v>
      </c>
    </row>
    <row r="190" spans="1:4" x14ac:dyDescent="0.25">
      <c r="A190" t="s">
        <v>2832</v>
      </c>
      <c r="B190" t="s">
        <v>2451</v>
      </c>
      <c r="C190" t="s">
        <v>2833</v>
      </c>
      <c r="D190" t="s">
        <v>1989</v>
      </c>
    </row>
    <row r="191" spans="1:4" x14ac:dyDescent="0.25">
      <c r="A191" t="s">
        <v>2834</v>
      </c>
      <c r="B191" t="s">
        <v>2451</v>
      </c>
      <c r="C191" t="s">
        <v>2835</v>
      </c>
      <c r="D191" t="s">
        <v>1965</v>
      </c>
    </row>
    <row r="192" spans="1:4" x14ac:dyDescent="0.25">
      <c r="A192" t="s">
        <v>2836</v>
      </c>
      <c r="B192" t="s">
        <v>2451</v>
      </c>
      <c r="C192" t="s">
        <v>2837</v>
      </c>
      <c r="D192" t="s">
        <v>2477</v>
      </c>
    </row>
    <row r="193" spans="1:4" x14ac:dyDescent="0.25">
      <c r="A193" t="s">
        <v>2838</v>
      </c>
      <c r="B193" t="s">
        <v>2451</v>
      </c>
      <c r="C193" t="s">
        <v>2839</v>
      </c>
      <c r="D193" t="s">
        <v>2045</v>
      </c>
    </row>
    <row r="194" spans="1:4" x14ac:dyDescent="0.25">
      <c r="A194" t="s">
        <v>2840</v>
      </c>
      <c r="B194" t="s">
        <v>2841</v>
      </c>
      <c r="C194" t="s">
        <v>2842</v>
      </c>
      <c r="D194" t="s">
        <v>1673</v>
      </c>
    </row>
    <row r="195" spans="1:4" x14ac:dyDescent="0.25">
      <c r="A195" t="s">
        <v>2843</v>
      </c>
      <c r="B195" t="s">
        <v>2841</v>
      </c>
      <c r="C195" t="s">
        <v>2844</v>
      </c>
      <c r="D195" t="s">
        <v>1810</v>
      </c>
    </row>
    <row r="196" spans="1:4" x14ac:dyDescent="0.25">
      <c r="A196" t="s">
        <v>1669</v>
      </c>
      <c r="B196" t="s">
        <v>2841</v>
      </c>
      <c r="C196" t="s">
        <v>2845</v>
      </c>
      <c r="D196" t="s">
        <v>1853</v>
      </c>
    </row>
    <row r="197" spans="1:4" x14ac:dyDescent="0.25">
      <c r="A197" t="s">
        <v>2846</v>
      </c>
      <c r="B197" t="s">
        <v>2841</v>
      </c>
      <c r="C197" t="s">
        <v>2847</v>
      </c>
      <c r="D197" t="s">
        <v>2848</v>
      </c>
    </row>
    <row r="198" spans="1:4" x14ac:dyDescent="0.25">
      <c r="A198" t="s">
        <v>2849</v>
      </c>
      <c r="B198" t="s">
        <v>2841</v>
      </c>
      <c r="C198" t="s">
        <v>2850</v>
      </c>
      <c r="D198" t="s">
        <v>2851</v>
      </c>
    </row>
    <row r="199" spans="1:4" x14ac:dyDescent="0.25">
      <c r="A199" t="s">
        <v>2852</v>
      </c>
      <c r="B199" t="s">
        <v>2841</v>
      </c>
      <c r="C199" t="s">
        <v>2853</v>
      </c>
      <c r="D199" t="s">
        <v>1875</v>
      </c>
    </row>
    <row r="200" spans="1:4" x14ac:dyDescent="0.25">
      <c r="A200" t="s">
        <v>2854</v>
      </c>
      <c r="B200" t="s">
        <v>2841</v>
      </c>
      <c r="C200" t="s">
        <v>2855</v>
      </c>
      <c r="D200" t="s">
        <v>1673</v>
      </c>
    </row>
    <row r="201" spans="1:4" x14ac:dyDescent="0.25">
      <c r="A201" t="s">
        <v>2856</v>
      </c>
      <c r="B201" t="s">
        <v>2841</v>
      </c>
      <c r="C201" t="s">
        <v>2857</v>
      </c>
      <c r="D201" t="s">
        <v>1673</v>
      </c>
    </row>
    <row r="202" spans="1:4" x14ac:dyDescent="0.25">
      <c r="A202" t="s">
        <v>2858</v>
      </c>
      <c r="B202" t="s">
        <v>2841</v>
      </c>
      <c r="C202" t="s">
        <v>2859</v>
      </c>
      <c r="D202" t="s">
        <v>2851</v>
      </c>
    </row>
    <row r="203" spans="1:4" x14ac:dyDescent="0.25">
      <c r="A203" t="s">
        <v>2860</v>
      </c>
      <c r="B203" t="s">
        <v>2841</v>
      </c>
      <c r="C203" t="s">
        <v>2861</v>
      </c>
      <c r="D203" t="s">
        <v>1673</v>
      </c>
    </row>
    <row r="204" spans="1:4" x14ac:dyDescent="0.25">
      <c r="A204" t="s">
        <v>2862</v>
      </c>
      <c r="B204" t="s">
        <v>2841</v>
      </c>
      <c r="C204" t="s">
        <v>2863</v>
      </c>
      <c r="D204" t="s">
        <v>1881</v>
      </c>
    </row>
    <row r="205" spans="1:4" x14ac:dyDescent="0.25">
      <c r="A205" t="s">
        <v>2864</v>
      </c>
      <c r="B205" t="s">
        <v>2841</v>
      </c>
      <c r="C205" t="s">
        <v>2865</v>
      </c>
      <c r="D205" t="s">
        <v>1938</v>
      </c>
    </row>
    <row r="206" spans="1:4" x14ac:dyDescent="0.25">
      <c r="A206" t="s">
        <v>2866</v>
      </c>
      <c r="B206" t="s">
        <v>2841</v>
      </c>
      <c r="C206" t="s">
        <v>2867</v>
      </c>
      <c r="D206" t="s">
        <v>1856</v>
      </c>
    </row>
    <row r="207" spans="1:4" x14ac:dyDescent="0.25">
      <c r="A207" t="s">
        <v>2868</v>
      </c>
      <c r="B207" t="s">
        <v>2841</v>
      </c>
      <c r="C207" t="s">
        <v>2869</v>
      </c>
      <c r="D207" t="s">
        <v>1853</v>
      </c>
    </row>
    <row r="208" spans="1:4" x14ac:dyDescent="0.25">
      <c r="A208" t="s">
        <v>1242</v>
      </c>
      <c r="B208" t="s">
        <v>2841</v>
      </c>
      <c r="C208" t="s">
        <v>2870</v>
      </c>
      <c r="D208" t="s">
        <v>1810</v>
      </c>
    </row>
    <row r="209" spans="1:4" x14ac:dyDescent="0.25">
      <c r="A209" t="s">
        <v>2871</v>
      </c>
      <c r="B209" t="s">
        <v>2841</v>
      </c>
      <c r="C209" t="s">
        <v>2872</v>
      </c>
      <c r="D209" t="s">
        <v>2851</v>
      </c>
    </row>
    <row r="210" spans="1:4" x14ac:dyDescent="0.25">
      <c r="A210" t="s">
        <v>2873</v>
      </c>
      <c r="B210" t="s">
        <v>2841</v>
      </c>
      <c r="C210" t="s">
        <v>2874</v>
      </c>
      <c r="D210" t="s">
        <v>2851</v>
      </c>
    </row>
    <row r="211" spans="1:4" x14ac:dyDescent="0.25">
      <c r="A211" t="s">
        <v>2875</v>
      </c>
      <c r="B211" t="s">
        <v>2841</v>
      </c>
      <c r="C211" t="s">
        <v>2876</v>
      </c>
      <c r="D211" t="s">
        <v>2851</v>
      </c>
    </row>
    <row r="212" spans="1:4" x14ac:dyDescent="0.25">
      <c r="A212" t="s">
        <v>2877</v>
      </c>
      <c r="B212" t="s">
        <v>2841</v>
      </c>
      <c r="C212" t="s">
        <v>2878</v>
      </c>
      <c r="D212" t="s">
        <v>2851</v>
      </c>
    </row>
    <row r="213" spans="1:4" x14ac:dyDescent="0.25">
      <c r="A213" t="s">
        <v>2879</v>
      </c>
      <c r="B213" t="s">
        <v>2841</v>
      </c>
      <c r="C213" t="s">
        <v>2880</v>
      </c>
      <c r="D213" t="s">
        <v>1875</v>
      </c>
    </row>
    <row r="214" spans="1:4" x14ac:dyDescent="0.25">
      <c r="A214" t="s">
        <v>2881</v>
      </c>
      <c r="B214" t="s">
        <v>2841</v>
      </c>
      <c r="C214" t="s">
        <v>2882</v>
      </c>
      <c r="D214" t="s">
        <v>1810</v>
      </c>
    </row>
    <row r="215" spans="1:4" x14ac:dyDescent="0.25">
      <c r="A215" t="s">
        <v>2883</v>
      </c>
      <c r="B215" t="s">
        <v>2841</v>
      </c>
      <c r="C215" t="s">
        <v>2884</v>
      </c>
      <c r="D215" t="s">
        <v>2035</v>
      </c>
    </row>
    <row r="216" spans="1:4" x14ac:dyDescent="0.25">
      <c r="A216" t="s">
        <v>2885</v>
      </c>
      <c r="B216" t="s">
        <v>2841</v>
      </c>
      <c r="C216" t="s">
        <v>2884</v>
      </c>
      <c r="D216" t="s">
        <v>2035</v>
      </c>
    </row>
    <row r="217" spans="1:4" x14ac:dyDescent="0.25">
      <c r="A217" t="s">
        <v>2886</v>
      </c>
      <c r="B217" t="s">
        <v>2841</v>
      </c>
      <c r="C217" t="s">
        <v>2887</v>
      </c>
      <c r="D217" t="s">
        <v>1810</v>
      </c>
    </row>
    <row r="218" spans="1:4" x14ac:dyDescent="0.25">
      <c r="A218" t="s">
        <v>2888</v>
      </c>
      <c r="B218" t="s">
        <v>2841</v>
      </c>
      <c r="C218" t="s">
        <v>2889</v>
      </c>
      <c r="D218" t="s">
        <v>1673</v>
      </c>
    </row>
    <row r="219" spans="1:4" x14ac:dyDescent="0.25">
      <c r="A219" t="s">
        <v>2890</v>
      </c>
      <c r="B219" t="s">
        <v>2841</v>
      </c>
      <c r="C219" t="s">
        <v>2891</v>
      </c>
      <c r="D219" t="s">
        <v>1810</v>
      </c>
    </row>
    <row r="220" spans="1:4" x14ac:dyDescent="0.25">
      <c r="A220" t="s">
        <v>2892</v>
      </c>
      <c r="B220" t="s">
        <v>2841</v>
      </c>
      <c r="C220" t="s">
        <v>2893</v>
      </c>
      <c r="D220" t="s">
        <v>2851</v>
      </c>
    </row>
    <row r="221" spans="1:4" x14ac:dyDescent="0.25">
      <c r="A221" t="s">
        <v>2894</v>
      </c>
      <c r="B221" t="s">
        <v>2841</v>
      </c>
      <c r="C221" t="s">
        <v>2895</v>
      </c>
      <c r="D221" t="s">
        <v>1875</v>
      </c>
    </row>
    <row r="222" spans="1:4" x14ac:dyDescent="0.25">
      <c r="A222" t="s">
        <v>2896</v>
      </c>
      <c r="B222" t="s">
        <v>2841</v>
      </c>
      <c r="C222" t="s">
        <v>2897</v>
      </c>
      <c r="D222" t="s">
        <v>1810</v>
      </c>
    </row>
    <row r="223" spans="1:4" x14ac:dyDescent="0.25">
      <c r="A223" t="s">
        <v>2898</v>
      </c>
      <c r="B223" t="s">
        <v>2841</v>
      </c>
      <c r="C223" t="s">
        <v>2899</v>
      </c>
      <c r="D223" t="s">
        <v>1982</v>
      </c>
    </row>
    <row r="224" spans="1:4" x14ac:dyDescent="0.25">
      <c r="A224" t="s">
        <v>2900</v>
      </c>
      <c r="B224" t="s">
        <v>2841</v>
      </c>
      <c r="C224" t="s">
        <v>2901</v>
      </c>
      <c r="D224" t="s">
        <v>1673</v>
      </c>
    </row>
    <row r="225" spans="1:4" x14ac:dyDescent="0.25">
      <c r="A225" t="s">
        <v>2902</v>
      </c>
      <c r="B225" t="s">
        <v>2841</v>
      </c>
      <c r="C225" t="s">
        <v>2903</v>
      </c>
      <c r="D225" t="s">
        <v>2015</v>
      </c>
    </row>
    <row r="226" spans="1:4" x14ac:dyDescent="0.25">
      <c r="A226" t="s">
        <v>2904</v>
      </c>
      <c r="B226" t="s">
        <v>2841</v>
      </c>
      <c r="C226" t="s">
        <v>2905</v>
      </c>
      <c r="D226" t="s">
        <v>2851</v>
      </c>
    </row>
    <row r="227" spans="1:4" x14ac:dyDescent="0.25">
      <c r="A227" t="s">
        <v>1725</v>
      </c>
      <c r="B227" t="s">
        <v>2841</v>
      </c>
      <c r="C227" t="s">
        <v>2906</v>
      </c>
      <c r="D227" t="s">
        <v>2015</v>
      </c>
    </row>
    <row r="228" spans="1:4" x14ac:dyDescent="0.25">
      <c r="A228" t="s">
        <v>2907</v>
      </c>
      <c r="B228" t="s">
        <v>2841</v>
      </c>
      <c r="C228" t="s">
        <v>2908</v>
      </c>
      <c r="D228" t="s">
        <v>2015</v>
      </c>
    </row>
    <row r="229" spans="1:4" x14ac:dyDescent="0.25">
      <c r="A229" t="s">
        <v>2909</v>
      </c>
      <c r="B229" t="s">
        <v>2841</v>
      </c>
      <c r="C229" t="s">
        <v>2910</v>
      </c>
      <c r="D229" t="s">
        <v>2851</v>
      </c>
    </row>
    <row r="230" spans="1:4" x14ac:dyDescent="0.25">
      <c r="A230" t="s">
        <v>2911</v>
      </c>
      <c r="B230" t="s">
        <v>2841</v>
      </c>
      <c r="C230" t="s">
        <v>2912</v>
      </c>
      <c r="D230" t="s">
        <v>2015</v>
      </c>
    </row>
    <row r="231" spans="1:4" x14ac:dyDescent="0.25">
      <c r="A231" t="s">
        <v>2913</v>
      </c>
      <c r="B231" t="s">
        <v>2841</v>
      </c>
      <c r="C231" t="s">
        <v>2914</v>
      </c>
      <c r="D231" t="s">
        <v>1856</v>
      </c>
    </row>
    <row r="232" spans="1:4" x14ac:dyDescent="0.25">
      <c r="A232" t="s">
        <v>2915</v>
      </c>
      <c r="B232" t="s">
        <v>2841</v>
      </c>
      <c r="C232" t="s">
        <v>2916</v>
      </c>
      <c r="D232" t="s">
        <v>1673</v>
      </c>
    </row>
    <row r="233" spans="1:4" x14ac:dyDescent="0.25">
      <c r="A233" t="s">
        <v>2917</v>
      </c>
      <c r="B233" t="s">
        <v>2841</v>
      </c>
      <c r="C233" t="s">
        <v>2918</v>
      </c>
      <c r="D233" t="s">
        <v>1673</v>
      </c>
    </row>
    <row r="234" spans="1:4" x14ac:dyDescent="0.25">
      <c r="A234" t="s">
        <v>2919</v>
      </c>
      <c r="B234" t="s">
        <v>2841</v>
      </c>
      <c r="C234" t="s">
        <v>2920</v>
      </c>
      <c r="D234" t="s">
        <v>1856</v>
      </c>
    </row>
    <row r="235" spans="1:4" x14ac:dyDescent="0.25">
      <c r="A235" t="s">
        <v>2921</v>
      </c>
      <c r="B235" t="s">
        <v>2841</v>
      </c>
      <c r="C235" t="s">
        <v>2922</v>
      </c>
      <c r="D235" t="s">
        <v>1856</v>
      </c>
    </row>
    <row r="236" spans="1:4" x14ac:dyDescent="0.25">
      <c r="A236" t="s">
        <v>2923</v>
      </c>
      <c r="B236" t="s">
        <v>2841</v>
      </c>
      <c r="C236" t="s">
        <v>2924</v>
      </c>
      <c r="D236" t="s">
        <v>1853</v>
      </c>
    </row>
    <row r="237" spans="1:4" x14ac:dyDescent="0.25">
      <c r="A237" t="s">
        <v>2925</v>
      </c>
      <c r="B237" t="s">
        <v>2841</v>
      </c>
      <c r="C237" t="s">
        <v>2926</v>
      </c>
      <c r="D237" t="s">
        <v>2103</v>
      </c>
    </row>
    <row r="238" spans="1:4" x14ac:dyDescent="0.25">
      <c r="A238" t="s">
        <v>2927</v>
      </c>
      <c r="B238" t="s">
        <v>2841</v>
      </c>
      <c r="C238" t="s">
        <v>2926</v>
      </c>
      <c r="D238" t="s">
        <v>2103</v>
      </c>
    </row>
    <row r="239" spans="1:4" x14ac:dyDescent="0.25">
      <c r="A239" t="s">
        <v>2928</v>
      </c>
      <c r="B239" t="s">
        <v>2841</v>
      </c>
      <c r="C239" t="s">
        <v>2929</v>
      </c>
      <c r="D239" t="s">
        <v>1856</v>
      </c>
    </row>
    <row r="240" spans="1:4" x14ac:dyDescent="0.25">
      <c r="A240" t="s">
        <v>1682</v>
      </c>
      <c r="B240" t="s">
        <v>2841</v>
      </c>
      <c r="C240" t="s">
        <v>2930</v>
      </c>
      <c r="D240" t="s">
        <v>2851</v>
      </c>
    </row>
    <row r="241" spans="1:4" x14ac:dyDescent="0.25">
      <c r="A241" t="s">
        <v>2931</v>
      </c>
      <c r="B241" t="s">
        <v>2841</v>
      </c>
      <c r="C241" t="s">
        <v>2932</v>
      </c>
      <c r="D241" t="s">
        <v>2851</v>
      </c>
    </row>
    <row r="242" spans="1:4" x14ac:dyDescent="0.25">
      <c r="A242" t="s">
        <v>2933</v>
      </c>
      <c r="B242" t="s">
        <v>2841</v>
      </c>
      <c r="C242" t="s">
        <v>2934</v>
      </c>
      <c r="D242" t="s">
        <v>2015</v>
      </c>
    </row>
    <row r="243" spans="1:4" x14ac:dyDescent="0.25">
      <c r="A243" t="s">
        <v>2935</v>
      </c>
      <c r="B243" t="s">
        <v>2841</v>
      </c>
      <c r="C243" t="s">
        <v>2936</v>
      </c>
      <c r="D243" t="s">
        <v>1673</v>
      </c>
    </row>
    <row r="244" spans="1:4" x14ac:dyDescent="0.25">
      <c r="A244" t="s">
        <v>2937</v>
      </c>
      <c r="B244" t="s">
        <v>2841</v>
      </c>
      <c r="C244" t="s">
        <v>2936</v>
      </c>
      <c r="D244" t="s">
        <v>1673</v>
      </c>
    </row>
    <row r="245" spans="1:4" x14ac:dyDescent="0.25">
      <c r="A245" t="s">
        <v>2938</v>
      </c>
      <c r="B245" t="s">
        <v>2841</v>
      </c>
      <c r="C245" t="s">
        <v>2939</v>
      </c>
      <c r="D245" t="s">
        <v>2851</v>
      </c>
    </row>
    <row r="246" spans="1:4" x14ac:dyDescent="0.25">
      <c r="A246" t="s">
        <v>2940</v>
      </c>
      <c r="B246" t="s">
        <v>2841</v>
      </c>
      <c r="C246" t="s">
        <v>2941</v>
      </c>
      <c r="D246" t="s">
        <v>2851</v>
      </c>
    </row>
    <row r="247" spans="1:4" x14ac:dyDescent="0.25">
      <c r="A247" t="s">
        <v>2942</v>
      </c>
      <c r="B247" t="s">
        <v>2841</v>
      </c>
      <c r="C247" t="s">
        <v>2943</v>
      </c>
      <c r="D247" t="s">
        <v>2851</v>
      </c>
    </row>
    <row r="248" spans="1:4" x14ac:dyDescent="0.25">
      <c r="A248" t="s">
        <v>2944</v>
      </c>
      <c r="B248" t="s">
        <v>2841</v>
      </c>
      <c r="C248" t="s">
        <v>2945</v>
      </c>
      <c r="D248" t="s">
        <v>2851</v>
      </c>
    </row>
    <row r="249" spans="1:4" x14ac:dyDescent="0.25">
      <c r="A249" t="s">
        <v>2946</v>
      </c>
      <c r="B249" t="s">
        <v>2841</v>
      </c>
      <c r="C249" t="s">
        <v>2947</v>
      </c>
      <c r="D249" t="s">
        <v>2851</v>
      </c>
    </row>
    <row r="250" spans="1:4" x14ac:dyDescent="0.25">
      <c r="A250" t="s">
        <v>2948</v>
      </c>
      <c r="B250" t="s">
        <v>2841</v>
      </c>
      <c r="C250" t="s">
        <v>2949</v>
      </c>
      <c r="D250" t="s">
        <v>1853</v>
      </c>
    </row>
    <row r="251" spans="1:4" x14ac:dyDescent="0.25">
      <c r="A251" t="s">
        <v>2950</v>
      </c>
      <c r="B251" t="s">
        <v>2841</v>
      </c>
      <c r="C251" t="s">
        <v>2951</v>
      </c>
      <c r="D251" t="s">
        <v>1856</v>
      </c>
    </row>
    <row r="252" spans="1:4" x14ac:dyDescent="0.25">
      <c r="A252" t="s">
        <v>2952</v>
      </c>
      <c r="B252" t="s">
        <v>2841</v>
      </c>
      <c r="C252" t="s">
        <v>2953</v>
      </c>
      <c r="D252" t="s">
        <v>2851</v>
      </c>
    </row>
    <row r="253" spans="1:4" x14ac:dyDescent="0.25">
      <c r="A253" t="s">
        <v>2954</v>
      </c>
      <c r="B253" t="s">
        <v>2841</v>
      </c>
      <c r="C253" t="s">
        <v>2955</v>
      </c>
      <c r="D253" t="s">
        <v>1673</v>
      </c>
    </row>
    <row r="254" spans="1:4" x14ac:dyDescent="0.25">
      <c r="A254" t="s">
        <v>2956</v>
      </c>
      <c r="B254" t="s">
        <v>2841</v>
      </c>
      <c r="C254" t="s">
        <v>2957</v>
      </c>
      <c r="D254" t="s">
        <v>1938</v>
      </c>
    </row>
    <row r="255" spans="1:4" x14ac:dyDescent="0.25">
      <c r="A255" t="s">
        <v>2958</v>
      </c>
      <c r="B255" t="s">
        <v>2841</v>
      </c>
      <c r="C255" t="s">
        <v>2959</v>
      </c>
      <c r="D255" t="s">
        <v>2851</v>
      </c>
    </row>
    <row r="256" spans="1:4" x14ac:dyDescent="0.25">
      <c r="A256" t="s">
        <v>2960</v>
      </c>
      <c r="B256" t="s">
        <v>2841</v>
      </c>
      <c r="C256" t="s">
        <v>2961</v>
      </c>
      <c r="D256" t="s">
        <v>2015</v>
      </c>
    </row>
    <row r="257" spans="1:4" x14ac:dyDescent="0.25">
      <c r="A257" t="s">
        <v>1710</v>
      </c>
      <c r="B257" t="s">
        <v>2841</v>
      </c>
      <c r="C257" t="s">
        <v>2962</v>
      </c>
      <c r="D257" t="s">
        <v>1810</v>
      </c>
    </row>
    <row r="258" spans="1:4" x14ac:dyDescent="0.25">
      <c r="A258" t="s">
        <v>2963</v>
      </c>
      <c r="B258" t="s">
        <v>2841</v>
      </c>
      <c r="C258" t="s">
        <v>2964</v>
      </c>
      <c r="D258" t="s">
        <v>1673</v>
      </c>
    </row>
    <row r="259" spans="1:4" x14ac:dyDescent="0.25">
      <c r="A259" t="s">
        <v>2965</v>
      </c>
      <c r="B259" t="s">
        <v>2841</v>
      </c>
      <c r="C259" t="s">
        <v>2966</v>
      </c>
      <c r="D259" t="s">
        <v>1673</v>
      </c>
    </row>
    <row r="260" spans="1:4" x14ac:dyDescent="0.25">
      <c r="A260" t="s">
        <v>2967</v>
      </c>
      <c r="B260" t="s">
        <v>2841</v>
      </c>
      <c r="C260" t="s">
        <v>2968</v>
      </c>
      <c r="D260" t="s">
        <v>1673</v>
      </c>
    </row>
    <row r="261" spans="1:4" x14ac:dyDescent="0.25">
      <c r="A261" t="s">
        <v>2969</v>
      </c>
      <c r="B261" t="s">
        <v>2841</v>
      </c>
      <c r="C261" t="s">
        <v>2970</v>
      </c>
      <c r="D261" t="s">
        <v>1673</v>
      </c>
    </row>
    <row r="262" spans="1:4" x14ac:dyDescent="0.25">
      <c r="A262" t="s">
        <v>2971</v>
      </c>
      <c r="B262" t="s">
        <v>2841</v>
      </c>
      <c r="C262" t="s">
        <v>2972</v>
      </c>
      <c r="D262" t="s">
        <v>2148</v>
      </c>
    </row>
    <row r="263" spans="1:4" x14ac:dyDescent="0.25">
      <c r="A263" t="s">
        <v>2973</v>
      </c>
      <c r="B263" t="s">
        <v>2841</v>
      </c>
      <c r="C263" t="s">
        <v>2974</v>
      </c>
      <c r="D263" t="s">
        <v>2103</v>
      </c>
    </row>
    <row r="264" spans="1:4" x14ac:dyDescent="0.25">
      <c r="A264" t="s">
        <v>2975</v>
      </c>
      <c r="B264" t="s">
        <v>2841</v>
      </c>
      <c r="C264" t="s">
        <v>2976</v>
      </c>
      <c r="D264" t="s">
        <v>1673</v>
      </c>
    </row>
    <row r="265" spans="1:4" x14ac:dyDescent="0.25">
      <c r="A265" t="s">
        <v>2977</v>
      </c>
      <c r="B265" t="s">
        <v>2841</v>
      </c>
      <c r="C265" t="s">
        <v>2978</v>
      </c>
      <c r="D265" t="s">
        <v>2851</v>
      </c>
    </row>
    <row r="266" spans="1:4" x14ac:dyDescent="0.25">
      <c r="A266" t="s">
        <v>2979</v>
      </c>
      <c r="B266" t="s">
        <v>2841</v>
      </c>
      <c r="C266" t="s">
        <v>2980</v>
      </c>
      <c r="D266" t="s">
        <v>2981</v>
      </c>
    </row>
    <row r="267" spans="1:4" x14ac:dyDescent="0.25">
      <c r="A267" t="s">
        <v>2982</v>
      </c>
      <c r="B267" t="s">
        <v>2841</v>
      </c>
      <c r="C267" t="s">
        <v>2983</v>
      </c>
      <c r="D267" t="s">
        <v>1673</v>
      </c>
    </row>
    <row r="268" spans="1:4" x14ac:dyDescent="0.25">
      <c r="A268" t="s">
        <v>2984</v>
      </c>
      <c r="B268" t="s">
        <v>2841</v>
      </c>
      <c r="C268" t="s">
        <v>2985</v>
      </c>
      <c r="D268" t="s">
        <v>2015</v>
      </c>
    </row>
    <row r="269" spans="1:4" x14ac:dyDescent="0.25">
      <c r="A269" t="s">
        <v>2986</v>
      </c>
      <c r="B269" t="s">
        <v>2841</v>
      </c>
      <c r="C269" t="s">
        <v>2987</v>
      </c>
      <c r="D269" t="s">
        <v>2148</v>
      </c>
    </row>
    <row r="270" spans="1:4" x14ac:dyDescent="0.25">
      <c r="A270" t="s">
        <v>2988</v>
      </c>
      <c r="B270" t="s">
        <v>2841</v>
      </c>
      <c r="C270" t="s">
        <v>2989</v>
      </c>
      <c r="D270" t="s">
        <v>2015</v>
      </c>
    </row>
    <row r="271" spans="1:4" x14ac:dyDescent="0.25">
      <c r="A271" t="s">
        <v>2990</v>
      </c>
      <c r="B271" t="s">
        <v>2841</v>
      </c>
      <c r="C271" t="s">
        <v>2991</v>
      </c>
      <c r="D271" t="s">
        <v>1673</v>
      </c>
    </row>
    <row r="272" spans="1:4" x14ac:dyDescent="0.25">
      <c r="A272" t="s">
        <v>2992</v>
      </c>
      <c r="B272" t="s">
        <v>2841</v>
      </c>
      <c r="C272" t="s">
        <v>2993</v>
      </c>
      <c r="D272" t="s">
        <v>2015</v>
      </c>
    </row>
    <row r="273" spans="1:4" x14ac:dyDescent="0.25">
      <c r="A273" t="s">
        <v>2994</v>
      </c>
      <c r="B273" t="s">
        <v>2841</v>
      </c>
      <c r="C273" t="s">
        <v>2995</v>
      </c>
      <c r="D273" t="s">
        <v>2015</v>
      </c>
    </row>
    <row r="274" spans="1:4" x14ac:dyDescent="0.25">
      <c r="A274" t="s">
        <v>2996</v>
      </c>
      <c r="B274" t="s">
        <v>2841</v>
      </c>
      <c r="C274" t="s">
        <v>2997</v>
      </c>
      <c r="D274" t="s">
        <v>1853</v>
      </c>
    </row>
    <row r="275" spans="1:4" x14ac:dyDescent="0.25">
      <c r="A275" t="s">
        <v>2998</v>
      </c>
      <c r="B275" t="s">
        <v>2841</v>
      </c>
      <c r="C275" t="s">
        <v>2999</v>
      </c>
      <c r="D275" t="s">
        <v>1853</v>
      </c>
    </row>
    <row r="276" spans="1:4" x14ac:dyDescent="0.25">
      <c r="A276" t="s">
        <v>3000</v>
      </c>
      <c r="B276" t="s">
        <v>2841</v>
      </c>
      <c r="C276" t="s">
        <v>3001</v>
      </c>
      <c r="D276" t="s">
        <v>2148</v>
      </c>
    </row>
    <row r="277" spans="1:4" x14ac:dyDescent="0.25">
      <c r="A277" t="s">
        <v>3002</v>
      </c>
      <c r="B277" t="s">
        <v>2841</v>
      </c>
      <c r="C277" t="s">
        <v>3003</v>
      </c>
      <c r="D277" t="s">
        <v>1673</v>
      </c>
    </row>
    <row r="278" spans="1:4" x14ac:dyDescent="0.25">
      <c r="A278" t="s">
        <v>3004</v>
      </c>
      <c r="B278" t="s">
        <v>2841</v>
      </c>
      <c r="C278" t="s">
        <v>3005</v>
      </c>
      <c r="D278" t="s">
        <v>1673</v>
      </c>
    </row>
    <row r="279" spans="1:4" x14ac:dyDescent="0.25">
      <c r="A279" t="s">
        <v>3006</v>
      </c>
      <c r="B279" t="s">
        <v>2841</v>
      </c>
      <c r="C279" t="s">
        <v>3007</v>
      </c>
      <c r="D279" t="s">
        <v>2015</v>
      </c>
    </row>
    <row r="280" spans="1:4" x14ac:dyDescent="0.25">
      <c r="A280" t="s">
        <v>3008</v>
      </c>
      <c r="B280" t="s">
        <v>2841</v>
      </c>
      <c r="C280" t="s">
        <v>3009</v>
      </c>
      <c r="D280" t="s">
        <v>2015</v>
      </c>
    </row>
    <row r="281" spans="1:4" x14ac:dyDescent="0.25">
      <c r="A281" t="s">
        <v>3010</v>
      </c>
      <c r="B281" t="s">
        <v>2841</v>
      </c>
      <c r="C281" t="s">
        <v>3011</v>
      </c>
      <c r="D281" t="s">
        <v>1673</v>
      </c>
    </row>
    <row r="282" spans="1:4" x14ac:dyDescent="0.25">
      <c r="A282" t="s">
        <v>3012</v>
      </c>
      <c r="B282" t="s">
        <v>2841</v>
      </c>
      <c r="C282" t="s">
        <v>3013</v>
      </c>
      <c r="D282" t="s">
        <v>2851</v>
      </c>
    </row>
    <row r="283" spans="1:4" x14ac:dyDescent="0.25">
      <c r="A283" t="s">
        <v>3014</v>
      </c>
      <c r="B283" t="s">
        <v>2841</v>
      </c>
      <c r="C283" t="s">
        <v>3015</v>
      </c>
      <c r="D283" t="s">
        <v>2851</v>
      </c>
    </row>
    <row r="284" spans="1:4" x14ac:dyDescent="0.25">
      <c r="A284" t="s">
        <v>3016</v>
      </c>
      <c r="B284" t="s">
        <v>2841</v>
      </c>
      <c r="C284" t="s">
        <v>3017</v>
      </c>
      <c r="D284" t="s">
        <v>2851</v>
      </c>
    </row>
    <row r="285" spans="1:4" x14ac:dyDescent="0.25">
      <c r="A285" t="s">
        <v>3018</v>
      </c>
      <c r="B285" t="s">
        <v>2841</v>
      </c>
      <c r="C285" t="s">
        <v>3019</v>
      </c>
      <c r="D285" t="s">
        <v>2851</v>
      </c>
    </row>
    <row r="286" spans="1:4" x14ac:dyDescent="0.25">
      <c r="A286" t="s">
        <v>3020</v>
      </c>
      <c r="B286" t="s">
        <v>2841</v>
      </c>
      <c r="C286" t="s">
        <v>3021</v>
      </c>
      <c r="D286" t="s">
        <v>2851</v>
      </c>
    </row>
    <row r="287" spans="1:4" x14ac:dyDescent="0.25">
      <c r="A287" t="s">
        <v>3022</v>
      </c>
      <c r="B287" t="s">
        <v>2841</v>
      </c>
      <c r="C287" t="s">
        <v>3023</v>
      </c>
      <c r="D287" t="s">
        <v>2851</v>
      </c>
    </row>
    <row r="288" spans="1:4" x14ac:dyDescent="0.25">
      <c r="A288" t="s">
        <v>3024</v>
      </c>
      <c r="B288" t="s">
        <v>2841</v>
      </c>
      <c r="C288" t="s">
        <v>3025</v>
      </c>
      <c r="D288" t="s">
        <v>2851</v>
      </c>
    </row>
    <row r="289" spans="1:4" x14ac:dyDescent="0.25">
      <c r="A289" t="s">
        <v>3026</v>
      </c>
      <c r="B289" t="s">
        <v>2841</v>
      </c>
      <c r="C289" t="s">
        <v>3027</v>
      </c>
      <c r="D289" t="s">
        <v>2851</v>
      </c>
    </row>
    <row r="290" spans="1:4" x14ac:dyDescent="0.25">
      <c r="A290" t="s">
        <v>3028</v>
      </c>
      <c r="B290" t="s">
        <v>2841</v>
      </c>
      <c r="C290" t="s">
        <v>3029</v>
      </c>
      <c r="D290" t="s">
        <v>2851</v>
      </c>
    </row>
    <row r="291" spans="1:4" x14ac:dyDescent="0.25">
      <c r="A291" t="s">
        <v>3030</v>
      </c>
      <c r="B291" t="s">
        <v>2841</v>
      </c>
      <c r="C291" t="s">
        <v>3031</v>
      </c>
      <c r="D291" t="s">
        <v>1673</v>
      </c>
    </row>
    <row r="292" spans="1:4" x14ac:dyDescent="0.25">
      <c r="A292" t="s">
        <v>3032</v>
      </c>
      <c r="B292" t="s">
        <v>2841</v>
      </c>
      <c r="C292" t="s">
        <v>3033</v>
      </c>
      <c r="D292" t="s">
        <v>2851</v>
      </c>
    </row>
    <row r="293" spans="1:4" x14ac:dyDescent="0.25">
      <c r="A293" t="s">
        <v>3034</v>
      </c>
      <c r="B293" t="s">
        <v>2841</v>
      </c>
      <c r="C293" t="s">
        <v>3035</v>
      </c>
      <c r="D293" t="s">
        <v>2981</v>
      </c>
    </row>
    <row r="294" spans="1:4" x14ac:dyDescent="0.25">
      <c r="A294" t="s">
        <v>3036</v>
      </c>
      <c r="B294" t="s">
        <v>2841</v>
      </c>
      <c r="C294" t="s">
        <v>3037</v>
      </c>
      <c r="D294" t="s">
        <v>2103</v>
      </c>
    </row>
    <row r="295" spans="1:4" x14ac:dyDescent="0.25">
      <c r="A295" t="s">
        <v>3038</v>
      </c>
      <c r="B295" t="s">
        <v>2841</v>
      </c>
      <c r="C295" t="s">
        <v>3039</v>
      </c>
      <c r="D295" t="s">
        <v>2103</v>
      </c>
    </row>
    <row r="296" spans="1:4" x14ac:dyDescent="0.25">
      <c r="A296" t="s">
        <v>3040</v>
      </c>
      <c r="B296" t="s">
        <v>2841</v>
      </c>
      <c r="C296" t="s">
        <v>3041</v>
      </c>
      <c r="D296" t="s">
        <v>2851</v>
      </c>
    </row>
    <row r="297" spans="1:4" x14ac:dyDescent="0.25">
      <c r="A297" t="s">
        <v>3042</v>
      </c>
      <c r="B297" t="s">
        <v>2841</v>
      </c>
      <c r="C297" t="s">
        <v>3043</v>
      </c>
      <c r="D297" t="s">
        <v>2851</v>
      </c>
    </row>
    <row r="298" spans="1:4" x14ac:dyDescent="0.25">
      <c r="A298" t="s">
        <v>3044</v>
      </c>
      <c r="B298" t="s">
        <v>2841</v>
      </c>
      <c r="C298" t="s">
        <v>3045</v>
      </c>
      <c r="D298" t="s">
        <v>2851</v>
      </c>
    </row>
    <row r="299" spans="1:4" x14ac:dyDescent="0.25">
      <c r="A299" t="s">
        <v>3046</v>
      </c>
      <c r="B299" t="s">
        <v>2841</v>
      </c>
      <c r="C299" t="s">
        <v>3047</v>
      </c>
      <c r="D299" t="s">
        <v>1982</v>
      </c>
    </row>
    <row r="300" spans="1:4" x14ac:dyDescent="0.25">
      <c r="A300" t="s">
        <v>3048</v>
      </c>
      <c r="B300" t="s">
        <v>2841</v>
      </c>
      <c r="C300" t="s">
        <v>3049</v>
      </c>
      <c r="D300" t="s">
        <v>1673</v>
      </c>
    </row>
    <row r="301" spans="1:4" x14ac:dyDescent="0.25">
      <c r="A301" t="s">
        <v>3050</v>
      </c>
      <c r="B301" t="s">
        <v>2841</v>
      </c>
      <c r="C301" t="s">
        <v>3051</v>
      </c>
      <c r="D301" t="s">
        <v>2103</v>
      </c>
    </row>
    <row r="302" spans="1:4" x14ac:dyDescent="0.25">
      <c r="A302" t="s">
        <v>3052</v>
      </c>
      <c r="B302" t="s">
        <v>2841</v>
      </c>
      <c r="C302" t="s">
        <v>3053</v>
      </c>
      <c r="D302" t="s">
        <v>1673</v>
      </c>
    </row>
    <row r="303" spans="1:4" x14ac:dyDescent="0.25">
      <c r="A303" t="s">
        <v>3054</v>
      </c>
      <c r="B303" t="s">
        <v>2841</v>
      </c>
      <c r="C303" t="s">
        <v>3055</v>
      </c>
      <c r="D303" t="s">
        <v>1853</v>
      </c>
    </row>
    <row r="304" spans="1:4" x14ac:dyDescent="0.25">
      <c r="A304" t="s">
        <v>3056</v>
      </c>
      <c r="B304" t="s">
        <v>2841</v>
      </c>
      <c r="C304" t="s">
        <v>3057</v>
      </c>
      <c r="D304" t="s">
        <v>3058</v>
      </c>
    </row>
    <row r="305" spans="1:4" x14ac:dyDescent="0.25">
      <c r="A305" t="s">
        <v>3059</v>
      </c>
      <c r="B305" t="s">
        <v>2841</v>
      </c>
      <c r="C305" t="s">
        <v>3060</v>
      </c>
      <c r="D305" t="s">
        <v>1673</v>
      </c>
    </row>
    <row r="306" spans="1:4" x14ac:dyDescent="0.25">
      <c r="A306" t="s">
        <v>3061</v>
      </c>
      <c r="B306" t="s">
        <v>2841</v>
      </c>
      <c r="C306" t="s">
        <v>3062</v>
      </c>
      <c r="D306" t="s">
        <v>1853</v>
      </c>
    </row>
    <row r="307" spans="1:4" x14ac:dyDescent="0.25">
      <c r="A307" t="s">
        <v>3063</v>
      </c>
      <c r="B307" t="s">
        <v>2841</v>
      </c>
      <c r="C307" t="s">
        <v>3064</v>
      </c>
      <c r="D307" t="s">
        <v>2075</v>
      </c>
    </row>
    <row r="308" spans="1:4" x14ac:dyDescent="0.25">
      <c r="A308" t="s">
        <v>3065</v>
      </c>
      <c r="B308" t="s">
        <v>2841</v>
      </c>
      <c r="C308" t="s">
        <v>3066</v>
      </c>
      <c r="D308" t="s">
        <v>2148</v>
      </c>
    </row>
    <row r="309" spans="1:4" x14ac:dyDescent="0.25">
      <c r="A309" t="s">
        <v>3067</v>
      </c>
      <c r="B309" t="s">
        <v>2841</v>
      </c>
      <c r="C309" t="s">
        <v>3068</v>
      </c>
      <c r="D309" t="s">
        <v>1673</v>
      </c>
    </row>
    <row r="310" spans="1:4" x14ac:dyDescent="0.25">
      <c r="A310" t="s">
        <v>3069</v>
      </c>
      <c r="B310" t="s">
        <v>2841</v>
      </c>
      <c r="C310" t="s">
        <v>3070</v>
      </c>
      <c r="D310" t="s">
        <v>1673</v>
      </c>
    </row>
    <row r="311" spans="1:4" x14ac:dyDescent="0.25">
      <c r="A311" t="s">
        <v>3071</v>
      </c>
      <c r="B311" t="s">
        <v>2841</v>
      </c>
      <c r="C311" t="s">
        <v>3072</v>
      </c>
      <c r="D311" t="s">
        <v>2015</v>
      </c>
    </row>
    <row r="312" spans="1:4" x14ac:dyDescent="0.25">
      <c r="A312" t="s">
        <v>3073</v>
      </c>
      <c r="B312" t="s">
        <v>2841</v>
      </c>
      <c r="C312" t="s">
        <v>3074</v>
      </c>
      <c r="D312" t="s">
        <v>2015</v>
      </c>
    </row>
    <row r="313" spans="1:4" x14ac:dyDescent="0.25">
      <c r="A313" t="s">
        <v>3075</v>
      </c>
      <c r="B313" t="s">
        <v>2841</v>
      </c>
      <c r="C313" t="s">
        <v>3076</v>
      </c>
      <c r="D313" t="s">
        <v>1673</v>
      </c>
    </row>
    <row r="314" spans="1:4" x14ac:dyDescent="0.25">
      <c r="A314" t="s">
        <v>3077</v>
      </c>
      <c r="B314" t="s">
        <v>2841</v>
      </c>
      <c r="C314" t="s">
        <v>3078</v>
      </c>
      <c r="D314" t="s">
        <v>2015</v>
      </c>
    </row>
    <row r="315" spans="1:4" x14ac:dyDescent="0.25">
      <c r="A315" t="s">
        <v>3079</v>
      </c>
      <c r="B315" t="s">
        <v>2841</v>
      </c>
      <c r="C315" t="s">
        <v>3080</v>
      </c>
      <c r="D315" t="s">
        <v>2148</v>
      </c>
    </row>
    <row r="316" spans="1:4" x14ac:dyDescent="0.25">
      <c r="A316" t="s">
        <v>3081</v>
      </c>
      <c r="B316" t="s">
        <v>2841</v>
      </c>
      <c r="C316" t="s">
        <v>3082</v>
      </c>
      <c r="D316" t="s">
        <v>2981</v>
      </c>
    </row>
    <row r="317" spans="1:4" x14ac:dyDescent="0.25">
      <c r="A317" t="s">
        <v>3083</v>
      </c>
      <c r="B317" t="s">
        <v>2841</v>
      </c>
      <c r="C317" t="s">
        <v>3084</v>
      </c>
      <c r="D317" t="s">
        <v>2015</v>
      </c>
    </row>
    <row r="318" spans="1:4" x14ac:dyDescent="0.25">
      <c r="A318" t="s">
        <v>3085</v>
      </c>
      <c r="B318" t="s">
        <v>2841</v>
      </c>
      <c r="C318" t="s">
        <v>3086</v>
      </c>
      <c r="D318" t="s">
        <v>2148</v>
      </c>
    </row>
    <row r="319" spans="1:4" x14ac:dyDescent="0.25">
      <c r="A319" t="s">
        <v>3087</v>
      </c>
      <c r="B319" t="s">
        <v>2841</v>
      </c>
      <c r="C319" t="s">
        <v>3088</v>
      </c>
      <c r="D319" t="s">
        <v>2851</v>
      </c>
    </row>
    <row r="320" spans="1:4" x14ac:dyDescent="0.25">
      <c r="A320" t="s">
        <v>3089</v>
      </c>
      <c r="B320" t="s">
        <v>2841</v>
      </c>
      <c r="C320" t="s">
        <v>3090</v>
      </c>
      <c r="D320" t="s">
        <v>2851</v>
      </c>
    </row>
    <row r="321" spans="1:4" x14ac:dyDescent="0.25">
      <c r="A321" t="s">
        <v>3091</v>
      </c>
      <c r="B321" t="s">
        <v>2841</v>
      </c>
      <c r="C321" t="s">
        <v>3092</v>
      </c>
      <c r="D321" t="s">
        <v>2851</v>
      </c>
    </row>
    <row r="322" spans="1:4" x14ac:dyDescent="0.25">
      <c r="A322" t="s">
        <v>3093</v>
      </c>
      <c r="B322" t="s">
        <v>2841</v>
      </c>
      <c r="C322" t="s">
        <v>3094</v>
      </c>
      <c r="D322" t="s">
        <v>2851</v>
      </c>
    </row>
    <row r="323" spans="1:4" x14ac:dyDescent="0.25">
      <c r="A323" t="s">
        <v>3095</v>
      </c>
      <c r="B323" t="s">
        <v>2841</v>
      </c>
      <c r="C323" t="s">
        <v>3096</v>
      </c>
      <c r="D323" t="s">
        <v>2851</v>
      </c>
    </row>
    <row r="324" spans="1:4" x14ac:dyDescent="0.25">
      <c r="A324" t="s">
        <v>3097</v>
      </c>
      <c r="B324" t="s">
        <v>2841</v>
      </c>
      <c r="C324" t="s">
        <v>3098</v>
      </c>
      <c r="D324" t="s">
        <v>1673</v>
      </c>
    </row>
    <row r="325" spans="1:4" x14ac:dyDescent="0.25">
      <c r="A325" t="s">
        <v>3099</v>
      </c>
      <c r="B325" t="s">
        <v>2841</v>
      </c>
      <c r="C325" t="s">
        <v>3100</v>
      </c>
      <c r="D325" t="s">
        <v>2851</v>
      </c>
    </row>
    <row r="326" spans="1:4" x14ac:dyDescent="0.25">
      <c r="A326" t="s">
        <v>3101</v>
      </c>
      <c r="B326" t="s">
        <v>2841</v>
      </c>
      <c r="C326" t="s">
        <v>3102</v>
      </c>
      <c r="D326" t="s">
        <v>2015</v>
      </c>
    </row>
    <row r="327" spans="1:4" x14ac:dyDescent="0.25">
      <c r="A327" t="s">
        <v>3103</v>
      </c>
      <c r="B327" t="s">
        <v>2841</v>
      </c>
      <c r="C327" t="s">
        <v>3104</v>
      </c>
      <c r="D327" t="s">
        <v>2851</v>
      </c>
    </row>
    <row r="328" spans="1:4" x14ac:dyDescent="0.25">
      <c r="A328" t="s">
        <v>3105</v>
      </c>
      <c r="B328" t="s">
        <v>2841</v>
      </c>
      <c r="C328" t="s">
        <v>3106</v>
      </c>
      <c r="D328" t="s">
        <v>2851</v>
      </c>
    </row>
    <row r="329" spans="1:4" x14ac:dyDescent="0.25">
      <c r="A329" t="s">
        <v>3107</v>
      </c>
      <c r="B329" t="s">
        <v>2841</v>
      </c>
      <c r="C329" t="s">
        <v>3108</v>
      </c>
      <c r="D329" t="s">
        <v>1856</v>
      </c>
    </row>
    <row r="330" spans="1:4" x14ac:dyDescent="0.25">
      <c r="A330" t="s">
        <v>3109</v>
      </c>
      <c r="B330" t="s">
        <v>2841</v>
      </c>
      <c r="C330" t="s">
        <v>3110</v>
      </c>
      <c r="D330" t="s">
        <v>1673</v>
      </c>
    </row>
    <row r="331" spans="1:4" x14ac:dyDescent="0.25">
      <c r="A331" t="s">
        <v>3111</v>
      </c>
      <c r="B331" t="s">
        <v>2841</v>
      </c>
      <c r="C331" t="s">
        <v>3112</v>
      </c>
      <c r="D331" t="s">
        <v>1673</v>
      </c>
    </row>
    <row r="332" spans="1:4" x14ac:dyDescent="0.25">
      <c r="A332" t="s">
        <v>3113</v>
      </c>
      <c r="B332" t="s">
        <v>2841</v>
      </c>
      <c r="C332" t="s">
        <v>3114</v>
      </c>
      <c r="D332" t="s">
        <v>2148</v>
      </c>
    </row>
    <row r="333" spans="1:4" x14ac:dyDescent="0.25">
      <c r="A333" t="s">
        <v>3115</v>
      </c>
      <c r="B333" t="s">
        <v>2841</v>
      </c>
      <c r="C333" t="s">
        <v>3116</v>
      </c>
      <c r="D333" t="s">
        <v>2015</v>
      </c>
    </row>
    <row r="334" spans="1:4" x14ac:dyDescent="0.25">
      <c r="A334" t="s">
        <v>3117</v>
      </c>
      <c r="B334" t="s">
        <v>2841</v>
      </c>
      <c r="C334" t="s">
        <v>3118</v>
      </c>
      <c r="D334" t="s">
        <v>2851</v>
      </c>
    </row>
    <row r="335" spans="1:4" x14ac:dyDescent="0.25">
      <c r="A335" t="s">
        <v>3119</v>
      </c>
      <c r="B335" t="s">
        <v>2841</v>
      </c>
      <c r="C335" t="s">
        <v>3120</v>
      </c>
      <c r="D335" t="s">
        <v>2148</v>
      </c>
    </row>
    <row r="336" spans="1:4" x14ac:dyDescent="0.25">
      <c r="A336" t="s">
        <v>3121</v>
      </c>
      <c r="B336" t="s">
        <v>2841</v>
      </c>
      <c r="C336" t="s">
        <v>3122</v>
      </c>
      <c r="D336" t="s">
        <v>2851</v>
      </c>
    </row>
    <row r="337" spans="1:4" x14ac:dyDescent="0.25">
      <c r="A337" t="s">
        <v>3123</v>
      </c>
      <c r="B337" t="s">
        <v>2841</v>
      </c>
      <c r="C337" t="s">
        <v>3124</v>
      </c>
      <c r="D337" t="s">
        <v>1673</v>
      </c>
    </row>
    <row r="338" spans="1:4" x14ac:dyDescent="0.25">
      <c r="A338" t="s">
        <v>3125</v>
      </c>
      <c r="B338" t="s">
        <v>2841</v>
      </c>
      <c r="C338" t="s">
        <v>3126</v>
      </c>
      <c r="D338" t="s">
        <v>2015</v>
      </c>
    </row>
    <row r="339" spans="1:4" x14ac:dyDescent="0.25">
      <c r="A339" t="s">
        <v>3127</v>
      </c>
      <c r="B339" t="s">
        <v>2841</v>
      </c>
      <c r="C339" t="s">
        <v>3128</v>
      </c>
      <c r="D339" t="s">
        <v>1982</v>
      </c>
    </row>
    <row r="340" spans="1:4" x14ac:dyDescent="0.25">
      <c r="A340" t="s">
        <v>3129</v>
      </c>
      <c r="B340" t="s">
        <v>2841</v>
      </c>
      <c r="C340" t="s">
        <v>3130</v>
      </c>
      <c r="D340" t="s">
        <v>2851</v>
      </c>
    </row>
    <row r="341" spans="1:4" x14ac:dyDescent="0.25">
      <c r="A341" t="s">
        <v>3131</v>
      </c>
      <c r="B341" t="s">
        <v>2841</v>
      </c>
      <c r="C341" t="s">
        <v>3132</v>
      </c>
      <c r="D341" t="s">
        <v>2851</v>
      </c>
    </row>
    <row r="342" spans="1:4" x14ac:dyDescent="0.25">
      <c r="A342" t="s">
        <v>3133</v>
      </c>
      <c r="B342" t="s">
        <v>2841</v>
      </c>
      <c r="C342" t="s">
        <v>3134</v>
      </c>
      <c r="D342" t="s">
        <v>1673</v>
      </c>
    </row>
    <row r="343" spans="1:4" x14ac:dyDescent="0.25">
      <c r="A343" t="s">
        <v>3135</v>
      </c>
      <c r="B343" t="s">
        <v>2841</v>
      </c>
      <c r="C343" t="s">
        <v>3136</v>
      </c>
      <c r="D343" t="s">
        <v>1673</v>
      </c>
    </row>
    <row r="344" spans="1:4" x14ac:dyDescent="0.25">
      <c r="A344" t="s">
        <v>3137</v>
      </c>
      <c r="B344" t="s">
        <v>2841</v>
      </c>
      <c r="C344" t="s">
        <v>3138</v>
      </c>
      <c r="D344" t="s">
        <v>2851</v>
      </c>
    </row>
    <row r="345" spans="1:4" x14ac:dyDescent="0.25">
      <c r="A345" t="s">
        <v>3139</v>
      </c>
      <c r="B345" t="s">
        <v>2841</v>
      </c>
      <c r="C345" t="s">
        <v>3140</v>
      </c>
      <c r="D345" t="s">
        <v>2851</v>
      </c>
    </row>
    <row r="346" spans="1:4" x14ac:dyDescent="0.25">
      <c r="A346" t="s">
        <v>3141</v>
      </c>
      <c r="B346" t="s">
        <v>2841</v>
      </c>
      <c r="C346" t="s">
        <v>3142</v>
      </c>
      <c r="D346" t="s">
        <v>1673</v>
      </c>
    </row>
    <row r="347" spans="1:4" x14ac:dyDescent="0.25">
      <c r="A347" t="s">
        <v>3143</v>
      </c>
      <c r="B347" t="s">
        <v>2841</v>
      </c>
      <c r="C347" t="s">
        <v>3144</v>
      </c>
      <c r="D347" t="s">
        <v>1810</v>
      </c>
    </row>
    <row r="348" spans="1:4" x14ac:dyDescent="0.25">
      <c r="A348" t="s">
        <v>3145</v>
      </c>
      <c r="B348" t="s">
        <v>2841</v>
      </c>
      <c r="C348" t="s">
        <v>3146</v>
      </c>
      <c r="D348" t="s">
        <v>1999</v>
      </c>
    </row>
    <row r="349" spans="1:4" x14ac:dyDescent="0.25">
      <c r="A349" t="s">
        <v>3147</v>
      </c>
      <c r="B349" t="s">
        <v>2841</v>
      </c>
      <c r="C349" t="s">
        <v>3148</v>
      </c>
      <c r="D349" t="s">
        <v>1810</v>
      </c>
    </row>
    <row r="350" spans="1:4" x14ac:dyDescent="0.25">
      <c r="A350" t="s">
        <v>3149</v>
      </c>
      <c r="B350" t="s">
        <v>2841</v>
      </c>
      <c r="C350" t="s">
        <v>3150</v>
      </c>
      <c r="D350" t="s">
        <v>1810</v>
      </c>
    </row>
    <row r="351" spans="1:4" x14ac:dyDescent="0.25">
      <c r="A351" t="s">
        <v>3151</v>
      </c>
      <c r="B351" t="s">
        <v>2841</v>
      </c>
      <c r="C351" t="s">
        <v>3150</v>
      </c>
      <c r="D351" t="s">
        <v>1810</v>
      </c>
    </row>
    <row r="352" spans="1:4" x14ac:dyDescent="0.25">
      <c r="A352" t="s">
        <v>3152</v>
      </c>
      <c r="B352" t="s">
        <v>2841</v>
      </c>
      <c r="C352" t="s">
        <v>3153</v>
      </c>
      <c r="D352" t="s">
        <v>1810</v>
      </c>
    </row>
    <row r="353" spans="1:4" x14ac:dyDescent="0.25">
      <c r="A353" t="s">
        <v>3154</v>
      </c>
      <c r="B353" t="s">
        <v>2841</v>
      </c>
      <c r="C353" t="s">
        <v>3155</v>
      </c>
      <c r="D353" t="s">
        <v>2851</v>
      </c>
    </row>
    <row r="354" spans="1:4" x14ac:dyDescent="0.25">
      <c r="A354" t="s">
        <v>3156</v>
      </c>
      <c r="B354" t="s">
        <v>2841</v>
      </c>
      <c r="C354" t="s">
        <v>3157</v>
      </c>
      <c r="D354" t="s">
        <v>1875</v>
      </c>
    </row>
    <row r="355" spans="1:4" x14ac:dyDescent="0.25">
      <c r="A355" t="s">
        <v>3158</v>
      </c>
      <c r="B355" t="s">
        <v>2841</v>
      </c>
      <c r="C355" t="s">
        <v>3159</v>
      </c>
      <c r="D355" t="s">
        <v>2851</v>
      </c>
    </row>
    <row r="356" spans="1:4" x14ac:dyDescent="0.25">
      <c r="A356" t="s">
        <v>3160</v>
      </c>
      <c r="B356" t="s">
        <v>2841</v>
      </c>
      <c r="C356" t="s">
        <v>3161</v>
      </c>
      <c r="D356" t="s">
        <v>2851</v>
      </c>
    </row>
    <row r="357" spans="1:4" x14ac:dyDescent="0.25">
      <c r="A357" t="s">
        <v>3162</v>
      </c>
      <c r="B357" t="s">
        <v>2841</v>
      </c>
      <c r="C357" t="s">
        <v>3163</v>
      </c>
      <c r="D357" t="s">
        <v>1810</v>
      </c>
    </row>
    <row r="358" spans="1:4" x14ac:dyDescent="0.25">
      <c r="A358" t="s">
        <v>3164</v>
      </c>
      <c r="B358" t="s">
        <v>2841</v>
      </c>
      <c r="C358" t="s">
        <v>3165</v>
      </c>
      <c r="D358" t="s">
        <v>2851</v>
      </c>
    </row>
    <row r="359" spans="1:4" x14ac:dyDescent="0.25">
      <c r="A359" t="s">
        <v>3166</v>
      </c>
      <c r="B359" t="s">
        <v>2841</v>
      </c>
      <c r="C359" t="s">
        <v>3167</v>
      </c>
      <c r="D359" t="s">
        <v>2851</v>
      </c>
    </row>
    <row r="360" spans="1:4" x14ac:dyDescent="0.25">
      <c r="A360" t="s">
        <v>3168</v>
      </c>
      <c r="B360" t="s">
        <v>2841</v>
      </c>
      <c r="C360" t="s">
        <v>3169</v>
      </c>
      <c r="D360" t="s">
        <v>2015</v>
      </c>
    </row>
    <row r="361" spans="1:4" x14ac:dyDescent="0.25">
      <c r="A361" t="s">
        <v>3170</v>
      </c>
      <c r="B361" t="s">
        <v>2841</v>
      </c>
      <c r="C361" t="s">
        <v>3171</v>
      </c>
      <c r="D361" t="s">
        <v>1999</v>
      </c>
    </row>
    <row r="362" spans="1:4" x14ac:dyDescent="0.25">
      <c r="A362" t="s">
        <v>3172</v>
      </c>
      <c r="B362" t="s">
        <v>2841</v>
      </c>
      <c r="C362" t="s">
        <v>3173</v>
      </c>
      <c r="D362" t="s">
        <v>2015</v>
      </c>
    </row>
    <row r="363" spans="1:4" x14ac:dyDescent="0.25">
      <c r="A363" t="s">
        <v>3174</v>
      </c>
      <c r="B363" t="s">
        <v>2841</v>
      </c>
      <c r="C363" t="s">
        <v>3175</v>
      </c>
      <c r="D363" t="s">
        <v>1673</v>
      </c>
    </row>
    <row r="364" spans="1:4" x14ac:dyDescent="0.25">
      <c r="A364" t="s">
        <v>3176</v>
      </c>
      <c r="B364" t="s">
        <v>2841</v>
      </c>
      <c r="C364" t="s">
        <v>3177</v>
      </c>
      <c r="D364" t="s">
        <v>1673</v>
      </c>
    </row>
    <row r="365" spans="1:4" x14ac:dyDescent="0.25">
      <c r="A365" t="s">
        <v>3178</v>
      </c>
      <c r="B365" t="s">
        <v>2841</v>
      </c>
      <c r="C365" t="s">
        <v>3179</v>
      </c>
      <c r="D365" t="s">
        <v>1853</v>
      </c>
    </row>
    <row r="366" spans="1:4" x14ac:dyDescent="0.25">
      <c r="A366" t="s">
        <v>3180</v>
      </c>
      <c r="B366" t="s">
        <v>2841</v>
      </c>
      <c r="C366" t="s">
        <v>3181</v>
      </c>
      <c r="D366" t="s">
        <v>1673</v>
      </c>
    </row>
    <row r="367" spans="1:4" x14ac:dyDescent="0.25">
      <c r="A367" t="s">
        <v>3182</v>
      </c>
      <c r="B367" t="s">
        <v>2841</v>
      </c>
      <c r="C367" t="s">
        <v>3183</v>
      </c>
      <c r="D367" t="s">
        <v>2851</v>
      </c>
    </row>
    <row r="368" spans="1:4" x14ac:dyDescent="0.25">
      <c r="A368" t="s">
        <v>3184</v>
      </c>
      <c r="B368" t="s">
        <v>2841</v>
      </c>
      <c r="C368" t="s">
        <v>3185</v>
      </c>
      <c r="D368" t="s">
        <v>1875</v>
      </c>
    </row>
    <row r="369" spans="1:4" x14ac:dyDescent="0.25">
      <c r="A369" t="s">
        <v>3186</v>
      </c>
      <c r="B369" t="s">
        <v>2841</v>
      </c>
      <c r="C369" t="s">
        <v>3187</v>
      </c>
      <c r="D369" t="s">
        <v>1673</v>
      </c>
    </row>
    <row r="370" spans="1:4" x14ac:dyDescent="0.25">
      <c r="A370" t="s">
        <v>3188</v>
      </c>
      <c r="B370" t="s">
        <v>2841</v>
      </c>
      <c r="C370" t="s">
        <v>3189</v>
      </c>
      <c r="D370" t="s">
        <v>1673</v>
      </c>
    </row>
    <row r="371" spans="1:4" x14ac:dyDescent="0.25">
      <c r="A371" t="s">
        <v>3190</v>
      </c>
      <c r="B371" t="s">
        <v>2841</v>
      </c>
      <c r="C371" t="s">
        <v>3191</v>
      </c>
      <c r="D371" t="s">
        <v>1673</v>
      </c>
    </row>
    <row r="372" spans="1:4" x14ac:dyDescent="0.25">
      <c r="A372" t="s">
        <v>3192</v>
      </c>
      <c r="B372" t="s">
        <v>2841</v>
      </c>
      <c r="C372" t="s">
        <v>3193</v>
      </c>
      <c r="D372" t="s">
        <v>2851</v>
      </c>
    </row>
    <row r="373" spans="1:4" x14ac:dyDescent="0.25">
      <c r="A373" t="s">
        <v>3194</v>
      </c>
      <c r="B373" t="s">
        <v>2841</v>
      </c>
      <c r="C373" t="s">
        <v>3195</v>
      </c>
      <c r="D373" t="s">
        <v>2851</v>
      </c>
    </row>
    <row r="374" spans="1:4" x14ac:dyDescent="0.25">
      <c r="A374" t="s">
        <v>3196</v>
      </c>
      <c r="B374" t="s">
        <v>2841</v>
      </c>
      <c r="C374" t="s">
        <v>3197</v>
      </c>
      <c r="D374" t="s">
        <v>2851</v>
      </c>
    </row>
    <row r="375" spans="1:4" x14ac:dyDescent="0.25">
      <c r="A375" t="s">
        <v>3198</v>
      </c>
      <c r="B375" t="s">
        <v>2841</v>
      </c>
      <c r="C375" t="s">
        <v>3199</v>
      </c>
      <c r="D375" t="s">
        <v>2851</v>
      </c>
    </row>
    <row r="376" spans="1:4" x14ac:dyDescent="0.25">
      <c r="A376" t="s">
        <v>3200</v>
      </c>
      <c r="B376" t="s">
        <v>2841</v>
      </c>
      <c r="C376" t="s">
        <v>3201</v>
      </c>
      <c r="D376" t="s">
        <v>2981</v>
      </c>
    </row>
    <row r="377" spans="1:4" x14ac:dyDescent="0.25">
      <c r="A377" t="s">
        <v>3202</v>
      </c>
      <c r="B377" t="s">
        <v>2841</v>
      </c>
      <c r="C377" t="s">
        <v>3203</v>
      </c>
      <c r="D377" t="s">
        <v>1853</v>
      </c>
    </row>
    <row r="378" spans="1:4" x14ac:dyDescent="0.25">
      <c r="A378" t="s">
        <v>3204</v>
      </c>
      <c r="B378" t="s">
        <v>2841</v>
      </c>
      <c r="C378" t="s">
        <v>3205</v>
      </c>
      <c r="D378" t="s">
        <v>2851</v>
      </c>
    </row>
    <row r="379" spans="1:4" x14ac:dyDescent="0.25">
      <c r="A379" t="s">
        <v>3206</v>
      </c>
      <c r="B379" t="s">
        <v>2841</v>
      </c>
      <c r="C379" t="s">
        <v>3207</v>
      </c>
      <c r="D379" t="s">
        <v>2981</v>
      </c>
    </row>
    <row r="380" spans="1:4" x14ac:dyDescent="0.25">
      <c r="A380" t="s">
        <v>3208</v>
      </c>
      <c r="B380" t="s">
        <v>2841</v>
      </c>
      <c r="C380" t="s">
        <v>3209</v>
      </c>
      <c r="D380" t="s">
        <v>2148</v>
      </c>
    </row>
    <row r="381" spans="1:4" x14ac:dyDescent="0.25">
      <c r="A381" t="s">
        <v>3210</v>
      </c>
      <c r="B381" t="s">
        <v>2841</v>
      </c>
      <c r="C381" t="s">
        <v>3211</v>
      </c>
      <c r="D381" t="s">
        <v>1875</v>
      </c>
    </row>
    <row r="382" spans="1:4" x14ac:dyDescent="0.25">
      <c r="A382" t="s">
        <v>3212</v>
      </c>
      <c r="B382" t="s">
        <v>2841</v>
      </c>
      <c r="C382" t="s">
        <v>3213</v>
      </c>
      <c r="D382" t="s">
        <v>1827</v>
      </c>
    </row>
    <row r="383" spans="1:4" x14ac:dyDescent="0.25">
      <c r="A383" t="s">
        <v>3214</v>
      </c>
      <c r="B383" t="s">
        <v>2841</v>
      </c>
      <c r="C383" t="s">
        <v>3215</v>
      </c>
      <c r="D383" t="s">
        <v>1875</v>
      </c>
    </row>
    <row r="384" spans="1:4" x14ac:dyDescent="0.25">
      <c r="A384" t="s">
        <v>3216</v>
      </c>
      <c r="B384" t="s">
        <v>2841</v>
      </c>
      <c r="C384" t="s">
        <v>3217</v>
      </c>
      <c r="D384" t="s">
        <v>2148</v>
      </c>
    </row>
    <row r="385" spans="1:4" x14ac:dyDescent="0.25">
      <c r="A385" t="s">
        <v>3218</v>
      </c>
      <c r="B385" t="s">
        <v>2841</v>
      </c>
      <c r="C385" t="s">
        <v>3219</v>
      </c>
      <c r="D385" t="s">
        <v>2851</v>
      </c>
    </row>
    <row r="386" spans="1:4" x14ac:dyDescent="0.25">
      <c r="A386" t="s">
        <v>3220</v>
      </c>
      <c r="B386" t="s">
        <v>2841</v>
      </c>
      <c r="C386" t="s">
        <v>3221</v>
      </c>
      <c r="D386" t="s">
        <v>2851</v>
      </c>
    </row>
    <row r="387" spans="1:4" x14ac:dyDescent="0.25">
      <c r="A387" t="s">
        <v>1846</v>
      </c>
      <c r="B387" t="s">
        <v>2841</v>
      </c>
      <c r="C387" t="s">
        <v>3222</v>
      </c>
      <c r="D387" t="s">
        <v>1875</v>
      </c>
    </row>
    <row r="388" spans="1:4" x14ac:dyDescent="0.25">
      <c r="A388" t="s">
        <v>3223</v>
      </c>
      <c r="B388" t="s">
        <v>2841</v>
      </c>
      <c r="C388" t="s">
        <v>3224</v>
      </c>
      <c r="D388" t="s">
        <v>2851</v>
      </c>
    </row>
    <row r="389" spans="1:4" x14ac:dyDescent="0.25">
      <c r="A389" t="s">
        <v>3225</v>
      </c>
      <c r="B389" t="s">
        <v>2841</v>
      </c>
      <c r="C389" t="s">
        <v>3226</v>
      </c>
      <c r="D389" t="s">
        <v>1673</v>
      </c>
    </row>
    <row r="390" spans="1:4" x14ac:dyDescent="0.25">
      <c r="A390" t="s">
        <v>3227</v>
      </c>
      <c r="B390" t="s">
        <v>2841</v>
      </c>
      <c r="C390" t="s">
        <v>3228</v>
      </c>
      <c r="D390" t="s">
        <v>1875</v>
      </c>
    </row>
    <row r="391" spans="1:4" x14ac:dyDescent="0.25">
      <c r="A391" t="s">
        <v>3229</v>
      </c>
      <c r="B391" t="s">
        <v>2841</v>
      </c>
      <c r="C391" t="s">
        <v>3230</v>
      </c>
      <c r="D391" t="s">
        <v>2851</v>
      </c>
    </row>
    <row r="392" spans="1:4" x14ac:dyDescent="0.25">
      <c r="A392" t="s">
        <v>3231</v>
      </c>
      <c r="B392" t="s">
        <v>2841</v>
      </c>
      <c r="C392" t="s">
        <v>3232</v>
      </c>
      <c r="D392" t="s">
        <v>2851</v>
      </c>
    </row>
    <row r="393" spans="1:4" x14ac:dyDescent="0.25">
      <c r="A393" t="s">
        <v>3233</v>
      </c>
      <c r="B393" t="s">
        <v>2841</v>
      </c>
      <c r="C393" t="s">
        <v>3234</v>
      </c>
      <c r="D393" t="s">
        <v>2851</v>
      </c>
    </row>
    <row r="394" spans="1:4" x14ac:dyDescent="0.25">
      <c r="A394" t="s">
        <v>3235</v>
      </c>
      <c r="B394" t="s">
        <v>2841</v>
      </c>
      <c r="C394" t="s">
        <v>3236</v>
      </c>
      <c r="D394" t="s">
        <v>1810</v>
      </c>
    </row>
    <row r="395" spans="1:4" x14ac:dyDescent="0.25">
      <c r="A395" t="s">
        <v>3237</v>
      </c>
      <c r="B395" t="s">
        <v>2841</v>
      </c>
      <c r="C395" t="s">
        <v>3238</v>
      </c>
      <c r="D395" t="s">
        <v>2851</v>
      </c>
    </row>
    <row r="396" spans="1:4" x14ac:dyDescent="0.25">
      <c r="A396" t="s">
        <v>3239</v>
      </c>
      <c r="B396" t="s">
        <v>2841</v>
      </c>
      <c r="C396" t="s">
        <v>3240</v>
      </c>
      <c r="D396" t="s">
        <v>2103</v>
      </c>
    </row>
    <row r="397" spans="1:4" x14ac:dyDescent="0.25">
      <c r="A397" t="s">
        <v>3241</v>
      </c>
      <c r="B397" t="s">
        <v>2841</v>
      </c>
      <c r="C397" t="s">
        <v>3242</v>
      </c>
      <c r="D397" t="s">
        <v>2851</v>
      </c>
    </row>
    <row r="398" spans="1:4" x14ac:dyDescent="0.25">
      <c r="A398" t="s">
        <v>3243</v>
      </c>
      <c r="B398" t="s">
        <v>2841</v>
      </c>
      <c r="C398" t="s">
        <v>3244</v>
      </c>
      <c r="D398" t="s">
        <v>2851</v>
      </c>
    </row>
    <row r="399" spans="1:4" x14ac:dyDescent="0.25">
      <c r="A399" t="s">
        <v>3245</v>
      </c>
      <c r="B399" t="s">
        <v>2841</v>
      </c>
      <c r="C399" t="s">
        <v>3246</v>
      </c>
      <c r="D399" t="s">
        <v>1673</v>
      </c>
    </row>
    <row r="400" spans="1:4" x14ac:dyDescent="0.25">
      <c r="A400" t="s">
        <v>3247</v>
      </c>
      <c r="B400" t="s">
        <v>2841</v>
      </c>
      <c r="C400" t="s">
        <v>3248</v>
      </c>
      <c r="D400" t="s">
        <v>2851</v>
      </c>
    </row>
    <row r="401" spans="1:4" x14ac:dyDescent="0.25">
      <c r="A401" t="s">
        <v>3249</v>
      </c>
      <c r="B401" t="s">
        <v>2841</v>
      </c>
      <c r="C401" t="s">
        <v>3250</v>
      </c>
      <c r="D401" t="s">
        <v>3251</v>
      </c>
    </row>
    <row r="402" spans="1:4" x14ac:dyDescent="0.25">
      <c r="A402" t="s">
        <v>3252</v>
      </c>
      <c r="B402" t="s">
        <v>2841</v>
      </c>
      <c r="C402" t="s">
        <v>3253</v>
      </c>
      <c r="D402" t="s">
        <v>1810</v>
      </c>
    </row>
    <row r="403" spans="1:4" x14ac:dyDescent="0.25">
      <c r="A403" t="s">
        <v>3254</v>
      </c>
      <c r="B403" t="s">
        <v>2841</v>
      </c>
      <c r="C403" t="s">
        <v>3255</v>
      </c>
      <c r="D403" t="s">
        <v>1875</v>
      </c>
    </row>
    <row r="404" spans="1:4" x14ac:dyDescent="0.25">
      <c r="A404" t="s">
        <v>3256</v>
      </c>
      <c r="B404" t="s">
        <v>2841</v>
      </c>
      <c r="C404" t="s">
        <v>3257</v>
      </c>
      <c r="D404" t="s">
        <v>2148</v>
      </c>
    </row>
    <row r="405" spans="1:4" x14ac:dyDescent="0.25">
      <c r="A405" t="s">
        <v>3258</v>
      </c>
      <c r="B405" t="s">
        <v>2841</v>
      </c>
      <c r="C405" t="s">
        <v>3259</v>
      </c>
      <c r="D405" t="s">
        <v>1673</v>
      </c>
    </row>
    <row r="406" spans="1:4" x14ac:dyDescent="0.25">
      <c r="A406" t="s">
        <v>3260</v>
      </c>
      <c r="B406" t="s">
        <v>2841</v>
      </c>
      <c r="C406" t="s">
        <v>3261</v>
      </c>
      <c r="D406" t="s">
        <v>2851</v>
      </c>
    </row>
    <row r="407" spans="1:4" x14ac:dyDescent="0.25">
      <c r="A407" t="s">
        <v>3262</v>
      </c>
      <c r="B407" t="s">
        <v>2841</v>
      </c>
      <c r="C407" t="s">
        <v>3263</v>
      </c>
      <c r="D407" t="s">
        <v>3264</v>
      </c>
    </row>
    <row r="408" spans="1:4" x14ac:dyDescent="0.25">
      <c r="A408" t="s">
        <v>3265</v>
      </c>
      <c r="B408" t="s">
        <v>2841</v>
      </c>
      <c r="C408" t="s">
        <v>3266</v>
      </c>
      <c r="D408" t="s">
        <v>2851</v>
      </c>
    </row>
    <row r="409" spans="1:4" x14ac:dyDescent="0.25">
      <c r="A409" t="s">
        <v>3267</v>
      </c>
      <c r="B409" t="s">
        <v>2841</v>
      </c>
      <c r="C409" t="s">
        <v>3268</v>
      </c>
      <c r="D409" t="s">
        <v>2103</v>
      </c>
    </row>
    <row r="410" spans="1:4" x14ac:dyDescent="0.25">
      <c r="A410" t="s">
        <v>3269</v>
      </c>
      <c r="B410" t="s">
        <v>2841</v>
      </c>
      <c r="C410" t="s">
        <v>3270</v>
      </c>
      <c r="D410" t="s">
        <v>1810</v>
      </c>
    </row>
    <row r="411" spans="1:4" x14ac:dyDescent="0.25">
      <c r="A411" t="s">
        <v>3271</v>
      </c>
      <c r="B411" t="s">
        <v>2841</v>
      </c>
      <c r="C411" t="s">
        <v>3272</v>
      </c>
      <c r="D411" t="s">
        <v>2851</v>
      </c>
    </row>
    <row r="412" spans="1:4" x14ac:dyDescent="0.25">
      <c r="A412" t="s">
        <v>3273</v>
      </c>
      <c r="B412" t="s">
        <v>2841</v>
      </c>
      <c r="C412" t="s">
        <v>3274</v>
      </c>
      <c r="D412" t="s">
        <v>2851</v>
      </c>
    </row>
    <row r="413" spans="1:4" x14ac:dyDescent="0.25">
      <c r="A413" t="s">
        <v>3275</v>
      </c>
      <c r="B413" t="s">
        <v>2841</v>
      </c>
      <c r="C413" t="s">
        <v>3276</v>
      </c>
      <c r="D413" t="s">
        <v>2148</v>
      </c>
    </row>
    <row r="414" spans="1:4" x14ac:dyDescent="0.25">
      <c r="A414" t="s">
        <v>3277</v>
      </c>
      <c r="B414" t="s">
        <v>2841</v>
      </c>
      <c r="C414" t="s">
        <v>3278</v>
      </c>
      <c r="D414" t="s">
        <v>1853</v>
      </c>
    </row>
    <row r="415" spans="1:4" x14ac:dyDescent="0.25">
      <c r="A415" t="s">
        <v>3279</v>
      </c>
      <c r="B415" t="s">
        <v>2841</v>
      </c>
      <c r="C415" t="s">
        <v>3280</v>
      </c>
      <c r="D415" t="s">
        <v>1875</v>
      </c>
    </row>
    <row r="416" spans="1:4" x14ac:dyDescent="0.25">
      <c r="A416" t="s">
        <v>3281</v>
      </c>
      <c r="B416" t="s">
        <v>2841</v>
      </c>
      <c r="C416" t="s">
        <v>3282</v>
      </c>
      <c r="D416" t="s">
        <v>2015</v>
      </c>
    </row>
    <row r="417" spans="1:4" x14ac:dyDescent="0.25">
      <c r="A417" t="s">
        <v>3283</v>
      </c>
      <c r="B417" t="s">
        <v>2841</v>
      </c>
      <c r="C417" t="s">
        <v>3284</v>
      </c>
      <c r="D417" t="s">
        <v>1853</v>
      </c>
    </row>
    <row r="418" spans="1:4" x14ac:dyDescent="0.25">
      <c r="A418" t="s">
        <v>3285</v>
      </c>
      <c r="B418" t="s">
        <v>2841</v>
      </c>
      <c r="C418" t="s">
        <v>3286</v>
      </c>
      <c r="D418" t="s">
        <v>2981</v>
      </c>
    </row>
    <row r="419" spans="1:4" x14ac:dyDescent="0.25">
      <c r="A419" t="s">
        <v>3287</v>
      </c>
      <c r="B419" t="s">
        <v>2841</v>
      </c>
      <c r="C419" t="s">
        <v>3288</v>
      </c>
      <c r="D419" t="s">
        <v>1938</v>
      </c>
    </row>
    <row r="420" spans="1:4" x14ac:dyDescent="0.25">
      <c r="A420" t="s">
        <v>3289</v>
      </c>
      <c r="B420" t="s">
        <v>2841</v>
      </c>
      <c r="C420" t="s">
        <v>3290</v>
      </c>
      <c r="D420" t="s">
        <v>1875</v>
      </c>
    </row>
    <row r="421" spans="1:4" x14ac:dyDescent="0.25">
      <c r="A421" t="s">
        <v>3291</v>
      </c>
      <c r="B421" t="s">
        <v>2841</v>
      </c>
      <c r="C421" t="s">
        <v>3292</v>
      </c>
      <c r="D421" t="s">
        <v>1999</v>
      </c>
    </row>
    <row r="422" spans="1:4" x14ac:dyDescent="0.25">
      <c r="A422" t="s">
        <v>3293</v>
      </c>
      <c r="B422" t="s">
        <v>2841</v>
      </c>
      <c r="C422" t="s">
        <v>3294</v>
      </c>
      <c r="D422" t="s">
        <v>2015</v>
      </c>
    </row>
    <row r="423" spans="1:4" x14ac:dyDescent="0.25">
      <c r="A423" t="s">
        <v>3295</v>
      </c>
      <c r="B423" t="s">
        <v>2841</v>
      </c>
      <c r="C423" t="s">
        <v>3296</v>
      </c>
      <c r="D423" t="s">
        <v>1875</v>
      </c>
    </row>
    <row r="424" spans="1:4" x14ac:dyDescent="0.25">
      <c r="A424" t="s">
        <v>3297</v>
      </c>
      <c r="B424" t="s">
        <v>2841</v>
      </c>
      <c r="C424" t="s">
        <v>3298</v>
      </c>
      <c r="D424" t="s">
        <v>1875</v>
      </c>
    </row>
    <row r="425" spans="1:4" x14ac:dyDescent="0.25">
      <c r="A425" t="s">
        <v>3299</v>
      </c>
      <c r="B425" t="s">
        <v>2841</v>
      </c>
      <c r="C425" t="s">
        <v>3300</v>
      </c>
      <c r="D425" t="s">
        <v>1853</v>
      </c>
    </row>
    <row r="426" spans="1:4" x14ac:dyDescent="0.25">
      <c r="A426" t="s">
        <v>3301</v>
      </c>
      <c r="B426" t="s">
        <v>2841</v>
      </c>
      <c r="C426" t="s">
        <v>3302</v>
      </c>
      <c r="D426" t="s">
        <v>1856</v>
      </c>
    </row>
    <row r="427" spans="1:4" x14ac:dyDescent="0.25">
      <c r="A427" t="s">
        <v>3303</v>
      </c>
      <c r="B427" t="s">
        <v>2841</v>
      </c>
      <c r="C427" t="s">
        <v>3302</v>
      </c>
      <c r="D427" t="s">
        <v>1856</v>
      </c>
    </row>
    <row r="428" spans="1:4" x14ac:dyDescent="0.25">
      <c r="A428" t="s">
        <v>3304</v>
      </c>
      <c r="B428" t="s">
        <v>2841</v>
      </c>
      <c r="C428" t="s">
        <v>3305</v>
      </c>
      <c r="D428" t="s">
        <v>2981</v>
      </c>
    </row>
    <row r="429" spans="1:4" x14ac:dyDescent="0.25">
      <c r="A429" t="s">
        <v>3306</v>
      </c>
      <c r="B429" t="s">
        <v>2841</v>
      </c>
      <c r="C429" t="s">
        <v>3307</v>
      </c>
      <c r="D429" t="s">
        <v>2851</v>
      </c>
    </row>
    <row r="430" spans="1:4" x14ac:dyDescent="0.25">
      <c r="A430" t="s">
        <v>3308</v>
      </c>
      <c r="B430" t="s">
        <v>2841</v>
      </c>
      <c r="C430" t="s">
        <v>3309</v>
      </c>
      <c r="D430" t="s">
        <v>2851</v>
      </c>
    </row>
    <row r="431" spans="1:4" x14ac:dyDescent="0.25">
      <c r="A431" t="s">
        <v>3310</v>
      </c>
      <c r="B431" t="s">
        <v>2841</v>
      </c>
      <c r="C431" t="s">
        <v>3311</v>
      </c>
      <c r="D431" t="s">
        <v>2851</v>
      </c>
    </row>
    <row r="432" spans="1:4" x14ac:dyDescent="0.25">
      <c r="A432" t="s">
        <v>3312</v>
      </c>
      <c r="B432" t="s">
        <v>2841</v>
      </c>
      <c r="C432" t="s">
        <v>3313</v>
      </c>
      <c r="D432" t="s">
        <v>2851</v>
      </c>
    </row>
    <row r="433" spans="1:4" x14ac:dyDescent="0.25">
      <c r="A433" t="s">
        <v>3314</v>
      </c>
      <c r="B433" t="s">
        <v>2841</v>
      </c>
      <c r="C433" t="s">
        <v>3315</v>
      </c>
      <c r="D433" t="s">
        <v>2851</v>
      </c>
    </row>
    <row r="434" spans="1:4" x14ac:dyDescent="0.25">
      <c r="A434" t="s">
        <v>3316</v>
      </c>
      <c r="B434" t="s">
        <v>2841</v>
      </c>
      <c r="C434" t="s">
        <v>3317</v>
      </c>
      <c r="D434" t="s">
        <v>2851</v>
      </c>
    </row>
    <row r="435" spans="1:4" x14ac:dyDescent="0.25">
      <c r="A435" t="s">
        <v>3318</v>
      </c>
      <c r="B435" t="s">
        <v>2841</v>
      </c>
      <c r="C435" t="s">
        <v>3319</v>
      </c>
      <c r="D435" t="s">
        <v>2851</v>
      </c>
    </row>
    <row r="436" spans="1:4" x14ac:dyDescent="0.25">
      <c r="A436" t="s">
        <v>3320</v>
      </c>
      <c r="B436" t="s">
        <v>2841</v>
      </c>
      <c r="C436" t="s">
        <v>3321</v>
      </c>
      <c r="D436" t="s">
        <v>2851</v>
      </c>
    </row>
    <row r="437" spans="1:4" x14ac:dyDescent="0.25">
      <c r="A437" t="s">
        <v>3322</v>
      </c>
      <c r="B437" t="s">
        <v>2841</v>
      </c>
      <c r="C437" t="s">
        <v>3323</v>
      </c>
      <c r="D437" t="s">
        <v>2851</v>
      </c>
    </row>
    <row r="438" spans="1:4" x14ac:dyDescent="0.25">
      <c r="A438" t="s">
        <v>3324</v>
      </c>
      <c r="B438" t="s">
        <v>2841</v>
      </c>
      <c r="C438" t="s">
        <v>3325</v>
      </c>
      <c r="D438" t="s">
        <v>2851</v>
      </c>
    </row>
    <row r="439" spans="1:4" x14ac:dyDescent="0.25">
      <c r="A439" t="s">
        <v>3326</v>
      </c>
      <c r="B439" t="s">
        <v>2841</v>
      </c>
      <c r="C439" t="s">
        <v>3327</v>
      </c>
      <c r="D439" t="s">
        <v>2851</v>
      </c>
    </row>
    <row r="440" spans="1:4" x14ac:dyDescent="0.25">
      <c r="A440" t="s">
        <v>3328</v>
      </c>
      <c r="B440" t="s">
        <v>2841</v>
      </c>
      <c r="C440" t="s">
        <v>3329</v>
      </c>
      <c r="D440" t="s">
        <v>2851</v>
      </c>
    </row>
    <row r="441" spans="1:4" x14ac:dyDescent="0.25">
      <c r="A441" t="s">
        <v>3330</v>
      </c>
      <c r="B441" t="s">
        <v>2841</v>
      </c>
      <c r="C441" t="s">
        <v>3331</v>
      </c>
      <c r="D441" t="s">
        <v>2851</v>
      </c>
    </row>
    <row r="442" spans="1:4" x14ac:dyDescent="0.25">
      <c r="A442" t="s">
        <v>3332</v>
      </c>
      <c r="B442" t="s">
        <v>2841</v>
      </c>
      <c r="C442" t="s">
        <v>3333</v>
      </c>
      <c r="D442" t="s">
        <v>1938</v>
      </c>
    </row>
    <row r="443" spans="1:4" x14ac:dyDescent="0.25">
      <c r="A443" t="s">
        <v>3334</v>
      </c>
      <c r="B443" t="s">
        <v>2841</v>
      </c>
      <c r="C443" t="s">
        <v>3335</v>
      </c>
      <c r="D443" t="s">
        <v>2015</v>
      </c>
    </row>
    <row r="444" spans="1:4" x14ac:dyDescent="0.25">
      <c r="A444" t="s">
        <v>3336</v>
      </c>
      <c r="B444" t="s">
        <v>2841</v>
      </c>
      <c r="C444" t="s">
        <v>3337</v>
      </c>
      <c r="D444" t="s">
        <v>1875</v>
      </c>
    </row>
    <row r="445" spans="1:4" x14ac:dyDescent="0.25">
      <c r="A445" t="s">
        <v>3338</v>
      </c>
      <c r="B445" t="s">
        <v>2841</v>
      </c>
      <c r="C445" t="s">
        <v>3339</v>
      </c>
      <c r="D445" t="s">
        <v>2851</v>
      </c>
    </row>
    <row r="446" spans="1:4" x14ac:dyDescent="0.25">
      <c r="A446" t="s">
        <v>3340</v>
      </c>
      <c r="B446" t="s">
        <v>2841</v>
      </c>
      <c r="C446" t="s">
        <v>3341</v>
      </c>
      <c r="D446" t="s">
        <v>1673</v>
      </c>
    </row>
    <row r="447" spans="1:4" x14ac:dyDescent="0.25">
      <c r="A447" t="s">
        <v>3342</v>
      </c>
      <c r="B447" t="s">
        <v>2841</v>
      </c>
      <c r="C447" t="s">
        <v>3343</v>
      </c>
      <c r="D447" t="s">
        <v>2015</v>
      </c>
    </row>
    <row r="448" spans="1:4" x14ac:dyDescent="0.25">
      <c r="A448" t="s">
        <v>3344</v>
      </c>
      <c r="B448" t="s">
        <v>2841</v>
      </c>
      <c r="C448" t="s">
        <v>3345</v>
      </c>
      <c r="D448" t="s">
        <v>3346</v>
      </c>
    </row>
    <row r="449" spans="1:4" x14ac:dyDescent="0.25">
      <c r="A449" t="s">
        <v>3347</v>
      </c>
      <c r="B449" t="s">
        <v>2841</v>
      </c>
      <c r="C449" t="s">
        <v>3348</v>
      </c>
      <c r="D449" t="s">
        <v>1999</v>
      </c>
    </row>
    <row r="450" spans="1:4" x14ac:dyDescent="0.25">
      <c r="A450" t="s">
        <v>3349</v>
      </c>
      <c r="B450" t="s">
        <v>2841</v>
      </c>
      <c r="C450" t="s">
        <v>3350</v>
      </c>
      <c r="D450" t="s">
        <v>1673</v>
      </c>
    </row>
    <row r="451" spans="1:4" x14ac:dyDescent="0.25">
      <c r="A451" t="s">
        <v>3351</v>
      </c>
      <c r="B451" t="s">
        <v>2841</v>
      </c>
      <c r="C451" t="s">
        <v>3352</v>
      </c>
      <c r="D451" t="s">
        <v>2851</v>
      </c>
    </row>
    <row r="452" spans="1:4" x14ac:dyDescent="0.25">
      <c r="A452" t="s">
        <v>3353</v>
      </c>
      <c r="B452" t="s">
        <v>2841</v>
      </c>
      <c r="C452" t="s">
        <v>3354</v>
      </c>
      <c r="D452" t="s">
        <v>1977</v>
      </c>
    </row>
    <row r="453" spans="1:4" x14ac:dyDescent="0.25">
      <c r="A453" t="s">
        <v>3355</v>
      </c>
      <c r="B453" t="s">
        <v>2841</v>
      </c>
      <c r="C453" t="s">
        <v>3356</v>
      </c>
      <c r="D453" t="s">
        <v>1810</v>
      </c>
    </row>
    <row r="454" spans="1:4" x14ac:dyDescent="0.25">
      <c r="A454" t="s">
        <v>3357</v>
      </c>
      <c r="B454" t="s">
        <v>2841</v>
      </c>
      <c r="C454" t="s">
        <v>3358</v>
      </c>
      <c r="D454" t="s">
        <v>1810</v>
      </c>
    </row>
    <row r="455" spans="1:4" x14ac:dyDescent="0.25">
      <c r="A455" t="s">
        <v>3359</v>
      </c>
      <c r="B455" t="s">
        <v>2841</v>
      </c>
      <c r="C455" t="s">
        <v>3360</v>
      </c>
      <c r="D455" t="s">
        <v>1810</v>
      </c>
    </row>
    <row r="456" spans="1:4" x14ac:dyDescent="0.25">
      <c r="A456" t="s">
        <v>3361</v>
      </c>
      <c r="B456" t="s">
        <v>2841</v>
      </c>
      <c r="C456" t="s">
        <v>3362</v>
      </c>
      <c r="D456" t="s">
        <v>2851</v>
      </c>
    </row>
    <row r="457" spans="1:4" x14ac:dyDescent="0.25">
      <c r="A457" t="s">
        <v>3363</v>
      </c>
      <c r="B457" t="s">
        <v>2841</v>
      </c>
      <c r="C457" t="s">
        <v>3364</v>
      </c>
      <c r="D457" t="s">
        <v>2103</v>
      </c>
    </row>
    <row r="458" spans="1:4" x14ac:dyDescent="0.25">
      <c r="A458" t="s">
        <v>3365</v>
      </c>
      <c r="B458" t="s">
        <v>2841</v>
      </c>
      <c r="C458" t="s">
        <v>3366</v>
      </c>
      <c r="D458" t="s">
        <v>1673</v>
      </c>
    </row>
    <row r="459" spans="1:4" x14ac:dyDescent="0.25">
      <c r="A459" t="s">
        <v>3367</v>
      </c>
      <c r="B459" t="s">
        <v>2841</v>
      </c>
      <c r="C459" t="s">
        <v>3368</v>
      </c>
      <c r="D459" t="s">
        <v>1875</v>
      </c>
    </row>
    <row r="460" spans="1:4" x14ac:dyDescent="0.25">
      <c r="A460" t="s">
        <v>3369</v>
      </c>
      <c r="B460" t="s">
        <v>2841</v>
      </c>
      <c r="C460" t="s">
        <v>3370</v>
      </c>
      <c r="D460" t="s">
        <v>1875</v>
      </c>
    </row>
    <row r="461" spans="1:4" x14ac:dyDescent="0.25">
      <c r="A461" t="s">
        <v>3371</v>
      </c>
      <c r="B461" t="s">
        <v>2841</v>
      </c>
      <c r="C461" t="s">
        <v>3372</v>
      </c>
      <c r="D461" t="s">
        <v>2103</v>
      </c>
    </row>
    <row r="462" spans="1:4" x14ac:dyDescent="0.25">
      <c r="A462" t="s">
        <v>3373</v>
      </c>
      <c r="B462" t="s">
        <v>2841</v>
      </c>
      <c r="C462" t="s">
        <v>3374</v>
      </c>
      <c r="D462" t="s">
        <v>1875</v>
      </c>
    </row>
    <row r="463" spans="1:4" x14ac:dyDescent="0.25">
      <c r="A463" t="s">
        <v>3375</v>
      </c>
      <c r="B463" t="s">
        <v>2841</v>
      </c>
      <c r="C463" t="s">
        <v>3376</v>
      </c>
      <c r="D463" t="s">
        <v>1875</v>
      </c>
    </row>
    <row r="464" spans="1:4" x14ac:dyDescent="0.25">
      <c r="A464" t="s">
        <v>3377</v>
      </c>
      <c r="B464" t="s">
        <v>2841</v>
      </c>
      <c r="C464" t="s">
        <v>3378</v>
      </c>
      <c r="D464" t="s">
        <v>1875</v>
      </c>
    </row>
    <row r="465" spans="1:4" x14ac:dyDescent="0.25">
      <c r="A465" t="s">
        <v>3379</v>
      </c>
      <c r="B465" t="s">
        <v>2841</v>
      </c>
      <c r="C465" t="s">
        <v>3380</v>
      </c>
      <c r="D465" t="s">
        <v>2851</v>
      </c>
    </row>
    <row r="466" spans="1:4" x14ac:dyDescent="0.25">
      <c r="A466" t="s">
        <v>3381</v>
      </c>
      <c r="B466" t="s">
        <v>2841</v>
      </c>
      <c r="C466" t="s">
        <v>3382</v>
      </c>
      <c r="D466" t="s">
        <v>1938</v>
      </c>
    </row>
    <row r="467" spans="1:4" x14ac:dyDescent="0.25">
      <c r="A467" t="s">
        <v>3383</v>
      </c>
      <c r="B467" t="s">
        <v>2841</v>
      </c>
      <c r="C467" t="s">
        <v>3384</v>
      </c>
      <c r="D467" t="s">
        <v>1938</v>
      </c>
    </row>
    <row r="468" spans="1:4" x14ac:dyDescent="0.25">
      <c r="A468" t="s">
        <v>3385</v>
      </c>
      <c r="B468" t="s">
        <v>2841</v>
      </c>
      <c r="C468" t="s">
        <v>3386</v>
      </c>
      <c r="D468" t="s">
        <v>2103</v>
      </c>
    </row>
    <row r="469" spans="1:4" x14ac:dyDescent="0.25">
      <c r="A469" t="s">
        <v>3387</v>
      </c>
      <c r="B469" t="s">
        <v>2841</v>
      </c>
      <c r="C469" t="s">
        <v>3388</v>
      </c>
      <c r="D469" t="s">
        <v>1938</v>
      </c>
    </row>
    <row r="470" spans="1:4" x14ac:dyDescent="0.25">
      <c r="A470" t="s">
        <v>3389</v>
      </c>
      <c r="B470" t="s">
        <v>2841</v>
      </c>
      <c r="C470" t="s">
        <v>3390</v>
      </c>
      <c r="D470" t="s">
        <v>1938</v>
      </c>
    </row>
    <row r="471" spans="1:4" x14ac:dyDescent="0.25">
      <c r="A471" t="s">
        <v>3391</v>
      </c>
      <c r="B471" t="s">
        <v>2841</v>
      </c>
      <c r="C471" t="s">
        <v>3392</v>
      </c>
      <c r="D471" t="s">
        <v>1938</v>
      </c>
    </row>
    <row r="472" spans="1:4" x14ac:dyDescent="0.25">
      <c r="A472" t="s">
        <v>3393</v>
      </c>
      <c r="B472" t="s">
        <v>2841</v>
      </c>
      <c r="C472" t="s">
        <v>3394</v>
      </c>
      <c r="D472" t="s">
        <v>2851</v>
      </c>
    </row>
    <row r="473" spans="1:4" x14ac:dyDescent="0.25">
      <c r="A473" t="s">
        <v>3395</v>
      </c>
      <c r="B473" t="s">
        <v>2841</v>
      </c>
      <c r="C473" t="s">
        <v>3396</v>
      </c>
      <c r="D473" t="s">
        <v>1938</v>
      </c>
    </row>
    <row r="474" spans="1:4" x14ac:dyDescent="0.25">
      <c r="A474" t="s">
        <v>3397</v>
      </c>
      <c r="B474" t="s">
        <v>2841</v>
      </c>
      <c r="C474" t="s">
        <v>3398</v>
      </c>
      <c r="D474" t="s">
        <v>1875</v>
      </c>
    </row>
    <row r="475" spans="1:4" x14ac:dyDescent="0.25">
      <c r="A475" t="s">
        <v>3399</v>
      </c>
      <c r="B475" t="s">
        <v>2841</v>
      </c>
      <c r="C475" t="s">
        <v>3400</v>
      </c>
      <c r="D475" t="s">
        <v>2851</v>
      </c>
    </row>
    <row r="476" spans="1:4" x14ac:dyDescent="0.25">
      <c r="A476" t="s">
        <v>3401</v>
      </c>
      <c r="B476" t="s">
        <v>2841</v>
      </c>
      <c r="C476" t="s">
        <v>3402</v>
      </c>
      <c r="D476" t="s">
        <v>1673</v>
      </c>
    </row>
    <row r="477" spans="1:4" x14ac:dyDescent="0.25">
      <c r="A477" t="s">
        <v>3403</v>
      </c>
      <c r="B477" t="s">
        <v>2841</v>
      </c>
      <c r="C477" t="s">
        <v>3404</v>
      </c>
      <c r="D477" t="s">
        <v>1856</v>
      </c>
    </row>
    <row r="478" spans="1:4" x14ac:dyDescent="0.25">
      <c r="A478" t="s">
        <v>3405</v>
      </c>
      <c r="B478" t="s">
        <v>2841</v>
      </c>
      <c r="C478" t="s">
        <v>3406</v>
      </c>
      <c r="D478" t="s">
        <v>1875</v>
      </c>
    </row>
    <row r="479" spans="1:4" x14ac:dyDescent="0.25">
      <c r="A479" t="s">
        <v>3407</v>
      </c>
      <c r="B479" t="s">
        <v>2841</v>
      </c>
      <c r="C479" t="s">
        <v>3408</v>
      </c>
      <c r="D479" t="s">
        <v>1938</v>
      </c>
    </row>
    <row r="480" spans="1:4" x14ac:dyDescent="0.25">
      <c r="A480" t="s">
        <v>3409</v>
      </c>
      <c r="B480" t="s">
        <v>2841</v>
      </c>
      <c r="C480" t="s">
        <v>3410</v>
      </c>
      <c r="D480" t="s">
        <v>1938</v>
      </c>
    </row>
    <row r="481" spans="1:4" x14ac:dyDescent="0.25">
      <c r="A481" t="s">
        <v>3411</v>
      </c>
      <c r="B481" t="s">
        <v>2841</v>
      </c>
      <c r="C481" t="s">
        <v>3412</v>
      </c>
      <c r="D481" t="s">
        <v>1999</v>
      </c>
    </row>
    <row r="482" spans="1:4" x14ac:dyDescent="0.25">
      <c r="A482" t="s">
        <v>3413</v>
      </c>
      <c r="B482" t="s">
        <v>2841</v>
      </c>
      <c r="C482" t="s">
        <v>3414</v>
      </c>
      <c r="D482" t="s">
        <v>2103</v>
      </c>
    </row>
    <row r="483" spans="1:4" x14ac:dyDescent="0.25">
      <c r="A483" t="s">
        <v>3415</v>
      </c>
      <c r="B483" t="s">
        <v>2841</v>
      </c>
      <c r="C483" t="s">
        <v>3416</v>
      </c>
      <c r="D483" t="s">
        <v>1938</v>
      </c>
    </row>
    <row r="484" spans="1:4" x14ac:dyDescent="0.25">
      <c r="A484" t="s">
        <v>3417</v>
      </c>
      <c r="B484" t="s">
        <v>2841</v>
      </c>
      <c r="C484" t="s">
        <v>3418</v>
      </c>
      <c r="D484" t="s">
        <v>2851</v>
      </c>
    </row>
    <row r="485" spans="1:4" x14ac:dyDescent="0.25">
      <c r="A485" t="s">
        <v>3419</v>
      </c>
      <c r="B485" t="s">
        <v>2841</v>
      </c>
      <c r="C485" t="s">
        <v>3418</v>
      </c>
      <c r="D485" t="s">
        <v>2851</v>
      </c>
    </row>
    <row r="486" spans="1:4" x14ac:dyDescent="0.25">
      <c r="A486" t="s">
        <v>3420</v>
      </c>
      <c r="B486" t="s">
        <v>2841</v>
      </c>
      <c r="C486" t="s">
        <v>3421</v>
      </c>
      <c r="D486" t="s">
        <v>2015</v>
      </c>
    </row>
    <row r="487" spans="1:4" x14ac:dyDescent="0.25">
      <c r="A487" t="s">
        <v>3422</v>
      </c>
      <c r="B487" t="s">
        <v>2841</v>
      </c>
      <c r="C487" t="s">
        <v>3423</v>
      </c>
      <c r="D487" t="s">
        <v>2015</v>
      </c>
    </row>
    <row r="488" spans="1:4" x14ac:dyDescent="0.25">
      <c r="A488" t="s">
        <v>3424</v>
      </c>
      <c r="B488" t="s">
        <v>2841</v>
      </c>
      <c r="C488" t="s">
        <v>3425</v>
      </c>
      <c r="D488" t="s">
        <v>1673</v>
      </c>
    </row>
    <row r="489" spans="1:4" x14ac:dyDescent="0.25">
      <c r="A489" t="s">
        <v>3426</v>
      </c>
      <c r="B489" t="s">
        <v>2841</v>
      </c>
      <c r="C489" t="s">
        <v>3427</v>
      </c>
      <c r="D489" t="s">
        <v>2015</v>
      </c>
    </row>
    <row r="490" spans="1:4" x14ac:dyDescent="0.25">
      <c r="A490" t="s">
        <v>3428</v>
      </c>
      <c r="B490" t="s">
        <v>2841</v>
      </c>
      <c r="C490" t="s">
        <v>3429</v>
      </c>
      <c r="D490" t="s">
        <v>1673</v>
      </c>
    </row>
    <row r="491" spans="1:4" x14ac:dyDescent="0.25">
      <c r="A491" t="s">
        <v>3430</v>
      </c>
      <c r="B491" t="s">
        <v>2841</v>
      </c>
      <c r="C491" t="s">
        <v>3431</v>
      </c>
      <c r="D491" t="s">
        <v>2851</v>
      </c>
    </row>
    <row r="492" spans="1:4" x14ac:dyDescent="0.25">
      <c r="A492" t="s">
        <v>3432</v>
      </c>
      <c r="B492" t="s">
        <v>2841</v>
      </c>
      <c r="C492" t="s">
        <v>3433</v>
      </c>
      <c r="D492" t="s">
        <v>2851</v>
      </c>
    </row>
    <row r="493" spans="1:4" x14ac:dyDescent="0.25">
      <c r="A493" t="s">
        <v>3434</v>
      </c>
      <c r="B493" t="s">
        <v>2841</v>
      </c>
      <c r="C493" t="s">
        <v>3435</v>
      </c>
      <c r="D493" t="s">
        <v>2851</v>
      </c>
    </row>
    <row r="494" spans="1:4" x14ac:dyDescent="0.25">
      <c r="A494" t="s">
        <v>3436</v>
      </c>
      <c r="B494" t="s">
        <v>2841</v>
      </c>
      <c r="C494" t="s">
        <v>3437</v>
      </c>
      <c r="D494" t="s">
        <v>2851</v>
      </c>
    </row>
    <row r="495" spans="1:4" x14ac:dyDescent="0.25">
      <c r="A495" t="s">
        <v>3438</v>
      </c>
      <c r="B495" t="s">
        <v>2841</v>
      </c>
      <c r="C495" t="s">
        <v>3439</v>
      </c>
      <c r="D495" t="s">
        <v>1981</v>
      </c>
    </row>
    <row r="496" spans="1:4" x14ac:dyDescent="0.25">
      <c r="A496" t="s">
        <v>3440</v>
      </c>
      <c r="B496" t="s">
        <v>2841</v>
      </c>
      <c r="C496" t="s">
        <v>3441</v>
      </c>
      <c r="D496" t="s">
        <v>2851</v>
      </c>
    </row>
    <row r="497" spans="1:4" x14ac:dyDescent="0.25">
      <c r="A497" t="s">
        <v>3442</v>
      </c>
      <c r="B497" t="s">
        <v>2841</v>
      </c>
      <c r="C497" t="s">
        <v>3443</v>
      </c>
      <c r="D497" t="s">
        <v>1938</v>
      </c>
    </row>
    <row r="498" spans="1:4" x14ac:dyDescent="0.25">
      <c r="A498" t="s">
        <v>3444</v>
      </c>
      <c r="B498" t="s">
        <v>2841</v>
      </c>
      <c r="C498" t="s">
        <v>3445</v>
      </c>
      <c r="D498" t="s">
        <v>1673</v>
      </c>
    </row>
    <row r="499" spans="1:4" x14ac:dyDescent="0.25">
      <c r="A499" t="s">
        <v>3446</v>
      </c>
      <c r="B499" t="s">
        <v>2841</v>
      </c>
      <c r="C499" t="s">
        <v>3447</v>
      </c>
      <c r="D499" t="s">
        <v>2851</v>
      </c>
    </row>
    <row r="500" spans="1:4" x14ac:dyDescent="0.25">
      <c r="A500" t="s">
        <v>3448</v>
      </c>
      <c r="B500" t="s">
        <v>2841</v>
      </c>
      <c r="C500" t="s">
        <v>3449</v>
      </c>
      <c r="D500" t="s">
        <v>2851</v>
      </c>
    </row>
    <row r="501" spans="1:4" x14ac:dyDescent="0.25">
      <c r="A501" t="s">
        <v>3450</v>
      </c>
      <c r="B501" t="s">
        <v>2841</v>
      </c>
      <c r="C501" t="s">
        <v>3451</v>
      </c>
      <c r="D501" t="s">
        <v>2851</v>
      </c>
    </row>
    <row r="502" spans="1:4" x14ac:dyDescent="0.25">
      <c r="A502" t="s">
        <v>3452</v>
      </c>
      <c r="B502" t="s">
        <v>2841</v>
      </c>
      <c r="C502" t="s">
        <v>3453</v>
      </c>
      <c r="D502" t="s">
        <v>2851</v>
      </c>
    </row>
    <row r="503" spans="1:4" x14ac:dyDescent="0.25">
      <c r="A503" t="s">
        <v>3454</v>
      </c>
      <c r="B503" t="s">
        <v>2841</v>
      </c>
      <c r="C503" t="s">
        <v>3455</v>
      </c>
      <c r="D503" t="s">
        <v>2851</v>
      </c>
    </row>
    <row r="504" spans="1:4" x14ac:dyDescent="0.25">
      <c r="A504" t="s">
        <v>3456</v>
      </c>
      <c r="B504" t="s">
        <v>2841</v>
      </c>
      <c r="C504" t="s">
        <v>3457</v>
      </c>
      <c r="D504" t="s">
        <v>1673</v>
      </c>
    </row>
    <row r="505" spans="1:4" x14ac:dyDescent="0.25">
      <c r="A505" t="s">
        <v>3458</v>
      </c>
      <c r="B505" t="s">
        <v>2841</v>
      </c>
      <c r="C505" t="s">
        <v>3459</v>
      </c>
      <c r="D505" t="s">
        <v>2851</v>
      </c>
    </row>
    <row r="506" spans="1:4" x14ac:dyDescent="0.25">
      <c r="A506" t="s">
        <v>3460</v>
      </c>
      <c r="B506" t="s">
        <v>2841</v>
      </c>
      <c r="C506" t="s">
        <v>3461</v>
      </c>
      <c r="D506" t="s">
        <v>2103</v>
      </c>
    </row>
    <row r="507" spans="1:4" x14ac:dyDescent="0.25">
      <c r="A507" t="s">
        <v>3462</v>
      </c>
      <c r="B507" t="s">
        <v>2841</v>
      </c>
      <c r="C507" t="s">
        <v>3463</v>
      </c>
      <c r="D507" t="s">
        <v>1673</v>
      </c>
    </row>
    <row r="508" spans="1:4" x14ac:dyDescent="0.25">
      <c r="A508" t="s">
        <v>3464</v>
      </c>
      <c r="B508" t="s">
        <v>2841</v>
      </c>
      <c r="C508" t="s">
        <v>3465</v>
      </c>
      <c r="D508" t="s">
        <v>2015</v>
      </c>
    </row>
    <row r="509" spans="1:4" x14ac:dyDescent="0.25">
      <c r="A509" t="s">
        <v>3466</v>
      </c>
      <c r="B509" t="s">
        <v>2841</v>
      </c>
      <c r="C509" t="s">
        <v>3467</v>
      </c>
      <c r="D509" t="s">
        <v>1853</v>
      </c>
    </row>
    <row r="510" spans="1:4" x14ac:dyDescent="0.25">
      <c r="A510" t="s">
        <v>3468</v>
      </c>
      <c r="B510" t="s">
        <v>2841</v>
      </c>
      <c r="C510" t="s">
        <v>3469</v>
      </c>
      <c r="D510" t="s">
        <v>2851</v>
      </c>
    </row>
    <row r="511" spans="1:4" x14ac:dyDescent="0.25">
      <c r="A511" t="s">
        <v>3470</v>
      </c>
      <c r="B511" t="s">
        <v>2841</v>
      </c>
      <c r="C511" t="s">
        <v>3471</v>
      </c>
      <c r="D511" t="s">
        <v>2851</v>
      </c>
    </row>
    <row r="512" spans="1:4" x14ac:dyDescent="0.25">
      <c r="A512" t="s">
        <v>3472</v>
      </c>
      <c r="B512" t="s">
        <v>2841</v>
      </c>
      <c r="C512" t="s">
        <v>3473</v>
      </c>
      <c r="D512" t="s">
        <v>3474</v>
      </c>
    </row>
    <row r="513" spans="1:4" x14ac:dyDescent="0.25">
      <c r="A513" t="s">
        <v>3475</v>
      </c>
      <c r="B513" t="s">
        <v>2841</v>
      </c>
      <c r="C513" t="s">
        <v>3476</v>
      </c>
      <c r="D513" t="s">
        <v>1673</v>
      </c>
    </row>
    <row r="514" spans="1:4" x14ac:dyDescent="0.25">
      <c r="A514" t="s">
        <v>3477</v>
      </c>
      <c r="B514" t="s">
        <v>2841</v>
      </c>
      <c r="C514" t="s">
        <v>3478</v>
      </c>
      <c r="D514" t="s">
        <v>1853</v>
      </c>
    </row>
    <row r="515" spans="1:4" x14ac:dyDescent="0.25">
      <c r="A515" t="s">
        <v>3479</v>
      </c>
      <c r="B515" t="s">
        <v>2841</v>
      </c>
      <c r="C515" t="s">
        <v>3480</v>
      </c>
      <c r="D515" t="s">
        <v>2103</v>
      </c>
    </row>
    <row r="516" spans="1:4" x14ac:dyDescent="0.25">
      <c r="A516" t="s">
        <v>3481</v>
      </c>
      <c r="B516" t="s">
        <v>2841</v>
      </c>
      <c r="C516" t="s">
        <v>3482</v>
      </c>
      <c r="D516" t="s">
        <v>2103</v>
      </c>
    </row>
    <row r="517" spans="1:4" x14ac:dyDescent="0.25">
      <c r="A517" t="s">
        <v>3483</v>
      </c>
      <c r="B517" t="s">
        <v>2841</v>
      </c>
      <c r="C517" t="s">
        <v>3484</v>
      </c>
      <c r="D517" t="s">
        <v>1810</v>
      </c>
    </row>
    <row r="518" spans="1:4" x14ac:dyDescent="0.25">
      <c r="A518" t="s">
        <v>3485</v>
      </c>
      <c r="B518" t="s">
        <v>2841</v>
      </c>
      <c r="C518" t="s">
        <v>3486</v>
      </c>
      <c r="D518" t="s">
        <v>1938</v>
      </c>
    </row>
    <row r="519" spans="1:4" x14ac:dyDescent="0.25">
      <c r="A519" t="s">
        <v>3487</v>
      </c>
      <c r="B519" t="s">
        <v>2841</v>
      </c>
      <c r="C519" t="s">
        <v>3488</v>
      </c>
      <c r="D519" t="s">
        <v>2015</v>
      </c>
    </row>
    <row r="520" spans="1:4" x14ac:dyDescent="0.25">
      <c r="A520" t="s">
        <v>3489</v>
      </c>
      <c r="B520" t="s">
        <v>2841</v>
      </c>
      <c r="C520" t="s">
        <v>3490</v>
      </c>
      <c r="D520" t="s">
        <v>2015</v>
      </c>
    </row>
    <row r="521" spans="1:4" x14ac:dyDescent="0.25">
      <c r="A521" t="s">
        <v>3491</v>
      </c>
      <c r="B521" t="s">
        <v>2841</v>
      </c>
      <c r="C521" t="s">
        <v>3492</v>
      </c>
      <c r="D521" t="s">
        <v>2015</v>
      </c>
    </row>
    <row r="522" spans="1:4" x14ac:dyDescent="0.25">
      <c r="A522" t="s">
        <v>3493</v>
      </c>
      <c r="B522" t="s">
        <v>2841</v>
      </c>
      <c r="C522" t="s">
        <v>3494</v>
      </c>
      <c r="D522" t="s">
        <v>1856</v>
      </c>
    </row>
    <row r="523" spans="1:4" x14ac:dyDescent="0.25">
      <c r="A523" t="s">
        <v>3495</v>
      </c>
      <c r="B523" t="s">
        <v>2841</v>
      </c>
      <c r="C523" t="s">
        <v>3496</v>
      </c>
      <c r="D523" t="s">
        <v>1853</v>
      </c>
    </row>
    <row r="524" spans="1:4" x14ac:dyDescent="0.25">
      <c r="A524" t="s">
        <v>3497</v>
      </c>
      <c r="B524" t="s">
        <v>2841</v>
      </c>
      <c r="C524" t="s">
        <v>3498</v>
      </c>
      <c r="D524" t="s">
        <v>1810</v>
      </c>
    </row>
    <row r="525" spans="1:4" x14ac:dyDescent="0.25">
      <c r="A525" t="s">
        <v>3499</v>
      </c>
      <c r="B525" t="s">
        <v>2841</v>
      </c>
      <c r="C525" t="s">
        <v>3500</v>
      </c>
      <c r="D525" t="s">
        <v>2015</v>
      </c>
    </row>
    <row r="526" spans="1:4" x14ac:dyDescent="0.25">
      <c r="A526" t="s">
        <v>3501</v>
      </c>
      <c r="B526" t="s">
        <v>2841</v>
      </c>
      <c r="C526" t="s">
        <v>3500</v>
      </c>
      <c r="D526" t="s">
        <v>2015</v>
      </c>
    </row>
    <row r="527" spans="1:4" x14ac:dyDescent="0.25">
      <c r="A527" t="s">
        <v>3502</v>
      </c>
      <c r="B527" t="s">
        <v>2841</v>
      </c>
      <c r="C527" t="s">
        <v>3503</v>
      </c>
      <c r="D527" t="s">
        <v>1673</v>
      </c>
    </row>
    <row r="528" spans="1:4" x14ac:dyDescent="0.25">
      <c r="A528" t="s">
        <v>3504</v>
      </c>
      <c r="B528" t="s">
        <v>2841</v>
      </c>
      <c r="C528" t="s">
        <v>3505</v>
      </c>
      <c r="D528" t="s">
        <v>2851</v>
      </c>
    </row>
    <row r="529" spans="1:4" x14ac:dyDescent="0.25">
      <c r="A529" t="s">
        <v>3506</v>
      </c>
      <c r="B529" t="s">
        <v>2841</v>
      </c>
      <c r="C529" t="s">
        <v>3507</v>
      </c>
      <c r="D529" t="s">
        <v>2035</v>
      </c>
    </row>
    <row r="530" spans="1:4" x14ac:dyDescent="0.25">
      <c r="A530" t="s">
        <v>3508</v>
      </c>
      <c r="B530" t="s">
        <v>2841</v>
      </c>
      <c r="C530" t="s">
        <v>3509</v>
      </c>
      <c r="D530" t="s">
        <v>1981</v>
      </c>
    </row>
    <row r="531" spans="1:4" x14ac:dyDescent="0.25">
      <c r="A531" t="s">
        <v>3510</v>
      </c>
      <c r="B531" t="s">
        <v>2841</v>
      </c>
      <c r="C531" t="s">
        <v>3511</v>
      </c>
      <c r="D531" t="s">
        <v>1673</v>
      </c>
    </row>
    <row r="532" spans="1:4" x14ac:dyDescent="0.25">
      <c r="A532" t="s">
        <v>3512</v>
      </c>
      <c r="B532" t="s">
        <v>2841</v>
      </c>
      <c r="C532" t="s">
        <v>3513</v>
      </c>
      <c r="D532" t="s">
        <v>2015</v>
      </c>
    </row>
    <row r="533" spans="1:4" x14ac:dyDescent="0.25">
      <c r="A533" t="s">
        <v>3514</v>
      </c>
      <c r="B533" t="s">
        <v>2841</v>
      </c>
      <c r="C533" t="s">
        <v>3515</v>
      </c>
      <c r="D533" t="s">
        <v>1810</v>
      </c>
    </row>
    <row r="534" spans="1:4" x14ac:dyDescent="0.25">
      <c r="A534" t="s">
        <v>3516</v>
      </c>
      <c r="B534" t="s">
        <v>2841</v>
      </c>
      <c r="C534" t="s">
        <v>3517</v>
      </c>
      <c r="D534" t="s">
        <v>1875</v>
      </c>
    </row>
    <row r="535" spans="1:4" x14ac:dyDescent="0.25">
      <c r="A535" t="s">
        <v>3518</v>
      </c>
      <c r="B535" t="s">
        <v>2841</v>
      </c>
      <c r="C535" t="s">
        <v>3519</v>
      </c>
      <c r="D535" t="s">
        <v>1875</v>
      </c>
    </row>
    <row r="536" spans="1:4" x14ac:dyDescent="0.25">
      <c r="A536" t="s">
        <v>3520</v>
      </c>
      <c r="B536" t="s">
        <v>2841</v>
      </c>
      <c r="C536" t="s">
        <v>3521</v>
      </c>
      <c r="D536" t="s">
        <v>1810</v>
      </c>
    </row>
    <row r="537" spans="1:4" x14ac:dyDescent="0.25">
      <c r="A537" t="s">
        <v>3522</v>
      </c>
      <c r="B537" t="s">
        <v>2841</v>
      </c>
      <c r="C537" t="s">
        <v>3523</v>
      </c>
      <c r="D537" t="s">
        <v>1856</v>
      </c>
    </row>
    <row r="538" spans="1:4" x14ac:dyDescent="0.25">
      <c r="A538" t="s">
        <v>3524</v>
      </c>
      <c r="B538" t="s">
        <v>2841</v>
      </c>
      <c r="C538" t="s">
        <v>3523</v>
      </c>
      <c r="D538" t="s">
        <v>1856</v>
      </c>
    </row>
    <row r="539" spans="1:4" x14ac:dyDescent="0.25">
      <c r="A539" t="s">
        <v>3525</v>
      </c>
      <c r="B539" t="s">
        <v>2841</v>
      </c>
      <c r="C539" t="s">
        <v>3526</v>
      </c>
      <c r="D539" t="s">
        <v>2851</v>
      </c>
    </row>
    <row r="540" spans="1:4" x14ac:dyDescent="0.25">
      <c r="A540" t="s">
        <v>3527</v>
      </c>
      <c r="B540" t="s">
        <v>2841</v>
      </c>
      <c r="C540" t="s">
        <v>3528</v>
      </c>
      <c r="D540" t="s">
        <v>1673</v>
      </c>
    </row>
    <row r="541" spans="1:4" x14ac:dyDescent="0.25">
      <c r="A541" t="s">
        <v>3529</v>
      </c>
      <c r="B541" t="s">
        <v>2841</v>
      </c>
      <c r="C541" t="s">
        <v>3528</v>
      </c>
      <c r="D541" t="s">
        <v>1673</v>
      </c>
    </row>
    <row r="542" spans="1:4" x14ac:dyDescent="0.25">
      <c r="A542" t="s">
        <v>3530</v>
      </c>
      <c r="B542" t="s">
        <v>2841</v>
      </c>
      <c r="C542" t="s">
        <v>3528</v>
      </c>
      <c r="D542" t="s">
        <v>1673</v>
      </c>
    </row>
    <row r="543" spans="1:4" x14ac:dyDescent="0.25">
      <c r="A543" t="s">
        <v>3531</v>
      </c>
      <c r="B543" t="s">
        <v>2841</v>
      </c>
      <c r="C543" t="s">
        <v>3532</v>
      </c>
      <c r="D543" t="s">
        <v>1875</v>
      </c>
    </row>
    <row r="544" spans="1:4" x14ac:dyDescent="0.25">
      <c r="A544" t="s">
        <v>3533</v>
      </c>
      <c r="B544" t="s">
        <v>2841</v>
      </c>
      <c r="C544" t="s">
        <v>3534</v>
      </c>
      <c r="D544" t="s">
        <v>1673</v>
      </c>
    </row>
    <row r="545" spans="1:4" x14ac:dyDescent="0.25">
      <c r="A545" t="s">
        <v>3535</v>
      </c>
      <c r="B545" t="s">
        <v>2841</v>
      </c>
      <c r="C545" t="s">
        <v>3536</v>
      </c>
      <c r="D545" t="s">
        <v>2851</v>
      </c>
    </row>
    <row r="546" spans="1:4" x14ac:dyDescent="0.25">
      <c r="A546" t="s">
        <v>3537</v>
      </c>
      <c r="B546" t="s">
        <v>2841</v>
      </c>
      <c r="C546" t="s">
        <v>3538</v>
      </c>
      <c r="D546" t="s">
        <v>1673</v>
      </c>
    </row>
    <row r="547" spans="1:4" x14ac:dyDescent="0.25">
      <c r="A547" t="s">
        <v>3539</v>
      </c>
      <c r="B547" t="s">
        <v>2841</v>
      </c>
      <c r="C547" t="s">
        <v>3540</v>
      </c>
      <c r="D547" t="s">
        <v>1938</v>
      </c>
    </row>
    <row r="548" spans="1:4" x14ac:dyDescent="0.25">
      <c r="A548" t="s">
        <v>3541</v>
      </c>
      <c r="B548" t="s">
        <v>2841</v>
      </c>
      <c r="C548" t="s">
        <v>3542</v>
      </c>
      <c r="D548" t="s">
        <v>1875</v>
      </c>
    </row>
    <row r="549" spans="1:4" x14ac:dyDescent="0.25">
      <c r="A549" t="s">
        <v>3543</v>
      </c>
      <c r="B549" t="s">
        <v>2841</v>
      </c>
      <c r="C549" t="s">
        <v>3544</v>
      </c>
      <c r="D549" t="s">
        <v>1875</v>
      </c>
    </row>
    <row r="550" spans="1:4" x14ac:dyDescent="0.25">
      <c r="A550" t="s">
        <v>3545</v>
      </c>
      <c r="B550" t="s">
        <v>2841</v>
      </c>
      <c r="C550" t="s">
        <v>3546</v>
      </c>
      <c r="D550" t="s">
        <v>1875</v>
      </c>
    </row>
    <row r="551" spans="1:4" x14ac:dyDescent="0.25">
      <c r="A551" t="s">
        <v>3547</v>
      </c>
      <c r="B551" t="s">
        <v>2841</v>
      </c>
      <c r="C551" t="s">
        <v>3548</v>
      </c>
      <c r="D551" t="s">
        <v>1875</v>
      </c>
    </row>
    <row r="552" spans="1:4" x14ac:dyDescent="0.25">
      <c r="A552" t="s">
        <v>3549</v>
      </c>
      <c r="B552" t="s">
        <v>2841</v>
      </c>
      <c r="C552" t="s">
        <v>3550</v>
      </c>
      <c r="D552" t="s">
        <v>2851</v>
      </c>
    </row>
    <row r="553" spans="1:4" x14ac:dyDescent="0.25">
      <c r="A553" t="s">
        <v>3551</v>
      </c>
      <c r="B553" t="s">
        <v>2841</v>
      </c>
      <c r="C553" t="s">
        <v>3552</v>
      </c>
      <c r="D553" t="s">
        <v>1875</v>
      </c>
    </row>
    <row r="554" spans="1:4" x14ac:dyDescent="0.25">
      <c r="A554" t="s">
        <v>3553</v>
      </c>
      <c r="B554" t="s">
        <v>2841</v>
      </c>
      <c r="C554" t="s">
        <v>3554</v>
      </c>
      <c r="D554" t="s">
        <v>1810</v>
      </c>
    </row>
    <row r="555" spans="1:4" x14ac:dyDescent="0.25">
      <c r="A555" t="s">
        <v>3555</v>
      </c>
      <c r="B555" t="s">
        <v>2841</v>
      </c>
      <c r="C555" t="s">
        <v>3556</v>
      </c>
      <c r="D555" t="s">
        <v>1673</v>
      </c>
    </row>
    <row r="556" spans="1:4" x14ac:dyDescent="0.25">
      <c r="A556" t="s">
        <v>3557</v>
      </c>
      <c r="B556" t="s">
        <v>2841</v>
      </c>
      <c r="C556" t="s">
        <v>3558</v>
      </c>
      <c r="D556" t="s">
        <v>1673</v>
      </c>
    </row>
    <row r="557" spans="1:4" x14ac:dyDescent="0.25">
      <c r="A557" t="s">
        <v>3559</v>
      </c>
      <c r="B557" t="s">
        <v>2841</v>
      </c>
      <c r="C557" t="s">
        <v>3560</v>
      </c>
      <c r="D557" t="s">
        <v>1673</v>
      </c>
    </row>
    <row r="558" spans="1:4" x14ac:dyDescent="0.25">
      <c r="A558" t="s">
        <v>3561</v>
      </c>
      <c r="B558" t="s">
        <v>2841</v>
      </c>
      <c r="C558" t="s">
        <v>3562</v>
      </c>
      <c r="D558" t="s">
        <v>1673</v>
      </c>
    </row>
    <row r="559" spans="1:4" x14ac:dyDescent="0.25">
      <c r="A559" t="s">
        <v>3563</v>
      </c>
      <c r="B559" t="s">
        <v>2841</v>
      </c>
      <c r="C559" t="s">
        <v>3564</v>
      </c>
      <c r="D559" t="s">
        <v>1673</v>
      </c>
    </row>
    <row r="560" spans="1:4" x14ac:dyDescent="0.25">
      <c r="A560" t="s">
        <v>3565</v>
      </c>
      <c r="B560" t="s">
        <v>2841</v>
      </c>
      <c r="C560" t="s">
        <v>3566</v>
      </c>
      <c r="D560" t="s">
        <v>2981</v>
      </c>
    </row>
    <row r="561" spans="1:4" x14ac:dyDescent="0.25">
      <c r="A561" t="s">
        <v>3567</v>
      </c>
      <c r="B561" t="s">
        <v>2841</v>
      </c>
      <c r="C561" t="s">
        <v>3568</v>
      </c>
      <c r="D561" t="s">
        <v>2851</v>
      </c>
    </row>
    <row r="562" spans="1:4" x14ac:dyDescent="0.25">
      <c r="A562" t="s">
        <v>3569</v>
      </c>
      <c r="B562" t="s">
        <v>2841</v>
      </c>
      <c r="C562" t="s">
        <v>3570</v>
      </c>
      <c r="D562" t="s">
        <v>1999</v>
      </c>
    </row>
    <row r="563" spans="1:4" x14ac:dyDescent="0.25">
      <c r="A563" t="s">
        <v>3571</v>
      </c>
      <c r="B563" t="s">
        <v>2841</v>
      </c>
      <c r="C563" t="s">
        <v>3572</v>
      </c>
      <c r="D563" t="s">
        <v>1938</v>
      </c>
    </row>
    <row r="564" spans="1:4" x14ac:dyDescent="0.25">
      <c r="A564" t="s">
        <v>3573</v>
      </c>
      <c r="B564" t="s">
        <v>2841</v>
      </c>
      <c r="C564" t="s">
        <v>3574</v>
      </c>
      <c r="D564" t="s">
        <v>1853</v>
      </c>
    </row>
    <row r="565" spans="1:4" x14ac:dyDescent="0.25">
      <c r="A565" t="s">
        <v>3575</v>
      </c>
      <c r="B565" t="s">
        <v>2841</v>
      </c>
      <c r="C565" t="s">
        <v>3576</v>
      </c>
      <c r="D565" t="s">
        <v>1805</v>
      </c>
    </row>
    <row r="566" spans="1:4" x14ac:dyDescent="0.25">
      <c r="A566" t="s">
        <v>3577</v>
      </c>
      <c r="B566" t="s">
        <v>2841</v>
      </c>
      <c r="C566" t="s">
        <v>3578</v>
      </c>
      <c r="D566" t="s">
        <v>2015</v>
      </c>
    </row>
    <row r="567" spans="1:4" x14ac:dyDescent="0.25">
      <c r="A567" t="s">
        <v>3579</v>
      </c>
      <c r="B567" t="s">
        <v>2841</v>
      </c>
      <c r="C567" t="s">
        <v>3580</v>
      </c>
      <c r="D567" t="s">
        <v>1875</v>
      </c>
    </row>
    <row r="568" spans="1:4" x14ac:dyDescent="0.25">
      <c r="A568" t="s">
        <v>3581</v>
      </c>
      <c r="B568" t="s">
        <v>2841</v>
      </c>
      <c r="C568" t="s">
        <v>3582</v>
      </c>
      <c r="D568" t="s">
        <v>1875</v>
      </c>
    </row>
    <row r="569" spans="1:4" x14ac:dyDescent="0.25">
      <c r="A569" t="s">
        <v>3583</v>
      </c>
      <c r="B569" t="s">
        <v>2841</v>
      </c>
      <c r="C569" t="s">
        <v>3582</v>
      </c>
      <c r="D569" t="s">
        <v>1875</v>
      </c>
    </row>
    <row r="570" spans="1:4" x14ac:dyDescent="0.25">
      <c r="A570" t="s">
        <v>3584</v>
      </c>
      <c r="B570" t="s">
        <v>2841</v>
      </c>
      <c r="C570" t="s">
        <v>3585</v>
      </c>
      <c r="D570" t="s">
        <v>1853</v>
      </c>
    </row>
    <row r="571" spans="1:4" x14ac:dyDescent="0.25">
      <c r="A571" t="s">
        <v>3586</v>
      </c>
      <c r="B571" t="s">
        <v>2841</v>
      </c>
      <c r="C571" t="s">
        <v>3587</v>
      </c>
      <c r="D571" t="s">
        <v>1875</v>
      </c>
    </row>
    <row r="572" spans="1:4" x14ac:dyDescent="0.25">
      <c r="A572" t="s">
        <v>3588</v>
      </c>
      <c r="B572" t="s">
        <v>2841</v>
      </c>
      <c r="C572" t="s">
        <v>3589</v>
      </c>
      <c r="D572" t="s">
        <v>1875</v>
      </c>
    </row>
    <row r="573" spans="1:4" x14ac:dyDescent="0.25">
      <c r="A573" t="s">
        <v>3590</v>
      </c>
      <c r="B573" t="s">
        <v>2841</v>
      </c>
      <c r="C573" t="s">
        <v>3591</v>
      </c>
      <c r="D573" t="s">
        <v>2103</v>
      </c>
    </row>
    <row r="574" spans="1:4" x14ac:dyDescent="0.25">
      <c r="A574" t="s">
        <v>3592</v>
      </c>
      <c r="B574" t="s">
        <v>2841</v>
      </c>
      <c r="C574" t="s">
        <v>3593</v>
      </c>
      <c r="D574" t="s">
        <v>2103</v>
      </c>
    </row>
    <row r="575" spans="1:4" x14ac:dyDescent="0.25">
      <c r="A575" t="s">
        <v>3594</v>
      </c>
      <c r="B575" t="s">
        <v>2841</v>
      </c>
      <c r="C575" t="s">
        <v>3595</v>
      </c>
      <c r="D575" t="s">
        <v>2103</v>
      </c>
    </row>
    <row r="576" spans="1:4" x14ac:dyDescent="0.25">
      <c r="A576" t="s">
        <v>3596</v>
      </c>
      <c r="B576" t="s">
        <v>2841</v>
      </c>
      <c r="C576" t="s">
        <v>3597</v>
      </c>
      <c r="D576" t="s">
        <v>2851</v>
      </c>
    </row>
    <row r="577" spans="1:4" x14ac:dyDescent="0.25">
      <c r="A577" t="s">
        <v>3598</v>
      </c>
      <c r="B577" t="s">
        <v>2841</v>
      </c>
      <c r="C577" t="s">
        <v>3599</v>
      </c>
      <c r="D577" t="s">
        <v>2103</v>
      </c>
    </row>
    <row r="578" spans="1:4" x14ac:dyDescent="0.25">
      <c r="A578" t="s">
        <v>3600</v>
      </c>
      <c r="B578" t="s">
        <v>2841</v>
      </c>
      <c r="C578" t="s">
        <v>3601</v>
      </c>
      <c r="D578" t="s">
        <v>2851</v>
      </c>
    </row>
    <row r="579" spans="1:4" x14ac:dyDescent="0.25">
      <c r="A579" t="s">
        <v>3602</v>
      </c>
      <c r="B579" t="s">
        <v>2841</v>
      </c>
      <c r="C579" t="s">
        <v>3603</v>
      </c>
      <c r="D579" t="s">
        <v>2851</v>
      </c>
    </row>
    <row r="580" spans="1:4" x14ac:dyDescent="0.25">
      <c r="A580" t="s">
        <v>3604</v>
      </c>
      <c r="B580" t="s">
        <v>2841</v>
      </c>
      <c r="C580" t="s">
        <v>3605</v>
      </c>
      <c r="D580" t="s">
        <v>2851</v>
      </c>
    </row>
    <row r="581" spans="1:4" x14ac:dyDescent="0.25">
      <c r="A581" t="s">
        <v>3606</v>
      </c>
      <c r="B581" t="s">
        <v>2841</v>
      </c>
      <c r="C581" t="s">
        <v>3607</v>
      </c>
      <c r="D581" t="s">
        <v>2851</v>
      </c>
    </row>
    <row r="582" spans="1:4" x14ac:dyDescent="0.25">
      <c r="A582" t="s">
        <v>3608</v>
      </c>
      <c r="B582" t="s">
        <v>2841</v>
      </c>
      <c r="C582" t="s">
        <v>3609</v>
      </c>
      <c r="D582" t="s">
        <v>2851</v>
      </c>
    </row>
    <row r="583" spans="1:4" x14ac:dyDescent="0.25">
      <c r="A583" t="s">
        <v>3610</v>
      </c>
      <c r="B583" t="s">
        <v>2841</v>
      </c>
      <c r="C583" t="s">
        <v>3611</v>
      </c>
      <c r="D583" t="s">
        <v>2851</v>
      </c>
    </row>
    <row r="584" spans="1:4" x14ac:dyDescent="0.25">
      <c r="A584" t="s">
        <v>3612</v>
      </c>
      <c r="B584" t="s">
        <v>2841</v>
      </c>
      <c r="C584" t="s">
        <v>3613</v>
      </c>
      <c r="D584" t="s">
        <v>1810</v>
      </c>
    </row>
    <row r="585" spans="1:4" x14ac:dyDescent="0.25">
      <c r="A585" t="s">
        <v>3614</v>
      </c>
      <c r="B585" t="s">
        <v>2841</v>
      </c>
      <c r="C585" t="s">
        <v>3615</v>
      </c>
      <c r="D585" t="s">
        <v>2103</v>
      </c>
    </row>
    <row r="586" spans="1:4" x14ac:dyDescent="0.25">
      <c r="A586" t="s">
        <v>3616</v>
      </c>
      <c r="B586" t="s">
        <v>2841</v>
      </c>
      <c r="C586" t="s">
        <v>3617</v>
      </c>
      <c r="D586" t="s">
        <v>1673</v>
      </c>
    </row>
    <row r="587" spans="1:4" x14ac:dyDescent="0.25">
      <c r="A587" t="s">
        <v>3618</v>
      </c>
      <c r="B587" t="s">
        <v>2841</v>
      </c>
      <c r="C587" t="s">
        <v>3619</v>
      </c>
      <c r="D587" t="s">
        <v>1673</v>
      </c>
    </row>
    <row r="588" spans="1:4" x14ac:dyDescent="0.25">
      <c r="A588" t="s">
        <v>3620</v>
      </c>
      <c r="B588" t="s">
        <v>2841</v>
      </c>
      <c r="C588" t="s">
        <v>3621</v>
      </c>
      <c r="D588" t="s">
        <v>1805</v>
      </c>
    </row>
    <row r="589" spans="1:4" x14ac:dyDescent="0.25">
      <c r="A589" t="s">
        <v>3622</v>
      </c>
      <c r="B589" t="s">
        <v>2841</v>
      </c>
      <c r="C589" t="s">
        <v>3623</v>
      </c>
      <c r="D589" t="s">
        <v>1971</v>
      </c>
    </row>
    <row r="590" spans="1:4" x14ac:dyDescent="0.25">
      <c r="A590" t="s">
        <v>3624</v>
      </c>
      <c r="B590" t="s">
        <v>2841</v>
      </c>
      <c r="C590" t="s">
        <v>3625</v>
      </c>
      <c r="D590" t="s">
        <v>1853</v>
      </c>
    </row>
    <row r="591" spans="1:4" x14ac:dyDescent="0.25">
      <c r="A591" t="s">
        <v>3626</v>
      </c>
      <c r="B591" t="s">
        <v>2841</v>
      </c>
      <c r="C591" t="s">
        <v>3627</v>
      </c>
      <c r="D591" t="s">
        <v>1673</v>
      </c>
    </row>
    <row r="592" spans="1:4" x14ac:dyDescent="0.25">
      <c r="A592" t="s">
        <v>3628</v>
      </c>
      <c r="B592" t="s">
        <v>2841</v>
      </c>
      <c r="C592" t="s">
        <v>3629</v>
      </c>
      <c r="D592" t="s">
        <v>1673</v>
      </c>
    </row>
    <row r="593" spans="1:4" x14ac:dyDescent="0.25">
      <c r="A593" t="s">
        <v>3630</v>
      </c>
      <c r="B593" t="s">
        <v>2841</v>
      </c>
      <c r="C593" t="s">
        <v>3631</v>
      </c>
      <c r="D593" t="s">
        <v>2851</v>
      </c>
    </row>
    <row r="594" spans="1:4" x14ac:dyDescent="0.25">
      <c r="A594" t="s">
        <v>3632</v>
      </c>
      <c r="B594" t="s">
        <v>2841</v>
      </c>
      <c r="C594" t="s">
        <v>3633</v>
      </c>
      <c r="D594" t="s">
        <v>2148</v>
      </c>
    </row>
    <row r="595" spans="1:4" x14ac:dyDescent="0.25">
      <c r="A595" t="s">
        <v>3634</v>
      </c>
      <c r="B595" t="s">
        <v>2841</v>
      </c>
      <c r="C595" t="s">
        <v>3635</v>
      </c>
      <c r="D595" t="s">
        <v>1673</v>
      </c>
    </row>
    <row r="596" spans="1:4" x14ac:dyDescent="0.25">
      <c r="A596" t="s">
        <v>3636</v>
      </c>
      <c r="B596" t="s">
        <v>2841</v>
      </c>
      <c r="C596" t="s">
        <v>3637</v>
      </c>
      <c r="D596" t="s">
        <v>1875</v>
      </c>
    </row>
    <row r="597" spans="1:4" x14ac:dyDescent="0.25">
      <c r="A597" t="s">
        <v>3638</v>
      </c>
      <c r="B597" t="s">
        <v>2841</v>
      </c>
      <c r="C597" t="s">
        <v>3639</v>
      </c>
      <c r="D597" t="s">
        <v>2851</v>
      </c>
    </row>
    <row r="598" spans="1:4" x14ac:dyDescent="0.25">
      <c r="A598" t="s">
        <v>3640</v>
      </c>
      <c r="B598" t="s">
        <v>2841</v>
      </c>
      <c r="C598" t="s">
        <v>3641</v>
      </c>
      <c r="D598" t="s">
        <v>1673</v>
      </c>
    </row>
    <row r="599" spans="1:4" x14ac:dyDescent="0.25">
      <c r="A599" t="s">
        <v>3642</v>
      </c>
      <c r="B599" t="s">
        <v>2841</v>
      </c>
      <c r="C599" t="s">
        <v>3643</v>
      </c>
      <c r="D599" t="s">
        <v>1981</v>
      </c>
    </row>
    <row r="600" spans="1:4" x14ac:dyDescent="0.25">
      <c r="A600" t="s">
        <v>3644</v>
      </c>
      <c r="B600" t="s">
        <v>2841</v>
      </c>
      <c r="C600" t="s">
        <v>3645</v>
      </c>
      <c r="D600" t="s">
        <v>1981</v>
      </c>
    </row>
    <row r="601" spans="1:4" x14ac:dyDescent="0.25">
      <c r="A601" t="s">
        <v>3646</v>
      </c>
      <c r="B601" t="s">
        <v>2841</v>
      </c>
      <c r="C601" t="s">
        <v>3647</v>
      </c>
      <c r="D601" t="s">
        <v>1810</v>
      </c>
    </row>
    <row r="602" spans="1:4" x14ac:dyDescent="0.25">
      <c r="A602" t="s">
        <v>3648</v>
      </c>
      <c r="B602" t="s">
        <v>2841</v>
      </c>
      <c r="C602" t="s">
        <v>3649</v>
      </c>
      <c r="D602" t="s">
        <v>2108</v>
      </c>
    </row>
    <row r="603" spans="1:4" x14ac:dyDescent="0.25">
      <c r="A603" t="s">
        <v>3650</v>
      </c>
      <c r="B603" t="s">
        <v>2841</v>
      </c>
      <c r="C603" t="s">
        <v>3651</v>
      </c>
      <c r="D603" t="s">
        <v>1810</v>
      </c>
    </row>
    <row r="604" spans="1:4" x14ac:dyDescent="0.25">
      <c r="A604" t="s">
        <v>3652</v>
      </c>
      <c r="B604" t="s">
        <v>2841</v>
      </c>
      <c r="C604" t="s">
        <v>3653</v>
      </c>
      <c r="D604" t="s">
        <v>1875</v>
      </c>
    </row>
    <row r="605" spans="1:4" x14ac:dyDescent="0.25">
      <c r="A605" t="s">
        <v>3654</v>
      </c>
      <c r="B605" t="s">
        <v>2841</v>
      </c>
      <c r="C605" t="s">
        <v>3655</v>
      </c>
      <c r="D605" t="s">
        <v>1875</v>
      </c>
    </row>
    <row r="606" spans="1:4" x14ac:dyDescent="0.25">
      <c r="A606" t="s">
        <v>3656</v>
      </c>
      <c r="B606" t="s">
        <v>2841</v>
      </c>
      <c r="C606" t="s">
        <v>3657</v>
      </c>
      <c r="D606" t="s">
        <v>1875</v>
      </c>
    </row>
    <row r="607" spans="1:4" x14ac:dyDescent="0.25">
      <c r="A607" t="s">
        <v>3658</v>
      </c>
      <c r="B607" t="s">
        <v>2841</v>
      </c>
      <c r="C607" t="s">
        <v>3659</v>
      </c>
      <c r="D607" t="s">
        <v>1875</v>
      </c>
    </row>
    <row r="608" spans="1:4" x14ac:dyDescent="0.25">
      <c r="A608" t="s">
        <v>3660</v>
      </c>
      <c r="B608" t="s">
        <v>2841</v>
      </c>
      <c r="C608" t="s">
        <v>3661</v>
      </c>
      <c r="D608" t="s">
        <v>2015</v>
      </c>
    </row>
    <row r="609" spans="1:4" x14ac:dyDescent="0.25">
      <c r="A609" t="s">
        <v>3662</v>
      </c>
      <c r="B609" t="s">
        <v>2841</v>
      </c>
      <c r="C609" t="s">
        <v>3663</v>
      </c>
      <c r="D609" t="s">
        <v>1673</v>
      </c>
    </row>
    <row r="610" spans="1:4" x14ac:dyDescent="0.25">
      <c r="A610" t="s">
        <v>3664</v>
      </c>
      <c r="B610" t="s">
        <v>2841</v>
      </c>
      <c r="C610" t="s">
        <v>3665</v>
      </c>
      <c r="D610" t="s">
        <v>1673</v>
      </c>
    </row>
    <row r="611" spans="1:4" x14ac:dyDescent="0.25">
      <c r="A611" t="s">
        <v>3666</v>
      </c>
      <c r="B611" t="s">
        <v>2841</v>
      </c>
      <c r="C611" t="s">
        <v>3667</v>
      </c>
      <c r="D611" t="s">
        <v>2851</v>
      </c>
    </row>
    <row r="612" spans="1:4" x14ac:dyDescent="0.25">
      <c r="A612" t="s">
        <v>3668</v>
      </c>
      <c r="B612" t="s">
        <v>2841</v>
      </c>
      <c r="C612" t="s">
        <v>3669</v>
      </c>
      <c r="D612" t="s">
        <v>2015</v>
      </c>
    </row>
    <row r="613" spans="1:4" x14ac:dyDescent="0.25">
      <c r="A613" t="s">
        <v>3670</v>
      </c>
      <c r="B613" t="s">
        <v>2841</v>
      </c>
      <c r="C613" t="s">
        <v>3671</v>
      </c>
      <c r="D613" t="s">
        <v>1875</v>
      </c>
    </row>
    <row r="614" spans="1:4" x14ac:dyDescent="0.25">
      <c r="A614" t="s">
        <v>3672</v>
      </c>
      <c r="B614" t="s">
        <v>2841</v>
      </c>
      <c r="C614" t="s">
        <v>3671</v>
      </c>
      <c r="D614" t="s">
        <v>1875</v>
      </c>
    </row>
    <row r="615" spans="1:4" x14ac:dyDescent="0.25">
      <c r="A615" t="s">
        <v>3673</v>
      </c>
      <c r="B615" t="s">
        <v>2841</v>
      </c>
      <c r="C615" t="s">
        <v>3674</v>
      </c>
      <c r="D615" t="s">
        <v>1875</v>
      </c>
    </row>
    <row r="616" spans="1:4" x14ac:dyDescent="0.25">
      <c r="A616" t="s">
        <v>3675</v>
      </c>
      <c r="B616" t="s">
        <v>2841</v>
      </c>
      <c r="C616" t="s">
        <v>3676</v>
      </c>
      <c r="D616" t="s">
        <v>1981</v>
      </c>
    </row>
    <row r="617" spans="1:4" x14ac:dyDescent="0.25">
      <c r="A617" t="s">
        <v>3677</v>
      </c>
      <c r="B617" t="s">
        <v>2841</v>
      </c>
      <c r="C617" t="s">
        <v>3678</v>
      </c>
      <c r="D617" t="s">
        <v>2015</v>
      </c>
    </row>
    <row r="618" spans="1:4" x14ac:dyDescent="0.25">
      <c r="A618" t="s">
        <v>3679</v>
      </c>
      <c r="B618" t="s">
        <v>2841</v>
      </c>
      <c r="C618" t="s">
        <v>3680</v>
      </c>
      <c r="D618" t="s">
        <v>1856</v>
      </c>
    </row>
    <row r="619" spans="1:4" x14ac:dyDescent="0.25">
      <c r="A619" t="s">
        <v>3681</v>
      </c>
      <c r="B619" t="s">
        <v>2841</v>
      </c>
      <c r="C619" t="s">
        <v>3682</v>
      </c>
      <c r="D619" t="s">
        <v>2015</v>
      </c>
    </row>
    <row r="620" spans="1:4" x14ac:dyDescent="0.25">
      <c r="A620" t="s">
        <v>3683</v>
      </c>
      <c r="B620" t="s">
        <v>2841</v>
      </c>
      <c r="C620" t="s">
        <v>3684</v>
      </c>
      <c r="D620" t="s">
        <v>2103</v>
      </c>
    </row>
    <row r="621" spans="1:4" x14ac:dyDescent="0.25">
      <c r="A621" t="s">
        <v>3685</v>
      </c>
      <c r="B621" t="s">
        <v>2841</v>
      </c>
      <c r="C621" t="s">
        <v>3686</v>
      </c>
      <c r="D621" t="s">
        <v>1856</v>
      </c>
    </row>
    <row r="622" spans="1:4" x14ac:dyDescent="0.25">
      <c r="A622" t="s">
        <v>3687</v>
      </c>
      <c r="B622" t="s">
        <v>2841</v>
      </c>
      <c r="C622" t="s">
        <v>3688</v>
      </c>
      <c r="D622" t="s">
        <v>1673</v>
      </c>
    </row>
    <row r="623" spans="1:4" x14ac:dyDescent="0.25">
      <c r="A623" t="s">
        <v>3689</v>
      </c>
      <c r="B623" t="s">
        <v>2841</v>
      </c>
      <c r="C623" t="s">
        <v>3690</v>
      </c>
      <c r="D623" t="s">
        <v>1938</v>
      </c>
    </row>
    <row r="624" spans="1:4" x14ac:dyDescent="0.25">
      <c r="A624" t="s">
        <v>3691</v>
      </c>
      <c r="B624" t="s">
        <v>2841</v>
      </c>
      <c r="C624" t="s">
        <v>3692</v>
      </c>
      <c r="D624" t="s">
        <v>2851</v>
      </c>
    </row>
    <row r="625" spans="1:4" x14ac:dyDescent="0.25">
      <c r="A625" t="s">
        <v>3693</v>
      </c>
      <c r="B625" t="s">
        <v>2841</v>
      </c>
      <c r="C625" t="s">
        <v>3694</v>
      </c>
      <c r="D625" t="s">
        <v>1810</v>
      </c>
    </row>
    <row r="626" spans="1:4" x14ac:dyDescent="0.25">
      <c r="A626" t="s">
        <v>3695</v>
      </c>
      <c r="B626" t="s">
        <v>2841</v>
      </c>
      <c r="C626" t="s">
        <v>3696</v>
      </c>
      <c r="D626" t="s">
        <v>1673</v>
      </c>
    </row>
    <row r="627" spans="1:4" x14ac:dyDescent="0.25">
      <c r="A627" t="s">
        <v>3697</v>
      </c>
      <c r="B627" t="s">
        <v>2841</v>
      </c>
      <c r="C627" t="s">
        <v>3698</v>
      </c>
      <c r="D627" t="s">
        <v>1673</v>
      </c>
    </row>
    <row r="628" spans="1:4" x14ac:dyDescent="0.25">
      <c r="A628" t="s">
        <v>3699</v>
      </c>
      <c r="B628" t="s">
        <v>2841</v>
      </c>
      <c r="C628" t="s">
        <v>3700</v>
      </c>
      <c r="D628" t="s">
        <v>1856</v>
      </c>
    </row>
    <row r="629" spans="1:4" x14ac:dyDescent="0.25">
      <c r="A629" t="s">
        <v>2014</v>
      </c>
      <c r="B629" t="s">
        <v>2841</v>
      </c>
      <c r="C629" t="s">
        <v>3701</v>
      </c>
      <c r="D629" t="s">
        <v>1938</v>
      </c>
    </row>
    <row r="630" spans="1:4" x14ac:dyDescent="0.25">
      <c r="A630" t="s">
        <v>3702</v>
      </c>
      <c r="B630" t="s">
        <v>2841</v>
      </c>
      <c r="C630" t="s">
        <v>3703</v>
      </c>
      <c r="D630" t="s">
        <v>1673</v>
      </c>
    </row>
    <row r="631" spans="1:4" x14ac:dyDescent="0.25">
      <c r="A631" t="s">
        <v>3704</v>
      </c>
      <c r="B631" t="s">
        <v>2841</v>
      </c>
      <c r="C631" t="s">
        <v>3705</v>
      </c>
      <c r="D631" t="s">
        <v>1999</v>
      </c>
    </row>
    <row r="632" spans="1:4" x14ac:dyDescent="0.25">
      <c r="A632" t="s">
        <v>3706</v>
      </c>
      <c r="B632" t="s">
        <v>2841</v>
      </c>
      <c r="C632" t="s">
        <v>3707</v>
      </c>
      <c r="D632" t="s">
        <v>2103</v>
      </c>
    </row>
    <row r="633" spans="1:4" x14ac:dyDescent="0.25">
      <c r="A633" t="s">
        <v>3708</v>
      </c>
      <c r="B633" t="s">
        <v>2841</v>
      </c>
      <c r="C633" t="s">
        <v>3709</v>
      </c>
      <c r="D633" t="s">
        <v>2103</v>
      </c>
    </row>
    <row r="634" spans="1:4" x14ac:dyDescent="0.25">
      <c r="A634" t="s">
        <v>3710</v>
      </c>
      <c r="B634" t="s">
        <v>2841</v>
      </c>
      <c r="C634" t="s">
        <v>3711</v>
      </c>
      <c r="D634" t="s">
        <v>3712</v>
      </c>
    </row>
    <row r="635" spans="1:4" x14ac:dyDescent="0.25">
      <c r="A635" t="s">
        <v>3713</v>
      </c>
      <c r="B635" t="s">
        <v>2841</v>
      </c>
      <c r="C635" t="s">
        <v>3714</v>
      </c>
      <c r="D635" t="s">
        <v>2103</v>
      </c>
    </row>
    <row r="636" spans="1:4" x14ac:dyDescent="0.25">
      <c r="A636" t="s">
        <v>3715</v>
      </c>
      <c r="B636" t="s">
        <v>2841</v>
      </c>
      <c r="C636" t="s">
        <v>3716</v>
      </c>
      <c r="D636" t="s">
        <v>2148</v>
      </c>
    </row>
    <row r="637" spans="1:4" x14ac:dyDescent="0.25">
      <c r="A637" t="s">
        <v>3717</v>
      </c>
      <c r="B637" t="s">
        <v>2841</v>
      </c>
      <c r="C637" t="s">
        <v>3718</v>
      </c>
      <c r="D637" t="s">
        <v>2103</v>
      </c>
    </row>
    <row r="638" spans="1:4" x14ac:dyDescent="0.25">
      <c r="A638" t="s">
        <v>3719</v>
      </c>
      <c r="B638" t="s">
        <v>2841</v>
      </c>
      <c r="C638" t="s">
        <v>3720</v>
      </c>
      <c r="D638" t="s">
        <v>2148</v>
      </c>
    </row>
    <row r="639" spans="1:4" x14ac:dyDescent="0.25">
      <c r="A639" t="s">
        <v>3721</v>
      </c>
      <c r="B639" t="s">
        <v>2841</v>
      </c>
      <c r="C639" t="s">
        <v>3722</v>
      </c>
      <c r="D639" t="s">
        <v>2981</v>
      </c>
    </row>
    <row r="640" spans="1:4" x14ac:dyDescent="0.25">
      <c r="A640" t="s">
        <v>3723</v>
      </c>
      <c r="B640" t="s">
        <v>2841</v>
      </c>
      <c r="C640" t="s">
        <v>3724</v>
      </c>
      <c r="D640" t="s">
        <v>3725</v>
      </c>
    </row>
    <row r="641" spans="1:4" x14ac:dyDescent="0.25">
      <c r="A641" t="s">
        <v>3726</v>
      </c>
      <c r="B641" t="s">
        <v>2841</v>
      </c>
      <c r="C641" t="s">
        <v>3727</v>
      </c>
      <c r="D641" t="s">
        <v>1856</v>
      </c>
    </row>
    <row r="642" spans="1:4" x14ac:dyDescent="0.25">
      <c r="A642" t="s">
        <v>3728</v>
      </c>
      <c r="B642" t="s">
        <v>2841</v>
      </c>
      <c r="C642" t="s">
        <v>3729</v>
      </c>
      <c r="D642" t="s">
        <v>1673</v>
      </c>
    </row>
    <row r="643" spans="1:4" x14ac:dyDescent="0.25">
      <c r="A643" t="s">
        <v>3730</v>
      </c>
      <c r="B643" t="s">
        <v>2841</v>
      </c>
      <c r="C643" t="s">
        <v>3731</v>
      </c>
      <c r="D643" t="s">
        <v>1853</v>
      </c>
    </row>
    <row r="644" spans="1:4" x14ac:dyDescent="0.25">
      <c r="A644" t="s">
        <v>3732</v>
      </c>
      <c r="B644" t="s">
        <v>2841</v>
      </c>
      <c r="C644" t="s">
        <v>3733</v>
      </c>
      <c r="D644" t="s">
        <v>1673</v>
      </c>
    </row>
    <row r="645" spans="1:4" x14ac:dyDescent="0.25">
      <c r="A645" t="s">
        <v>3734</v>
      </c>
      <c r="B645" t="s">
        <v>2841</v>
      </c>
      <c r="C645" t="s">
        <v>3735</v>
      </c>
      <c r="D645" t="s">
        <v>1673</v>
      </c>
    </row>
    <row r="646" spans="1:4" x14ac:dyDescent="0.25">
      <c r="A646" t="s">
        <v>3736</v>
      </c>
      <c r="B646" t="s">
        <v>2841</v>
      </c>
      <c r="C646" t="s">
        <v>3737</v>
      </c>
      <c r="D646" t="s">
        <v>1673</v>
      </c>
    </row>
    <row r="647" spans="1:4" x14ac:dyDescent="0.25">
      <c r="A647" t="s">
        <v>3738</v>
      </c>
      <c r="B647" t="s">
        <v>2841</v>
      </c>
      <c r="C647" t="s">
        <v>3739</v>
      </c>
      <c r="D647" t="s">
        <v>2006</v>
      </c>
    </row>
    <row r="648" spans="1:4" x14ac:dyDescent="0.25">
      <c r="A648" t="s">
        <v>3740</v>
      </c>
      <c r="B648" t="s">
        <v>2841</v>
      </c>
      <c r="C648" t="s">
        <v>3741</v>
      </c>
      <c r="D648" t="s">
        <v>1673</v>
      </c>
    </row>
    <row r="649" spans="1:4" x14ac:dyDescent="0.25">
      <c r="A649" t="s">
        <v>3742</v>
      </c>
      <c r="B649" t="s">
        <v>2841</v>
      </c>
      <c r="C649" t="s">
        <v>3743</v>
      </c>
      <c r="D649" t="s">
        <v>2015</v>
      </c>
    </row>
    <row r="650" spans="1:4" x14ac:dyDescent="0.25">
      <c r="A650" t="s">
        <v>3744</v>
      </c>
      <c r="B650" t="s">
        <v>2841</v>
      </c>
      <c r="C650" t="s">
        <v>3745</v>
      </c>
      <c r="D650" t="s">
        <v>1810</v>
      </c>
    </row>
    <row r="651" spans="1:4" x14ac:dyDescent="0.25">
      <c r="A651" t="s">
        <v>3746</v>
      </c>
      <c r="B651" t="s">
        <v>2841</v>
      </c>
      <c r="C651" t="s">
        <v>3747</v>
      </c>
      <c r="D651" t="s">
        <v>1810</v>
      </c>
    </row>
    <row r="652" spans="1:4" x14ac:dyDescent="0.25">
      <c r="A652" t="s">
        <v>3748</v>
      </c>
      <c r="B652" t="s">
        <v>2841</v>
      </c>
      <c r="C652" t="s">
        <v>3749</v>
      </c>
      <c r="D652" t="s">
        <v>2851</v>
      </c>
    </row>
    <row r="653" spans="1:4" x14ac:dyDescent="0.25">
      <c r="A653" t="s">
        <v>3750</v>
      </c>
      <c r="B653" t="s">
        <v>2841</v>
      </c>
      <c r="C653" t="s">
        <v>3751</v>
      </c>
      <c r="D653" t="s">
        <v>2851</v>
      </c>
    </row>
    <row r="654" spans="1:4" x14ac:dyDescent="0.25">
      <c r="A654" t="s">
        <v>3752</v>
      </c>
      <c r="B654" t="s">
        <v>2841</v>
      </c>
      <c r="C654" t="s">
        <v>3753</v>
      </c>
      <c r="D654" t="s">
        <v>2851</v>
      </c>
    </row>
    <row r="655" spans="1:4" x14ac:dyDescent="0.25">
      <c r="A655" t="s">
        <v>3754</v>
      </c>
      <c r="B655" t="s">
        <v>2841</v>
      </c>
      <c r="C655" t="s">
        <v>3755</v>
      </c>
      <c r="D655" t="s">
        <v>2851</v>
      </c>
    </row>
    <row r="656" spans="1:4" x14ac:dyDescent="0.25">
      <c r="A656" t="s">
        <v>3756</v>
      </c>
      <c r="B656" t="s">
        <v>2841</v>
      </c>
      <c r="C656" t="s">
        <v>3757</v>
      </c>
      <c r="D656" t="s">
        <v>2851</v>
      </c>
    </row>
    <row r="657" spans="1:4" x14ac:dyDescent="0.25">
      <c r="A657" t="s">
        <v>3758</v>
      </c>
      <c r="B657" t="s">
        <v>2841</v>
      </c>
      <c r="C657" t="s">
        <v>3759</v>
      </c>
      <c r="D657" t="s">
        <v>2851</v>
      </c>
    </row>
    <row r="658" spans="1:4" x14ac:dyDescent="0.25">
      <c r="A658" t="s">
        <v>3760</v>
      </c>
      <c r="B658" t="s">
        <v>2841</v>
      </c>
      <c r="C658" t="s">
        <v>3761</v>
      </c>
      <c r="D658" t="s">
        <v>2148</v>
      </c>
    </row>
    <row r="659" spans="1:4" x14ac:dyDescent="0.25">
      <c r="A659" t="s">
        <v>3762</v>
      </c>
      <c r="B659" t="s">
        <v>2841</v>
      </c>
      <c r="C659" t="s">
        <v>3763</v>
      </c>
      <c r="D659" t="s">
        <v>2851</v>
      </c>
    </row>
    <row r="660" spans="1:4" x14ac:dyDescent="0.25">
      <c r="A660" t="s">
        <v>3764</v>
      </c>
      <c r="B660" t="s">
        <v>2841</v>
      </c>
      <c r="C660" t="s">
        <v>3765</v>
      </c>
      <c r="D660" t="s">
        <v>1982</v>
      </c>
    </row>
    <row r="661" spans="1:4" x14ac:dyDescent="0.25">
      <c r="A661" t="s">
        <v>3766</v>
      </c>
      <c r="B661" t="s">
        <v>2841</v>
      </c>
      <c r="C661" t="s">
        <v>3767</v>
      </c>
      <c r="D661" t="s">
        <v>1999</v>
      </c>
    </row>
    <row r="662" spans="1:4" x14ac:dyDescent="0.25">
      <c r="A662" t="s">
        <v>3768</v>
      </c>
      <c r="B662" t="s">
        <v>2841</v>
      </c>
      <c r="C662" t="s">
        <v>3769</v>
      </c>
      <c r="D662" t="s">
        <v>2148</v>
      </c>
    </row>
    <row r="663" spans="1:4" x14ac:dyDescent="0.25">
      <c r="A663" t="s">
        <v>3770</v>
      </c>
      <c r="B663" t="s">
        <v>2841</v>
      </c>
      <c r="C663" t="s">
        <v>3771</v>
      </c>
      <c r="D663" t="s">
        <v>2851</v>
      </c>
    </row>
    <row r="664" spans="1:4" x14ac:dyDescent="0.25">
      <c r="A664" t="s">
        <v>3772</v>
      </c>
      <c r="B664" t="s">
        <v>2841</v>
      </c>
      <c r="C664" t="s">
        <v>3773</v>
      </c>
      <c r="D664" t="s">
        <v>2148</v>
      </c>
    </row>
    <row r="665" spans="1:4" x14ac:dyDescent="0.25">
      <c r="A665" t="s">
        <v>3774</v>
      </c>
      <c r="B665" t="s">
        <v>2841</v>
      </c>
      <c r="C665" t="s">
        <v>3775</v>
      </c>
      <c r="D665" t="s">
        <v>1810</v>
      </c>
    </row>
    <row r="666" spans="1:4" x14ac:dyDescent="0.25">
      <c r="A666" t="s">
        <v>3776</v>
      </c>
      <c r="B666" t="s">
        <v>2841</v>
      </c>
      <c r="C666" t="s">
        <v>3777</v>
      </c>
      <c r="D666" t="s">
        <v>1810</v>
      </c>
    </row>
    <row r="667" spans="1:4" x14ac:dyDescent="0.25">
      <c r="A667" t="s">
        <v>3778</v>
      </c>
      <c r="B667" t="s">
        <v>2841</v>
      </c>
      <c r="C667" t="s">
        <v>3779</v>
      </c>
      <c r="D667" t="s">
        <v>1810</v>
      </c>
    </row>
    <row r="668" spans="1:4" x14ac:dyDescent="0.25">
      <c r="A668" t="s">
        <v>3780</v>
      </c>
      <c r="B668" t="s">
        <v>2841</v>
      </c>
      <c r="C668" t="s">
        <v>3781</v>
      </c>
      <c r="D668" t="s">
        <v>2103</v>
      </c>
    </row>
    <row r="669" spans="1:4" x14ac:dyDescent="0.25">
      <c r="A669" t="s">
        <v>3782</v>
      </c>
      <c r="B669" t="s">
        <v>2841</v>
      </c>
      <c r="C669" t="s">
        <v>3783</v>
      </c>
      <c r="D669" t="s">
        <v>1810</v>
      </c>
    </row>
    <row r="670" spans="1:4" x14ac:dyDescent="0.25">
      <c r="A670" t="s">
        <v>3784</v>
      </c>
      <c r="B670" t="s">
        <v>2841</v>
      </c>
      <c r="C670" t="s">
        <v>3785</v>
      </c>
      <c r="D670" t="s">
        <v>2848</v>
      </c>
    </row>
    <row r="671" spans="1:4" x14ac:dyDescent="0.25">
      <c r="A671" t="s">
        <v>3786</v>
      </c>
      <c r="B671" t="s">
        <v>2841</v>
      </c>
      <c r="C671" t="s">
        <v>3787</v>
      </c>
      <c r="D671" t="s">
        <v>1810</v>
      </c>
    </row>
    <row r="672" spans="1:4" x14ac:dyDescent="0.25">
      <c r="A672" t="s">
        <v>3788</v>
      </c>
      <c r="B672" t="s">
        <v>2841</v>
      </c>
      <c r="C672" t="s">
        <v>3789</v>
      </c>
      <c r="D672" t="s">
        <v>1938</v>
      </c>
    </row>
    <row r="673" spans="1:4" x14ac:dyDescent="0.25">
      <c r="A673" t="s">
        <v>3790</v>
      </c>
      <c r="B673" t="s">
        <v>2841</v>
      </c>
      <c r="C673" t="s">
        <v>3791</v>
      </c>
      <c r="D673" t="s">
        <v>1875</v>
      </c>
    </row>
    <row r="674" spans="1:4" x14ac:dyDescent="0.25">
      <c r="A674" t="s">
        <v>3792</v>
      </c>
      <c r="B674" t="s">
        <v>2841</v>
      </c>
      <c r="C674" t="s">
        <v>3793</v>
      </c>
      <c r="D674" t="s">
        <v>1673</v>
      </c>
    </row>
    <row r="675" spans="1:4" x14ac:dyDescent="0.25">
      <c r="A675" t="s">
        <v>3794</v>
      </c>
      <c r="B675" t="s">
        <v>2841</v>
      </c>
      <c r="C675" t="s">
        <v>3795</v>
      </c>
      <c r="D675" t="s">
        <v>2103</v>
      </c>
    </row>
    <row r="676" spans="1:4" x14ac:dyDescent="0.25">
      <c r="A676" t="s">
        <v>3796</v>
      </c>
      <c r="B676" t="s">
        <v>2841</v>
      </c>
      <c r="C676" t="s">
        <v>3797</v>
      </c>
      <c r="D676" t="s">
        <v>1673</v>
      </c>
    </row>
    <row r="677" spans="1:4" x14ac:dyDescent="0.25">
      <c r="A677" t="s">
        <v>3798</v>
      </c>
      <c r="B677" t="s">
        <v>2841</v>
      </c>
      <c r="C677" t="s">
        <v>3799</v>
      </c>
      <c r="D677" t="s">
        <v>1992</v>
      </c>
    </row>
    <row r="678" spans="1:4" x14ac:dyDescent="0.25">
      <c r="A678" t="s">
        <v>3800</v>
      </c>
      <c r="B678" t="s">
        <v>2841</v>
      </c>
      <c r="C678" t="s">
        <v>3801</v>
      </c>
      <c r="D678" t="s">
        <v>2015</v>
      </c>
    </row>
    <row r="679" spans="1:4" x14ac:dyDescent="0.25">
      <c r="A679" t="s">
        <v>3802</v>
      </c>
      <c r="B679" t="s">
        <v>2841</v>
      </c>
      <c r="C679" t="s">
        <v>3803</v>
      </c>
      <c r="D679" t="s">
        <v>1810</v>
      </c>
    </row>
    <row r="680" spans="1:4" x14ac:dyDescent="0.25">
      <c r="A680" t="s">
        <v>3804</v>
      </c>
      <c r="B680" t="s">
        <v>2841</v>
      </c>
      <c r="C680" t="s">
        <v>3805</v>
      </c>
      <c r="D680" t="s">
        <v>2981</v>
      </c>
    </row>
    <row r="681" spans="1:4" x14ac:dyDescent="0.25">
      <c r="A681" t="s">
        <v>3806</v>
      </c>
      <c r="B681" t="s">
        <v>2841</v>
      </c>
      <c r="C681" t="s">
        <v>3807</v>
      </c>
      <c r="D681" t="s">
        <v>1875</v>
      </c>
    </row>
    <row r="682" spans="1:4" x14ac:dyDescent="0.25">
      <c r="A682" t="s">
        <v>3808</v>
      </c>
      <c r="B682" t="s">
        <v>2841</v>
      </c>
      <c r="C682" t="s">
        <v>3809</v>
      </c>
      <c r="D682" t="s">
        <v>1875</v>
      </c>
    </row>
    <row r="683" spans="1:4" x14ac:dyDescent="0.25">
      <c r="A683" t="s">
        <v>3810</v>
      </c>
      <c r="B683" t="s">
        <v>2841</v>
      </c>
      <c r="C683" t="s">
        <v>3811</v>
      </c>
      <c r="D683" t="s">
        <v>1992</v>
      </c>
    </row>
    <row r="684" spans="1:4" x14ac:dyDescent="0.25">
      <c r="A684" t="s">
        <v>3812</v>
      </c>
      <c r="B684" t="s">
        <v>2841</v>
      </c>
      <c r="C684" t="s">
        <v>3813</v>
      </c>
      <c r="D684" t="s">
        <v>2103</v>
      </c>
    </row>
    <row r="685" spans="1:4" x14ac:dyDescent="0.25">
      <c r="A685" t="s">
        <v>3814</v>
      </c>
      <c r="B685" t="s">
        <v>2841</v>
      </c>
      <c r="C685" t="s">
        <v>3815</v>
      </c>
      <c r="D685" t="s">
        <v>2015</v>
      </c>
    </row>
    <row r="686" spans="1:4" x14ac:dyDescent="0.25">
      <c r="A686" t="s">
        <v>3816</v>
      </c>
      <c r="B686" t="s">
        <v>2841</v>
      </c>
      <c r="C686" t="s">
        <v>3817</v>
      </c>
      <c r="D686" t="s">
        <v>1938</v>
      </c>
    </row>
    <row r="687" spans="1:4" x14ac:dyDescent="0.25">
      <c r="A687" t="s">
        <v>3818</v>
      </c>
      <c r="B687" t="s">
        <v>2841</v>
      </c>
      <c r="C687" t="s">
        <v>3819</v>
      </c>
      <c r="D687" t="s">
        <v>2851</v>
      </c>
    </row>
    <row r="688" spans="1:4" x14ac:dyDescent="0.25">
      <c r="A688" t="s">
        <v>3820</v>
      </c>
      <c r="B688" t="s">
        <v>2841</v>
      </c>
      <c r="C688" t="s">
        <v>3821</v>
      </c>
      <c r="D688" t="s">
        <v>2148</v>
      </c>
    </row>
    <row r="689" spans="1:4" x14ac:dyDescent="0.25">
      <c r="A689" t="s">
        <v>3822</v>
      </c>
      <c r="B689" t="s">
        <v>2841</v>
      </c>
      <c r="C689" t="s">
        <v>3823</v>
      </c>
      <c r="D689" t="s">
        <v>1875</v>
      </c>
    </row>
    <row r="690" spans="1:4" x14ac:dyDescent="0.25">
      <c r="A690" t="s">
        <v>3824</v>
      </c>
      <c r="B690" t="s">
        <v>2841</v>
      </c>
      <c r="C690" t="s">
        <v>3823</v>
      </c>
      <c r="D690" t="s">
        <v>1875</v>
      </c>
    </row>
    <row r="691" spans="1:4" x14ac:dyDescent="0.25">
      <c r="A691" t="s">
        <v>3825</v>
      </c>
      <c r="B691" t="s">
        <v>2841</v>
      </c>
      <c r="C691" t="s">
        <v>3826</v>
      </c>
      <c r="D691" t="s">
        <v>1856</v>
      </c>
    </row>
    <row r="692" spans="1:4" x14ac:dyDescent="0.25">
      <c r="A692" t="s">
        <v>3827</v>
      </c>
      <c r="B692" t="s">
        <v>2841</v>
      </c>
      <c r="C692" t="s">
        <v>3828</v>
      </c>
      <c r="D692" t="s">
        <v>1875</v>
      </c>
    </row>
    <row r="693" spans="1:4" x14ac:dyDescent="0.25">
      <c r="A693" t="s">
        <v>3829</v>
      </c>
      <c r="B693" t="s">
        <v>2841</v>
      </c>
      <c r="C693" t="s">
        <v>3830</v>
      </c>
      <c r="D693" t="s">
        <v>2981</v>
      </c>
    </row>
    <row r="694" spans="1:4" x14ac:dyDescent="0.25">
      <c r="A694" t="s">
        <v>3831</v>
      </c>
      <c r="B694" t="s">
        <v>2841</v>
      </c>
      <c r="C694" t="s">
        <v>3832</v>
      </c>
      <c r="D694" t="s">
        <v>2851</v>
      </c>
    </row>
    <row r="695" spans="1:4" x14ac:dyDescent="0.25">
      <c r="A695" t="s">
        <v>3833</v>
      </c>
      <c r="B695" t="s">
        <v>2841</v>
      </c>
      <c r="C695" t="s">
        <v>3832</v>
      </c>
      <c r="D695" t="s">
        <v>2851</v>
      </c>
    </row>
    <row r="696" spans="1:4" x14ac:dyDescent="0.25">
      <c r="A696" t="s">
        <v>3834</v>
      </c>
      <c r="B696" t="s">
        <v>2841</v>
      </c>
      <c r="C696" t="s">
        <v>3835</v>
      </c>
      <c r="D696" t="s">
        <v>2851</v>
      </c>
    </row>
    <row r="697" spans="1:4" x14ac:dyDescent="0.25">
      <c r="A697" t="s">
        <v>3836</v>
      </c>
      <c r="B697" t="s">
        <v>2841</v>
      </c>
      <c r="C697" t="s">
        <v>3837</v>
      </c>
      <c r="D697" t="s">
        <v>2851</v>
      </c>
    </row>
    <row r="698" spans="1:4" x14ac:dyDescent="0.25">
      <c r="A698" t="s">
        <v>3838</v>
      </c>
      <c r="B698" t="s">
        <v>2841</v>
      </c>
      <c r="C698" t="s">
        <v>3839</v>
      </c>
      <c r="D698" t="s">
        <v>2851</v>
      </c>
    </row>
    <row r="699" spans="1:4" x14ac:dyDescent="0.25">
      <c r="A699" t="s">
        <v>3840</v>
      </c>
      <c r="B699" t="s">
        <v>2841</v>
      </c>
      <c r="C699" t="s">
        <v>3841</v>
      </c>
      <c r="D699" t="s">
        <v>1875</v>
      </c>
    </row>
    <row r="700" spans="1:4" x14ac:dyDescent="0.25">
      <c r="A700" t="s">
        <v>3842</v>
      </c>
      <c r="B700" t="s">
        <v>2841</v>
      </c>
      <c r="C700" t="s">
        <v>3843</v>
      </c>
      <c r="D700" t="s">
        <v>1875</v>
      </c>
    </row>
    <row r="701" spans="1:4" x14ac:dyDescent="0.25">
      <c r="A701" t="s">
        <v>3844</v>
      </c>
      <c r="B701" t="s">
        <v>2841</v>
      </c>
      <c r="C701" t="s">
        <v>3845</v>
      </c>
      <c r="D701" t="s">
        <v>1875</v>
      </c>
    </row>
    <row r="702" spans="1:4" x14ac:dyDescent="0.25">
      <c r="A702" t="s">
        <v>3846</v>
      </c>
      <c r="B702" t="s">
        <v>2841</v>
      </c>
      <c r="C702" t="s">
        <v>3847</v>
      </c>
      <c r="D702" t="s">
        <v>2015</v>
      </c>
    </row>
    <row r="703" spans="1:4" x14ac:dyDescent="0.25">
      <c r="A703" t="s">
        <v>3848</v>
      </c>
      <c r="B703" t="s">
        <v>2841</v>
      </c>
      <c r="C703" t="s">
        <v>3849</v>
      </c>
      <c r="D703" t="s">
        <v>1938</v>
      </c>
    </row>
    <row r="704" spans="1:4" x14ac:dyDescent="0.25">
      <c r="A704" t="s">
        <v>3850</v>
      </c>
      <c r="B704" t="s">
        <v>2841</v>
      </c>
      <c r="C704" t="s">
        <v>3851</v>
      </c>
      <c r="D704" t="s">
        <v>3712</v>
      </c>
    </row>
    <row r="705" spans="1:4" x14ac:dyDescent="0.25">
      <c r="A705" t="s">
        <v>3852</v>
      </c>
      <c r="B705" t="s">
        <v>2841</v>
      </c>
      <c r="C705" t="s">
        <v>3853</v>
      </c>
      <c r="D705" t="s">
        <v>3712</v>
      </c>
    </row>
    <row r="706" spans="1:4" x14ac:dyDescent="0.25">
      <c r="A706" t="s">
        <v>3854</v>
      </c>
      <c r="B706" t="s">
        <v>2841</v>
      </c>
      <c r="C706" t="s">
        <v>3855</v>
      </c>
      <c r="D706" t="s">
        <v>2851</v>
      </c>
    </row>
    <row r="707" spans="1:4" x14ac:dyDescent="0.25">
      <c r="A707" t="s">
        <v>3856</v>
      </c>
      <c r="B707" t="s">
        <v>2841</v>
      </c>
      <c r="C707" t="s">
        <v>2055</v>
      </c>
      <c r="D707" t="s">
        <v>2055</v>
      </c>
    </row>
    <row r="708" spans="1:4" x14ac:dyDescent="0.25">
      <c r="A708" t="s">
        <v>3857</v>
      </c>
      <c r="B708" t="s">
        <v>2841</v>
      </c>
      <c r="C708" t="s">
        <v>3858</v>
      </c>
      <c r="D708" t="s">
        <v>1853</v>
      </c>
    </row>
    <row r="709" spans="1:4" x14ac:dyDescent="0.25">
      <c r="A709" t="s">
        <v>3859</v>
      </c>
      <c r="B709" t="s">
        <v>2841</v>
      </c>
      <c r="C709" t="s">
        <v>3860</v>
      </c>
      <c r="D709" t="s">
        <v>1938</v>
      </c>
    </row>
    <row r="710" spans="1:4" x14ac:dyDescent="0.25">
      <c r="A710" t="s">
        <v>3861</v>
      </c>
      <c r="B710" t="s">
        <v>2841</v>
      </c>
      <c r="C710" t="s">
        <v>3862</v>
      </c>
      <c r="D710" t="s">
        <v>1875</v>
      </c>
    </row>
    <row r="711" spans="1:4" x14ac:dyDescent="0.25">
      <c r="A711" t="s">
        <v>3863</v>
      </c>
      <c r="B711" t="s">
        <v>2841</v>
      </c>
      <c r="C711" t="s">
        <v>3864</v>
      </c>
      <c r="D711" t="s">
        <v>2103</v>
      </c>
    </row>
    <row r="712" spans="1:4" x14ac:dyDescent="0.25">
      <c r="A712" t="s">
        <v>3865</v>
      </c>
      <c r="B712" t="s">
        <v>2841</v>
      </c>
      <c r="C712" t="s">
        <v>3866</v>
      </c>
      <c r="D712" t="s">
        <v>1856</v>
      </c>
    </row>
    <row r="713" spans="1:4" x14ac:dyDescent="0.25">
      <c r="A713" t="s">
        <v>3867</v>
      </c>
      <c r="B713" t="s">
        <v>2841</v>
      </c>
      <c r="C713" t="s">
        <v>3868</v>
      </c>
      <c r="D713" t="s">
        <v>1856</v>
      </c>
    </row>
    <row r="714" spans="1:4" x14ac:dyDescent="0.25">
      <c r="A714" t="s">
        <v>3869</v>
      </c>
      <c r="B714" t="s">
        <v>2841</v>
      </c>
      <c r="C714" t="s">
        <v>3870</v>
      </c>
      <c r="D714" t="s">
        <v>2103</v>
      </c>
    </row>
    <row r="715" spans="1:4" x14ac:dyDescent="0.25">
      <c r="A715" t="s">
        <v>3871</v>
      </c>
      <c r="B715" t="s">
        <v>2841</v>
      </c>
      <c r="C715" t="s">
        <v>3872</v>
      </c>
      <c r="D715" t="s">
        <v>2015</v>
      </c>
    </row>
    <row r="716" spans="1:4" x14ac:dyDescent="0.25">
      <c r="A716" t="s">
        <v>3873</v>
      </c>
      <c r="B716" t="s">
        <v>2841</v>
      </c>
      <c r="C716" t="s">
        <v>3874</v>
      </c>
      <c r="D716" t="s">
        <v>1673</v>
      </c>
    </row>
    <row r="717" spans="1:4" x14ac:dyDescent="0.25">
      <c r="A717" t="s">
        <v>3875</v>
      </c>
      <c r="B717" t="s">
        <v>2841</v>
      </c>
      <c r="C717" t="s">
        <v>3876</v>
      </c>
      <c r="D717" t="s">
        <v>2851</v>
      </c>
    </row>
    <row r="718" spans="1:4" x14ac:dyDescent="0.25">
      <c r="A718" t="s">
        <v>3877</v>
      </c>
      <c r="B718" t="s">
        <v>2841</v>
      </c>
      <c r="C718" t="s">
        <v>3878</v>
      </c>
      <c r="D718" t="s">
        <v>2015</v>
      </c>
    </row>
    <row r="719" spans="1:4" x14ac:dyDescent="0.25">
      <c r="A719" t="s">
        <v>3879</v>
      </c>
      <c r="B719" t="s">
        <v>2841</v>
      </c>
      <c r="C719" t="s">
        <v>3880</v>
      </c>
      <c r="D719" t="s">
        <v>2015</v>
      </c>
    </row>
    <row r="720" spans="1:4" x14ac:dyDescent="0.25">
      <c r="A720" t="s">
        <v>3881</v>
      </c>
      <c r="B720" t="s">
        <v>2841</v>
      </c>
      <c r="C720" t="s">
        <v>3882</v>
      </c>
      <c r="D720" t="s">
        <v>3346</v>
      </c>
    </row>
    <row r="721" spans="1:4" x14ac:dyDescent="0.25">
      <c r="A721" t="s">
        <v>3883</v>
      </c>
      <c r="B721" t="s">
        <v>2841</v>
      </c>
      <c r="C721" t="s">
        <v>3884</v>
      </c>
      <c r="D721" t="s">
        <v>2851</v>
      </c>
    </row>
    <row r="722" spans="1:4" x14ac:dyDescent="0.25">
      <c r="A722" t="s">
        <v>3885</v>
      </c>
      <c r="B722" t="s">
        <v>2841</v>
      </c>
      <c r="C722" t="s">
        <v>3886</v>
      </c>
      <c r="D722" t="s">
        <v>2851</v>
      </c>
    </row>
    <row r="723" spans="1:4" x14ac:dyDescent="0.25">
      <c r="A723" t="s">
        <v>3887</v>
      </c>
      <c r="B723" t="s">
        <v>2841</v>
      </c>
      <c r="C723" t="s">
        <v>3886</v>
      </c>
      <c r="D723" t="s">
        <v>2851</v>
      </c>
    </row>
    <row r="724" spans="1:4" x14ac:dyDescent="0.25">
      <c r="A724" t="s">
        <v>3888</v>
      </c>
      <c r="B724" t="s">
        <v>2841</v>
      </c>
      <c r="C724" t="s">
        <v>3889</v>
      </c>
      <c r="D724" t="s">
        <v>1875</v>
      </c>
    </row>
    <row r="725" spans="1:4" x14ac:dyDescent="0.25">
      <c r="A725" t="s">
        <v>3890</v>
      </c>
      <c r="B725" t="s">
        <v>2841</v>
      </c>
      <c r="C725" t="s">
        <v>3891</v>
      </c>
      <c r="D725" t="s">
        <v>1810</v>
      </c>
    </row>
    <row r="726" spans="1:4" x14ac:dyDescent="0.25">
      <c r="A726" t="s">
        <v>3892</v>
      </c>
      <c r="B726" t="s">
        <v>2841</v>
      </c>
      <c r="C726" t="s">
        <v>3893</v>
      </c>
      <c r="D726" t="s">
        <v>1810</v>
      </c>
    </row>
    <row r="727" spans="1:4" x14ac:dyDescent="0.25">
      <c r="A727" t="s">
        <v>3894</v>
      </c>
      <c r="B727" t="s">
        <v>2841</v>
      </c>
      <c r="C727" t="s">
        <v>3895</v>
      </c>
      <c r="D727" t="s">
        <v>1810</v>
      </c>
    </row>
    <row r="728" spans="1:4" x14ac:dyDescent="0.25">
      <c r="A728" t="s">
        <v>3896</v>
      </c>
      <c r="B728" t="s">
        <v>2841</v>
      </c>
      <c r="C728" t="s">
        <v>3897</v>
      </c>
      <c r="D728" t="s">
        <v>1673</v>
      </c>
    </row>
    <row r="729" spans="1:4" x14ac:dyDescent="0.25">
      <c r="A729" t="s">
        <v>3898</v>
      </c>
      <c r="B729" t="s">
        <v>2841</v>
      </c>
      <c r="C729" t="s">
        <v>3899</v>
      </c>
      <c r="D729" t="s">
        <v>2851</v>
      </c>
    </row>
    <row r="730" spans="1:4" x14ac:dyDescent="0.25">
      <c r="A730" t="s">
        <v>3900</v>
      </c>
      <c r="B730" t="s">
        <v>2841</v>
      </c>
      <c r="C730" t="s">
        <v>3901</v>
      </c>
      <c r="D730" t="s">
        <v>1856</v>
      </c>
    </row>
    <row r="731" spans="1:4" x14ac:dyDescent="0.25">
      <c r="A731" t="s">
        <v>3902</v>
      </c>
      <c r="B731" t="s">
        <v>2841</v>
      </c>
      <c r="C731" t="s">
        <v>3903</v>
      </c>
      <c r="D731" t="s">
        <v>1673</v>
      </c>
    </row>
    <row r="732" spans="1:4" x14ac:dyDescent="0.25">
      <c r="A732" t="s">
        <v>3904</v>
      </c>
      <c r="B732" t="s">
        <v>2841</v>
      </c>
      <c r="C732" t="s">
        <v>3905</v>
      </c>
      <c r="D732" t="s">
        <v>1810</v>
      </c>
    </row>
    <row r="733" spans="1:4" x14ac:dyDescent="0.25">
      <c r="A733" t="s">
        <v>3906</v>
      </c>
      <c r="B733" t="s">
        <v>2841</v>
      </c>
      <c r="C733" t="s">
        <v>3907</v>
      </c>
      <c r="D733" t="s">
        <v>1938</v>
      </c>
    </row>
    <row r="734" spans="1:4" x14ac:dyDescent="0.25">
      <c r="A734" t="s">
        <v>3908</v>
      </c>
      <c r="B734" t="s">
        <v>2841</v>
      </c>
      <c r="C734" t="s">
        <v>3909</v>
      </c>
      <c r="D734" t="s">
        <v>2851</v>
      </c>
    </row>
    <row r="735" spans="1:4" x14ac:dyDescent="0.25">
      <c r="A735" t="s">
        <v>3910</v>
      </c>
      <c r="B735" t="s">
        <v>2841</v>
      </c>
      <c r="C735" t="s">
        <v>3911</v>
      </c>
      <c r="D735" t="s">
        <v>1673</v>
      </c>
    </row>
    <row r="736" spans="1:4" x14ac:dyDescent="0.25">
      <c r="A736" t="s">
        <v>3912</v>
      </c>
      <c r="B736" t="s">
        <v>2841</v>
      </c>
      <c r="C736" t="s">
        <v>3913</v>
      </c>
      <c r="D736" t="s">
        <v>2851</v>
      </c>
    </row>
    <row r="737" spans="1:4" x14ac:dyDescent="0.25">
      <c r="A737" t="s">
        <v>3914</v>
      </c>
      <c r="B737" t="s">
        <v>2841</v>
      </c>
      <c r="C737" t="s">
        <v>3915</v>
      </c>
      <c r="D737" t="s">
        <v>2851</v>
      </c>
    </row>
    <row r="738" spans="1:4" x14ac:dyDescent="0.25">
      <c r="A738" t="s">
        <v>3916</v>
      </c>
      <c r="B738" t="s">
        <v>2841</v>
      </c>
      <c r="C738" t="s">
        <v>3917</v>
      </c>
      <c r="D738" t="s">
        <v>1810</v>
      </c>
    </row>
    <row r="739" spans="1:4" x14ac:dyDescent="0.25">
      <c r="A739" t="s">
        <v>3918</v>
      </c>
      <c r="B739" t="s">
        <v>2841</v>
      </c>
      <c r="C739" t="s">
        <v>3919</v>
      </c>
      <c r="D739" t="s">
        <v>1992</v>
      </c>
    </row>
    <row r="740" spans="1:4" x14ac:dyDescent="0.25">
      <c r="A740" t="s">
        <v>3920</v>
      </c>
      <c r="B740" t="s">
        <v>2841</v>
      </c>
      <c r="C740" t="s">
        <v>3921</v>
      </c>
      <c r="D740" t="s">
        <v>1938</v>
      </c>
    </row>
    <row r="741" spans="1:4" x14ac:dyDescent="0.25">
      <c r="A741" t="s">
        <v>3922</v>
      </c>
      <c r="B741" t="s">
        <v>2841</v>
      </c>
      <c r="C741" t="s">
        <v>3923</v>
      </c>
      <c r="D741" t="s">
        <v>1853</v>
      </c>
    </row>
    <row r="742" spans="1:4" x14ac:dyDescent="0.25">
      <c r="A742" t="s">
        <v>3924</v>
      </c>
      <c r="B742" t="s">
        <v>2841</v>
      </c>
      <c r="C742" t="s">
        <v>3925</v>
      </c>
      <c r="D742" t="s">
        <v>1875</v>
      </c>
    </row>
    <row r="743" spans="1:4" x14ac:dyDescent="0.25">
      <c r="A743" t="s">
        <v>3926</v>
      </c>
      <c r="B743" t="s">
        <v>2841</v>
      </c>
      <c r="C743" t="s">
        <v>3927</v>
      </c>
      <c r="D743" t="s">
        <v>1875</v>
      </c>
    </row>
    <row r="744" spans="1:4" x14ac:dyDescent="0.25">
      <c r="A744" t="s">
        <v>3928</v>
      </c>
      <c r="B744" t="s">
        <v>2841</v>
      </c>
      <c r="C744" t="s">
        <v>3927</v>
      </c>
      <c r="D744" t="s">
        <v>1875</v>
      </c>
    </row>
    <row r="745" spans="1:4" x14ac:dyDescent="0.25">
      <c r="A745" t="s">
        <v>3929</v>
      </c>
      <c r="B745" t="s">
        <v>2841</v>
      </c>
      <c r="C745" t="s">
        <v>3930</v>
      </c>
      <c r="D745" t="s">
        <v>2851</v>
      </c>
    </row>
    <row r="746" spans="1:4" x14ac:dyDescent="0.25">
      <c r="A746" t="s">
        <v>3931</v>
      </c>
      <c r="B746" t="s">
        <v>2841</v>
      </c>
      <c r="C746" t="s">
        <v>3932</v>
      </c>
      <c r="D746" t="s">
        <v>2851</v>
      </c>
    </row>
    <row r="747" spans="1:4" x14ac:dyDescent="0.25">
      <c r="A747" t="s">
        <v>3933</v>
      </c>
      <c r="B747" t="s">
        <v>2841</v>
      </c>
      <c r="C747" t="s">
        <v>3934</v>
      </c>
      <c r="D747" t="s">
        <v>1673</v>
      </c>
    </row>
    <row r="748" spans="1:4" x14ac:dyDescent="0.25">
      <c r="A748" t="s">
        <v>3935</v>
      </c>
      <c r="B748" t="s">
        <v>2841</v>
      </c>
      <c r="C748" t="s">
        <v>3936</v>
      </c>
      <c r="D748" t="s">
        <v>1875</v>
      </c>
    </row>
    <row r="749" spans="1:4" x14ac:dyDescent="0.25">
      <c r="A749" t="s">
        <v>3937</v>
      </c>
      <c r="B749" t="s">
        <v>2841</v>
      </c>
      <c r="C749" t="s">
        <v>3938</v>
      </c>
      <c r="D749" t="s">
        <v>1673</v>
      </c>
    </row>
    <row r="750" spans="1:4" x14ac:dyDescent="0.25">
      <c r="A750" t="s">
        <v>3939</v>
      </c>
      <c r="B750" t="s">
        <v>2841</v>
      </c>
      <c r="C750" t="s">
        <v>3940</v>
      </c>
      <c r="D750" t="s">
        <v>1875</v>
      </c>
    </row>
    <row r="751" spans="1:4" x14ac:dyDescent="0.25">
      <c r="A751" t="s">
        <v>3941</v>
      </c>
      <c r="B751" t="s">
        <v>2841</v>
      </c>
      <c r="C751" t="s">
        <v>3942</v>
      </c>
      <c r="D751" t="s">
        <v>2103</v>
      </c>
    </row>
    <row r="752" spans="1:4" x14ac:dyDescent="0.25">
      <c r="A752" t="s">
        <v>3943</v>
      </c>
      <c r="B752" t="s">
        <v>2841</v>
      </c>
      <c r="C752" t="s">
        <v>3944</v>
      </c>
      <c r="D752" t="s">
        <v>2103</v>
      </c>
    </row>
    <row r="753" spans="1:4" x14ac:dyDescent="0.25">
      <c r="A753" t="s">
        <v>3945</v>
      </c>
      <c r="B753" t="s">
        <v>2841</v>
      </c>
      <c r="C753" t="s">
        <v>3946</v>
      </c>
      <c r="D753" t="s">
        <v>1853</v>
      </c>
    </row>
    <row r="754" spans="1:4" x14ac:dyDescent="0.25">
      <c r="A754" t="s">
        <v>3947</v>
      </c>
      <c r="B754" t="s">
        <v>2841</v>
      </c>
      <c r="C754" t="s">
        <v>3948</v>
      </c>
      <c r="D754" t="s">
        <v>1875</v>
      </c>
    </row>
    <row r="755" spans="1:4" x14ac:dyDescent="0.25">
      <c r="A755" t="s">
        <v>3949</v>
      </c>
      <c r="B755" t="s">
        <v>2841</v>
      </c>
      <c r="C755" t="s">
        <v>3950</v>
      </c>
      <c r="D755" t="s">
        <v>1810</v>
      </c>
    </row>
    <row r="756" spans="1:4" x14ac:dyDescent="0.25">
      <c r="A756" t="s">
        <v>3951</v>
      </c>
      <c r="B756" t="s">
        <v>2841</v>
      </c>
      <c r="C756" t="s">
        <v>3952</v>
      </c>
      <c r="D756" t="s">
        <v>2015</v>
      </c>
    </row>
    <row r="757" spans="1:4" x14ac:dyDescent="0.25">
      <c r="A757" t="s">
        <v>3953</v>
      </c>
      <c r="B757" t="s">
        <v>2841</v>
      </c>
      <c r="C757" t="s">
        <v>3954</v>
      </c>
      <c r="D757" t="s">
        <v>2015</v>
      </c>
    </row>
    <row r="758" spans="1:4" x14ac:dyDescent="0.25">
      <c r="A758" t="s">
        <v>3955</v>
      </c>
      <c r="B758" t="s">
        <v>2841</v>
      </c>
      <c r="C758" t="s">
        <v>3956</v>
      </c>
      <c r="D758" t="s">
        <v>2851</v>
      </c>
    </row>
    <row r="759" spans="1:4" x14ac:dyDescent="0.25">
      <c r="A759" t="s">
        <v>3957</v>
      </c>
      <c r="B759" t="s">
        <v>2841</v>
      </c>
      <c r="C759" t="s">
        <v>3958</v>
      </c>
      <c r="D759" t="s">
        <v>1810</v>
      </c>
    </row>
    <row r="760" spans="1:4" x14ac:dyDescent="0.25">
      <c r="A760" t="s">
        <v>3959</v>
      </c>
      <c r="B760" t="s">
        <v>2841</v>
      </c>
      <c r="C760" t="s">
        <v>3960</v>
      </c>
      <c r="D760" t="s">
        <v>2148</v>
      </c>
    </row>
    <row r="761" spans="1:4" x14ac:dyDescent="0.25">
      <c r="A761" t="s">
        <v>2130</v>
      </c>
      <c r="B761" t="s">
        <v>2841</v>
      </c>
      <c r="C761" t="s">
        <v>3961</v>
      </c>
      <c r="D761" t="s">
        <v>1810</v>
      </c>
    </row>
    <row r="762" spans="1:4" x14ac:dyDescent="0.25">
      <c r="A762" t="s">
        <v>3962</v>
      </c>
      <c r="B762" t="s">
        <v>2841</v>
      </c>
      <c r="C762" t="s">
        <v>3963</v>
      </c>
      <c r="D762" t="s">
        <v>1810</v>
      </c>
    </row>
    <row r="763" spans="1:4" x14ac:dyDescent="0.25">
      <c r="A763" t="s">
        <v>3964</v>
      </c>
      <c r="B763" t="s">
        <v>2841</v>
      </c>
      <c r="C763" t="s">
        <v>3965</v>
      </c>
      <c r="D763" t="s">
        <v>1875</v>
      </c>
    </row>
    <row r="764" spans="1:4" x14ac:dyDescent="0.25">
      <c r="A764" t="s">
        <v>3966</v>
      </c>
      <c r="B764" t="s">
        <v>2841</v>
      </c>
      <c r="C764" t="s">
        <v>3967</v>
      </c>
      <c r="D764" t="s">
        <v>2103</v>
      </c>
    </row>
    <row r="765" spans="1:4" x14ac:dyDescent="0.25">
      <c r="A765" t="s">
        <v>3968</v>
      </c>
      <c r="B765" t="s">
        <v>2841</v>
      </c>
      <c r="C765" t="s">
        <v>3969</v>
      </c>
      <c r="D765" t="s">
        <v>2103</v>
      </c>
    </row>
    <row r="766" spans="1:4" x14ac:dyDescent="0.25">
      <c r="A766" t="s">
        <v>3970</v>
      </c>
      <c r="B766" t="s">
        <v>2841</v>
      </c>
      <c r="C766" t="s">
        <v>3971</v>
      </c>
      <c r="D766" t="s">
        <v>1856</v>
      </c>
    </row>
    <row r="767" spans="1:4" x14ac:dyDescent="0.25">
      <c r="A767" t="s">
        <v>3972</v>
      </c>
      <c r="B767" t="s">
        <v>2841</v>
      </c>
      <c r="C767" t="s">
        <v>3973</v>
      </c>
      <c r="D767" t="s">
        <v>1961</v>
      </c>
    </row>
    <row r="768" spans="1:4" x14ac:dyDescent="0.25">
      <c r="A768" t="s">
        <v>3974</v>
      </c>
      <c r="B768" t="s">
        <v>2841</v>
      </c>
      <c r="C768" t="s">
        <v>3975</v>
      </c>
      <c r="D768" t="s">
        <v>2851</v>
      </c>
    </row>
    <row r="769" spans="1:4" x14ac:dyDescent="0.25">
      <c r="A769" t="s">
        <v>3976</v>
      </c>
      <c r="B769" t="s">
        <v>2841</v>
      </c>
      <c r="C769" t="s">
        <v>3977</v>
      </c>
      <c r="D769" t="s">
        <v>2981</v>
      </c>
    </row>
    <row r="770" spans="1:4" x14ac:dyDescent="0.25">
      <c r="A770" t="s">
        <v>3978</v>
      </c>
      <c r="B770" t="s">
        <v>2841</v>
      </c>
      <c r="C770" t="s">
        <v>3979</v>
      </c>
      <c r="D770" t="s">
        <v>2851</v>
      </c>
    </row>
    <row r="771" spans="1:4" x14ac:dyDescent="0.25">
      <c r="A771" t="s">
        <v>3980</v>
      </c>
      <c r="B771" t="s">
        <v>2841</v>
      </c>
      <c r="C771" t="s">
        <v>3981</v>
      </c>
      <c r="D771" t="s">
        <v>1810</v>
      </c>
    </row>
    <row r="772" spans="1:4" x14ac:dyDescent="0.25">
      <c r="A772" t="s">
        <v>3982</v>
      </c>
      <c r="B772" t="s">
        <v>2841</v>
      </c>
      <c r="C772" t="s">
        <v>3983</v>
      </c>
      <c r="D772" t="s">
        <v>1853</v>
      </c>
    </row>
    <row r="773" spans="1:4" x14ac:dyDescent="0.25">
      <c r="A773" t="s">
        <v>3984</v>
      </c>
      <c r="B773" t="s">
        <v>2841</v>
      </c>
      <c r="C773" t="s">
        <v>3985</v>
      </c>
      <c r="D773" t="s">
        <v>2015</v>
      </c>
    </row>
    <row r="774" spans="1:4" x14ac:dyDescent="0.25">
      <c r="A774" t="s">
        <v>3986</v>
      </c>
      <c r="B774" t="s">
        <v>2841</v>
      </c>
      <c r="C774" t="s">
        <v>3987</v>
      </c>
      <c r="D774" t="s">
        <v>2148</v>
      </c>
    </row>
    <row r="775" spans="1:4" x14ac:dyDescent="0.25">
      <c r="A775" t="s">
        <v>3988</v>
      </c>
      <c r="B775" t="s">
        <v>2841</v>
      </c>
      <c r="C775" t="s">
        <v>3989</v>
      </c>
      <c r="D775" t="s">
        <v>2015</v>
      </c>
    </row>
    <row r="776" spans="1:4" x14ac:dyDescent="0.25">
      <c r="A776" t="s">
        <v>3990</v>
      </c>
      <c r="B776" t="s">
        <v>2841</v>
      </c>
      <c r="C776" t="s">
        <v>3991</v>
      </c>
      <c r="D776" t="s">
        <v>1673</v>
      </c>
    </row>
    <row r="777" spans="1:4" x14ac:dyDescent="0.25">
      <c r="A777" t="s">
        <v>3992</v>
      </c>
      <c r="B777" t="s">
        <v>2841</v>
      </c>
      <c r="C777" t="s">
        <v>3993</v>
      </c>
      <c r="D777" t="s">
        <v>1875</v>
      </c>
    </row>
    <row r="778" spans="1:4" x14ac:dyDescent="0.25">
      <c r="A778" t="s">
        <v>3994</v>
      </c>
      <c r="B778" t="s">
        <v>2841</v>
      </c>
      <c r="C778" t="s">
        <v>3995</v>
      </c>
      <c r="D778" t="s">
        <v>1875</v>
      </c>
    </row>
    <row r="779" spans="1:4" x14ac:dyDescent="0.25">
      <c r="A779" t="s">
        <v>3996</v>
      </c>
      <c r="B779" t="s">
        <v>2841</v>
      </c>
      <c r="C779" t="s">
        <v>3997</v>
      </c>
      <c r="D779" t="s">
        <v>2851</v>
      </c>
    </row>
    <row r="780" spans="1:4" x14ac:dyDescent="0.25">
      <c r="A780" t="s">
        <v>3998</v>
      </c>
      <c r="B780" t="s">
        <v>2841</v>
      </c>
      <c r="C780" t="s">
        <v>3999</v>
      </c>
      <c r="D780" t="s">
        <v>2851</v>
      </c>
    </row>
    <row r="781" spans="1:4" x14ac:dyDescent="0.25">
      <c r="A781" t="s">
        <v>4000</v>
      </c>
      <c r="B781" t="s">
        <v>2841</v>
      </c>
      <c r="C781" t="s">
        <v>4001</v>
      </c>
      <c r="D781" t="s">
        <v>2851</v>
      </c>
    </row>
    <row r="782" spans="1:4" x14ac:dyDescent="0.25">
      <c r="A782" t="s">
        <v>4002</v>
      </c>
      <c r="B782" t="s">
        <v>2841</v>
      </c>
      <c r="C782" t="s">
        <v>4003</v>
      </c>
      <c r="D782" t="s">
        <v>1673</v>
      </c>
    </row>
    <row r="783" spans="1:4" x14ac:dyDescent="0.25">
      <c r="A783" t="s">
        <v>4004</v>
      </c>
      <c r="B783" t="s">
        <v>2841</v>
      </c>
      <c r="C783" t="s">
        <v>4005</v>
      </c>
      <c r="D783" t="s">
        <v>1982</v>
      </c>
    </row>
    <row r="784" spans="1:4" x14ac:dyDescent="0.25">
      <c r="A784" t="s">
        <v>4006</v>
      </c>
      <c r="B784" t="s">
        <v>2841</v>
      </c>
      <c r="C784" t="s">
        <v>4007</v>
      </c>
      <c r="D784" t="s">
        <v>2851</v>
      </c>
    </row>
    <row r="785" spans="1:4" x14ac:dyDescent="0.25">
      <c r="A785" t="s">
        <v>4008</v>
      </c>
      <c r="B785" t="s">
        <v>2841</v>
      </c>
      <c r="C785" t="s">
        <v>4009</v>
      </c>
      <c r="D785" t="s">
        <v>2851</v>
      </c>
    </row>
    <row r="786" spans="1:4" x14ac:dyDescent="0.25">
      <c r="A786" t="s">
        <v>4010</v>
      </c>
      <c r="B786" t="s">
        <v>2841</v>
      </c>
      <c r="C786" t="s">
        <v>4011</v>
      </c>
      <c r="D786" t="s">
        <v>1673</v>
      </c>
    </row>
    <row r="787" spans="1:4" x14ac:dyDescent="0.25">
      <c r="A787" t="s">
        <v>4012</v>
      </c>
      <c r="B787" t="s">
        <v>2841</v>
      </c>
      <c r="C787" t="s">
        <v>4013</v>
      </c>
      <c r="D787" t="s">
        <v>1673</v>
      </c>
    </row>
    <row r="788" spans="1:4" x14ac:dyDescent="0.25">
      <c r="A788" t="s">
        <v>4014</v>
      </c>
      <c r="B788" t="s">
        <v>2841</v>
      </c>
      <c r="C788" t="s">
        <v>4015</v>
      </c>
      <c r="D788" t="s">
        <v>2981</v>
      </c>
    </row>
    <row r="789" spans="1:4" x14ac:dyDescent="0.25">
      <c r="A789" t="s">
        <v>4016</v>
      </c>
      <c r="B789" t="s">
        <v>2841</v>
      </c>
      <c r="C789" t="s">
        <v>4017</v>
      </c>
      <c r="D789" t="s">
        <v>2851</v>
      </c>
    </row>
    <row r="790" spans="1:4" x14ac:dyDescent="0.25">
      <c r="A790" t="s">
        <v>4018</v>
      </c>
      <c r="B790" t="s">
        <v>2841</v>
      </c>
      <c r="C790" t="s">
        <v>4019</v>
      </c>
      <c r="D790" t="s">
        <v>2851</v>
      </c>
    </row>
    <row r="791" spans="1:4" x14ac:dyDescent="0.25">
      <c r="A791" t="s">
        <v>4020</v>
      </c>
      <c r="B791" t="s">
        <v>2841</v>
      </c>
      <c r="C791" t="s">
        <v>4021</v>
      </c>
      <c r="D791" t="s">
        <v>2851</v>
      </c>
    </row>
    <row r="792" spans="1:4" x14ac:dyDescent="0.25">
      <c r="A792" t="s">
        <v>4022</v>
      </c>
      <c r="B792" t="s">
        <v>2841</v>
      </c>
      <c r="C792" t="s">
        <v>4023</v>
      </c>
      <c r="D792" t="s">
        <v>2851</v>
      </c>
    </row>
    <row r="793" spans="1:4" x14ac:dyDescent="0.25">
      <c r="A793" t="s">
        <v>4024</v>
      </c>
      <c r="B793" t="s">
        <v>2841</v>
      </c>
      <c r="C793" t="s">
        <v>4025</v>
      </c>
      <c r="D793" t="s">
        <v>2851</v>
      </c>
    </row>
    <row r="794" spans="1:4" x14ac:dyDescent="0.25">
      <c r="A794" t="s">
        <v>4026</v>
      </c>
      <c r="B794" t="s">
        <v>2841</v>
      </c>
      <c r="C794" t="s">
        <v>4027</v>
      </c>
      <c r="D794" t="s">
        <v>2851</v>
      </c>
    </row>
    <row r="795" spans="1:4" x14ac:dyDescent="0.25">
      <c r="A795" t="s">
        <v>4028</v>
      </c>
      <c r="B795" t="s">
        <v>2841</v>
      </c>
      <c r="C795" t="s">
        <v>4029</v>
      </c>
      <c r="D795" t="s">
        <v>2851</v>
      </c>
    </row>
    <row r="796" spans="1:4" x14ac:dyDescent="0.25">
      <c r="A796" t="s">
        <v>4030</v>
      </c>
      <c r="B796" t="s">
        <v>2841</v>
      </c>
      <c r="C796" t="s">
        <v>4031</v>
      </c>
      <c r="D796" t="s">
        <v>2851</v>
      </c>
    </row>
    <row r="797" spans="1:4" x14ac:dyDescent="0.25">
      <c r="A797" t="s">
        <v>4032</v>
      </c>
      <c r="B797" t="s">
        <v>2841</v>
      </c>
      <c r="C797" t="s">
        <v>4033</v>
      </c>
      <c r="D797" t="s">
        <v>2851</v>
      </c>
    </row>
    <row r="798" spans="1:4" x14ac:dyDescent="0.25">
      <c r="A798" t="s">
        <v>4034</v>
      </c>
      <c r="B798" t="s">
        <v>2841</v>
      </c>
      <c r="C798" t="s">
        <v>4035</v>
      </c>
      <c r="D798" t="s">
        <v>2851</v>
      </c>
    </row>
    <row r="799" spans="1:4" x14ac:dyDescent="0.25">
      <c r="A799" t="s">
        <v>4036</v>
      </c>
      <c r="B799" t="s">
        <v>2841</v>
      </c>
      <c r="C799" t="s">
        <v>4037</v>
      </c>
      <c r="D799" t="s">
        <v>2851</v>
      </c>
    </row>
    <row r="800" spans="1:4" x14ac:dyDescent="0.25">
      <c r="A800" t="s">
        <v>4038</v>
      </c>
      <c r="B800" t="s">
        <v>2841</v>
      </c>
      <c r="C800" t="s">
        <v>4039</v>
      </c>
      <c r="D800" t="s">
        <v>2851</v>
      </c>
    </row>
    <row r="801" spans="1:4" x14ac:dyDescent="0.25">
      <c r="A801" t="s">
        <v>4040</v>
      </c>
      <c r="B801" t="s">
        <v>2841</v>
      </c>
      <c r="C801" t="s">
        <v>4041</v>
      </c>
      <c r="D801" t="s">
        <v>2851</v>
      </c>
    </row>
    <row r="802" spans="1:4" x14ac:dyDescent="0.25">
      <c r="A802" t="s">
        <v>4042</v>
      </c>
      <c r="B802" t="s">
        <v>2841</v>
      </c>
      <c r="C802" t="s">
        <v>4043</v>
      </c>
      <c r="D802" t="s">
        <v>2851</v>
      </c>
    </row>
    <row r="803" spans="1:4" x14ac:dyDescent="0.25">
      <c r="A803" t="s">
        <v>4044</v>
      </c>
      <c r="B803" t="s">
        <v>2841</v>
      </c>
      <c r="C803" t="s">
        <v>4045</v>
      </c>
      <c r="D803" t="s">
        <v>2851</v>
      </c>
    </row>
    <row r="804" spans="1:4" x14ac:dyDescent="0.25">
      <c r="A804" t="s">
        <v>4046</v>
      </c>
      <c r="B804" t="s">
        <v>2841</v>
      </c>
      <c r="C804" t="s">
        <v>4047</v>
      </c>
      <c r="D804" t="s">
        <v>2851</v>
      </c>
    </row>
    <row r="805" spans="1:4" x14ac:dyDescent="0.25">
      <c r="A805" t="s">
        <v>4048</v>
      </c>
      <c r="B805" t="s">
        <v>2841</v>
      </c>
      <c r="C805" t="s">
        <v>4049</v>
      </c>
      <c r="D805" t="s">
        <v>1875</v>
      </c>
    </row>
    <row r="806" spans="1:4" x14ac:dyDescent="0.25">
      <c r="A806" t="s">
        <v>4050</v>
      </c>
      <c r="B806" t="s">
        <v>2841</v>
      </c>
      <c r="C806" t="s">
        <v>4051</v>
      </c>
      <c r="D806" t="s">
        <v>2851</v>
      </c>
    </row>
    <row r="807" spans="1:4" x14ac:dyDescent="0.25">
      <c r="A807" t="s">
        <v>4052</v>
      </c>
      <c r="B807" t="s">
        <v>2841</v>
      </c>
      <c r="C807" t="s">
        <v>4053</v>
      </c>
      <c r="D807" t="s">
        <v>2851</v>
      </c>
    </row>
    <row r="808" spans="1:4" x14ac:dyDescent="0.25">
      <c r="A808" t="s">
        <v>4054</v>
      </c>
      <c r="B808" t="s">
        <v>2841</v>
      </c>
      <c r="C808" t="s">
        <v>4055</v>
      </c>
      <c r="D808" t="s">
        <v>1971</v>
      </c>
    </row>
    <row r="809" spans="1:4" x14ac:dyDescent="0.25">
      <c r="A809" t="s">
        <v>4056</v>
      </c>
      <c r="B809" t="s">
        <v>2841</v>
      </c>
      <c r="C809" t="s">
        <v>4057</v>
      </c>
      <c r="D809" t="s">
        <v>2981</v>
      </c>
    </row>
    <row r="810" spans="1:4" x14ac:dyDescent="0.25">
      <c r="A810" t="s">
        <v>4058</v>
      </c>
      <c r="B810" t="s">
        <v>2841</v>
      </c>
      <c r="C810" t="s">
        <v>4059</v>
      </c>
      <c r="D810" t="s">
        <v>2851</v>
      </c>
    </row>
    <row r="811" spans="1:4" x14ac:dyDescent="0.25">
      <c r="A811" t="s">
        <v>4060</v>
      </c>
      <c r="B811" t="s">
        <v>2841</v>
      </c>
      <c r="C811" t="s">
        <v>4061</v>
      </c>
      <c r="D811" t="s">
        <v>2851</v>
      </c>
    </row>
    <row r="812" spans="1:4" x14ac:dyDescent="0.25">
      <c r="A812" t="s">
        <v>4062</v>
      </c>
      <c r="B812" t="s">
        <v>2841</v>
      </c>
      <c r="C812" t="s">
        <v>4063</v>
      </c>
      <c r="D812" t="s">
        <v>2981</v>
      </c>
    </row>
    <row r="813" spans="1:4" x14ac:dyDescent="0.25">
      <c r="A813" t="s">
        <v>4064</v>
      </c>
      <c r="B813" t="s">
        <v>2841</v>
      </c>
      <c r="C813" t="s">
        <v>4065</v>
      </c>
      <c r="D813" t="s">
        <v>2851</v>
      </c>
    </row>
    <row r="814" spans="1:4" x14ac:dyDescent="0.25">
      <c r="A814" t="s">
        <v>4066</v>
      </c>
      <c r="B814" t="s">
        <v>2841</v>
      </c>
      <c r="C814" t="s">
        <v>4067</v>
      </c>
      <c r="D814" t="s">
        <v>2851</v>
      </c>
    </row>
    <row r="815" spans="1:4" x14ac:dyDescent="0.25">
      <c r="A815" t="s">
        <v>4068</v>
      </c>
      <c r="B815" t="s">
        <v>2841</v>
      </c>
      <c r="C815" t="s">
        <v>4069</v>
      </c>
      <c r="D815" t="s">
        <v>2851</v>
      </c>
    </row>
    <row r="816" spans="1:4" x14ac:dyDescent="0.25">
      <c r="A816" t="s">
        <v>4070</v>
      </c>
      <c r="B816" t="s">
        <v>2841</v>
      </c>
      <c r="C816" t="s">
        <v>4069</v>
      </c>
      <c r="D816" t="s">
        <v>2851</v>
      </c>
    </row>
    <row r="817" spans="1:4" x14ac:dyDescent="0.25">
      <c r="A817" t="s">
        <v>4071</v>
      </c>
      <c r="B817" t="s">
        <v>2841</v>
      </c>
      <c r="C817" t="s">
        <v>4072</v>
      </c>
      <c r="D817" t="s">
        <v>2851</v>
      </c>
    </row>
    <row r="818" spans="1:4" x14ac:dyDescent="0.25">
      <c r="A818" t="s">
        <v>4073</v>
      </c>
      <c r="B818" t="s">
        <v>2841</v>
      </c>
      <c r="C818" t="s">
        <v>4074</v>
      </c>
      <c r="D818" t="s">
        <v>2851</v>
      </c>
    </row>
    <row r="819" spans="1:4" x14ac:dyDescent="0.25">
      <c r="A819" t="s">
        <v>4075</v>
      </c>
      <c r="B819" t="s">
        <v>2841</v>
      </c>
      <c r="C819" t="s">
        <v>4076</v>
      </c>
      <c r="D819" t="s">
        <v>2851</v>
      </c>
    </row>
    <row r="820" spans="1:4" x14ac:dyDescent="0.25">
      <c r="A820" t="s">
        <v>4077</v>
      </c>
      <c r="B820" t="s">
        <v>2841</v>
      </c>
      <c r="C820" t="s">
        <v>4078</v>
      </c>
      <c r="D820" t="s">
        <v>1856</v>
      </c>
    </row>
    <row r="821" spans="1:4" x14ac:dyDescent="0.25">
      <c r="A821" t="s">
        <v>4079</v>
      </c>
      <c r="B821" t="s">
        <v>2841</v>
      </c>
      <c r="C821" t="s">
        <v>4080</v>
      </c>
      <c r="D821" t="s">
        <v>1875</v>
      </c>
    </row>
    <row r="822" spans="1:4" x14ac:dyDescent="0.25">
      <c r="A822" t="s">
        <v>4081</v>
      </c>
      <c r="B822" t="s">
        <v>2841</v>
      </c>
      <c r="C822" t="s">
        <v>4082</v>
      </c>
      <c r="D822" t="s">
        <v>1875</v>
      </c>
    </row>
    <row r="823" spans="1:4" x14ac:dyDescent="0.25">
      <c r="A823" t="s">
        <v>4083</v>
      </c>
      <c r="B823" t="s">
        <v>2841</v>
      </c>
      <c r="C823" t="s">
        <v>4084</v>
      </c>
      <c r="D823" t="s">
        <v>2851</v>
      </c>
    </row>
    <row r="824" spans="1:4" x14ac:dyDescent="0.25">
      <c r="A824" t="s">
        <v>4085</v>
      </c>
      <c r="B824" t="s">
        <v>2841</v>
      </c>
      <c r="C824" t="s">
        <v>4086</v>
      </c>
      <c r="D824" t="s">
        <v>2851</v>
      </c>
    </row>
    <row r="825" spans="1:4" x14ac:dyDescent="0.25">
      <c r="A825" t="s">
        <v>4087</v>
      </c>
      <c r="B825" t="s">
        <v>2841</v>
      </c>
      <c r="C825" t="s">
        <v>4088</v>
      </c>
      <c r="D825" t="s">
        <v>2851</v>
      </c>
    </row>
    <row r="826" spans="1:4" x14ac:dyDescent="0.25">
      <c r="A826" t="s">
        <v>4089</v>
      </c>
      <c r="B826" t="s">
        <v>2841</v>
      </c>
      <c r="C826" t="s">
        <v>4090</v>
      </c>
      <c r="D826" t="s">
        <v>2015</v>
      </c>
    </row>
    <row r="827" spans="1:4" x14ac:dyDescent="0.25">
      <c r="A827" t="s">
        <v>4091</v>
      </c>
      <c r="B827" t="s">
        <v>2841</v>
      </c>
      <c r="C827" t="s">
        <v>4092</v>
      </c>
      <c r="D827" t="s">
        <v>2851</v>
      </c>
    </row>
    <row r="828" spans="1:4" x14ac:dyDescent="0.25">
      <c r="A828" t="s">
        <v>4093</v>
      </c>
      <c r="B828" t="s">
        <v>2841</v>
      </c>
      <c r="C828" t="s">
        <v>4094</v>
      </c>
      <c r="D828" t="s">
        <v>2851</v>
      </c>
    </row>
    <row r="829" spans="1:4" x14ac:dyDescent="0.25">
      <c r="A829" t="s">
        <v>4095</v>
      </c>
      <c r="B829" t="s">
        <v>2841</v>
      </c>
      <c r="C829" t="s">
        <v>4096</v>
      </c>
      <c r="D829" t="s">
        <v>2851</v>
      </c>
    </row>
    <row r="830" spans="1:4" x14ac:dyDescent="0.25">
      <c r="A830" t="s">
        <v>4097</v>
      </c>
      <c r="B830" t="s">
        <v>2841</v>
      </c>
      <c r="C830" t="s">
        <v>4098</v>
      </c>
      <c r="D830" t="s">
        <v>2851</v>
      </c>
    </row>
    <row r="831" spans="1:4" x14ac:dyDescent="0.25">
      <c r="A831" t="s">
        <v>4099</v>
      </c>
      <c r="B831" t="s">
        <v>2841</v>
      </c>
      <c r="C831" t="s">
        <v>4100</v>
      </c>
      <c r="D831" t="s">
        <v>2851</v>
      </c>
    </row>
    <row r="832" spans="1:4" x14ac:dyDescent="0.25">
      <c r="A832" t="s">
        <v>4101</v>
      </c>
      <c r="B832" t="s">
        <v>2841</v>
      </c>
      <c r="C832" t="s">
        <v>4102</v>
      </c>
      <c r="D832" t="s">
        <v>2851</v>
      </c>
    </row>
    <row r="833" spans="1:4" x14ac:dyDescent="0.25">
      <c r="A833" t="s">
        <v>4103</v>
      </c>
      <c r="B833" t="s">
        <v>2841</v>
      </c>
      <c r="C833" t="s">
        <v>4104</v>
      </c>
      <c r="D833" t="s">
        <v>2851</v>
      </c>
    </row>
    <row r="834" spans="1:4" x14ac:dyDescent="0.25">
      <c r="A834" t="s">
        <v>4105</v>
      </c>
      <c r="B834" t="s">
        <v>2841</v>
      </c>
      <c r="C834" t="s">
        <v>4106</v>
      </c>
      <c r="D834" t="s">
        <v>2851</v>
      </c>
    </row>
    <row r="835" spans="1:4" x14ac:dyDescent="0.25">
      <c r="A835" t="s">
        <v>4107</v>
      </c>
      <c r="B835" t="s">
        <v>2841</v>
      </c>
      <c r="C835" t="s">
        <v>4108</v>
      </c>
      <c r="D835" t="s">
        <v>2851</v>
      </c>
    </row>
    <row r="836" spans="1:4" x14ac:dyDescent="0.25">
      <c r="A836" t="s">
        <v>4109</v>
      </c>
      <c r="B836" t="s">
        <v>2841</v>
      </c>
      <c r="C836" t="s">
        <v>4110</v>
      </c>
      <c r="D836" t="s">
        <v>2851</v>
      </c>
    </row>
    <row r="837" spans="1:4" x14ac:dyDescent="0.25">
      <c r="A837" t="s">
        <v>4111</v>
      </c>
      <c r="B837" t="s">
        <v>2841</v>
      </c>
      <c r="C837" t="s">
        <v>4112</v>
      </c>
      <c r="D837" t="s">
        <v>2851</v>
      </c>
    </row>
    <row r="838" spans="1:4" x14ac:dyDescent="0.25">
      <c r="A838" t="s">
        <v>4113</v>
      </c>
      <c r="B838" t="s">
        <v>2841</v>
      </c>
      <c r="C838" t="s">
        <v>4114</v>
      </c>
      <c r="D838" t="s">
        <v>1981</v>
      </c>
    </row>
    <row r="839" spans="1:4" x14ac:dyDescent="0.25">
      <c r="A839" t="s">
        <v>4115</v>
      </c>
      <c r="B839" t="s">
        <v>4116</v>
      </c>
      <c r="C839" t="s">
        <v>4117</v>
      </c>
      <c r="D839" t="s">
        <v>2074</v>
      </c>
    </row>
    <row r="840" spans="1:4" x14ac:dyDescent="0.25">
      <c r="A840" t="s">
        <v>4118</v>
      </c>
      <c r="B840" t="s">
        <v>4116</v>
      </c>
      <c r="C840" t="s">
        <v>4119</v>
      </c>
      <c r="D840" t="s">
        <v>1781</v>
      </c>
    </row>
    <row r="841" spans="1:4" x14ac:dyDescent="0.25">
      <c r="A841" t="s">
        <v>4120</v>
      </c>
      <c r="B841" t="s">
        <v>4116</v>
      </c>
      <c r="C841" t="s">
        <v>4121</v>
      </c>
      <c r="D841" t="s">
        <v>1993</v>
      </c>
    </row>
    <row r="842" spans="1:4" x14ac:dyDescent="0.25">
      <c r="A842" t="s">
        <v>4122</v>
      </c>
      <c r="B842" t="s">
        <v>4116</v>
      </c>
      <c r="C842" t="s">
        <v>4123</v>
      </c>
      <c r="D842" t="s">
        <v>1781</v>
      </c>
    </row>
    <row r="843" spans="1:4" x14ac:dyDescent="0.25">
      <c r="A843" t="s">
        <v>4124</v>
      </c>
      <c r="B843" t="s">
        <v>4116</v>
      </c>
      <c r="C843" t="s">
        <v>4125</v>
      </c>
      <c r="D843" t="s">
        <v>2029</v>
      </c>
    </row>
    <row r="844" spans="1:4" x14ac:dyDescent="0.25">
      <c r="A844" t="s">
        <v>4126</v>
      </c>
      <c r="B844" t="s">
        <v>4116</v>
      </c>
      <c r="C844" t="s">
        <v>4127</v>
      </c>
      <c r="D844" t="s">
        <v>2134</v>
      </c>
    </row>
    <row r="845" spans="1:4" x14ac:dyDescent="0.25">
      <c r="A845" t="s">
        <v>4128</v>
      </c>
      <c r="B845" t="s">
        <v>4116</v>
      </c>
      <c r="C845" t="s">
        <v>4129</v>
      </c>
      <c r="D845" t="s">
        <v>2117</v>
      </c>
    </row>
    <row r="846" spans="1:4" x14ac:dyDescent="0.25">
      <c r="A846" t="s">
        <v>4130</v>
      </c>
      <c r="B846" t="s">
        <v>4116</v>
      </c>
      <c r="C846" t="s">
        <v>4131</v>
      </c>
      <c r="D846" t="s">
        <v>2117</v>
      </c>
    </row>
    <row r="847" spans="1:4" x14ac:dyDescent="0.25">
      <c r="A847" t="s">
        <v>4132</v>
      </c>
      <c r="B847" t="s">
        <v>4116</v>
      </c>
      <c r="C847" t="s">
        <v>4133</v>
      </c>
      <c r="D847" t="s">
        <v>1809</v>
      </c>
    </row>
    <row r="848" spans="1:4" x14ac:dyDescent="0.25">
      <c r="A848" t="s">
        <v>4134</v>
      </c>
      <c r="B848" t="s">
        <v>4116</v>
      </c>
      <c r="C848" t="s">
        <v>4135</v>
      </c>
      <c r="D848" t="s">
        <v>2117</v>
      </c>
    </row>
    <row r="849" spans="1:4" x14ac:dyDescent="0.25">
      <c r="A849" t="s">
        <v>4136</v>
      </c>
      <c r="B849" t="s">
        <v>4116</v>
      </c>
      <c r="C849" t="s">
        <v>4137</v>
      </c>
      <c r="D849" t="s">
        <v>1809</v>
      </c>
    </row>
    <row r="850" spans="1:4" x14ac:dyDescent="0.25">
      <c r="A850" t="s">
        <v>4138</v>
      </c>
      <c r="B850" t="s">
        <v>4116</v>
      </c>
      <c r="C850" t="s">
        <v>4139</v>
      </c>
      <c r="D850" t="s">
        <v>1809</v>
      </c>
    </row>
    <row r="851" spans="1:4" x14ac:dyDescent="0.25">
      <c r="A851" t="s">
        <v>4140</v>
      </c>
      <c r="B851" t="s">
        <v>4116</v>
      </c>
      <c r="C851" t="s">
        <v>4141</v>
      </c>
      <c r="D851" t="s">
        <v>1850</v>
      </c>
    </row>
    <row r="852" spans="1:4" x14ac:dyDescent="0.25">
      <c r="A852" t="s">
        <v>4142</v>
      </c>
      <c r="B852" t="s">
        <v>4116</v>
      </c>
      <c r="C852" t="s">
        <v>4143</v>
      </c>
      <c r="D852" t="s">
        <v>2074</v>
      </c>
    </row>
    <row r="853" spans="1:4" x14ac:dyDescent="0.25">
      <c r="A853" t="s">
        <v>1648</v>
      </c>
      <c r="B853" t="s">
        <v>4116</v>
      </c>
      <c r="C853" t="s">
        <v>4144</v>
      </c>
      <c r="D853" t="s">
        <v>1871</v>
      </c>
    </row>
    <row r="854" spans="1:4" x14ac:dyDescent="0.25">
      <c r="A854" t="s">
        <v>4145</v>
      </c>
      <c r="B854" t="s">
        <v>4116</v>
      </c>
      <c r="C854" t="s">
        <v>4146</v>
      </c>
      <c r="D854" t="s">
        <v>1809</v>
      </c>
    </row>
    <row r="855" spans="1:4" x14ac:dyDescent="0.25">
      <c r="A855" t="s">
        <v>4147</v>
      </c>
      <c r="B855" t="s">
        <v>4116</v>
      </c>
      <c r="C855" t="s">
        <v>4148</v>
      </c>
      <c r="D855" t="s">
        <v>2134</v>
      </c>
    </row>
    <row r="856" spans="1:4" x14ac:dyDescent="0.25">
      <c r="A856" t="s">
        <v>4149</v>
      </c>
      <c r="B856" t="s">
        <v>4116</v>
      </c>
      <c r="C856" t="s">
        <v>4150</v>
      </c>
      <c r="D856" t="s">
        <v>1824</v>
      </c>
    </row>
    <row r="857" spans="1:4" x14ac:dyDescent="0.25">
      <c r="A857" t="s">
        <v>4151</v>
      </c>
      <c r="B857" t="s">
        <v>4116</v>
      </c>
      <c r="C857" t="s">
        <v>4152</v>
      </c>
      <c r="D857" t="s">
        <v>2074</v>
      </c>
    </row>
    <row r="858" spans="1:4" x14ac:dyDescent="0.25">
      <c r="A858" t="s">
        <v>4153</v>
      </c>
      <c r="B858" t="s">
        <v>4116</v>
      </c>
      <c r="C858" t="s">
        <v>4154</v>
      </c>
      <c r="D858" t="s">
        <v>1871</v>
      </c>
    </row>
    <row r="859" spans="1:4" x14ac:dyDescent="0.25">
      <c r="A859" t="s">
        <v>4155</v>
      </c>
      <c r="B859" t="s">
        <v>4116</v>
      </c>
      <c r="C859" t="s">
        <v>4156</v>
      </c>
      <c r="D859" t="s">
        <v>2074</v>
      </c>
    </row>
    <row r="860" spans="1:4" x14ac:dyDescent="0.25">
      <c r="A860" t="s">
        <v>4157</v>
      </c>
      <c r="B860" t="s">
        <v>4116</v>
      </c>
      <c r="C860" t="s">
        <v>4158</v>
      </c>
      <c r="D860" t="s">
        <v>2074</v>
      </c>
    </row>
    <row r="861" spans="1:4" x14ac:dyDescent="0.25">
      <c r="A861" t="s">
        <v>4159</v>
      </c>
      <c r="B861" t="s">
        <v>4116</v>
      </c>
      <c r="C861" t="s">
        <v>4160</v>
      </c>
      <c r="D861" t="s">
        <v>1993</v>
      </c>
    </row>
    <row r="862" spans="1:4" x14ac:dyDescent="0.25">
      <c r="A862" t="s">
        <v>4161</v>
      </c>
      <c r="B862" t="s">
        <v>4116</v>
      </c>
      <c r="C862" t="s">
        <v>4162</v>
      </c>
      <c r="D862" t="s">
        <v>2117</v>
      </c>
    </row>
    <row r="863" spans="1:4" x14ac:dyDescent="0.25">
      <c r="A863" t="s">
        <v>4163</v>
      </c>
      <c r="B863" t="s">
        <v>4116</v>
      </c>
      <c r="C863" t="s">
        <v>4164</v>
      </c>
      <c r="D863" t="s">
        <v>1980</v>
      </c>
    </row>
    <row r="864" spans="1:4" x14ac:dyDescent="0.25">
      <c r="A864" t="s">
        <v>4165</v>
      </c>
      <c r="B864" t="s">
        <v>4116</v>
      </c>
      <c r="C864" t="s">
        <v>4166</v>
      </c>
      <c r="D864" t="s">
        <v>2029</v>
      </c>
    </row>
    <row r="865" spans="1:4" x14ac:dyDescent="0.25">
      <c r="A865" t="s">
        <v>4167</v>
      </c>
      <c r="B865" t="s">
        <v>4116</v>
      </c>
      <c r="C865" t="s">
        <v>4168</v>
      </c>
      <c r="D865" t="s">
        <v>2029</v>
      </c>
    </row>
    <row r="866" spans="1:4" x14ac:dyDescent="0.25">
      <c r="A866" t="s">
        <v>4169</v>
      </c>
      <c r="B866" t="s">
        <v>4116</v>
      </c>
      <c r="C866" t="s">
        <v>4170</v>
      </c>
      <c r="D866" t="s">
        <v>1871</v>
      </c>
    </row>
    <row r="867" spans="1:4" x14ac:dyDescent="0.25">
      <c r="A867" t="s">
        <v>4171</v>
      </c>
      <c r="B867" t="s">
        <v>4116</v>
      </c>
      <c r="C867" t="s">
        <v>4172</v>
      </c>
      <c r="D867" t="s">
        <v>1993</v>
      </c>
    </row>
    <row r="868" spans="1:4" x14ac:dyDescent="0.25">
      <c r="A868" t="s">
        <v>4173</v>
      </c>
      <c r="B868" t="s">
        <v>4116</v>
      </c>
      <c r="C868" t="s">
        <v>4174</v>
      </c>
      <c r="D868" t="s">
        <v>2090</v>
      </c>
    </row>
    <row r="869" spans="1:4" x14ac:dyDescent="0.25">
      <c r="A869" t="s">
        <v>1776</v>
      </c>
      <c r="B869" t="s">
        <v>4116</v>
      </c>
      <c r="C869" t="s">
        <v>4175</v>
      </c>
      <c r="D869" t="s">
        <v>1809</v>
      </c>
    </row>
    <row r="870" spans="1:4" x14ac:dyDescent="0.25">
      <c r="A870" t="s">
        <v>4176</v>
      </c>
      <c r="B870" t="s">
        <v>4116</v>
      </c>
      <c r="C870" t="s">
        <v>4177</v>
      </c>
      <c r="D870" t="s">
        <v>2117</v>
      </c>
    </row>
    <row r="871" spans="1:4" x14ac:dyDescent="0.25">
      <c r="A871" t="s">
        <v>4178</v>
      </c>
      <c r="B871" t="s">
        <v>4116</v>
      </c>
      <c r="C871" t="s">
        <v>4179</v>
      </c>
      <c r="D871" t="s">
        <v>1809</v>
      </c>
    </row>
    <row r="872" spans="1:4" x14ac:dyDescent="0.25">
      <c r="A872" t="s">
        <v>4180</v>
      </c>
      <c r="B872" t="s">
        <v>4116</v>
      </c>
      <c r="C872" t="s">
        <v>4181</v>
      </c>
      <c r="D872" t="s">
        <v>2117</v>
      </c>
    </row>
    <row r="873" spans="1:4" x14ac:dyDescent="0.25">
      <c r="A873" t="s">
        <v>4182</v>
      </c>
      <c r="B873" t="s">
        <v>4116</v>
      </c>
      <c r="C873" t="s">
        <v>4183</v>
      </c>
      <c r="D873" t="s">
        <v>2117</v>
      </c>
    </row>
    <row r="874" spans="1:4" x14ac:dyDescent="0.25">
      <c r="A874" t="s">
        <v>4184</v>
      </c>
      <c r="B874" t="s">
        <v>4116</v>
      </c>
      <c r="C874" t="s">
        <v>4185</v>
      </c>
      <c r="D874" t="s">
        <v>1695</v>
      </c>
    </row>
    <row r="875" spans="1:4" x14ac:dyDescent="0.25">
      <c r="A875" t="s">
        <v>4186</v>
      </c>
      <c r="B875" t="s">
        <v>4116</v>
      </c>
      <c r="C875" t="s">
        <v>4187</v>
      </c>
      <c r="D875" t="s">
        <v>1871</v>
      </c>
    </row>
    <row r="876" spans="1:4" x14ac:dyDescent="0.25">
      <c r="A876" t="s">
        <v>4188</v>
      </c>
      <c r="B876" t="s">
        <v>4116</v>
      </c>
      <c r="C876" t="s">
        <v>4189</v>
      </c>
      <c r="D876" t="s">
        <v>2026</v>
      </c>
    </row>
    <row r="877" spans="1:4" x14ac:dyDescent="0.25">
      <c r="A877" t="s">
        <v>4190</v>
      </c>
      <c r="B877" t="s">
        <v>4116</v>
      </c>
      <c r="C877" t="s">
        <v>4191</v>
      </c>
      <c r="D877" t="s">
        <v>1824</v>
      </c>
    </row>
    <row r="878" spans="1:4" x14ac:dyDescent="0.25">
      <c r="A878" t="s">
        <v>4192</v>
      </c>
      <c r="B878" t="s">
        <v>4116</v>
      </c>
      <c r="C878" t="s">
        <v>4193</v>
      </c>
      <c r="D878" t="s">
        <v>2029</v>
      </c>
    </row>
    <row r="879" spans="1:4" x14ac:dyDescent="0.25">
      <c r="A879" t="s">
        <v>4194</v>
      </c>
      <c r="B879" t="s">
        <v>4116</v>
      </c>
      <c r="C879" t="s">
        <v>4195</v>
      </c>
      <c r="D879" t="s">
        <v>1809</v>
      </c>
    </row>
    <row r="880" spans="1:4" x14ac:dyDescent="0.25">
      <c r="A880" t="s">
        <v>4196</v>
      </c>
      <c r="B880" t="s">
        <v>4116</v>
      </c>
      <c r="C880" t="s">
        <v>4197</v>
      </c>
      <c r="D880" t="s">
        <v>2090</v>
      </c>
    </row>
    <row r="881" spans="1:4" x14ac:dyDescent="0.25">
      <c r="A881" t="s">
        <v>4198</v>
      </c>
      <c r="B881" t="s">
        <v>4116</v>
      </c>
      <c r="C881" t="s">
        <v>4199</v>
      </c>
      <c r="D881" t="s">
        <v>2029</v>
      </c>
    </row>
    <row r="882" spans="1:4" x14ac:dyDescent="0.25">
      <c r="A882" t="s">
        <v>4200</v>
      </c>
      <c r="B882" t="s">
        <v>4116</v>
      </c>
      <c r="C882" t="s">
        <v>4201</v>
      </c>
      <c r="D882" t="s">
        <v>2074</v>
      </c>
    </row>
    <row r="883" spans="1:4" x14ac:dyDescent="0.25">
      <c r="A883" t="s">
        <v>4202</v>
      </c>
      <c r="B883" t="s">
        <v>4116</v>
      </c>
      <c r="C883" t="s">
        <v>4203</v>
      </c>
      <c r="D883" t="s">
        <v>1824</v>
      </c>
    </row>
    <row r="884" spans="1:4" x14ac:dyDescent="0.25">
      <c r="A884" t="s">
        <v>4204</v>
      </c>
      <c r="B884" t="s">
        <v>4116</v>
      </c>
      <c r="C884" t="s">
        <v>4205</v>
      </c>
      <c r="D884" t="s">
        <v>1824</v>
      </c>
    </row>
    <row r="885" spans="1:4" x14ac:dyDescent="0.25">
      <c r="A885" t="s">
        <v>4206</v>
      </c>
      <c r="B885" t="s">
        <v>4116</v>
      </c>
      <c r="C885" t="s">
        <v>4207</v>
      </c>
      <c r="D885" t="s">
        <v>1809</v>
      </c>
    </row>
    <row r="886" spans="1:4" x14ac:dyDescent="0.25">
      <c r="A886" t="s">
        <v>4208</v>
      </c>
      <c r="B886" t="s">
        <v>4116</v>
      </c>
      <c r="C886" t="s">
        <v>4209</v>
      </c>
      <c r="D886" t="s">
        <v>1809</v>
      </c>
    </row>
    <row r="887" spans="1:4" x14ac:dyDescent="0.25">
      <c r="A887" t="s">
        <v>4210</v>
      </c>
      <c r="B887" t="s">
        <v>4116</v>
      </c>
      <c r="C887" t="s">
        <v>4211</v>
      </c>
      <c r="D887" t="s">
        <v>1809</v>
      </c>
    </row>
    <row r="888" spans="1:4" x14ac:dyDescent="0.25">
      <c r="A888" t="s">
        <v>4212</v>
      </c>
      <c r="B888" t="s">
        <v>4116</v>
      </c>
      <c r="C888" t="s">
        <v>4213</v>
      </c>
      <c r="D888" t="s">
        <v>2117</v>
      </c>
    </row>
    <row r="889" spans="1:4" x14ac:dyDescent="0.25">
      <c r="A889" t="s">
        <v>4214</v>
      </c>
      <c r="B889" t="s">
        <v>4116</v>
      </c>
      <c r="C889" t="s">
        <v>4215</v>
      </c>
      <c r="D889" t="s">
        <v>2018</v>
      </c>
    </row>
    <row r="890" spans="1:4" x14ac:dyDescent="0.25">
      <c r="A890" t="s">
        <v>4216</v>
      </c>
      <c r="B890" t="s">
        <v>4116</v>
      </c>
      <c r="C890" t="s">
        <v>4217</v>
      </c>
      <c r="D890" t="s">
        <v>2026</v>
      </c>
    </row>
    <row r="891" spans="1:4" x14ac:dyDescent="0.25">
      <c r="A891" t="s">
        <v>4218</v>
      </c>
      <c r="B891" t="s">
        <v>4116</v>
      </c>
      <c r="C891" t="s">
        <v>4219</v>
      </c>
      <c r="D891" t="s">
        <v>2074</v>
      </c>
    </row>
    <row r="892" spans="1:4" x14ac:dyDescent="0.25">
      <c r="A892" t="s">
        <v>4220</v>
      </c>
      <c r="B892" t="s">
        <v>4116</v>
      </c>
      <c r="C892" t="s">
        <v>4221</v>
      </c>
      <c r="D892" t="s">
        <v>1820</v>
      </c>
    </row>
    <row r="893" spans="1:4" x14ac:dyDescent="0.25">
      <c r="A893" t="s">
        <v>4222</v>
      </c>
      <c r="B893" t="s">
        <v>4116</v>
      </c>
      <c r="C893" t="s">
        <v>4223</v>
      </c>
      <c r="D893" t="s">
        <v>2026</v>
      </c>
    </row>
    <row r="894" spans="1:4" x14ac:dyDescent="0.25">
      <c r="A894" t="s">
        <v>4224</v>
      </c>
      <c r="B894" t="s">
        <v>4116</v>
      </c>
      <c r="C894" t="s">
        <v>4225</v>
      </c>
      <c r="D894" t="s">
        <v>2117</v>
      </c>
    </row>
    <row r="895" spans="1:4" x14ac:dyDescent="0.25">
      <c r="A895" t="s">
        <v>4226</v>
      </c>
      <c r="B895" t="s">
        <v>4116</v>
      </c>
      <c r="C895" t="s">
        <v>4225</v>
      </c>
      <c r="D895" t="s">
        <v>2117</v>
      </c>
    </row>
    <row r="896" spans="1:4" x14ac:dyDescent="0.25">
      <c r="A896" t="s">
        <v>4227</v>
      </c>
      <c r="B896" t="s">
        <v>4116</v>
      </c>
      <c r="C896" t="s">
        <v>4228</v>
      </c>
      <c r="D896" t="s">
        <v>4229</v>
      </c>
    </row>
    <row r="897" spans="1:4" x14ac:dyDescent="0.25">
      <c r="A897" t="s">
        <v>4230</v>
      </c>
      <c r="B897" t="s">
        <v>4116</v>
      </c>
      <c r="C897" t="s">
        <v>4231</v>
      </c>
      <c r="D897" t="s">
        <v>1809</v>
      </c>
    </row>
    <row r="898" spans="1:4" x14ac:dyDescent="0.25">
      <c r="A898" t="s">
        <v>4232</v>
      </c>
      <c r="B898" t="s">
        <v>4116</v>
      </c>
      <c r="C898" t="s">
        <v>4233</v>
      </c>
      <c r="D898" t="s">
        <v>2074</v>
      </c>
    </row>
    <row r="899" spans="1:4" x14ac:dyDescent="0.25">
      <c r="A899" t="s">
        <v>4234</v>
      </c>
      <c r="B899" t="s">
        <v>4116</v>
      </c>
      <c r="C899" t="s">
        <v>4235</v>
      </c>
      <c r="D899" t="s">
        <v>1993</v>
      </c>
    </row>
    <row r="900" spans="1:4" x14ac:dyDescent="0.25">
      <c r="A900" t="s">
        <v>4236</v>
      </c>
      <c r="B900" t="s">
        <v>4116</v>
      </c>
      <c r="C900" t="s">
        <v>4237</v>
      </c>
      <c r="D900" t="s">
        <v>1871</v>
      </c>
    </row>
    <row r="901" spans="1:4" x14ac:dyDescent="0.25">
      <c r="A901" t="s">
        <v>4238</v>
      </c>
      <c r="B901" t="s">
        <v>4116</v>
      </c>
      <c r="C901" t="s">
        <v>4239</v>
      </c>
      <c r="D901" t="s">
        <v>2029</v>
      </c>
    </row>
    <row r="902" spans="1:4" x14ac:dyDescent="0.25">
      <c r="A902" t="s">
        <v>4240</v>
      </c>
      <c r="B902" t="s">
        <v>4116</v>
      </c>
      <c r="C902" t="s">
        <v>4241</v>
      </c>
      <c r="D902" t="s">
        <v>2134</v>
      </c>
    </row>
    <row r="903" spans="1:4" x14ac:dyDescent="0.25">
      <c r="A903" t="s">
        <v>4242</v>
      </c>
      <c r="B903" t="s">
        <v>4116</v>
      </c>
      <c r="C903" t="s">
        <v>4243</v>
      </c>
      <c r="D903" t="s">
        <v>2093</v>
      </c>
    </row>
    <row r="904" spans="1:4" x14ac:dyDescent="0.25">
      <c r="A904" t="s">
        <v>4244</v>
      </c>
      <c r="B904" t="s">
        <v>4116</v>
      </c>
      <c r="C904" t="s">
        <v>4245</v>
      </c>
      <c r="D904" t="s">
        <v>1809</v>
      </c>
    </row>
    <row r="905" spans="1:4" x14ac:dyDescent="0.25">
      <c r="A905" t="s">
        <v>4246</v>
      </c>
      <c r="B905" t="s">
        <v>4116</v>
      </c>
      <c r="C905" t="s">
        <v>4247</v>
      </c>
      <c r="D905" t="s">
        <v>2117</v>
      </c>
    </row>
    <row r="906" spans="1:4" x14ac:dyDescent="0.25">
      <c r="A906" t="s">
        <v>4248</v>
      </c>
      <c r="B906" t="s">
        <v>4116</v>
      </c>
      <c r="C906" t="s">
        <v>4249</v>
      </c>
      <c r="D906" t="s">
        <v>1993</v>
      </c>
    </row>
    <row r="907" spans="1:4" x14ac:dyDescent="0.25">
      <c r="A907" t="s">
        <v>4250</v>
      </c>
      <c r="B907" t="s">
        <v>4116</v>
      </c>
      <c r="C907" t="s">
        <v>4251</v>
      </c>
      <c r="D907" t="s">
        <v>1817</v>
      </c>
    </row>
    <row r="908" spans="1:4" x14ac:dyDescent="0.25">
      <c r="A908" t="s">
        <v>4252</v>
      </c>
      <c r="B908" t="s">
        <v>4116</v>
      </c>
      <c r="C908" t="s">
        <v>4253</v>
      </c>
      <c r="D908" t="s">
        <v>1809</v>
      </c>
    </row>
    <row r="909" spans="1:4" x14ac:dyDescent="0.25">
      <c r="A909" t="s">
        <v>4254</v>
      </c>
      <c r="B909" t="s">
        <v>4116</v>
      </c>
      <c r="C909" t="s">
        <v>4255</v>
      </c>
      <c r="D909" t="s">
        <v>2021</v>
      </c>
    </row>
    <row r="910" spans="1:4" x14ac:dyDescent="0.25">
      <c r="A910" t="s">
        <v>4256</v>
      </c>
      <c r="B910" t="s">
        <v>4116</v>
      </c>
      <c r="C910" t="s">
        <v>4257</v>
      </c>
      <c r="D910" t="s">
        <v>2134</v>
      </c>
    </row>
    <row r="911" spans="1:4" x14ac:dyDescent="0.25">
      <c r="A911" t="s">
        <v>1685</v>
      </c>
      <c r="B911" t="s">
        <v>4116</v>
      </c>
      <c r="C911" t="s">
        <v>4257</v>
      </c>
      <c r="D911" t="s">
        <v>2134</v>
      </c>
    </row>
    <row r="912" spans="1:4" x14ac:dyDescent="0.25">
      <c r="A912" t="s">
        <v>4258</v>
      </c>
      <c r="B912" t="s">
        <v>4116</v>
      </c>
      <c r="C912" t="s">
        <v>4259</v>
      </c>
      <c r="D912" t="s">
        <v>2029</v>
      </c>
    </row>
    <row r="913" spans="1:4" x14ac:dyDescent="0.25">
      <c r="A913" t="s">
        <v>4260</v>
      </c>
      <c r="B913" t="s">
        <v>4116</v>
      </c>
      <c r="C913" t="s">
        <v>4261</v>
      </c>
      <c r="D913" t="s">
        <v>2046</v>
      </c>
    </row>
    <row r="914" spans="1:4" x14ac:dyDescent="0.25">
      <c r="A914" t="s">
        <v>4262</v>
      </c>
      <c r="B914" t="s">
        <v>4116</v>
      </c>
      <c r="C914" t="s">
        <v>4263</v>
      </c>
      <c r="D914" t="s">
        <v>2134</v>
      </c>
    </row>
    <row r="915" spans="1:4" x14ac:dyDescent="0.25">
      <c r="A915" t="s">
        <v>4264</v>
      </c>
      <c r="B915" t="s">
        <v>4116</v>
      </c>
      <c r="C915" t="s">
        <v>4265</v>
      </c>
      <c r="D915" t="s">
        <v>1993</v>
      </c>
    </row>
    <row r="916" spans="1:4" x14ac:dyDescent="0.25">
      <c r="A916" t="s">
        <v>4266</v>
      </c>
      <c r="B916" t="s">
        <v>4116</v>
      </c>
      <c r="C916" t="s">
        <v>4267</v>
      </c>
      <c r="D916" t="s">
        <v>1809</v>
      </c>
    </row>
    <row r="917" spans="1:4" x14ac:dyDescent="0.25">
      <c r="A917" t="s">
        <v>4268</v>
      </c>
      <c r="B917" t="s">
        <v>4116</v>
      </c>
      <c r="C917" t="s">
        <v>4269</v>
      </c>
      <c r="D917" t="s">
        <v>1993</v>
      </c>
    </row>
    <row r="918" spans="1:4" x14ac:dyDescent="0.25">
      <c r="A918" t="s">
        <v>4270</v>
      </c>
      <c r="B918" t="s">
        <v>4116</v>
      </c>
      <c r="C918" t="s">
        <v>4271</v>
      </c>
      <c r="D918" t="s">
        <v>1820</v>
      </c>
    </row>
    <row r="919" spans="1:4" x14ac:dyDescent="0.25">
      <c r="A919" t="s">
        <v>4272</v>
      </c>
      <c r="B919" t="s">
        <v>4116</v>
      </c>
      <c r="C919" t="s">
        <v>4271</v>
      </c>
      <c r="D919" t="s">
        <v>1820</v>
      </c>
    </row>
    <row r="920" spans="1:4" x14ac:dyDescent="0.25">
      <c r="A920" t="s">
        <v>4273</v>
      </c>
      <c r="B920" t="s">
        <v>4116</v>
      </c>
      <c r="C920" t="s">
        <v>4274</v>
      </c>
      <c r="D920" t="s">
        <v>2093</v>
      </c>
    </row>
    <row r="921" spans="1:4" x14ac:dyDescent="0.25">
      <c r="A921" t="s">
        <v>4275</v>
      </c>
      <c r="B921" t="s">
        <v>4116</v>
      </c>
      <c r="C921" t="s">
        <v>4276</v>
      </c>
      <c r="D921" t="s">
        <v>1809</v>
      </c>
    </row>
    <row r="922" spans="1:4" x14ac:dyDescent="0.25">
      <c r="A922" t="s">
        <v>4277</v>
      </c>
      <c r="B922" t="s">
        <v>4116</v>
      </c>
      <c r="C922" t="s">
        <v>4278</v>
      </c>
      <c r="D922" t="s">
        <v>2074</v>
      </c>
    </row>
    <row r="923" spans="1:4" x14ac:dyDescent="0.25">
      <c r="A923" t="s">
        <v>4279</v>
      </c>
      <c r="B923" t="s">
        <v>4116</v>
      </c>
      <c r="C923" t="s">
        <v>4280</v>
      </c>
      <c r="D923" t="s">
        <v>1781</v>
      </c>
    </row>
    <row r="924" spans="1:4" x14ac:dyDescent="0.25">
      <c r="A924" t="s">
        <v>4281</v>
      </c>
      <c r="B924" t="s">
        <v>4116</v>
      </c>
      <c r="C924" t="s">
        <v>4282</v>
      </c>
      <c r="D924" t="s">
        <v>2117</v>
      </c>
    </row>
    <row r="925" spans="1:4" x14ac:dyDescent="0.25">
      <c r="A925" t="s">
        <v>4283</v>
      </c>
      <c r="B925" t="s">
        <v>4116</v>
      </c>
      <c r="C925" t="s">
        <v>4284</v>
      </c>
      <c r="D925" t="s">
        <v>2134</v>
      </c>
    </row>
    <row r="926" spans="1:4" x14ac:dyDescent="0.25">
      <c r="A926" t="s">
        <v>4285</v>
      </c>
      <c r="B926" t="s">
        <v>4116</v>
      </c>
      <c r="C926" t="s">
        <v>4286</v>
      </c>
      <c r="D926" t="s">
        <v>2134</v>
      </c>
    </row>
    <row r="927" spans="1:4" x14ac:dyDescent="0.25">
      <c r="A927" t="s">
        <v>4287</v>
      </c>
      <c r="B927" t="s">
        <v>4116</v>
      </c>
      <c r="C927" t="s">
        <v>4288</v>
      </c>
      <c r="D927" t="s">
        <v>2029</v>
      </c>
    </row>
    <row r="928" spans="1:4" x14ac:dyDescent="0.25">
      <c r="A928" t="s">
        <v>4289</v>
      </c>
      <c r="B928" t="s">
        <v>4116</v>
      </c>
      <c r="C928" t="s">
        <v>4290</v>
      </c>
      <c r="D928" t="s">
        <v>1993</v>
      </c>
    </row>
    <row r="929" spans="1:4" x14ac:dyDescent="0.25">
      <c r="A929" t="s">
        <v>4291</v>
      </c>
      <c r="B929" t="s">
        <v>4116</v>
      </c>
      <c r="C929" t="s">
        <v>4292</v>
      </c>
      <c r="D929" t="s">
        <v>2117</v>
      </c>
    </row>
    <row r="930" spans="1:4" x14ac:dyDescent="0.25">
      <c r="A930" t="s">
        <v>4293</v>
      </c>
      <c r="B930" t="s">
        <v>4116</v>
      </c>
      <c r="C930" t="s">
        <v>4294</v>
      </c>
      <c r="D930" t="s">
        <v>1871</v>
      </c>
    </row>
    <row r="931" spans="1:4" x14ac:dyDescent="0.25">
      <c r="A931" t="s">
        <v>4295</v>
      </c>
      <c r="B931" t="s">
        <v>4116</v>
      </c>
      <c r="C931" t="s">
        <v>4296</v>
      </c>
      <c r="D931" t="s">
        <v>1871</v>
      </c>
    </row>
    <row r="932" spans="1:4" x14ac:dyDescent="0.25">
      <c r="A932" t="s">
        <v>4297</v>
      </c>
      <c r="B932" t="s">
        <v>4116</v>
      </c>
      <c r="C932" t="s">
        <v>4298</v>
      </c>
      <c r="D932" t="s">
        <v>1809</v>
      </c>
    </row>
    <row r="933" spans="1:4" x14ac:dyDescent="0.25">
      <c r="A933" t="s">
        <v>4299</v>
      </c>
      <c r="B933" t="s">
        <v>4116</v>
      </c>
      <c r="C933" t="s">
        <v>4300</v>
      </c>
      <c r="D933" t="s">
        <v>2090</v>
      </c>
    </row>
    <row r="934" spans="1:4" x14ac:dyDescent="0.25">
      <c r="A934" t="s">
        <v>4301</v>
      </c>
      <c r="B934" t="s">
        <v>4116</v>
      </c>
      <c r="C934" t="s">
        <v>4302</v>
      </c>
      <c r="D934" t="s">
        <v>1781</v>
      </c>
    </row>
    <row r="935" spans="1:4" x14ac:dyDescent="0.25">
      <c r="A935" t="s">
        <v>4303</v>
      </c>
      <c r="B935" t="s">
        <v>4116</v>
      </c>
      <c r="C935" t="s">
        <v>4304</v>
      </c>
      <c r="D935" t="s">
        <v>1723</v>
      </c>
    </row>
    <row r="936" spans="1:4" x14ac:dyDescent="0.25">
      <c r="A936" t="s">
        <v>4305</v>
      </c>
      <c r="B936" t="s">
        <v>4116</v>
      </c>
      <c r="C936" t="s">
        <v>4306</v>
      </c>
      <c r="D936" t="s">
        <v>2134</v>
      </c>
    </row>
    <row r="937" spans="1:4" x14ac:dyDescent="0.25">
      <c r="A937" t="s">
        <v>4307</v>
      </c>
      <c r="B937" t="s">
        <v>4116</v>
      </c>
      <c r="C937" t="s">
        <v>4308</v>
      </c>
      <c r="D937" t="s">
        <v>2060</v>
      </c>
    </row>
    <row r="938" spans="1:4" x14ac:dyDescent="0.25">
      <c r="A938" t="s">
        <v>4309</v>
      </c>
      <c r="B938" t="s">
        <v>4116</v>
      </c>
      <c r="C938" t="s">
        <v>4310</v>
      </c>
      <c r="D938" t="s">
        <v>2029</v>
      </c>
    </row>
    <row r="939" spans="1:4" x14ac:dyDescent="0.25">
      <c r="A939" t="s">
        <v>4311</v>
      </c>
      <c r="B939" t="s">
        <v>4116</v>
      </c>
      <c r="C939" t="s">
        <v>4312</v>
      </c>
      <c r="D939" t="s">
        <v>1820</v>
      </c>
    </row>
    <row r="940" spans="1:4" x14ac:dyDescent="0.25">
      <c r="A940" t="s">
        <v>4313</v>
      </c>
      <c r="B940" t="s">
        <v>4116</v>
      </c>
      <c r="C940" t="s">
        <v>4314</v>
      </c>
      <c r="D940" t="s">
        <v>1809</v>
      </c>
    </row>
    <row r="941" spans="1:4" x14ac:dyDescent="0.25">
      <c r="A941" t="s">
        <v>4315</v>
      </c>
      <c r="B941" t="s">
        <v>4116</v>
      </c>
      <c r="C941" t="s">
        <v>4316</v>
      </c>
      <c r="D941" t="s">
        <v>2134</v>
      </c>
    </row>
    <row r="942" spans="1:4" x14ac:dyDescent="0.25">
      <c r="A942" t="s">
        <v>4317</v>
      </c>
      <c r="B942" t="s">
        <v>4116</v>
      </c>
      <c r="C942" t="s">
        <v>4318</v>
      </c>
      <c r="D942" t="s">
        <v>1871</v>
      </c>
    </row>
    <row r="943" spans="1:4" x14ac:dyDescent="0.25">
      <c r="A943" t="s">
        <v>4319</v>
      </c>
      <c r="B943" t="s">
        <v>4116</v>
      </c>
      <c r="C943" t="s">
        <v>4320</v>
      </c>
      <c r="D943" t="s">
        <v>2134</v>
      </c>
    </row>
    <row r="944" spans="1:4" x14ac:dyDescent="0.25">
      <c r="A944" t="s">
        <v>4321</v>
      </c>
      <c r="B944" t="s">
        <v>4116</v>
      </c>
      <c r="C944" t="s">
        <v>4322</v>
      </c>
      <c r="D944" t="s">
        <v>1809</v>
      </c>
    </row>
    <row r="945" spans="1:4" x14ac:dyDescent="0.25">
      <c r="A945" t="s">
        <v>4323</v>
      </c>
      <c r="B945" t="s">
        <v>4116</v>
      </c>
      <c r="C945" t="s">
        <v>4324</v>
      </c>
      <c r="D945" t="s">
        <v>1778</v>
      </c>
    </row>
    <row r="946" spans="1:4" x14ac:dyDescent="0.25">
      <c r="A946" t="s">
        <v>4325</v>
      </c>
      <c r="B946" t="s">
        <v>4116</v>
      </c>
      <c r="C946" t="s">
        <v>4326</v>
      </c>
      <c r="D946" t="s">
        <v>1993</v>
      </c>
    </row>
    <row r="947" spans="1:4" x14ac:dyDescent="0.25">
      <c r="A947" t="s">
        <v>4327</v>
      </c>
      <c r="B947" t="s">
        <v>4116</v>
      </c>
      <c r="C947" t="s">
        <v>4328</v>
      </c>
      <c r="D947" t="s">
        <v>1695</v>
      </c>
    </row>
    <row r="948" spans="1:4" x14ac:dyDescent="0.25">
      <c r="A948" t="s">
        <v>4329</v>
      </c>
      <c r="B948" t="s">
        <v>4116</v>
      </c>
      <c r="C948" t="s">
        <v>4330</v>
      </c>
      <c r="D948" t="s">
        <v>2026</v>
      </c>
    </row>
    <row r="949" spans="1:4" x14ac:dyDescent="0.25">
      <c r="A949" t="s">
        <v>4331</v>
      </c>
      <c r="B949" t="s">
        <v>4116</v>
      </c>
      <c r="C949" t="s">
        <v>4330</v>
      </c>
      <c r="D949" t="s">
        <v>2026</v>
      </c>
    </row>
    <row r="950" spans="1:4" x14ac:dyDescent="0.25">
      <c r="A950" t="s">
        <v>4332</v>
      </c>
      <c r="B950" t="s">
        <v>4116</v>
      </c>
      <c r="C950" t="s">
        <v>4333</v>
      </c>
      <c r="D950" t="s">
        <v>1847</v>
      </c>
    </row>
    <row r="951" spans="1:4" x14ac:dyDescent="0.25">
      <c r="A951" t="s">
        <v>4334</v>
      </c>
      <c r="B951" t="s">
        <v>4116</v>
      </c>
      <c r="C951" t="s">
        <v>4335</v>
      </c>
      <c r="D951" t="s">
        <v>2074</v>
      </c>
    </row>
    <row r="952" spans="1:4" x14ac:dyDescent="0.25">
      <c r="A952" t="s">
        <v>4336</v>
      </c>
      <c r="B952" t="s">
        <v>4116</v>
      </c>
      <c r="C952" t="s">
        <v>4337</v>
      </c>
      <c r="D952" t="s">
        <v>2018</v>
      </c>
    </row>
    <row r="953" spans="1:4" x14ac:dyDescent="0.25">
      <c r="A953" t="s">
        <v>4338</v>
      </c>
      <c r="B953" t="s">
        <v>4116</v>
      </c>
      <c r="C953" t="s">
        <v>4339</v>
      </c>
      <c r="D953" t="s">
        <v>1809</v>
      </c>
    </row>
    <row r="954" spans="1:4" x14ac:dyDescent="0.25">
      <c r="A954" t="s">
        <v>4340</v>
      </c>
      <c r="B954" t="s">
        <v>4116</v>
      </c>
      <c r="C954" t="s">
        <v>4341</v>
      </c>
      <c r="D954" t="s">
        <v>1809</v>
      </c>
    </row>
    <row r="955" spans="1:4" x14ac:dyDescent="0.25">
      <c r="A955" t="s">
        <v>4342</v>
      </c>
      <c r="B955" t="s">
        <v>4116</v>
      </c>
      <c r="C955" t="s">
        <v>4343</v>
      </c>
      <c r="D955" t="s">
        <v>1871</v>
      </c>
    </row>
    <row r="956" spans="1:4" x14ac:dyDescent="0.25">
      <c r="A956" t="s">
        <v>4344</v>
      </c>
      <c r="B956" t="s">
        <v>4116</v>
      </c>
      <c r="C956" t="s">
        <v>4345</v>
      </c>
      <c r="D956" t="s">
        <v>1809</v>
      </c>
    </row>
    <row r="957" spans="1:4" x14ac:dyDescent="0.25">
      <c r="A957" t="s">
        <v>4346</v>
      </c>
      <c r="B957" t="s">
        <v>4116</v>
      </c>
      <c r="C957" t="s">
        <v>4347</v>
      </c>
      <c r="D957" t="s">
        <v>2021</v>
      </c>
    </row>
    <row r="958" spans="1:4" x14ac:dyDescent="0.25">
      <c r="A958" t="s">
        <v>4348</v>
      </c>
      <c r="B958" t="s">
        <v>4116</v>
      </c>
      <c r="C958" t="s">
        <v>4349</v>
      </c>
      <c r="D958" t="s">
        <v>1809</v>
      </c>
    </row>
    <row r="959" spans="1:4" x14ac:dyDescent="0.25">
      <c r="A959" t="s">
        <v>4350</v>
      </c>
      <c r="B959" t="s">
        <v>4116</v>
      </c>
      <c r="C959" t="s">
        <v>4351</v>
      </c>
      <c r="D959" t="s">
        <v>2134</v>
      </c>
    </row>
    <row r="960" spans="1:4" x14ac:dyDescent="0.25">
      <c r="A960" t="s">
        <v>4352</v>
      </c>
      <c r="B960" t="s">
        <v>4116</v>
      </c>
      <c r="C960" t="s">
        <v>4353</v>
      </c>
      <c r="D960" t="s">
        <v>2134</v>
      </c>
    </row>
    <row r="961" spans="1:4" x14ac:dyDescent="0.25">
      <c r="A961" t="s">
        <v>4354</v>
      </c>
      <c r="B961" t="s">
        <v>4116</v>
      </c>
      <c r="C961" t="s">
        <v>4355</v>
      </c>
      <c r="D961" t="s">
        <v>1809</v>
      </c>
    </row>
    <row r="962" spans="1:4" x14ac:dyDescent="0.25">
      <c r="A962" t="s">
        <v>4356</v>
      </c>
      <c r="B962" t="s">
        <v>4116</v>
      </c>
      <c r="C962" t="s">
        <v>4357</v>
      </c>
      <c r="D962" t="s">
        <v>1809</v>
      </c>
    </row>
    <row r="963" spans="1:4" x14ac:dyDescent="0.25">
      <c r="A963" t="s">
        <v>4358</v>
      </c>
      <c r="B963" t="s">
        <v>4116</v>
      </c>
      <c r="C963" t="s">
        <v>4359</v>
      </c>
      <c r="D963" t="s">
        <v>2134</v>
      </c>
    </row>
    <row r="964" spans="1:4" x14ac:dyDescent="0.25">
      <c r="A964" t="s">
        <v>4360</v>
      </c>
      <c r="B964" t="s">
        <v>4116</v>
      </c>
      <c r="C964" t="s">
        <v>4361</v>
      </c>
      <c r="D964" t="s">
        <v>2134</v>
      </c>
    </row>
    <row r="965" spans="1:4" x14ac:dyDescent="0.25">
      <c r="A965" t="s">
        <v>4362</v>
      </c>
      <c r="B965" t="s">
        <v>4116</v>
      </c>
      <c r="C965" t="s">
        <v>4363</v>
      </c>
      <c r="D965" t="s">
        <v>1809</v>
      </c>
    </row>
    <row r="966" spans="1:4" x14ac:dyDescent="0.25">
      <c r="A966" t="s">
        <v>4364</v>
      </c>
      <c r="B966" t="s">
        <v>4116</v>
      </c>
      <c r="C966" t="s">
        <v>4365</v>
      </c>
      <c r="D966" t="s">
        <v>1809</v>
      </c>
    </row>
    <row r="967" spans="1:4" x14ac:dyDescent="0.25">
      <c r="A967" t="s">
        <v>4366</v>
      </c>
      <c r="B967" t="s">
        <v>4116</v>
      </c>
      <c r="C967" t="s">
        <v>4367</v>
      </c>
      <c r="D967" t="s">
        <v>1871</v>
      </c>
    </row>
    <row r="968" spans="1:4" x14ac:dyDescent="0.25">
      <c r="A968" t="s">
        <v>4368</v>
      </c>
      <c r="B968" t="s">
        <v>4116</v>
      </c>
      <c r="C968" t="s">
        <v>4369</v>
      </c>
      <c r="D968" t="s">
        <v>2074</v>
      </c>
    </row>
    <row r="969" spans="1:4" x14ac:dyDescent="0.25">
      <c r="A969" t="s">
        <v>1663</v>
      </c>
      <c r="B969" t="s">
        <v>4116</v>
      </c>
      <c r="C969" t="s">
        <v>4370</v>
      </c>
      <c r="D969" t="s">
        <v>1809</v>
      </c>
    </row>
    <row r="970" spans="1:4" x14ac:dyDescent="0.25">
      <c r="A970" t="s">
        <v>4371</v>
      </c>
      <c r="B970" t="s">
        <v>4116</v>
      </c>
      <c r="C970" t="s">
        <v>4372</v>
      </c>
      <c r="D970" t="s">
        <v>1809</v>
      </c>
    </row>
    <row r="971" spans="1:4" x14ac:dyDescent="0.25">
      <c r="A971" t="s">
        <v>4373</v>
      </c>
      <c r="B971" t="s">
        <v>4116</v>
      </c>
      <c r="C971" t="s">
        <v>4374</v>
      </c>
      <c r="D971" t="s">
        <v>1824</v>
      </c>
    </row>
    <row r="972" spans="1:4" x14ac:dyDescent="0.25">
      <c r="A972" t="s">
        <v>4375</v>
      </c>
      <c r="B972" t="s">
        <v>4116</v>
      </c>
      <c r="C972" t="s">
        <v>4376</v>
      </c>
      <c r="D972" t="s">
        <v>1695</v>
      </c>
    </row>
    <row r="973" spans="1:4" x14ac:dyDescent="0.25">
      <c r="A973" t="s">
        <v>4377</v>
      </c>
      <c r="B973" t="s">
        <v>4116</v>
      </c>
      <c r="C973" t="s">
        <v>4378</v>
      </c>
      <c r="D973" t="s">
        <v>1809</v>
      </c>
    </row>
    <row r="974" spans="1:4" x14ac:dyDescent="0.25">
      <c r="A974" t="s">
        <v>4379</v>
      </c>
      <c r="B974" t="s">
        <v>4116</v>
      </c>
      <c r="C974" t="s">
        <v>4380</v>
      </c>
      <c r="D974" t="s">
        <v>2029</v>
      </c>
    </row>
    <row r="975" spans="1:4" x14ac:dyDescent="0.25">
      <c r="A975" t="s">
        <v>4381</v>
      </c>
      <c r="B975" t="s">
        <v>4116</v>
      </c>
      <c r="C975" t="s">
        <v>4382</v>
      </c>
      <c r="D975" t="s">
        <v>1809</v>
      </c>
    </row>
    <row r="976" spans="1:4" x14ac:dyDescent="0.25">
      <c r="A976" t="s">
        <v>4383</v>
      </c>
      <c r="B976" t="s">
        <v>4116</v>
      </c>
      <c r="C976" t="s">
        <v>4384</v>
      </c>
      <c r="D976" t="s">
        <v>2029</v>
      </c>
    </row>
    <row r="977" spans="1:4" x14ac:dyDescent="0.25">
      <c r="A977" t="s">
        <v>4385</v>
      </c>
      <c r="B977" t="s">
        <v>4116</v>
      </c>
      <c r="C977" t="s">
        <v>4386</v>
      </c>
      <c r="D977" t="s">
        <v>1824</v>
      </c>
    </row>
    <row r="978" spans="1:4" x14ac:dyDescent="0.25">
      <c r="A978" t="s">
        <v>4387</v>
      </c>
      <c r="B978" t="s">
        <v>4116</v>
      </c>
      <c r="C978" t="s">
        <v>4388</v>
      </c>
      <c r="D978" t="s">
        <v>4389</v>
      </c>
    </row>
    <row r="979" spans="1:4" x14ac:dyDescent="0.25">
      <c r="A979" t="s">
        <v>4390</v>
      </c>
      <c r="B979" t="s">
        <v>4116</v>
      </c>
      <c r="C979" t="s">
        <v>4391</v>
      </c>
      <c r="D979" t="s">
        <v>2029</v>
      </c>
    </row>
    <row r="980" spans="1:4" x14ac:dyDescent="0.25">
      <c r="A980" t="s">
        <v>4392</v>
      </c>
      <c r="B980" t="s">
        <v>4116</v>
      </c>
      <c r="C980" t="s">
        <v>4393</v>
      </c>
      <c r="D980" t="s">
        <v>1809</v>
      </c>
    </row>
    <row r="981" spans="1:4" x14ac:dyDescent="0.25">
      <c r="A981" t="s">
        <v>4394</v>
      </c>
      <c r="B981" t="s">
        <v>4116</v>
      </c>
      <c r="C981" t="s">
        <v>4395</v>
      </c>
      <c r="D981" t="s">
        <v>2026</v>
      </c>
    </row>
    <row r="982" spans="1:4" x14ac:dyDescent="0.25">
      <c r="A982" t="s">
        <v>4396</v>
      </c>
      <c r="B982" t="s">
        <v>4116</v>
      </c>
      <c r="C982" t="s">
        <v>4397</v>
      </c>
      <c r="D982" t="s">
        <v>1809</v>
      </c>
    </row>
    <row r="983" spans="1:4" x14ac:dyDescent="0.25">
      <c r="A983" t="s">
        <v>4398</v>
      </c>
      <c r="B983" t="s">
        <v>4116</v>
      </c>
      <c r="C983" t="s">
        <v>4399</v>
      </c>
      <c r="D983" t="s">
        <v>1820</v>
      </c>
    </row>
    <row r="984" spans="1:4" x14ac:dyDescent="0.25">
      <c r="A984" t="s">
        <v>4400</v>
      </c>
      <c r="B984" t="s">
        <v>4116</v>
      </c>
      <c r="C984" t="s">
        <v>4401</v>
      </c>
      <c r="D984" t="s">
        <v>1871</v>
      </c>
    </row>
    <row r="985" spans="1:4" x14ac:dyDescent="0.25">
      <c r="A985" t="s">
        <v>4402</v>
      </c>
      <c r="B985" t="s">
        <v>4116</v>
      </c>
      <c r="C985" t="s">
        <v>4403</v>
      </c>
      <c r="D985" t="s">
        <v>1781</v>
      </c>
    </row>
    <row r="986" spans="1:4" x14ac:dyDescent="0.25">
      <c r="A986" t="s">
        <v>4404</v>
      </c>
      <c r="B986" t="s">
        <v>4116</v>
      </c>
      <c r="C986" t="s">
        <v>4403</v>
      </c>
      <c r="D986" t="s">
        <v>1781</v>
      </c>
    </row>
    <row r="987" spans="1:4" x14ac:dyDescent="0.25">
      <c r="A987" t="s">
        <v>4405</v>
      </c>
      <c r="B987" t="s">
        <v>4116</v>
      </c>
      <c r="C987" t="s">
        <v>4406</v>
      </c>
      <c r="D987" t="s">
        <v>1865</v>
      </c>
    </row>
    <row r="988" spans="1:4" x14ac:dyDescent="0.25">
      <c r="A988" t="s">
        <v>4407</v>
      </c>
      <c r="B988" t="s">
        <v>4116</v>
      </c>
      <c r="C988" t="s">
        <v>4408</v>
      </c>
      <c r="D988" t="s">
        <v>2134</v>
      </c>
    </row>
    <row r="989" spans="1:4" x14ac:dyDescent="0.25">
      <c r="A989" t="s">
        <v>4409</v>
      </c>
      <c r="B989" t="s">
        <v>4116</v>
      </c>
      <c r="C989" t="s">
        <v>4410</v>
      </c>
      <c r="D989" t="s">
        <v>1871</v>
      </c>
    </row>
    <row r="990" spans="1:4" x14ac:dyDescent="0.25">
      <c r="A990" t="s">
        <v>4411</v>
      </c>
      <c r="B990" t="s">
        <v>4116</v>
      </c>
      <c r="C990" t="s">
        <v>4412</v>
      </c>
      <c r="D990" t="s">
        <v>1871</v>
      </c>
    </row>
    <row r="991" spans="1:4" x14ac:dyDescent="0.25">
      <c r="A991" t="s">
        <v>4413</v>
      </c>
      <c r="B991" t="s">
        <v>4116</v>
      </c>
      <c r="C991" t="s">
        <v>4414</v>
      </c>
      <c r="D991" t="s">
        <v>2074</v>
      </c>
    </row>
    <row r="992" spans="1:4" x14ac:dyDescent="0.25">
      <c r="A992" t="s">
        <v>4415</v>
      </c>
      <c r="B992" t="s">
        <v>4116</v>
      </c>
      <c r="C992" t="s">
        <v>4416</v>
      </c>
      <c r="D992" t="s">
        <v>1809</v>
      </c>
    </row>
    <row r="993" spans="1:4" x14ac:dyDescent="0.25">
      <c r="A993" t="s">
        <v>4417</v>
      </c>
      <c r="B993" t="s">
        <v>4116</v>
      </c>
      <c r="C993" t="s">
        <v>4418</v>
      </c>
      <c r="D993" t="s">
        <v>2134</v>
      </c>
    </row>
    <row r="994" spans="1:4" x14ac:dyDescent="0.25">
      <c r="A994" t="s">
        <v>4419</v>
      </c>
      <c r="B994" t="s">
        <v>4116</v>
      </c>
      <c r="C994" t="s">
        <v>4420</v>
      </c>
      <c r="D994" t="s">
        <v>1809</v>
      </c>
    </row>
    <row r="995" spans="1:4" x14ac:dyDescent="0.25">
      <c r="A995" t="s">
        <v>4421</v>
      </c>
      <c r="B995" t="s">
        <v>4116</v>
      </c>
      <c r="C995" t="s">
        <v>4422</v>
      </c>
      <c r="D995" t="s">
        <v>1809</v>
      </c>
    </row>
    <row r="996" spans="1:4" x14ac:dyDescent="0.25">
      <c r="A996" t="s">
        <v>4423</v>
      </c>
      <c r="B996" t="s">
        <v>4116</v>
      </c>
      <c r="C996" t="s">
        <v>4424</v>
      </c>
      <c r="D996" t="s">
        <v>2117</v>
      </c>
    </row>
    <row r="997" spans="1:4" x14ac:dyDescent="0.25">
      <c r="A997" t="s">
        <v>4425</v>
      </c>
      <c r="B997" t="s">
        <v>4116</v>
      </c>
      <c r="C997" t="s">
        <v>4426</v>
      </c>
      <c r="D997" t="s">
        <v>2128</v>
      </c>
    </row>
    <row r="998" spans="1:4" x14ac:dyDescent="0.25">
      <c r="A998" t="s">
        <v>4427</v>
      </c>
      <c r="B998" t="s">
        <v>4116</v>
      </c>
      <c r="C998" t="s">
        <v>4428</v>
      </c>
      <c r="D998" t="s">
        <v>1809</v>
      </c>
    </row>
    <row r="999" spans="1:4" x14ac:dyDescent="0.25">
      <c r="A999" t="s">
        <v>4429</v>
      </c>
      <c r="B999" t="s">
        <v>4116</v>
      </c>
      <c r="C999" t="s">
        <v>4430</v>
      </c>
      <c r="D999" t="s">
        <v>2134</v>
      </c>
    </row>
    <row r="1000" spans="1:4" x14ac:dyDescent="0.25">
      <c r="A1000" t="s">
        <v>4431</v>
      </c>
      <c r="B1000" t="s">
        <v>4116</v>
      </c>
      <c r="C1000" t="s">
        <v>4430</v>
      </c>
      <c r="D1000" t="s">
        <v>2134</v>
      </c>
    </row>
    <row r="1001" spans="1:4" x14ac:dyDescent="0.25">
      <c r="A1001" t="s">
        <v>4432</v>
      </c>
      <c r="B1001" t="s">
        <v>4116</v>
      </c>
      <c r="C1001" t="s">
        <v>4433</v>
      </c>
      <c r="D1001" t="s">
        <v>2128</v>
      </c>
    </row>
    <row r="1002" spans="1:4" x14ac:dyDescent="0.25">
      <c r="A1002" t="s">
        <v>4434</v>
      </c>
      <c r="B1002" t="s">
        <v>4116</v>
      </c>
      <c r="C1002" t="s">
        <v>4435</v>
      </c>
      <c r="D1002" t="s">
        <v>1820</v>
      </c>
    </row>
    <row r="1003" spans="1:4" x14ac:dyDescent="0.25">
      <c r="A1003" t="s">
        <v>4436</v>
      </c>
      <c r="B1003" t="s">
        <v>4116</v>
      </c>
      <c r="C1003" t="s">
        <v>4437</v>
      </c>
      <c r="D1003" t="s">
        <v>1820</v>
      </c>
    </row>
    <row r="1004" spans="1:4" x14ac:dyDescent="0.25">
      <c r="A1004" t="s">
        <v>4438</v>
      </c>
      <c r="B1004" t="s">
        <v>4116</v>
      </c>
      <c r="C1004" t="s">
        <v>4439</v>
      </c>
      <c r="D1004" t="s">
        <v>1865</v>
      </c>
    </row>
    <row r="1005" spans="1:4" x14ac:dyDescent="0.25">
      <c r="A1005" t="s">
        <v>4440</v>
      </c>
      <c r="B1005" t="s">
        <v>4116</v>
      </c>
      <c r="C1005" t="s">
        <v>4441</v>
      </c>
      <c r="D1005" t="s">
        <v>1768</v>
      </c>
    </row>
    <row r="1006" spans="1:4" x14ac:dyDescent="0.25">
      <c r="A1006" t="s">
        <v>4442</v>
      </c>
      <c r="B1006" t="s">
        <v>4116</v>
      </c>
      <c r="C1006" t="s">
        <v>4443</v>
      </c>
      <c r="D1006" t="s">
        <v>2134</v>
      </c>
    </row>
    <row r="1007" spans="1:4" x14ac:dyDescent="0.25">
      <c r="A1007" t="s">
        <v>4444</v>
      </c>
      <c r="B1007" t="s">
        <v>4116</v>
      </c>
      <c r="C1007" t="s">
        <v>4445</v>
      </c>
      <c r="D1007" t="s">
        <v>1820</v>
      </c>
    </row>
    <row r="1008" spans="1:4" x14ac:dyDescent="0.25">
      <c r="A1008" t="s">
        <v>4446</v>
      </c>
      <c r="B1008" t="s">
        <v>4116</v>
      </c>
      <c r="C1008" t="s">
        <v>4447</v>
      </c>
      <c r="D1008" t="s">
        <v>2134</v>
      </c>
    </row>
    <row r="1009" spans="1:4" x14ac:dyDescent="0.25">
      <c r="A1009" t="s">
        <v>4448</v>
      </c>
      <c r="B1009" t="s">
        <v>4116</v>
      </c>
      <c r="C1009" t="s">
        <v>4449</v>
      </c>
      <c r="D1009" t="s">
        <v>2134</v>
      </c>
    </row>
    <row r="1010" spans="1:4" x14ac:dyDescent="0.25">
      <c r="A1010" t="s">
        <v>4450</v>
      </c>
      <c r="B1010" t="s">
        <v>4116</v>
      </c>
      <c r="C1010" t="s">
        <v>4451</v>
      </c>
      <c r="D1010" t="s">
        <v>1850</v>
      </c>
    </row>
    <row r="1011" spans="1:4" x14ac:dyDescent="0.25">
      <c r="A1011" t="s">
        <v>4452</v>
      </c>
      <c r="B1011" t="s">
        <v>4116</v>
      </c>
      <c r="C1011" t="s">
        <v>4453</v>
      </c>
      <c r="D1011" t="s">
        <v>1980</v>
      </c>
    </row>
    <row r="1012" spans="1:4" x14ac:dyDescent="0.25">
      <c r="A1012" t="s">
        <v>4454</v>
      </c>
      <c r="B1012" t="s">
        <v>4116</v>
      </c>
      <c r="C1012" t="s">
        <v>4455</v>
      </c>
      <c r="D1012" t="s">
        <v>2029</v>
      </c>
    </row>
    <row r="1013" spans="1:4" x14ac:dyDescent="0.25">
      <c r="A1013" t="s">
        <v>4456</v>
      </c>
      <c r="B1013" t="s">
        <v>4116</v>
      </c>
      <c r="C1013" t="s">
        <v>4457</v>
      </c>
      <c r="D1013" t="s">
        <v>2117</v>
      </c>
    </row>
    <row r="1014" spans="1:4" x14ac:dyDescent="0.25">
      <c r="A1014" t="s">
        <v>4458</v>
      </c>
      <c r="B1014" t="s">
        <v>4116</v>
      </c>
      <c r="C1014" t="s">
        <v>4459</v>
      </c>
      <c r="D1014" t="s">
        <v>1871</v>
      </c>
    </row>
    <row r="1015" spans="1:4" x14ac:dyDescent="0.25">
      <c r="A1015" t="s">
        <v>4460</v>
      </c>
      <c r="B1015" t="s">
        <v>4116</v>
      </c>
      <c r="C1015" t="s">
        <v>4461</v>
      </c>
      <c r="D1015" t="s">
        <v>1808</v>
      </c>
    </row>
    <row r="1016" spans="1:4" x14ac:dyDescent="0.25">
      <c r="A1016" t="s">
        <v>4462</v>
      </c>
      <c r="B1016" t="s">
        <v>4116</v>
      </c>
      <c r="C1016" t="s">
        <v>4463</v>
      </c>
      <c r="D1016" t="s">
        <v>1820</v>
      </c>
    </row>
    <row r="1017" spans="1:4" x14ac:dyDescent="0.25">
      <c r="A1017" t="s">
        <v>4464</v>
      </c>
      <c r="B1017" t="s">
        <v>4116</v>
      </c>
      <c r="C1017" t="s">
        <v>4465</v>
      </c>
      <c r="D1017" t="s">
        <v>2117</v>
      </c>
    </row>
    <row r="1018" spans="1:4" x14ac:dyDescent="0.25">
      <c r="A1018" t="s">
        <v>4466</v>
      </c>
      <c r="B1018" t="s">
        <v>4116</v>
      </c>
      <c r="C1018" t="s">
        <v>4467</v>
      </c>
      <c r="D1018" t="s">
        <v>2117</v>
      </c>
    </row>
    <row r="1019" spans="1:4" x14ac:dyDescent="0.25">
      <c r="A1019" t="s">
        <v>4468</v>
      </c>
      <c r="B1019" t="s">
        <v>4116</v>
      </c>
      <c r="C1019" t="s">
        <v>4469</v>
      </c>
      <c r="D1019" t="s">
        <v>1781</v>
      </c>
    </row>
    <row r="1020" spans="1:4" x14ac:dyDescent="0.25">
      <c r="A1020" t="s">
        <v>4470</v>
      </c>
      <c r="B1020" t="s">
        <v>4116</v>
      </c>
      <c r="C1020" t="s">
        <v>4471</v>
      </c>
      <c r="D1020" t="s">
        <v>2117</v>
      </c>
    </row>
    <row r="1021" spans="1:4" x14ac:dyDescent="0.25">
      <c r="A1021" t="s">
        <v>4472</v>
      </c>
      <c r="B1021" t="s">
        <v>4116</v>
      </c>
      <c r="C1021" t="s">
        <v>4473</v>
      </c>
      <c r="D1021" t="s">
        <v>2134</v>
      </c>
    </row>
    <row r="1022" spans="1:4" x14ac:dyDescent="0.25">
      <c r="A1022" t="s">
        <v>4474</v>
      </c>
      <c r="B1022" t="s">
        <v>4116</v>
      </c>
      <c r="C1022" t="s">
        <v>4475</v>
      </c>
      <c r="D1022" t="s">
        <v>1993</v>
      </c>
    </row>
    <row r="1023" spans="1:4" x14ac:dyDescent="0.25">
      <c r="A1023" t="s">
        <v>4476</v>
      </c>
      <c r="B1023" t="s">
        <v>4116</v>
      </c>
      <c r="C1023" t="s">
        <v>4477</v>
      </c>
      <c r="D1023" t="s">
        <v>2021</v>
      </c>
    </row>
    <row r="1024" spans="1:4" x14ac:dyDescent="0.25">
      <c r="A1024" t="s">
        <v>4478</v>
      </c>
      <c r="B1024" t="s">
        <v>4116</v>
      </c>
      <c r="C1024" t="s">
        <v>4479</v>
      </c>
      <c r="D1024" t="s">
        <v>1809</v>
      </c>
    </row>
    <row r="1025" spans="1:4" x14ac:dyDescent="0.25">
      <c r="A1025" t="s">
        <v>4480</v>
      </c>
      <c r="B1025" t="s">
        <v>4116</v>
      </c>
      <c r="C1025" t="s">
        <v>4481</v>
      </c>
      <c r="D1025" t="s">
        <v>1871</v>
      </c>
    </row>
    <row r="1026" spans="1:4" x14ac:dyDescent="0.25">
      <c r="A1026" t="s">
        <v>4482</v>
      </c>
      <c r="B1026" t="s">
        <v>4116</v>
      </c>
      <c r="C1026" t="s">
        <v>4483</v>
      </c>
      <c r="D1026" t="s">
        <v>2021</v>
      </c>
    </row>
    <row r="1027" spans="1:4" x14ac:dyDescent="0.25">
      <c r="A1027" t="s">
        <v>4484</v>
      </c>
      <c r="B1027" t="s">
        <v>4116</v>
      </c>
      <c r="C1027" t="s">
        <v>4485</v>
      </c>
      <c r="D1027" t="s">
        <v>1993</v>
      </c>
    </row>
    <row r="1028" spans="1:4" x14ac:dyDescent="0.25">
      <c r="A1028" t="s">
        <v>4486</v>
      </c>
      <c r="B1028" t="s">
        <v>4116</v>
      </c>
      <c r="C1028" t="s">
        <v>4487</v>
      </c>
      <c r="D1028" t="s">
        <v>1871</v>
      </c>
    </row>
    <row r="1029" spans="1:4" x14ac:dyDescent="0.25">
      <c r="A1029" t="s">
        <v>4488</v>
      </c>
      <c r="B1029" t="s">
        <v>4116</v>
      </c>
      <c r="C1029" t="s">
        <v>4489</v>
      </c>
      <c r="D1029" t="s">
        <v>1993</v>
      </c>
    </row>
    <row r="1030" spans="1:4" x14ac:dyDescent="0.25">
      <c r="A1030" t="s">
        <v>4490</v>
      </c>
      <c r="B1030" t="s">
        <v>4116</v>
      </c>
      <c r="C1030" t="s">
        <v>4491</v>
      </c>
      <c r="D1030" t="s">
        <v>1871</v>
      </c>
    </row>
    <row r="1031" spans="1:4" x14ac:dyDescent="0.25">
      <c r="A1031" t="s">
        <v>4492</v>
      </c>
      <c r="B1031" t="s">
        <v>4116</v>
      </c>
      <c r="C1031" t="s">
        <v>4493</v>
      </c>
      <c r="D1031" t="s">
        <v>1820</v>
      </c>
    </row>
    <row r="1032" spans="1:4" x14ac:dyDescent="0.25">
      <c r="A1032" t="s">
        <v>4494</v>
      </c>
      <c r="B1032" t="s">
        <v>4116</v>
      </c>
      <c r="C1032" t="s">
        <v>4495</v>
      </c>
      <c r="D1032" t="s">
        <v>1820</v>
      </c>
    </row>
    <row r="1033" spans="1:4" x14ac:dyDescent="0.25">
      <c r="A1033" t="s">
        <v>4496</v>
      </c>
      <c r="B1033" t="s">
        <v>4116</v>
      </c>
      <c r="C1033" t="s">
        <v>4497</v>
      </c>
      <c r="D1033" t="s">
        <v>2074</v>
      </c>
    </row>
    <row r="1034" spans="1:4" x14ac:dyDescent="0.25">
      <c r="A1034" t="s">
        <v>4498</v>
      </c>
      <c r="B1034" t="s">
        <v>4116</v>
      </c>
      <c r="C1034" t="s">
        <v>4499</v>
      </c>
      <c r="D1034" t="s">
        <v>2021</v>
      </c>
    </row>
    <row r="1035" spans="1:4" x14ac:dyDescent="0.25">
      <c r="A1035" t="s">
        <v>4500</v>
      </c>
      <c r="B1035" t="s">
        <v>4116</v>
      </c>
      <c r="C1035" t="s">
        <v>4501</v>
      </c>
      <c r="D1035" t="s">
        <v>1809</v>
      </c>
    </row>
    <row r="1036" spans="1:4" x14ac:dyDescent="0.25">
      <c r="A1036" t="s">
        <v>4502</v>
      </c>
      <c r="B1036" t="s">
        <v>4116</v>
      </c>
      <c r="C1036" t="s">
        <v>4503</v>
      </c>
      <c r="D1036" t="s">
        <v>2117</v>
      </c>
    </row>
    <row r="1037" spans="1:4" x14ac:dyDescent="0.25">
      <c r="A1037" t="s">
        <v>4504</v>
      </c>
      <c r="B1037" t="s">
        <v>4116</v>
      </c>
      <c r="C1037" t="s">
        <v>4505</v>
      </c>
      <c r="D1037" t="s">
        <v>2117</v>
      </c>
    </row>
    <row r="1038" spans="1:4" x14ac:dyDescent="0.25">
      <c r="A1038" t="s">
        <v>4506</v>
      </c>
      <c r="B1038" t="s">
        <v>4116</v>
      </c>
      <c r="C1038" t="s">
        <v>4507</v>
      </c>
      <c r="D1038" t="s">
        <v>2018</v>
      </c>
    </row>
    <row r="1039" spans="1:4" x14ac:dyDescent="0.25">
      <c r="A1039" t="s">
        <v>4508</v>
      </c>
      <c r="B1039" t="s">
        <v>4116</v>
      </c>
      <c r="C1039" t="s">
        <v>4509</v>
      </c>
      <c r="D1039" t="s">
        <v>2029</v>
      </c>
    </row>
    <row r="1040" spans="1:4" x14ac:dyDescent="0.25">
      <c r="A1040" t="s">
        <v>4510</v>
      </c>
      <c r="B1040" t="s">
        <v>4116</v>
      </c>
      <c r="C1040" t="s">
        <v>4511</v>
      </c>
      <c r="D1040" t="s">
        <v>2093</v>
      </c>
    </row>
    <row r="1041" spans="1:4" x14ac:dyDescent="0.25">
      <c r="A1041" t="s">
        <v>4512</v>
      </c>
      <c r="B1041" t="s">
        <v>4116</v>
      </c>
      <c r="C1041" t="s">
        <v>4513</v>
      </c>
      <c r="D1041" t="s">
        <v>1871</v>
      </c>
    </row>
    <row r="1042" spans="1:4" x14ac:dyDescent="0.25">
      <c r="A1042" t="s">
        <v>4514</v>
      </c>
      <c r="B1042" t="s">
        <v>4116</v>
      </c>
      <c r="C1042" t="s">
        <v>4515</v>
      </c>
      <c r="D1042" t="s">
        <v>2074</v>
      </c>
    </row>
    <row r="1043" spans="1:4" x14ac:dyDescent="0.25">
      <c r="A1043" t="s">
        <v>4516</v>
      </c>
      <c r="B1043" t="s">
        <v>4116</v>
      </c>
      <c r="C1043" t="s">
        <v>4517</v>
      </c>
      <c r="D1043" t="s">
        <v>2134</v>
      </c>
    </row>
    <row r="1044" spans="1:4" x14ac:dyDescent="0.25">
      <c r="A1044" t="s">
        <v>4518</v>
      </c>
      <c r="B1044" t="s">
        <v>4116</v>
      </c>
      <c r="C1044" t="s">
        <v>4519</v>
      </c>
      <c r="D1044" t="s">
        <v>2134</v>
      </c>
    </row>
    <row r="1045" spans="1:4" x14ac:dyDescent="0.25">
      <c r="A1045" t="s">
        <v>4520</v>
      </c>
      <c r="B1045" t="s">
        <v>4116</v>
      </c>
      <c r="C1045" t="s">
        <v>4521</v>
      </c>
      <c r="D1045" t="s">
        <v>2090</v>
      </c>
    </row>
    <row r="1046" spans="1:4" x14ac:dyDescent="0.25">
      <c r="A1046" t="s">
        <v>4522</v>
      </c>
      <c r="B1046" t="s">
        <v>4116</v>
      </c>
      <c r="C1046" t="s">
        <v>4521</v>
      </c>
      <c r="D1046" t="s">
        <v>2090</v>
      </c>
    </row>
    <row r="1047" spans="1:4" x14ac:dyDescent="0.25">
      <c r="A1047" t="s">
        <v>4523</v>
      </c>
      <c r="B1047" t="s">
        <v>4116</v>
      </c>
      <c r="C1047" t="s">
        <v>4524</v>
      </c>
      <c r="D1047" t="s">
        <v>2074</v>
      </c>
    </row>
    <row r="1048" spans="1:4" x14ac:dyDescent="0.25">
      <c r="A1048" t="s">
        <v>4525</v>
      </c>
      <c r="B1048" t="s">
        <v>4116</v>
      </c>
      <c r="C1048" t="s">
        <v>4526</v>
      </c>
      <c r="D1048" t="s">
        <v>2074</v>
      </c>
    </row>
    <row r="1049" spans="1:4" x14ac:dyDescent="0.25">
      <c r="A1049" t="s">
        <v>4527</v>
      </c>
      <c r="B1049" t="s">
        <v>4116</v>
      </c>
      <c r="C1049" t="s">
        <v>4528</v>
      </c>
      <c r="D1049" t="s">
        <v>1676</v>
      </c>
    </row>
    <row r="1050" spans="1:4" x14ac:dyDescent="0.25">
      <c r="A1050" t="s">
        <v>4529</v>
      </c>
      <c r="B1050" t="s">
        <v>4116</v>
      </c>
      <c r="C1050" t="s">
        <v>4530</v>
      </c>
      <c r="D1050" t="s">
        <v>1809</v>
      </c>
    </row>
    <row r="1051" spans="1:4" x14ac:dyDescent="0.25">
      <c r="A1051" t="s">
        <v>4531</v>
      </c>
      <c r="B1051" t="s">
        <v>4116</v>
      </c>
      <c r="C1051" t="s">
        <v>4532</v>
      </c>
      <c r="D1051" t="s">
        <v>1850</v>
      </c>
    </row>
    <row r="1052" spans="1:4" x14ac:dyDescent="0.25">
      <c r="A1052" t="s">
        <v>4533</v>
      </c>
      <c r="B1052" t="s">
        <v>4116</v>
      </c>
      <c r="C1052" t="s">
        <v>4534</v>
      </c>
      <c r="D1052" t="s">
        <v>1980</v>
      </c>
    </row>
    <row r="1053" spans="1:4" x14ac:dyDescent="0.25">
      <c r="A1053" t="s">
        <v>4535</v>
      </c>
      <c r="B1053" t="s">
        <v>4116</v>
      </c>
      <c r="C1053" t="s">
        <v>4536</v>
      </c>
      <c r="D1053" t="s">
        <v>1871</v>
      </c>
    </row>
    <row r="1054" spans="1:4" x14ac:dyDescent="0.25">
      <c r="A1054" t="s">
        <v>4537</v>
      </c>
      <c r="B1054" t="s">
        <v>4116</v>
      </c>
      <c r="C1054" t="s">
        <v>4538</v>
      </c>
      <c r="D1054" t="s">
        <v>2029</v>
      </c>
    </row>
    <row r="1055" spans="1:4" x14ac:dyDescent="0.25">
      <c r="A1055" t="s">
        <v>4539</v>
      </c>
      <c r="B1055" t="s">
        <v>4116</v>
      </c>
      <c r="C1055" t="s">
        <v>4540</v>
      </c>
      <c r="D1055" t="s">
        <v>2134</v>
      </c>
    </row>
    <row r="1056" spans="1:4" x14ac:dyDescent="0.25">
      <c r="A1056" t="s">
        <v>4541</v>
      </c>
      <c r="B1056" t="s">
        <v>4116</v>
      </c>
      <c r="C1056" t="s">
        <v>4542</v>
      </c>
      <c r="D1056" t="s">
        <v>2090</v>
      </c>
    </row>
    <row r="1057" spans="1:4" x14ac:dyDescent="0.25">
      <c r="A1057" t="s">
        <v>4543</v>
      </c>
      <c r="B1057" t="s">
        <v>4116</v>
      </c>
      <c r="C1057" t="s">
        <v>4544</v>
      </c>
      <c r="D1057" t="s">
        <v>2117</v>
      </c>
    </row>
    <row r="1058" spans="1:4" x14ac:dyDescent="0.25">
      <c r="A1058" t="s">
        <v>4545</v>
      </c>
      <c r="B1058" t="s">
        <v>4116</v>
      </c>
      <c r="C1058" t="s">
        <v>4546</v>
      </c>
      <c r="D1058" t="s">
        <v>2090</v>
      </c>
    </row>
    <row r="1059" spans="1:4" x14ac:dyDescent="0.25">
      <c r="A1059" t="s">
        <v>4547</v>
      </c>
      <c r="B1059" t="s">
        <v>4116</v>
      </c>
      <c r="C1059" t="s">
        <v>4548</v>
      </c>
      <c r="D1059" t="s">
        <v>1820</v>
      </c>
    </row>
    <row r="1060" spans="1:4" x14ac:dyDescent="0.25">
      <c r="A1060" t="s">
        <v>4549</v>
      </c>
      <c r="B1060" t="s">
        <v>4116</v>
      </c>
      <c r="C1060" t="s">
        <v>4550</v>
      </c>
      <c r="D1060" t="s">
        <v>1808</v>
      </c>
    </row>
    <row r="1061" spans="1:4" x14ac:dyDescent="0.25">
      <c r="A1061" t="s">
        <v>4551</v>
      </c>
      <c r="B1061" t="s">
        <v>4116</v>
      </c>
      <c r="C1061" t="s">
        <v>4552</v>
      </c>
      <c r="D1061" t="s">
        <v>2090</v>
      </c>
    </row>
    <row r="1062" spans="1:4" x14ac:dyDescent="0.25">
      <c r="A1062" t="s">
        <v>4553</v>
      </c>
      <c r="B1062" t="s">
        <v>4116</v>
      </c>
      <c r="C1062" t="s">
        <v>4554</v>
      </c>
      <c r="D1062" t="s">
        <v>1820</v>
      </c>
    </row>
    <row r="1063" spans="1:4" x14ac:dyDescent="0.25">
      <c r="A1063" t="s">
        <v>4555</v>
      </c>
      <c r="B1063" t="s">
        <v>4116</v>
      </c>
      <c r="C1063" t="s">
        <v>4556</v>
      </c>
      <c r="D1063" t="s">
        <v>1993</v>
      </c>
    </row>
    <row r="1064" spans="1:4" x14ac:dyDescent="0.25">
      <c r="A1064" t="s">
        <v>4557</v>
      </c>
      <c r="B1064" t="s">
        <v>4116</v>
      </c>
      <c r="C1064" t="s">
        <v>4558</v>
      </c>
      <c r="D1064" t="s">
        <v>1820</v>
      </c>
    </row>
    <row r="1065" spans="1:4" x14ac:dyDescent="0.25">
      <c r="A1065" t="s">
        <v>4559</v>
      </c>
      <c r="B1065" t="s">
        <v>4116</v>
      </c>
      <c r="C1065" t="s">
        <v>4560</v>
      </c>
      <c r="D1065" t="s">
        <v>1993</v>
      </c>
    </row>
    <row r="1066" spans="1:4" x14ac:dyDescent="0.25">
      <c r="A1066" t="s">
        <v>4561</v>
      </c>
      <c r="B1066" t="s">
        <v>4116</v>
      </c>
      <c r="C1066" t="s">
        <v>4562</v>
      </c>
      <c r="D1066" t="s">
        <v>1993</v>
      </c>
    </row>
    <row r="1067" spans="1:4" x14ac:dyDescent="0.25">
      <c r="A1067" t="s">
        <v>4563</v>
      </c>
      <c r="B1067" t="s">
        <v>4116</v>
      </c>
      <c r="C1067" t="s">
        <v>4564</v>
      </c>
      <c r="D1067" t="s">
        <v>1993</v>
      </c>
    </row>
    <row r="1068" spans="1:4" x14ac:dyDescent="0.25">
      <c r="A1068" t="s">
        <v>4565</v>
      </c>
      <c r="B1068" t="s">
        <v>4116</v>
      </c>
      <c r="C1068" t="s">
        <v>4566</v>
      </c>
      <c r="D1068" t="s">
        <v>2134</v>
      </c>
    </row>
    <row r="1069" spans="1:4" x14ac:dyDescent="0.25">
      <c r="A1069" t="s">
        <v>4567</v>
      </c>
      <c r="B1069" t="s">
        <v>4116</v>
      </c>
      <c r="C1069" t="s">
        <v>4568</v>
      </c>
      <c r="D1069" t="s">
        <v>1808</v>
      </c>
    </row>
    <row r="1070" spans="1:4" x14ac:dyDescent="0.25">
      <c r="A1070" t="s">
        <v>4569</v>
      </c>
      <c r="B1070" t="s">
        <v>4116</v>
      </c>
      <c r="C1070" t="s">
        <v>4568</v>
      </c>
      <c r="D1070" t="s">
        <v>1808</v>
      </c>
    </row>
    <row r="1071" spans="1:4" x14ac:dyDescent="0.25">
      <c r="A1071" t="s">
        <v>4570</v>
      </c>
      <c r="B1071" t="s">
        <v>4116</v>
      </c>
      <c r="C1071" t="s">
        <v>4571</v>
      </c>
      <c r="D1071" t="s">
        <v>2090</v>
      </c>
    </row>
    <row r="1072" spans="1:4" x14ac:dyDescent="0.25">
      <c r="A1072" t="s">
        <v>4572</v>
      </c>
      <c r="B1072" t="s">
        <v>4116</v>
      </c>
      <c r="C1072" t="s">
        <v>4573</v>
      </c>
      <c r="D1072" t="s">
        <v>1824</v>
      </c>
    </row>
    <row r="1073" spans="1:4" x14ac:dyDescent="0.25">
      <c r="A1073" t="s">
        <v>4574</v>
      </c>
      <c r="B1073" t="s">
        <v>4116</v>
      </c>
      <c r="C1073" t="s">
        <v>4575</v>
      </c>
      <c r="D1073" t="s">
        <v>2074</v>
      </c>
    </row>
    <row r="1074" spans="1:4" x14ac:dyDescent="0.25">
      <c r="A1074" t="s">
        <v>4576</v>
      </c>
      <c r="B1074" t="s">
        <v>4116</v>
      </c>
      <c r="C1074" t="s">
        <v>4577</v>
      </c>
      <c r="D1074" t="s">
        <v>1850</v>
      </c>
    </row>
    <row r="1075" spans="1:4" x14ac:dyDescent="0.25">
      <c r="A1075" t="s">
        <v>4578</v>
      </c>
      <c r="B1075" t="s">
        <v>4116</v>
      </c>
      <c r="C1075" t="s">
        <v>4579</v>
      </c>
      <c r="D1075" t="s">
        <v>1993</v>
      </c>
    </row>
    <row r="1076" spans="1:4" x14ac:dyDescent="0.25">
      <c r="A1076" t="s">
        <v>4580</v>
      </c>
      <c r="B1076" t="s">
        <v>4116</v>
      </c>
      <c r="C1076" t="s">
        <v>4581</v>
      </c>
      <c r="D1076" t="s">
        <v>2021</v>
      </c>
    </row>
    <row r="1077" spans="1:4" x14ac:dyDescent="0.25">
      <c r="A1077" t="s">
        <v>4582</v>
      </c>
      <c r="B1077" t="s">
        <v>4116</v>
      </c>
      <c r="C1077" t="s">
        <v>4583</v>
      </c>
      <c r="D1077" t="s">
        <v>2074</v>
      </c>
    </row>
    <row r="1078" spans="1:4" x14ac:dyDescent="0.25">
      <c r="A1078" t="s">
        <v>4584</v>
      </c>
      <c r="B1078" t="s">
        <v>4116</v>
      </c>
      <c r="C1078" t="s">
        <v>4585</v>
      </c>
      <c r="D1078" t="s">
        <v>2134</v>
      </c>
    </row>
    <row r="1079" spans="1:4" x14ac:dyDescent="0.25">
      <c r="A1079" t="s">
        <v>4586</v>
      </c>
      <c r="B1079" t="s">
        <v>4116</v>
      </c>
      <c r="C1079" t="s">
        <v>4587</v>
      </c>
      <c r="D1079" t="s">
        <v>1850</v>
      </c>
    </row>
    <row r="1080" spans="1:4" x14ac:dyDescent="0.25">
      <c r="A1080" t="s">
        <v>4588</v>
      </c>
      <c r="B1080" t="s">
        <v>4116</v>
      </c>
      <c r="C1080" t="s">
        <v>4589</v>
      </c>
      <c r="D1080" t="s">
        <v>2026</v>
      </c>
    </row>
    <row r="1081" spans="1:4" x14ac:dyDescent="0.25">
      <c r="A1081" t="s">
        <v>4590</v>
      </c>
      <c r="B1081" t="s">
        <v>4116</v>
      </c>
      <c r="C1081" t="s">
        <v>4591</v>
      </c>
      <c r="D1081" t="s">
        <v>2074</v>
      </c>
    </row>
    <row r="1082" spans="1:4" x14ac:dyDescent="0.25">
      <c r="A1082" t="s">
        <v>4592</v>
      </c>
      <c r="B1082" t="s">
        <v>4116</v>
      </c>
      <c r="C1082" t="s">
        <v>4593</v>
      </c>
      <c r="D1082" t="s">
        <v>2029</v>
      </c>
    </row>
    <row r="1083" spans="1:4" x14ac:dyDescent="0.25">
      <c r="A1083" t="s">
        <v>4594</v>
      </c>
      <c r="B1083" t="s">
        <v>4116</v>
      </c>
      <c r="C1083" t="s">
        <v>4595</v>
      </c>
      <c r="D1083" t="s">
        <v>2117</v>
      </c>
    </row>
    <row r="1084" spans="1:4" x14ac:dyDescent="0.25">
      <c r="A1084" t="s">
        <v>4596</v>
      </c>
      <c r="B1084" t="s">
        <v>4116</v>
      </c>
      <c r="C1084" t="s">
        <v>4597</v>
      </c>
      <c r="D1084" t="s">
        <v>1824</v>
      </c>
    </row>
    <row r="1085" spans="1:4" x14ac:dyDescent="0.25">
      <c r="A1085" t="s">
        <v>4598</v>
      </c>
      <c r="B1085" t="s">
        <v>4116</v>
      </c>
      <c r="C1085" t="s">
        <v>4599</v>
      </c>
      <c r="D1085" t="s">
        <v>1809</v>
      </c>
    </row>
    <row r="1086" spans="1:4" x14ac:dyDescent="0.25">
      <c r="A1086" t="s">
        <v>4600</v>
      </c>
      <c r="B1086" t="s">
        <v>4116</v>
      </c>
      <c r="C1086" t="s">
        <v>4601</v>
      </c>
      <c r="D1086" t="s">
        <v>1676</v>
      </c>
    </row>
    <row r="1087" spans="1:4" x14ac:dyDescent="0.25">
      <c r="A1087" t="s">
        <v>4602</v>
      </c>
      <c r="B1087" t="s">
        <v>4116</v>
      </c>
      <c r="C1087" t="s">
        <v>4603</v>
      </c>
      <c r="D1087" t="s">
        <v>2134</v>
      </c>
    </row>
    <row r="1088" spans="1:4" x14ac:dyDescent="0.25">
      <c r="A1088" t="s">
        <v>4604</v>
      </c>
      <c r="B1088" t="s">
        <v>4116</v>
      </c>
      <c r="C1088" t="s">
        <v>4605</v>
      </c>
      <c r="D1088" t="s">
        <v>1824</v>
      </c>
    </row>
    <row r="1089" spans="1:4" x14ac:dyDescent="0.25">
      <c r="A1089" t="s">
        <v>4606</v>
      </c>
      <c r="B1089" t="s">
        <v>4116</v>
      </c>
      <c r="C1089" t="s">
        <v>4607</v>
      </c>
      <c r="D1089" t="s">
        <v>2029</v>
      </c>
    </row>
    <row r="1090" spans="1:4" x14ac:dyDescent="0.25">
      <c r="A1090" t="s">
        <v>4608</v>
      </c>
      <c r="B1090" t="s">
        <v>4116</v>
      </c>
      <c r="C1090" t="s">
        <v>4609</v>
      </c>
      <c r="D1090" t="s">
        <v>1850</v>
      </c>
    </row>
    <row r="1091" spans="1:4" x14ac:dyDescent="0.25">
      <c r="A1091" t="s">
        <v>4610</v>
      </c>
      <c r="B1091" t="s">
        <v>4116</v>
      </c>
      <c r="C1091" t="s">
        <v>4611</v>
      </c>
      <c r="D1091" t="s">
        <v>2134</v>
      </c>
    </row>
    <row r="1092" spans="1:4" x14ac:dyDescent="0.25">
      <c r="A1092" t="s">
        <v>4612</v>
      </c>
      <c r="B1092" t="s">
        <v>4116</v>
      </c>
      <c r="C1092" t="s">
        <v>4613</v>
      </c>
      <c r="D1092" t="s">
        <v>2134</v>
      </c>
    </row>
    <row r="1093" spans="1:4" x14ac:dyDescent="0.25">
      <c r="A1093" t="s">
        <v>4614</v>
      </c>
      <c r="B1093" t="s">
        <v>4116</v>
      </c>
      <c r="C1093" t="s">
        <v>4615</v>
      </c>
      <c r="D1093" t="s">
        <v>2134</v>
      </c>
    </row>
    <row r="1094" spans="1:4" x14ac:dyDescent="0.25">
      <c r="A1094" t="s">
        <v>4616</v>
      </c>
      <c r="B1094" t="s">
        <v>4116</v>
      </c>
      <c r="C1094" t="s">
        <v>4617</v>
      </c>
      <c r="D1094" t="s">
        <v>2117</v>
      </c>
    </row>
    <row r="1095" spans="1:4" x14ac:dyDescent="0.25">
      <c r="A1095" t="s">
        <v>4618</v>
      </c>
      <c r="B1095" t="s">
        <v>4116</v>
      </c>
      <c r="C1095" t="s">
        <v>4617</v>
      </c>
      <c r="D1095" t="s">
        <v>2117</v>
      </c>
    </row>
    <row r="1096" spans="1:4" x14ac:dyDescent="0.25">
      <c r="A1096" t="s">
        <v>4619</v>
      </c>
      <c r="B1096" t="s">
        <v>4116</v>
      </c>
      <c r="C1096" t="s">
        <v>4620</v>
      </c>
      <c r="D1096" t="s">
        <v>1808</v>
      </c>
    </row>
    <row r="1097" spans="1:4" x14ac:dyDescent="0.25">
      <c r="A1097" t="s">
        <v>4621</v>
      </c>
      <c r="B1097" t="s">
        <v>4116</v>
      </c>
      <c r="C1097" t="s">
        <v>4622</v>
      </c>
      <c r="D1097" t="s">
        <v>2029</v>
      </c>
    </row>
    <row r="1098" spans="1:4" x14ac:dyDescent="0.25">
      <c r="A1098" t="s">
        <v>4623</v>
      </c>
      <c r="B1098" t="s">
        <v>4116</v>
      </c>
      <c r="C1098" t="s">
        <v>4624</v>
      </c>
      <c r="D1098" t="s">
        <v>2117</v>
      </c>
    </row>
    <row r="1099" spans="1:4" x14ac:dyDescent="0.25">
      <c r="A1099" t="s">
        <v>4625</v>
      </c>
      <c r="B1099" t="s">
        <v>4116</v>
      </c>
      <c r="C1099" t="s">
        <v>4626</v>
      </c>
      <c r="D1099" t="s">
        <v>2074</v>
      </c>
    </row>
    <row r="1100" spans="1:4" x14ac:dyDescent="0.25">
      <c r="A1100" t="s">
        <v>4627</v>
      </c>
      <c r="B1100" t="s">
        <v>4116</v>
      </c>
      <c r="C1100" t="s">
        <v>4628</v>
      </c>
      <c r="D1100" t="s">
        <v>2134</v>
      </c>
    </row>
    <row r="1101" spans="1:4" x14ac:dyDescent="0.25">
      <c r="A1101" t="s">
        <v>4629</v>
      </c>
      <c r="B1101" t="s">
        <v>4116</v>
      </c>
      <c r="C1101" t="s">
        <v>4630</v>
      </c>
      <c r="D1101" t="s">
        <v>1808</v>
      </c>
    </row>
    <row r="1102" spans="1:4" x14ac:dyDescent="0.25">
      <c r="A1102" t="s">
        <v>4631</v>
      </c>
      <c r="B1102" t="s">
        <v>4116</v>
      </c>
      <c r="C1102" t="s">
        <v>4632</v>
      </c>
      <c r="D1102" t="s">
        <v>2090</v>
      </c>
    </row>
    <row r="1103" spans="1:4" x14ac:dyDescent="0.25">
      <c r="A1103" t="s">
        <v>4633</v>
      </c>
      <c r="B1103" t="s">
        <v>4116</v>
      </c>
      <c r="C1103" t="s">
        <v>4634</v>
      </c>
      <c r="D1103" t="s">
        <v>2117</v>
      </c>
    </row>
    <row r="1104" spans="1:4" x14ac:dyDescent="0.25">
      <c r="A1104" t="s">
        <v>4635</v>
      </c>
      <c r="B1104" t="s">
        <v>4116</v>
      </c>
      <c r="C1104" t="s">
        <v>4636</v>
      </c>
      <c r="D1104" t="s">
        <v>1808</v>
      </c>
    </row>
    <row r="1105" spans="1:4" x14ac:dyDescent="0.25">
      <c r="A1105" t="s">
        <v>4637</v>
      </c>
      <c r="B1105" t="s">
        <v>4116</v>
      </c>
      <c r="C1105" t="s">
        <v>4638</v>
      </c>
      <c r="D1105" t="s">
        <v>1824</v>
      </c>
    </row>
    <row r="1106" spans="1:4" x14ac:dyDescent="0.25">
      <c r="A1106" t="s">
        <v>4639</v>
      </c>
      <c r="B1106" t="s">
        <v>4116</v>
      </c>
      <c r="C1106" t="s">
        <v>4640</v>
      </c>
      <c r="D1106" t="s">
        <v>2029</v>
      </c>
    </row>
    <row r="1107" spans="1:4" x14ac:dyDescent="0.25">
      <c r="A1107" t="s">
        <v>4641</v>
      </c>
      <c r="B1107" t="s">
        <v>4116</v>
      </c>
      <c r="C1107" t="s">
        <v>4642</v>
      </c>
      <c r="D1107" t="s">
        <v>2090</v>
      </c>
    </row>
    <row r="1108" spans="1:4" x14ac:dyDescent="0.25">
      <c r="A1108" t="s">
        <v>4643</v>
      </c>
      <c r="B1108" t="s">
        <v>4116</v>
      </c>
      <c r="C1108" t="s">
        <v>4644</v>
      </c>
      <c r="D1108" t="s">
        <v>1824</v>
      </c>
    </row>
    <row r="1109" spans="1:4" x14ac:dyDescent="0.25">
      <c r="A1109" t="s">
        <v>4645</v>
      </c>
      <c r="B1109" t="s">
        <v>4116</v>
      </c>
      <c r="C1109" t="s">
        <v>4646</v>
      </c>
      <c r="D1109" t="s">
        <v>1778</v>
      </c>
    </row>
    <row r="1110" spans="1:4" x14ac:dyDescent="0.25">
      <c r="A1110" t="s">
        <v>4647</v>
      </c>
      <c r="B1110" t="s">
        <v>4116</v>
      </c>
      <c r="C1110" t="s">
        <v>4648</v>
      </c>
      <c r="D1110" t="s">
        <v>2090</v>
      </c>
    </row>
    <row r="1111" spans="1:4" x14ac:dyDescent="0.25">
      <c r="A1111" t="s">
        <v>4649</v>
      </c>
      <c r="B1111" t="s">
        <v>4116</v>
      </c>
      <c r="C1111" t="s">
        <v>4650</v>
      </c>
      <c r="D1111" t="s">
        <v>1824</v>
      </c>
    </row>
    <row r="1112" spans="1:4" x14ac:dyDescent="0.25">
      <c r="A1112" t="s">
        <v>4651</v>
      </c>
      <c r="B1112" t="s">
        <v>4116</v>
      </c>
      <c r="C1112" t="s">
        <v>4652</v>
      </c>
      <c r="D1112" t="s">
        <v>2117</v>
      </c>
    </row>
    <row r="1113" spans="1:4" x14ac:dyDescent="0.25">
      <c r="A1113" t="s">
        <v>4653</v>
      </c>
      <c r="B1113" t="s">
        <v>4116</v>
      </c>
      <c r="C1113" t="s">
        <v>4654</v>
      </c>
      <c r="D1113" t="s">
        <v>1781</v>
      </c>
    </row>
    <row r="1114" spans="1:4" x14ac:dyDescent="0.25">
      <c r="A1114" t="s">
        <v>4655</v>
      </c>
      <c r="B1114" t="s">
        <v>4116</v>
      </c>
      <c r="C1114" t="s">
        <v>4656</v>
      </c>
      <c r="D1114" t="s">
        <v>1824</v>
      </c>
    </row>
    <row r="1115" spans="1:4" x14ac:dyDescent="0.25">
      <c r="A1115" t="s">
        <v>4657</v>
      </c>
      <c r="B1115" t="s">
        <v>4116</v>
      </c>
      <c r="C1115" t="s">
        <v>4658</v>
      </c>
      <c r="D1115" t="s">
        <v>2117</v>
      </c>
    </row>
    <row r="1116" spans="1:4" x14ac:dyDescent="0.25">
      <c r="A1116" t="s">
        <v>4659</v>
      </c>
      <c r="B1116" t="s">
        <v>4116</v>
      </c>
      <c r="C1116" t="s">
        <v>4660</v>
      </c>
      <c r="D1116" t="s">
        <v>1824</v>
      </c>
    </row>
    <row r="1117" spans="1:4" x14ac:dyDescent="0.25">
      <c r="A1117" t="s">
        <v>4661</v>
      </c>
      <c r="B1117" t="s">
        <v>4116</v>
      </c>
      <c r="C1117" t="s">
        <v>4662</v>
      </c>
      <c r="D1117" t="s">
        <v>1824</v>
      </c>
    </row>
    <row r="1118" spans="1:4" x14ac:dyDescent="0.25">
      <c r="A1118" t="s">
        <v>4663</v>
      </c>
      <c r="B1118" t="s">
        <v>4116</v>
      </c>
      <c r="C1118" t="s">
        <v>4664</v>
      </c>
      <c r="D1118" t="s">
        <v>2018</v>
      </c>
    </row>
    <row r="1119" spans="1:4" x14ac:dyDescent="0.25">
      <c r="A1119" t="s">
        <v>4665</v>
      </c>
      <c r="B1119" t="s">
        <v>4116</v>
      </c>
      <c r="C1119" t="s">
        <v>4666</v>
      </c>
      <c r="D1119" t="s">
        <v>1808</v>
      </c>
    </row>
    <row r="1120" spans="1:4" x14ac:dyDescent="0.25">
      <c r="A1120" t="s">
        <v>4667</v>
      </c>
      <c r="B1120" t="s">
        <v>4116</v>
      </c>
      <c r="C1120" t="s">
        <v>4668</v>
      </c>
      <c r="D1120" t="s">
        <v>1922</v>
      </c>
    </row>
    <row r="1121" spans="1:4" x14ac:dyDescent="0.25">
      <c r="A1121" t="s">
        <v>4669</v>
      </c>
      <c r="B1121" t="s">
        <v>4116</v>
      </c>
      <c r="C1121" t="s">
        <v>4670</v>
      </c>
      <c r="D1121" t="s">
        <v>1824</v>
      </c>
    </row>
    <row r="1122" spans="1:4" x14ac:dyDescent="0.25">
      <c r="A1122" t="s">
        <v>4671</v>
      </c>
      <c r="B1122" t="s">
        <v>4116</v>
      </c>
      <c r="C1122" t="s">
        <v>4672</v>
      </c>
      <c r="D1122" t="s">
        <v>2117</v>
      </c>
    </row>
    <row r="1123" spans="1:4" x14ac:dyDescent="0.25">
      <c r="A1123" t="s">
        <v>4673</v>
      </c>
      <c r="B1123" t="s">
        <v>4116</v>
      </c>
      <c r="C1123" t="s">
        <v>4674</v>
      </c>
      <c r="D1123" t="s">
        <v>2029</v>
      </c>
    </row>
    <row r="1124" spans="1:4" x14ac:dyDescent="0.25">
      <c r="A1124" t="s">
        <v>4675</v>
      </c>
      <c r="B1124" t="s">
        <v>4116</v>
      </c>
      <c r="C1124" t="s">
        <v>4676</v>
      </c>
      <c r="D1124" t="s">
        <v>1824</v>
      </c>
    </row>
    <row r="1125" spans="1:4" x14ac:dyDescent="0.25">
      <c r="A1125" t="s">
        <v>4677</v>
      </c>
      <c r="B1125" t="s">
        <v>4116</v>
      </c>
      <c r="C1125" t="s">
        <v>4678</v>
      </c>
      <c r="D1125" t="s">
        <v>1850</v>
      </c>
    </row>
    <row r="1126" spans="1:4" x14ac:dyDescent="0.25">
      <c r="A1126" t="s">
        <v>4679</v>
      </c>
      <c r="B1126" t="s">
        <v>4116</v>
      </c>
      <c r="C1126" t="s">
        <v>4680</v>
      </c>
      <c r="D1126" t="s">
        <v>2029</v>
      </c>
    </row>
    <row r="1127" spans="1:4" x14ac:dyDescent="0.25">
      <c r="A1127" t="s">
        <v>4681</v>
      </c>
      <c r="B1127" t="s">
        <v>4116</v>
      </c>
      <c r="C1127" t="s">
        <v>4682</v>
      </c>
      <c r="D1127" t="s">
        <v>1808</v>
      </c>
    </row>
    <row r="1128" spans="1:4" x14ac:dyDescent="0.25">
      <c r="A1128" t="s">
        <v>4683</v>
      </c>
      <c r="B1128" t="s">
        <v>4116</v>
      </c>
      <c r="C1128" t="s">
        <v>4684</v>
      </c>
      <c r="D1128" t="s">
        <v>1824</v>
      </c>
    </row>
    <row r="1129" spans="1:4" x14ac:dyDescent="0.25">
      <c r="A1129" t="s">
        <v>4685</v>
      </c>
      <c r="B1129" t="s">
        <v>4116</v>
      </c>
      <c r="C1129" t="s">
        <v>4686</v>
      </c>
      <c r="D1129" t="s">
        <v>2029</v>
      </c>
    </row>
    <row r="1130" spans="1:4" x14ac:dyDescent="0.25">
      <c r="A1130" t="s">
        <v>4687</v>
      </c>
      <c r="B1130" t="s">
        <v>4116</v>
      </c>
      <c r="C1130" t="s">
        <v>4688</v>
      </c>
      <c r="D1130" t="s">
        <v>2029</v>
      </c>
    </row>
    <row r="1131" spans="1:4" x14ac:dyDescent="0.25">
      <c r="A1131" t="s">
        <v>1770</v>
      </c>
      <c r="B1131" t="s">
        <v>4116</v>
      </c>
      <c r="C1131" t="s">
        <v>4689</v>
      </c>
      <c r="D1131" t="s">
        <v>2128</v>
      </c>
    </row>
    <row r="1132" spans="1:4" x14ac:dyDescent="0.25">
      <c r="A1132" t="s">
        <v>4690</v>
      </c>
      <c r="B1132" t="s">
        <v>4116</v>
      </c>
      <c r="C1132" t="s">
        <v>4691</v>
      </c>
      <c r="D1132" t="s">
        <v>2128</v>
      </c>
    </row>
    <row r="1133" spans="1:4" x14ac:dyDescent="0.25">
      <c r="A1133" t="s">
        <v>4692</v>
      </c>
      <c r="B1133" t="s">
        <v>4116</v>
      </c>
      <c r="C1133" t="s">
        <v>4691</v>
      </c>
      <c r="D1133" t="s">
        <v>2128</v>
      </c>
    </row>
    <row r="1134" spans="1:4" x14ac:dyDescent="0.25">
      <c r="A1134" t="s">
        <v>4693</v>
      </c>
      <c r="B1134" t="s">
        <v>4116</v>
      </c>
      <c r="C1134" t="s">
        <v>4694</v>
      </c>
      <c r="D1134" t="s">
        <v>1865</v>
      </c>
    </row>
    <row r="1135" spans="1:4" x14ac:dyDescent="0.25">
      <c r="A1135" t="s">
        <v>4695</v>
      </c>
      <c r="B1135" t="s">
        <v>4116</v>
      </c>
      <c r="C1135" t="s">
        <v>4696</v>
      </c>
      <c r="D1135" t="s">
        <v>1993</v>
      </c>
    </row>
    <row r="1136" spans="1:4" x14ac:dyDescent="0.25">
      <c r="A1136" t="s">
        <v>4697</v>
      </c>
      <c r="B1136" t="s">
        <v>4116</v>
      </c>
      <c r="C1136" t="s">
        <v>4698</v>
      </c>
      <c r="D1136" t="s">
        <v>2134</v>
      </c>
    </row>
    <row r="1137" spans="1:4" x14ac:dyDescent="0.25">
      <c r="A1137" t="s">
        <v>4699</v>
      </c>
      <c r="B1137" t="s">
        <v>4116</v>
      </c>
      <c r="C1137" t="s">
        <v>4700</v>
      </c>
      <c r="D1137" t="s">
        <v>2090</v>
      </c>
    </row>
    <row r="1138" spans="1:4" x14ac:dyDescent="0.25">
      <c r="A1138" t="s">
        <v>4701</v>
      </c>
      <c r="B1138" t="s">
        <v>4116</v>
      </c>
      <c r="C1138" t="s">
        <v>4702</v>
      </c>
      <c r="D1138" t="s">
        <v>1824</v>
      </c>
    </row>
    <row r="1139" spans="1:4" x14ac:dyDescent="0.25">
      <c r="A1139" t="s">
        <v>4703</v>
      </c>
      <c r="B1139" t="s">
        <v>4116</v>
      </c>
      <c r="C1139" t="s">
        <v>4704</v>
      </c>
      <c r="D1139" t="s">
        <v>1808</v>
      </c>
    </row>
    <row r="1140" spans="1:4" x14ac:dyDescent="0.25">
      <c r="A1140" t="s">
        <v>4705</v>
      </c>
      <c r="B1140" t="s">
        <v>4116</v>
      </c>
      <c r="C1140" t="s">
        <v>4706</v>
      </c>
      <c r="D1140" t="s">
        <v>1676</v>
      </c>
    </row>
    <row r="1141" spans="1:4" x14ac:dyDescent="0.25">
      <c r="A1141" t="s">
        <v>4707</v>
      </c>
      <c r="B1141" t="s">
        <v>4116</v>
      </c>
      <c r="C1141" t="s">
        <v>4708</v>
      </c>
      <c r="D1141" t="s">
        <v>1865</v>
      </c>
    </row>
    <row r="1142" spans="1:4" x14ac:dyDescent="0.25">
      <c r="A1142" t="s">
        <v>4709</v>
      </c>
      <c r="B1142" t="s">
        <v>4116</v>
      </c>
      <c r="C1142" t="s">
        <v>4710</v>
      </c>
      <c r="D1142" t="s">
        <v>2117</v>
      </c>
    </row>
    <row r="1143" spans="1:4" x14ac:dyDescent="0.25">
      <c r="A1143" t="s">
        <v>4711</v>
      </c>
      <c r="B1143" t="s">
        <v>4116</v>
      </c>
      <c r="C1143" t="s">
        <v>4712</v>
      </c>
      <c r="D1143" t="s">
        <v>2029</v>
      </c>
    </row>
    <row r="1144" spans="1:4" x14ac:dyDescent="0.25">
      <c r="A1144" t="s">
        <v>4713</v>
      </c>
      <c r="B1144" t="s">
        <v>4116</v>
      </c>
      <c r="C1144" t="s">
        <v>4714</v>
      </c>
      <c r="D1144" t="s">
        <v>2117</v>
      </c>
    </row>
    <row r="1145" spans="1:4" x14ac:dyDescent="0.25">
      <c r="A1145" t="s">
        <v>1900</v>
      </c>
      <c r="B1145" t="s">
        <v>4116</v>
      </c>
      <c r="C1145" t="s">
        <v>4715</v>
      </c>
      <c r="D1145" t="s">
        <v>1824</v>
      </c>
    </row>
    <row r="1146" spans="1:4" x14ac:dyDescent="0.25">
      <c r="A1146" t="s">
        <v>4716</v>
      </c>
      <c r="B1146" t="s">
        <v>4116</v>
      </c>
      <c r="C1146" t="s">
        <v>4717</v>
      </c>
      <c r="D1146" t="s">
        <v>2060</v>
      </c>
    </row>
    <row r="1147" spans="1:4" x14ac:dyDescent="0.25">
      <c r="A1147" t="s">
        <v>4718</v>
      </c>
      <c r="B1147" t="s">
        <v>4116</v>
      </c>
      <c r="C1147" t="s">
        <v>4719</v>
      </c>
      <c r="D1147" t="s">
        <v>1824</v>
      </c>
    </row>
    <row r="1148" spans="1:4" x14ac:dyDescent="0.25">
      <c r="A1148" t="s">
        <v>4720</v>
      </c>
      <c r="B1148" t="s">
        <v>4116</v>
      </c>
      <c r="C1148" t="s">
        <v>4721</v>
      </c>
      <c r="D1148" t="s">
        <v>2018</v>
      </c>
    </row>
    <row r="1149" spans="1:4" x14ac:dyDescent="0.25">
      <c r="A1149" t="s">
        <v>4722</v>
      </c>
      <c r="B1149" t="s">
        <v>4116</v>
      </c>
      <c r="C1149" t="s">
        <v>4723</v>
      </c>
      <c r="D1149" t="s">
        <v>2090</v>
      </c>
    </row>
    <row r="1150" spans="1:4" x14ac:dyDescent="0.25">
      <c r="A1150" t="s">
        <v>4724</v>
      </c>
      <c r="B1150" t="s">
        <v>4116</v>
      </c>
      <c r="C1150" t="s">
        <v>4725</v>
      </c>
      <c r="D1150" t="s">
        <v>2029</v>
      </c>
    </row>
    <row r="1151" spans="1:4" x14ac:dyDescent="0.25">
      <c r="A1151" t="s">
        <v>4726</v>
      </c>
      <c r="B1151" t="s">
        <v>4116</v>
      </c>
      <c r="C1151" t="s">
        <v>4727</v>
      </c>
      <c r="D1151" t="s">
        <v>2029</v>
      </c>
    </row>
    <row r="1152" spans="1:4" x14ac:dyDescent="0.25">
      <c r="A1152" t="s">
        <v>4728</v>
      </c>
      <c r="B1152" t="s">
        <v>4116</v>
      </c>
      <c r="C1152" t="s">
        <v>4729</v>
      </c>
      <c r="D1152" t="s">
        <v>1993</v>
      </c>
    </row>
    <row r="1153" spans="1:4" x14ac:dyDescent="0.25">
      <c r="A1153" t="s">
        <v>4730</v>
      </c>
      <c r="B1153" t="s">
        <v>4116</v>
      </c>
      <c r="C1153" t="s">
        <v>4731</v>
      </c>
      <c r="D1153" t="s">
        <v>2090</v>
      </c>
    </row>
    <row r="1154" spans="1:4" x14ac:dyDescent="0.25">
      <c r="A1154" t="s">
        <v>4732</v>
      </c>
      <c r="B1154" t="s">
        <v>4116</v>
      </c>
      <c r="C1154" t="s">
        <v>4733</v>
      </c>
      <c r="D1154" t="s">
        <v>1993</v>
      </c>
    </row>
    <row r="1155" spans="1:4" x14ac:dyDescent="0.25">
      <c r="A1155" t="s">
        <v>4734</v>
      </c>
      <c r="B1155" t="s">
        <v>4116</v>
      </c>
      <c r="C1155" t="s">
        <v>4735</v>
      </c>
      <c r="D1155" t="s">
        <v>1808</v>
      </c>
    </row>
    <row r="1156" spans="1:4" x14ac:dyDescent="0.25">
      <c r="A1156" t="s">
        <v>4736</v>
      </c>
      <c r="B1156" t="s">
        <v>4116</v>
      </c>
      <c r="C1156" t="s">
        <v>4737</v>
      </c>
      <c r="D1156" t="s">
        <v>1808</v>
      </c>
    </row>
    <row r="1157" spans="1:4" x14ac:dyDescent="0.25">
      <c r="A1157" t="s">
        <v>4738</v>
      </c>
      <c r="B1157" t="s">
        <v>4116</v>
      </c>
      <c r="C1157" t="s">
        <v>4739</v>
      </c>
      <c r="D1157" t="s">
        <v>1808</v>
      </c>
    </row>
    <row r="1158" spans="1:4" x14ac:dyDescent="0.25">
      <c r="A1158" t="s">
        <v>4740</v>
      </c>
      <c r="B1158" t="s">
        <v>4116</v>
      </c>
      <c r="C1158" t="s">
        <v>4741</v>
      </c>
      <c r="D1158" t="s">
        <v>2117</v>
      </c>
    </row>
    <row r="1159" spans="1:4" x14ac:dyDescent="0.25">
      <c r="A1159" t="s">
        <v>4742</v>
      </c>
      <c r="B1159" t="s">
        <v>4116</v>
      </c>
      <c r="C1159" t="s">
        <v>4743</v>
      </c>
      <c r="D1159" t="s">
        <v>2074</v>
      </c>
    </row>
    <row r="1160" spans="1:4" x14ac:dyDescent="0.25">
      <c r="A1160" t="s">
        <v>4744</v>
      </c>
      <c r="B1160" t="s">
        <v>4116</v>
      </c>
      <c r="C1160" t="s">
        <v>4745</v>
      </c>
      <c r="D1160" t="s">
        <v>2074</v>
      </c>
    </row>
    <row r="1161" spans="1:4" x14ac:dyDescent="0.25">
      <c r="A1161" t="s">
        <v>4746</v>
      </c>
      <c r="B1161" t="s">
        <v>4116</v>
      </c>
      <c r="C1161" t="s">
        <v>4747</v>
      </c>
      <c r="D1161" t="s">
        <v>1809</v>
      </c>
    </row>
    <row r="1162" spans="1:4" x14ac:dyDescent="0.25">
      <c r="A1162" t="s">
        <v>4748</v>
      </c>
      <c r="B1162" t="s">
        <v>4116</v>
      </c>
      <c r="C1162" t="s">
        <v>4749</v>
      </c>
      <c r="D1162" t="s">
        <v>2021</v>
      </c>
    </row>
    <row r="1163" spans="1:4" x14ac:dyDescent="0.25">
      <c r="A1163" t="s">
        <v>4750</v>
      </c>
      <c r="B1163" t="s">
        <v>4116</v>
      </c>
      <c r="C1163" t="s">
        <v>4751</v>
      </c>
      <c r="D1163" t="s">
        <v>1993</v>
      </c>
    </row>
    <row r="1164" spans="1:4" x14ac:dyDescent="0.25">
      <c r="A1164" t="s">
        <v>4752</v>
      </c>
      <c r="B1164" t="s">
        <v>4116</v>
      </c>
      <c r="C1164" t="s">
        <v>4753</v>
      </c>
      <c r="D1164" t="s">
        <v>1871</v>
      </c>
    </row>
    <row r="1165" spans="1:4" x14ac:dyDescent="0.25">
      <c r="A1165" t="s">
        <v>4754</v>
      </c>
      <c r="B1165" t="s">
        <v>4116</v>
      </c>
      <c r="C1165" t="s">
        <v>4755</v>
      </c>
      <c r="D1165" t="s">
        <v>1871</v>
      </c>
    </row>
    <row r="1166" spans="1:4" x14ac:dyDescent="0.25">
      <c r="A1166" t="s">
        <v>4756</v>
      </c>
      <c r="B1166" t="s">
        <v>4116</v>
      </c>
      <c r="C1166" t="s">
        <v>4757</v>
      </c>
      <c r="D1166" t="s">
        <v>2134</v>
      </c>
    </row>
    <row r="1167" spans="1:4" x14ac:dyDescent="0.25">
      <c r="A1167" t="s">
        <v>4758</v>
      </c>
      <c r="B1167" t="s">
        <v>4116</v>
      </c>
      <c r="C1167" t="s">
        <v>4759</v>
      </c>
      <c r="D1167" t="s">
        <v>1809</v>
      </c>
    </row>
    <row r="1168" spans="1:4" x14ac:dyDescent="0.25">
      <c r="A1168" t="s">
        <v>4760</v>
      </c>
      <c r="B1168" t="s">
        <v>4116</v>
      </c>
      <c r="C1168" t="s">
        <v>4761</v>
      </c>
      <c r="D1168" t="s">
        <v>2074</v>
      </c>
    </row>
    <row r="1169" spans="1:4" x14ac:dyDescent="0.25">
      <c r="A1169" t="s">
        <v>4762</v>
      </c>
      <c r="B1169" t="s">
        <v>4116</v>
      </c>
      <c r="C1169" t="s">
        <v>4763</v>
      </c>
      <c r="D1169" t="s">
        <v>1808</v>
      </c>
    </row>
    <row r="1170" spans="1:4" x14ac:dyDescent="0.25">
      <c r="A1170" t="s">
        <v>4764</v>
      </c>
      <c r="B1170" t="s">
        <v>4116</v>
      </c>
      <c r="C1170" t="s">
        <v>4765</v>
      </c>
      <c r="D1170" t="s">
        <v>1777</v>
      </c>
    </row>
    <row r="1171" spans="1:4" x14ac:dyDescent="0.25">
      <c r="A1171" t="s">
        <v>4766</v>
      </c>
      <c r="B1171" t="s">
        <v>4116</v>
      </c>
      <c r="C1171" t="s">
        <v>4767</v>
      </c>
      <c r="D1171" t="s">
        <v>1809</v>
      </c>
    </row>
    <row r="1172" spans="1:4" x14ac:dyDescent="0.25">
      <c r="A1172" t="s">
        <v>4768</v>
      </c>
      <c r="B1172" t="s">
        <v>4116</v>
      </c>
      <c r="C1172" t="s">
        <v>4769</v>
      </c>
      <c r="D1172" t="s">
        <v>1809</v>
      </c>
    </row>
    <row r="1173" spans="1:4" x14ac:dyDescent="0.25">
      <c r="A1173" t="s">
        <v>4770</v>
      </c>
      <c r="B1173" t="s">
        <v>4116</v>
      </c>
      <c r="C1173" t="s">
        <v>4771</v>
      </c>
      <c r="D1173" t="s">
        <v>1809</v>
      </c>
    </row>
    <row r="1174" spans="1:4" x14ac:dyDescent="0.25">
      <c r="A1174" t="s">
        <v>4772</v>
      </c>
      <c r="B1174" t="s">
        <v>4116</v>
      </c>
      <c r="C1174" t="s">
        <v>4773</v>
      </c>
      <c r="D1174" t="s">
        <v>1809</v>
      </c>
    </row>
    <row r="1175" spans="1:4" x14ac:dyDescent="0.25">
      <c r="A1175" t="s">
        <v>4774</v>
      </c>
      <c r="B1175" t="s">
        <v>4116</v>
      </c>
      <c r="C1175" t="s">
        <v>4775</v>
      </c>
      <c r="D1175" t="s">
        <v>2134</v>
      </c>
    </row>
    <row r="1176" spans="1:4" x14ac:dyDescent="0.25">
      <c r="A1176" t="s">
        <v>4776</v>
      </c>
      <c r="B1176" t="s">
        <v>4116</v>
      </c>
      <c r="C1176" t="s">
        <v>4777</v>
      </c>
      <c r="D1176" t="s">
        <v>1820</v>
      </c>
    </row>
    <row r="1177" spans="1:4" x14ac:dyDescent="0.25">
      <c r="A1177" t="s">
        <v>4778</v>
      </c>
      <c r="B1177" t="s">
        <v>4116</v>
      </c>
      <c r="C1177" t="s">
        <v>4779</v>
      </c>
      <c r="D1177" t="s">
        <v>1993</v>
      </c>
    </row>
    <row r="1178" spans="1:4" x14ac:dyDescent="0.25">
      <c r="A1178" t="s">
        <v>4780</v>
      </c>
      <c r="B1178" t="s">
        <v>4116</v>
      </c>
      <c r="C1178" t="s">
        <v>4781</v>
      </c>
      <c r="D1178" t="s">
        <v>2074</v>
      </c>
    </row>
    <row r="1179" spans="1:4" x14ac:dyDescent="0.25">
      <c r="A1179" t="s">
        <v>4782</v>
      </c>
      <c r="B1179" t="s">
        <v>4116</v>
      </c>
      <c r="C1179" t="s">
        <v>4783</v>
      </c>
      <c r="D1179" t="s">
        <v>1824</v>
      </c>
    </row>
    <row r="1180" spans="1:4" x14ac:dyDescent="0.25">
      <c r="A1180" t="s">
        <v>4784</v>
      </c>
      <c r="B1180" t="s">
        <v>4116</v>
      </c>
      <c r="C1180" t="s">
        <v>4785</v>
      </c>
      <c r="D1180" t="s">
        <v>2134</v>
      </c>
    </row>
    <row r="1181" spans="1:4" x14ac:dyDescent="0.25">
      <c r="A1181" t="s">
        <v>4786</v>
      </c>
      <c r="B1181" t="s">
        <v>4116</v>
      </c>
      <c r="C1181" t="s">
        <v>4787</v>
      </c>
      <c r="D1181" t="s">
        <v>1695</v>
      </c>
    </row>
    <row r="1182" spans="1:4" x14ac:dyDescent="0.25">
      <c r="A1182" t="s">
        <v>4788</v>
      </c>
      <c r="B1182" t="s">
        <v>4116</v>
      </c>
      <c r="C1182" t="s">
        <v>4789</v>
      </c>
      <c r="D1182" t="s">
        <v>1809</v>
      </c>
    </row>
    <row r="1183" spans="1:4" x14ac:dyDescent="0.25">
      <c r="A1183" t="s">
        <v>4790</v>
      </c>
      <c r="B1183" t="s">
        <v>4116</v>
      </c>
      <c r="C1183" t="s">
        <v>4791</v>
      </c>
      <c r="D1183" t="s">
        <v>1824</v>
      </c>
    </row>
    <row r="1184" spans="1:4" x14ac:dyDescent="0.25">
      <c r="A1184" t="s">
        <v>4792</v>
      </c>
      <c r="B1184" t="s">
        <v>4116</v>
      </c>
      <c r="C1184" t="s">
        <v>4793</v>
      </c>
      <c r="D1184" t="s">
        <v>1809</v>
      </c>
    </row>
    <row r="1185" spans="1:4" x14ac:dyDescent="0.25">
      <c r="A1185" t="s">
        <v>4794</v>
      </c>
      <c r="B1185" t="s">
        <v>4116</v>
      </c>
      <c r="C1185" t="s">
        <v>4795</v>
      </c>
      <c r="D1185" t="s">
        <v>2090</v>
      </c>
    </row>
    <row r="1186" spans="1:4" x14ac:dyDescent="0.25">
      <c r="A1186" t="s">
        <v>4796</v>
      </c>
      <c r="B1186" t="s">
        <v>4116</v>
      </c>
      <c r="C1186" t="s">
        <v>4797</v>
      </c>
      <c r="D1186" t="s">
        <v>1676</v>
      </c>
    </row>
    <row r="1187" spans="1:4" x14ac:dyDescent="0.25">
      <c r="A1187" t="s">
        <v>4798</v>
      </c>
      <c r="B1187" t="s">
        <v>4116</v>
      </c>
      <c r="C1187" t="s">
        <v>4799</v>
      </c>
      <c r="D1187" t="s">
        <v>1820</v>
      </c>
    </row>
    <row r="1188" spans="1:4" x14ac:dyDescent="0.25">
      <c r="A1188" t="s">
        <v>4800</v>
      </c>
      <c r="B1188" t="s">
        <v>4116</v>
      </c>
      <c r="C1188" t="s">
        <v>4801</v>
      </c>
      <c r="D1188" t="s">
        <v>2021</v>
      </c>
    </row>
    <row r="1189" spans="1:4" x14ac:dyDescent="0.25">
      <c r="A1189" t="s">
        <v>4802</v>
      </c>
      <c r="B1189" t="s">
        <v>4116</v>
      </c>
      <c r="C1189" t="s">
        <v>4803</v>
      </c>
      <c r="D1189" t="s">
        <v>2134</v>
      </c>
    </row>
    <row r="1190" spans="1:4" x14ac:dyDescent="0.25">
      <c r="A1190" t="s">
        <v>4804</v>
      </c>
      <c r="B1190" t="s">
        <v>4116</v>
      </c>
      <c r="C1190" t="s">
        <v>4805</v>
      </c>
      <c r="D1190" t="s">
        <v>2061</v>
      </c>
    </row>
    <row r="1191" spans="1:4" x14ac:dyDescent="0.25">
      <c r="A1191" t="s">
        <v>4806</v>
      </c>
      <c r="B1191" t="s">
        <v>4116</v>
      </c>
      <c r="C1191" t="s">
        <v>4807</v>
      </c>
      <c r="D1191" t="s">
        <v>2018</v>
      </c>
    </row>
    <row r="1192" spans="1:4" x14ac:dyDescent="0.25">
      <c r="A1192" t="s">
        <v>4808</v>
      </c>
      <c r="B1192" t="s">
        <v>4116</v>
      </c>
      <c r="C1192" t="s">
        <v>4809</v>
      </c>
      <c r="D1192" t="s">
        <v>2074</v>
      </c>
    </row>
    <row r="1193" spans="1:4" x14ac:dyDescent="0.25">
      <c r="A1193" t="s">
        <v>4810</v>
      </c>
      <c r="B1193" t="s">
        <v>4116</v>
      </c>
      <c r="C1193" t="s">
        <v>4811</v>
      </c>
      <c r="D1193" t="s">
        <v>2134</v>
      </c>
    </row>
    <row r="1194" spans="1:4" x14ac:dyDescent="0.25">
      <c r="A1194" t="s">
        <v>4812</v>
      </c>
      <c r="B1194" t="s">
        <v>4116</v>
      </c>
      <c r="C1194" t="s">
        <v>4811</v>
      </c>
      <c r="D1194" t="s">
        <v>2134</v>
      </c>
    </row>
    <row r="1195" spans="1:4" x14ac:dyDescent="0.25">
      <c r="A1195" t="s">
        <v>4813</v>
      </c>
      <c r="B1195" t="s">
        <v>4116</v>
      </c>
      <c r="C1195" t="s">
        <v>4811</v>
      </c>
      <c r="D1195" t="s">
        <v>2134</v>
      </c>
    </row>
    <row r="1196" spans="1:4" x14ac:dyDescent="0.25">
      <c r="A1196" t="s">
        <v>4814</v>
      </c>
      <c r="B1196" t="s">
        <v>4116</v>
      </c>
      <c r="C1196" t="s">
        <v>4811</v>
      </c>
      <c r="D1196" t="s">
        <v>2134</v>
      </c>
    </row>
    <row r="1197" spans="1:4" x14ac:dyDescent="0.25">
      <c r="A1197" t="s">
        <v>4815</v>
      </c>
      <c r="B1197" t="s">
        <v>4116</v>
      </c>
      <c r="C1197" t="s">
        <v>4811</v>
      </c>
      <c r="D1197" t="s">
        <v>2134</v>
      </c>
    </row>
    <row r="1198" spans="1:4" x14ac:dyDescent="0.25">
      <c r="A1198" t="s">
        <v>4816</v>
      </c>
      <c r="B1198" t="s">
        <v>4116</v>
      </c>
      <c r="C1198" t="s">
        <v>4811</v>
      </c>
      <c r="D1198" t="s">
        <v>2134</v>
      </c>
    </row>
    <row r="1199" spans="1:4" x14ac:dyDescent="0.25">
      <c r="A1199" t="s">
        <v>4817</v>
      </c>
      <c r="B1199" t="s">
        <v>4116</v>
      </c>
      <c r="C1199" t="s">
        <v>4818</v>
      </c>
      <c r="D1199" t="s">
        <v>1993</v>
      </c>
    </row>
    <row r="1200" spans="1:4" x14ac:dyDescent="0.25">
      <c r="A1200" t="s">
        <v>4819</v>
      </c>
      <c r="B1200" t="s">
        <v>4116</v>
      </c>
      <c r="C1200" t="s">
        <v>4820</v>
      </c>
      <c r="D1200" t="s">
        <v>1809</v>
      </c>
    </row>
    <row r="1201" spans="1:4" x14ac:dyDescent="0.25">
      <c r="A1201" t="s">
        <v>4821</v>
      </c>
      <c r="B1201" t="s">
        <v>4116</v>
      </c>
      <c r="C1201" t="s">
        <v>4822</v>
      </c>
      <c r="D1201" t="s">
        <v>1809</v>
      </c>
    </row>
    <row r="1202" spans="1:4" x14ac:dyDescent="0.25">
      <c r="A1202" t="s">
        <v>4823</v>
      </c>
      <c r="B1202" t="s">
        <v>4116</v>
      </c>
      <c r="C1202" t="s">
        <v>4824</v>
      </c>
      <c r="D1202" t="s">
        <v>1820</v>
      </c>
    </row>
    <row r="1203" spans="1:4" x14ac:dyDescent="0.25">
      <c r="A1203" t="s">
        <v>4825</v>
      </c>
      <c r="B1203" t="s">
        <v>4116</v>
      </c>
      <c r="C1203" t="s">
        <v>4826</v>
      </c>
      <c r="D1203" t="s">
        <v>2018</v>
      </c>
    </row>
    <row r="1204" spans="1:4" x14ac:dyDescent="0.25">
      <c r="A1204" t="s">
        <v>4827</v>
      </c>
      <c r="B1204" t="s">
        <v>4116</v>
      </c>
      <c r="C1204" t="s">
        <v>4828</v>
      </c>
      <c r="D1204" t="s">
        <v>2093</v>
      </c>
    </row>
    <row r="1205" spans="1:4" x14ac:dyDescent="0.25">
      <c r="A1205" t="s">
        <v>4829</v>
      </c>
      <c r="B1205" t="s">
        <v>4116</v>
      </c>
      <c r="C1205" t="s">
        <v>4830</v>
      </c>
      <c r="D1205" t="s">
        <v>2090</v>
      </c>
    </row>
    <row r="1206" spans="1:4" x14ac:dyDescent="0.25">
      <c r="A1206" t="s">
        <v>4831</v>
      </c>
      <c r="B1206" t="s">
        <v>4116</v>
      </c>
      <c r="C1206" t="s">
        <v>1925</v>
      </c>
      <c r="D1206" t="s">
        <v>1925</v>
      </c>
    </row>
    <row r="1207" spans="1:4" x14ac:dyDescent="0.25">
      <c r="A1207" t="s">
        <v>4832</v>
      </c>
      <c r="B1207" t="s">
        <v>4116</v>
      </c>
      <c r="C1207" t="s">
        <v>4833</v>
      </c>
      <c r="D1207" t="s">
        <v>2128</v>
      </c>
    </row>
    <row r="1208" spans="1:4" x14ac:dyDescent="0.25">
      <c r="A1208" t="s">
        <v>4834</v>
      </c>
      <c r="B1208" t="s">
        <v>4116</v>
      </c>
      <c r="C1208" t="s">
        <v>4835</v>
      </c>
      <c r="D1208" t="s">
        <v>2090</v>
      </c>
    </row>
    <row r="1209" spans="1:4" x14ac:dyDescent="0.25">
      <c r="A1209" t="s">
        <v>4836</v>
      </c>
      <c r="B1209" t="s">
        <v>4116</v>
      </c>
      <c r="C1209" t="s">
        <v>4837</v>
      </c>
      <c r="D1209" t="s">
        <v>2134</v>
      </c>
    </row>
    <row r="1210" spans="1:4" x14ac:dyDescent="0.25">
      <c r="A1210" t="s">
        <v>4838</v>
      </c>
      <c r="B1210" t="s">
        <v>4116</v>
      </c>
      <c r="C1210" t="s">
        <v>4839</v>
      </c>
      <c r="D1210" t="s">
        <v>1809</v>
      </c>
    </row>
    <row r="1211" spans="1:4" x14ac:dyDescent="0.25">
      <c r="A1211" t="s">
        <v>4840</v>
      </c>
      <c r="B1211" t="s">
        <v>4116</v>
      </c>
      <c r="C1211" t="s">
        <v>4839</v>
      </c>
      <c r="D1211" t="s">
        <v>1809</v>
      </c>
    </row>
    <row r="1212" spans="1:4" x14ac:dyDescent="0.25">
      <c r="A1212" t="s">
        <v>4841</v>
      </c>
      <c r="B1212" t="s">
        <v>4116</v>
      </c>
      <c r="C1212" t="s">
        <v>4842</v>
      </c>
      <c r="D1212" t="s">
        <v>1808</v>
      </c>
    </row>
    <row r="1213" spans="1:4" x14ac:dyDescent="0.25">
      <c r="A1213" t="s">
        <v>4843</v>
      </c>
      <c r="B1213" t="s">
        <v>4116</v>
      </c>
      <c r="C1213" t="s">
        <v>4844</v>
      </c>
      <c r="D1213" t="s">
        <v>1980</v>
      </c>
    </row>
    <row r="1214" spans="1:4" x14ac:dyDescent="0.25">
      <c r="A1214" t="s">
        <v>1967</v>
      </c>
      <c r="B1214" t="s">
        <v>4116</v>
      </c>
      <c r="C1214" t="s">
        <v>4845</v>
      </c>
      <c r="D1214" t="s">
        <v>2074</v>
      </c>
    </row>
    <row r="1215" spans="1:4" x14ac:dyDescent="0.25">
      <c r="A1215">
        <v>111</v>
      </c>
      <c r="B1215" t="s">
        <v>4116</v>
      </c>
      <c r="C1215" t="s">
        <v>4845</v>
      </c>
      <c r="D1215" t="s">
        <v>2074</v>
      </c>
    </row>
    <row r="1216" spans="1:4" x14ac:dyDescent="0.25">
      <c r="A1216" t="s">
        <v>4846</v>
      </c>
      <c r="B1216" t="s">
        <v>4116</v>
      </c>
      <c r="C1216" t="s">
        <v>4845</v>
      </c>
      <c r="D1216" t="s">
        <v>2074</v>
      </c>
    </row>
    <row r="1217" spans="1:4" x14ac:dyDescent="0.25">
      <c r="A1217" t="s">
        <v>4847</v>
      </c>
      <c r="B1217" t="s">
        <v>4116</v>
      </c>
      <c r="C1217" t="s">
        <v>4848</v>
      </c>
      <c r="D1217" t="s">
        <v>2029</v>
      </c>
    </row>
    <row r="1218" spans="1:4" x14ac:dyDescent="0.25">
      <c r="A1218" t="s">
        <v>4849</v>
      </c>
      <c r="B1218" t="s">
        <v>4116</v>
      </c>
      <c r="C1218" t="s">
        <v>4850</v>
      </c>
      <c r="D1218" t="s">
        <v>2029</v>
      </c>
    </row>
    <row r="1219" spans="1:4" x14ac:dyDescent="0.25">
      <c r="A1219" t="s">
        <v>4851</v>
      </c>
      <c r="B1219" t="s">
        <v>4116</v>
      </c>
      <c r="C1219" t="s">
        <v>4852</v>
      </c>
      <c r="D1219" t="s">
        <v>2029</v>
      </c>
    </row>
    <row r="1220" spans="1:4" x14ac:dyDescent="0.25">
      <c r="A1220" t="s">
        <v>4853</v>
      </c>
      <c r="B1220" t="s">
        <v>4116</v>
      </c>
      <c r="C1220" t="s">
        <v>4854</v>
      </c>
      <c r="D1220" t="s">
        <v>2074</v>
      </c>
    </row>
    <row r="1221" spans="1:4" x14ac:dyDescent="0.25">
      <c r="A1221" t="s">
        <v>4855</v>
      </c>
      <c r="B1221" t="s">
        <v>4116</v>
      </c>
      <c r="C1221" t="s">
        <v>4856</v>
      </c>
      <c r="D1221" t="s">
        <v>2117</v>
      </c>
    </row>
    <row r="1222" spans="1:4" x14ac:dyDescent="0.25">
      <c r="A1222" t="s">
        <v>4857</v>
      </c>
      <c r="B1222" t="s">
        <v>4116</v>
      </c>
      <c r="C1222" t="s">
        <v>4858</v>
      </c>
      <c r="D1222" t="s">
        <v>2090</v>
      </c>
    </row>
    <row r="1223" spans="1:4" x14ac:dyDescent="0.25">
      <c r="A1223" t="s">
        <v>4859</v>
      </c>
      <c r="B1223" t="s">
        <v>4116</v>
      </c>
      <c r="C1223" t="s">
        <v>1945</v>
      </c>
      <c r="D1223" t="s">
        <v>1945</v>
      </c>
    </row>
    <row r="1224" spans="1:4" x14ac:dyDescent="0.25">
      <c r="A1224" t="s">
        <v>4860</v>
      </c>
      <c r="B1224" t="s">
        <v>4116</v>
      </c>
      <c r="C1224" t="s">
        <v>4861</v>
      </c>
      <c r="D1224" t="s">
        <v>2134</v>
      </c>
    </row>
    <row r="1225" spans="1:4" x14ac:dyDescent="0.25">
      <c r="A1225" t="s">
        <v>4862</v>
      </c>
      <c r="B1225" t="s">
        <v>4116</v>
      </c>
      <c r="C1225" t="s">
        <v>4863</v>
      </c>
      <c r="D1225" t="s">
        <v>2134</v>
      </c>
    </row>
    <row r="1226" spans="1:4" x14ac:dyDescent="0.25">
      <c r="A1226" t="s">
        <v>4864</v>
      </c>
      <c r="B1226" t="s">
        <v>4116</v>
      </c>
      <c r="C1226" t="s">
        <v>4865</v>
      </c>
      <c r="D1226" t="s">
        <v>1809</v>
      </c>
    </row>
    <row r="1227" spans="1:4" x14ac:dyDescent="0.25">
      <c r="A1227" t="s">
        <v>4866</v>
      </c>
      <c r="B1227" t="s">
        <v>4116</v>
      </c>
      <c r="C1227" t="s">
        <v>4867</v>
      </c>
      <c r="D1227" t="s">
        <v>2117</v>
      </c>
    </row>
    <row r="1228" spans="1:4" x14ac:dyDescent="0.25">
      <c r="A1228" t="s">
        <v>4868</v>
      </c>
      <c r="B1228" t="s">
        <v>4116</v>
      </c>
      <c r="C1228" t="s">
        <v>4869</v>
      </c>
      <c r="D1228" t="s">
        <v>2061</v>
      </c>
    </row>
    <row r="1229" spans="1:4" x14ac:dyDescent="0.25">
      <c r="A1229" t="s">
        <v>4870</v>
      </c>
      <c r="B1229" t="s">
        <v>4116</v>
      </c>
      <c r="C1229" t="s">
        <v>4871</v>
      </c>
      <c r="D1229" t="s">
        <v>1809</v>
      </c>
    </row>
    <row r="1230" spans="1:4" x14ac:dyDescent="0.25">
      <c r="A1230" t="s">
        <v>4872</v>
      </c>
      <c r="B1230" t="s">
        <v>4116</v>
      </c>
      <c r="C1230" t="s">
        <v>4873</v>
      </c>
      <c r="D1230" t="s">
        <v>1809</v>
      </c>
    </row>
    <row r="1231" spans="1:4" x14ac:dyDescent="0.25">
      <c r="A1231" t="s">
        <v>4874</v>
      </c>
      <c r="B1231" t="s">
        <v>4116</v>
      </c>
      <c r="C1231" t="s">
        <v>4875</v>
      </c>
      <c r="D1231" t="s">
        <v>1993</v>
      </c>
    </row>
    <row r="1232" spans="1:4" x14ac:dyDescent="0.25">
      <c r="A1232" t="s">
        <v>4876</v>
      </c>
      <c r="B1232" t="s">
        <v>4116</v>
      </c>
      <c r="C1232" t="s">
        <v>4877</v>
      </c>
      <c r="D1232" t="s">
        <v>2074</v>
      </c>
    </row>
    <row r="1233" spans="1:4" x14ac:dyDescent="0.25">
      <c r="A1233" t="s">
        <v>4878</v>
      </c>
      <c r="B1233" t="s">
        <v>4116</v>
      </c>
      <c r="C1233" t="s">
        <v>4879</v>
      </c>
      <c r="D1233" t="s">
        <v>1820</v>
      </c>
    </row>
    <row r="1234" spans="1:4" x14ac:dyDescent="0.25">
      <c r="A1234" t="s">
        <v>4880</v>
      </c>
      <c r="B1234" t="s">
        <v>4116</v>
      </c>
      <c r="C1234" t="s">
        <v>4881</v>
      </c>
      <c r="D1234" t="s">
        <v>2074</v>
      </c>
    </row>
    <row r="1235" spans="1:4" x14ac:dyDescent="0.25">
      <c r="A1235" t="s">
        <v>4882</v>
      </c>
      <c r="B1235" t="s">
        <v>4116</v>
      </c>
      <c r="C1235" t="s">
        <v>4883</v>
      </c>
      <c r="D1235" t="s">
        <v>1809</v>
      </c>
    </row>
    <row r="1236" spans="1:4" x14ac:dyDescent="0.25">
      <c r="A1236" t="s">
        <v>4884</v>
      </c>
      <c r="B1236" t="s">
        <v>4116</v>
      </c>
      <c r="C1236" t="s">
        <v>4885</v>
      </c>
      <c r="D1236" t="s">
        <v>1824</v>
      </c>
    </row>
    <row r="1237" spans="1:4" x14ac:dyDescent="0.25">
      <c r="A1237" t="s">
        <v>4886</v>
      </c>
      <c r="B1237" t="s">
        <v>4116</v>
      </c>
      <c r="C1237" t="s">
        <v>4887</v>
      </c>
      <c r="D1237" t="s">
        <v>1871</v>
      </c>
    </row>
    <row r="1238" spans="1:4" x14ac:dyDescent="0.25">
      <c r="A1238" t="s">
        <v>4888</v>
      </c>
      <c r="B1238" t="s">
        <v>4116</v>
      </c>
      <c r="C1238" t="s">
        <v>4887</v>
      </c>
      <c r="D1238" t="s">
        <v>1871</v>
      </c>
    </row>
    <row r="1239" spans="1:4" x14ac:dyDescent="0.25">
      <c r="A1239" t="s">
        <v>4889</v>
      </c>
      <c r="B1239" t="s">
        <v>4116</v>
      </c>
      <c r="C1239" t="s">
        <v>4887</v>
      </c>
      <c r="D1239" t="s">
        <v>1871</v>
      </c>
    </row>
    <row r="1240" spans="1:4" x14ac:dyDescent="0.25">
      <c r="A1240" t="s">
        <v>4890</v>
      </c>
      <c r="B1240" t="s">
        <v>4116</v>
      </c>
      <c r="C1240" t="s">
        <v>4891</v>
      </c>
      <c r="D1240" t="s">
        <v>1824</v>
      </c>
    </row>
    <row r="1241" spans="1:4" x14ac:dyDescent="0.25">
      <c r="A1241" t="s">
        <v>4892</v>
      </c>
      <c r="B1241" t="s">
        <v>4116</v>
      </c>
      <c r="C1241" t="s">
        <v>4893</v>
      </c>
      <c r="D1241" t="s">
        <v>2029</v>
      </c>
    </row>
    <row r="1242" spans="1:4" x14ac:dyDescent="0.25">
      <c r="A1242" t="s">
        <v>4894</v>
      </c>
      <c r="B1242" t="s">
        <v>4116</v>
      </c>
      <c r="C1242" t="s">
        <v>4895</v>
      </c>
      <c r="D1242" t="s">
        <v>1692</v>
      </c>
    </row>
    <row r="1243" spans="1:4" x14ac:dyDescent="0.25">
      <c r="A1243" t="s">
        <v>4896</v>
      </c>
      <c r="B1243" t="s">
        <v>4116</v>
      </c>
      <c r="C1243" t="s">
        <v>4897</v>
      </c>
      <c r="D1243" t="s">
        <v>2029</v>
      </c>
    </row>
    <row r="1244" spans="1:4" x14ac:dyDescent="0.25">
      <c r="A1244" t="s">
        <v>4898</v>
      </c>
      <c r="B1244" t="s">
        <v>4116</v>
      </c>
      <c r="C1244" t="s">
        <v>4899</v>
      </c>
      <c r="D1244" t="s">
        <v>1993</v>
      </c>
    </row>
    <row r="1245" spans="1:4" x14ac:dyDescent="0.25">
      <c r="A1245" t="s">
        <v>4900</v>
      </c>
      <c r="B1245" t="s">
        <v>4116</v>
      </c>
      <c r="C1245" t="s">
        <v>4901</v>
      </c>
      <c r="D1245" t="s">
        <v>1993</v>
      </c>
    </row>
    <row r="1246" spans="1:4" x14ac:dyDescent="0.25">
      <c r="A1246" t="s">
        <v>4902</v>
      </c>
      <c r="B1246" t="s">
        <v>4116</v>
      </c>
      <c r="C1246" t="s">
        <v>1960</v>
      </c>
      <c r="D1246" t="s">
        <v>1960</v>
      </c>
    </row>
    <row r="1247" spans="1:4" x14ac:dyDescent="0.25">
      <c r="A1247" t="s">
        <v>4903</v>
      </c>
      <c r="B1247" t="s">
        <v>4116</v>
      </c>
      <c r="C1247" t="s">
        <v>4904</v>
      </c>
      <c r="D1247" t="s">
        <v>1809</v>
      </c>
    </row>
    <row r="1248" spans="1:4" x14ac:dyDescent="0.25">
      <c r="A1248" t="s">
        <v>4905</v>
      </c>
      <c r="B1248" t="s">
        <v>4116</v>
      </c>
      <c r="C1248" t="s">
        <v>4906</v>
      </c>
      <c r="D1248" t="s">
        <v>1871</v>
      </c>
    </row>
    <row r="1249" spans="1:4" x14ac:dyDescent="0.25">
      <c r="A1249" t="s">
        <v>4907</v>
      </c>
      <c r="B1249" t="s">
        <v>4116</v>
      </c>
      <c r="C1249" t="s">
        <v>4908</v>
      </c>
      <c r="D1249" t="s">
        <v>1809</v>
      </c>
    </row>
    <row r="1250" spans="1:4" x14ac:dyDescent="0.25">
      <c r="A1250" t="s">
        <v>4909</v>
      </c>
      <c r="B1250" t="s">
        <v>4116</v>
      </c>
      <c r="C1250" t="s">
        <v>4910</v>
      </c>
      <c r="D1250" t="s">
        <v>2090</v>
      </c>
    </row>
    <row r="1251" spans="1:4" x14ac:dyDescent="0.25">
      <c r="A1251" t="s">
        <v>4911</v>
      </c>
      <c r="B1251" t="s">
        <v>4116</v>
      </c>
      <c r="C1251" t="s">
        <v>4912</v>
      </c>
      <c r="D1251" t="s">
        <v>2029</v>
      </c>
    </row>
    <row r="1252" spans="1:4" x14ac:dyDescent="0.25">
      <c r="A1252" t="s">
        <v>4913</v>
      </c>
      <c r="B1252" t="s">
        <v>4116</v>
      </c>
      <c r="C1252" t="s">
        <v>4912</v>
      </c>
      <c r="D1252" t="s">
        <v>2029</v>
      </c>
    </row>
    <row r="1253" spans="1:4" x14ac:dyDescent="0.25">
      <c r="A1253" t="s">
        <v>4914</v>
      </c>
      <c r="B1253" t="s">
        <v>4116</v>
      </c>
      <c r="C1253" t="s">
        <v>4912</v>
      </c>
      <c r="D1253" t="s">
        <v>2029</v>
      </c>
    </row>
    <row r="1254" spans="1:4" x14ac:dyDescent="0.25">
      <c r="A1254" t="s">
        <v>4915</v>
      </c>
      <c r="B1254" t="s">
        <v>4116</v>
      </c>
      <c r="C1254" t="s">
        <v>4916</v>
      </c>
      <c r="D1254" t="s">
        <v>1993</v>
      </c>
    </row>
    <row r="1255" spans="1:4" x14ac:dyDescent="0.25">
      <c r="A1255" t="s">
        <v>4917</v>
      </c>
      <c r="B1255" t="s">
        <v>4116</v>
      </c>
      <c r="C1255" t="s">
        <v>4918</v>
      </c>
      <c r="D1255" t="s">
        <v>1993</v>
      </c>
    </row>
    <row r="1256" spans="1:4" x14ac:dyDescent="0.25">
      <c r="A1256" t="s">
        <v>4919</v>
      </c>
      <c r="B1256" t="s">
        <v>4116</v>
      </c>
      <c r="C1256" t="s">
        <v>4920</v>
      </c>
      <c r="D1256" t="s">
        <v>4229</v>
      </c>
    </row>
    <row r="1257" spans="1:4" x14ac:dyDescent="0.25">
      <c r="A1257" t="s">
        <v>4921</v>
      </c>
      <c r="B1257" t="s">
        <v>4116</v>
      </c>
      <c r="C1257" t="s">
        <v>4922</v>
      </c>
      <c r="D1257" t="s">
        <v>1820</v>
      </c>
    </row>
    <row r="1258" spans="1:4" x14ac:dyDescent="0.25">
      <c r="A1258" t="s">
        <v>4923</v>
      </c>
      <c r="B1258" t="s">
        <v>4116</v>
      </c>
      <c r="C1258" t="s">
        <v>4924</v>
      </c>
      <c r="D1258" t="s">
        <v>2117</v>
      </c>
    </row>
    <row r="1259" spans="1:4" x14ac:dyDescent="0.25">
      <c r="A1259" t="s">
        <v>4925</v>
      </c>
      <c r="B1259" t="s">
        <v>4116</v>
      </c>
      <c r="C1259" t="s">
        <v>4926</v>
      </c>
      <c r="D1259" t="s">
        <v>1820</v>
      </c>
    </row>
    <row r="1260" spans="1:4" x14ac:dyDescent="0.25">
      <c r="A1260" t="s">
        <v>4927</v>
      </c>
      <c r="B1260" t="s">
        <v>4116</v>
      </c>
      <c r="C1260" t="s">
        <v>4928</v>
      </c>
      <c r="D1260" t="s">
        <v>2074</v>
      </c>
    </row>
    <row r="1261" spans="1:4" x14ac:dyDescent="0.25">
      <c r="A1261" t="s">
        <v>1973</v>
      </c>
      <c r="B1261" t="s">
        <v>4116</v>
      </c>
      <c r="C1261" t="s">
        <v>4929</v>
      </c>
      <c r="D1261" t="s">
        <v>2029</v>
      </c>
    </row>
    <row r="1262" spans="1:4" x14ac:dyDescent="0.25">
      <c r="A1262" t="s">
        <v>4930</v>
      </c>
      <c r="B1262" t="s">
        <v>4116</v>
      </c>
      <c r="C1262" t="s">
        <v>4931</v>
      </c>
      <c r="D1262" t="s">
        <v>2117</v>
      </c>
    </row>
    <row r="1263" spans="1:4" x14ac:dyDescent="0.25">
      <c r="A1263" t="s">
        <v>4932</v>
      </c>
      <c r="B1263" t="s">
        <v>4116</v>
      </c>
      <c r="C1263" t="s">
        <v>4933</v>
      </c>
      <c r="D1263" t="s">
        <v>1824</v>
      </c>
    </row>
    <row r="1264" spans="1:4" x14ac:dyDescent="0.25">
      <c r="A1264" t="s">
        <v>4934</v>
      </c>
      <c r="B1264" t="s">
        <v>4116</v>
      </c>
      <c r="C1264" t="s">
        <v>4935</v>
      </c>
      <c r="D1264" t="s">
        <v>2029</v>
      </c>
    </row>
    <row r="1265" spans="1:4" x14ac:dyDescent="0.25">
      <c r="A1265" t="s">
        <v>4936</v>
      </c>
      <c r="B1265" t="s">
        <v>4116</v>
      </c>
      <c r="C1265" t="s">
        <v>4937</v>
      </c>
      <c r="D1265" t="s">
        <v>2029</v>
      </c>
    </row>
    <row r="1266" spans="1:4" x14ac:dyDescent="0.25">
      <c r="A1266" t="s">
        <v>4938</v>
      </c>
      <c r="B1266" t="s">
        <v>4116</v>
      </c>
      <c r="C1266" t="s">
        <v>4939</v>
      </c>
      <c r="D1266" t="s">
        <v>1993</v>
      </c>
    </row>
    <row r="1267" spans="1:4" x14ac:dyDescent="0.25">
      <c r="A1267" t="s">
        <v>4940</v>
      </c>
      <c r="B1267" t="s">
        <v>4116</v>
      </c>
      <c r="C1267" t="s">
        <v>4941</v>
      </c>
      <c r="D1267" t="s">
        <v>1809</v>
      </c>
    </row>
    <row r="1268" spans="1:4" x14ac:dyDescent="0.25">
      <c r="A1268" t="s">
        <v>4942</v>
      </c>
      <c r="B1268" t="s">
        <v>4116</v>
      </c>
      <c r="C1268" t="s">
        <v>4943</v>
      </c>
      <c r="D1268" t="s">
        <v>1809</v>
      </c>
    </row>
    <row r="1269" spans="1:4" x14ac:dyDescent="0.25">
      <c r="A1269" t="s">
        <v>4944</v>
      </c>
      <c r="B1269" t="s">
        <v>4116</v>
      </c>
      <c r="C1269" t="s">
        <v>4945</v>
      </c>
      <c r="D1269" t="s">
        <v>1871</v>
      </c>
    </row>
    <row r="1270" spans="1:4" x14ac:dyDescent="0.25">
      <c r="A1270" t="s">
        <v>4946</v>
      </c>
      <c r="B1270" t="s">
        <v>4116</v>
      </c>
      <c r="C1270" t="s">
        <v>4947</v>
      </c>
      <c r="D1270" t="s">
        <v>1993</v>
      </c>
    </row>
    <row r="1271" spans="1:4" x14ac:dyDescent="0.25">
      <c r="A1271" t="s">
        <v>4948</v>
      </c>
      <c r="B1271" t="s">
        <v>4116</v>
      </c>
      <c r="C1271" t="s">
        <v>4949</v>
      </c>
      <c r="D1271" t="s">
        <v>2029</v>
      </c>
    </row>
    <row r="1272" spans="1:4" x14ac:dyDescent="0.25">
      <c r="A1272" t="s">
        <v>4950</v>
      </c>
      <c r="B1272" t="s">
        <v>4116</v>
      </c>
      <c r="C1272" t="s">
        <v>4951</v>
      </c>
      <c r="D1272" t="s">
        <v>1824</v>
      </c>
    </row>
    <row r="1273" spans="1:4" x14ac:dyDescent="0.25">
      <c r="A1273" t="s">
        <v>4952</v>
      </c>
      <c r="B1273" t="s">
        <v>4116</v>
      </c>
      <c r="C1273" t="s">
        <v>4953</v>
      </c>
      <c r="D1273" t="s">
        <v>1809</v>
      </c>
    </row>
    <row r="1274" spans="1:4" x14ac:dyDescent="0.25">
      <c r="A1274" t="s">
        <v>4954</v>
      </c>
      <c r="B1274" t="s">
        <v>4116</v>
      </c>
      <c r="C1274" t="s">
        <v>4955</v>
      </c>
      <c r="D1274" t="s">
        <v>2117</v>
      </c>
    </row>
    <row r="1275" spans="1:4" x14ac:dyDescent="0.25">
      <c r="A1275" t="s">
        <v>4956</v>
      </c>
      <c r="B1275" t="s">
        <v>4116</v>
      </c>
      <c r="C1275" t="s">
        <v>3627</v>
      </c>
      <c r="D1275" t="s">
        <v>2134</v>
      </c>
    </row>
    <row r="1276" spans="1:4" x14ac:dyDescent="0.25">
      <c r="A1276" t="s">
        <v>4957</v>
      </c>
      <c r="B1276" t="s">
        <v>4116</v>
      </c>
      <c r="C1276" t="s">
        <v>4958</v>
      </c>
      <c r="D1276" t="s">
        <v>2134</v>
      </c>
    </row>
    <row r="1277" spans="1:4" x14ac:dyDescent="0.25">
      <c r="A1277" t="s">
        <v>4959</v>
      </c>
      <c r="B1277" t="s">
        <v>4116</v>
      </c>
      <c r="C1277" t="s">
        <v>4960</v>
      </c>
      <c r="D1277" t="s">
        <v>1809</v>
      </c>
    </row>
    <row r="1278" spans="1:4" x14ac:dyDescent="0.25">
      <c r="A1278" t="s">
        <v>4961</v>
      </c>
      <c r="B1278" t="s">
        <v>4116</v>
      </c>
      <c r="C1278" t="s">
        <v>4962</v>
      </c>
      <c r="D1278" t="s">
        <v>1809</v>
      </c>
    </row>
    <row r="1279" spans="1:4" x14ac:dyDescent="0.25">
      <c r="A1279" t="s">
        <v>4963</v>
      </c>
      <c r="B1279" t="s">
        <v>4116</v>
      </c>
      <c r="C1279" t="s">
        <v>4964</v>
      </c>
      <c r="D1279" t="s">
        <v>2046</v>
      </c>
    </row>
    <row r="1280" spans="1:4" x14ac:dyDescent="0.25">
      <c r="A1280" t="s">
        <v>4965</v>
      </c>
      <c r="B1280" t="s">
        <v>4116</v>
      </c>
      <c r="C1280" t="s">
        <v>4966</v>
      </c>
      <c r="D1280" t="s">
        <v>2029</v>
      </c>
    </row>
    <row r="1281" spans="1:4" x14ac:dyDescent="0.25">
      <c r="A1281" t="s">
        <v>4967</v>
      </c>
      <c r="B1281" t="s">
        <v>4116</v>
      </c>
      <c r="C1281" t="s">
        <v>4968</v>
      </c>
      <c r="D1281" t="s">
        <v>2029</v>
      </c>
    </row>
    <row r="1282" spans="1:4" x14ac:dyDescent="0.25">
      <c r="A1282" t="s">
        <v>4969</v>
      </c>
      <c r="B1282" t="s">
        <v>4116</v>
      </c>
      <c r="C1282" t="s">
        <v>4970</v>
      </c>
      <c r="D1282" t="s">
        <v>2029</v>
      </c>
    </row>
    <row r="1283" spans="1:4" x14ac:dyDescent="0.25">
      <c r="A1283" t="s">
        <v>4971</v>
      </c>
      <c r="B1283" t="s">
        <v>4116</v>
      </c>
      <c r="C1283" t="s">
        <v>4972</v>
      </c>
      <c r="D1283" t="s">
        <v>2090</v>
      </c>
    </row>
    <row r="1284" spans="1:4" x14ac:dyDescent="0.25">
      <c r="A1284" t="s">
        <v>4973</v>
      </c>
      <c r="B1284" t="s">
        <v>4116</v>
      </c>
      <c r="C1284" t="s">
        <v>4974</v>
      </c>
      <c r="D1284" t="s">
        <v>2134</v>
      </c>
    </row>
    <row r="1285" spans="1:4" x14ac:dyDescent="0.25">
      <c r="A1285" t="s">
        <v>4975</v>
      </c>
      <c r="B1285" t="s">
        <v>4116</v>
      </c>
      <c r="C1285" t="s">
        <v>4976</v>
      </c>
      <c r="D1285" t="s">
        <v>1993</v>
      </c>
    </row>
    <row r="1286" spans="1:4" x14ac:dyDescent="0.25">
      <c r="A1286" t="s">
        <v>4977</v>
      </c>
      <c r="B1286" t="s">
        <v>4116</v>
      </c>
      <c r="C1286" t="s">
        <v>4978</v>
      </c>
      <c r="D1286" t="s">
        <v>2029</v>
      </c>
    </row>
    <row r="1287" spans="1:4" x14ac:dyDescent="0.25">
      <c r="A1287" t="s">
        <v>4979</v>
      </c>
      <c r="B1287" t="s">
        <v>4116</v>
      </c>
      <c r="C1287" t="s">
        <v>4980</v>
      </c>
      <c r="D1287" t="s">
        <v>2029</v>
      </c>
    </row>
    <row r="1288" spans="1:4" x14ac:dyDescent="0.25">
      <c r="A1288" t="s">
        <v>4981</v>
      </c>
      <c r="B1288" t="s">
        <v>4116</v>
      </c>
      <c r="C1288" t="s">
        <v>4982</v>
      </c>
      <c r="D1288" t="s">
        <v>2029</v>
      </c>
    </row>
    <row r="1289" spans="1:4" x14ac:dyDescent="0.25">
      <c r="A1289" t="s">
        <v>4983</v>
      </c>
      <c r="B1289" t="s">
        <v>4116</v>
      </c>
      <c r="C1289" t="s">
        <v>4984</v>
      </c>
      <c r="D1289" t="s">
        <v>2029</v>
      </c>
    </row>
    <row r="1290" spans="1:4" x14ac:dyDescent="0.25">
      <c r="A1290" t="s">
        <v>4985</v>
      </c>
      <c r="B1290" t="s">
        <v>4116</v>
      </c>
      <c r="C1290" t="s">
        <v>4986</v>
      </c>
      <c r="D1290" t="s">
        <v>1820</v>
      </c>
    </row>
    <row r="1291" spans="1:4" x14ac:dyDescent="0.25">
      <c r="A1291" t="s">
        <v>4987</v>
      </c>
      <c r="B1291" t="s">
        <v>4116</v>
      </c>
      <c r="C1291" t="s">
        <v>4988</v>
      </c>
      <c r="D1291" t="s">
        <v>2128</v>
      </c>
    </row>
    <row r="1292" spans="1:4" x14ac:dyDescent="0.25">
      <c r="A1292" t="s">
        <v>4989</v>
      </c>
      <c r="B1292" t="s">
        <v>4116</v>
      </c>
      <c r="C1292" t="s">
        <v>4990</v>
      </c>
      <c r="D1292" t="s">
        <v>4991</v>
      </c>
    </row>
    <row r="1293" spans="1:4" x14ac:dyDescent="0.25">
      <c r="A1293" t="s">
        <v>4992</v>
      </c>
      <c r="B1293" t="s">
        <v>4116</v>
      </c>
      <c r="C1293" t="s">
        <v>4993</v>
      </c>
      <c r="D1293" t="s">
        <v>1871</v>
      </c>
    </row>
    <row r="1294" spans="1:4" x14ac:dyDescent="0.25">
      <c r="A1294" t="s">
        <v>4994</v>
      </c>
      <c r="B1294" t="s">
        <v>4116</v>
      </c>
      <c r="C1294" t="s">
        <v>4995</v>
      </c>
      <c r="D1294" t="s">
        <v>2029</v>
      </c>
    </row>
    <row r="1295" spans="1:4" x14ac:dyDescent="0.25">
      <c r="A1295" t="s">
        <v>1998</v>
      </c>
      <c r="B1295" t="s">
        <v>4116</v>
      </c>
      <c r="C1295" t="s">
        <v>4996</v>
      </c>
      <c r="D1295" t="s">
        <v>2026</v>
      </c>
    </row>
    <row r="1296" spans="1:4" x14ac:dyDescent="0.25">
      <c r="A1296" t="s">
        <v>4997</v>
      </c>
      <c r="B1296" t="s">
        <v>4116</v>
      </c>
      <c r="C1296" t="s">
        <v>4998</v>
      </c>
      <c r="D1296" t="s">
        <v>2090</v>
      </c>
    </row>
    <row r="1297" spans="1:4" x14ac:dyDescent="0.25">
      <c r="A1297" t="s">
        <v>4999</v>
      </c>
      <c r="B1297" t="s">
        <v>4116</v>
      </c>
      <c r="C1297" t="s">
        <v>5000</v>
      </c>
      <c r="D1297" t="s">
        <v>2029</v>
      </c>
    </row>
    <row r="1298" spans="1:4" x14ac:dyDescent="0.25">
      <c r="A1298" t="s">
        <v>5001</v>
      </c>
      <c r="B1298" t="s">
        <v>4116</v>
      </c>
      <c r="C1298" t="s">
        <v>5002</v>
      </c>
      <c r="D1298" t="s">
        <v>1993</v>
      </c>
    </row>
    <row r="1299" spans="1:4" x14ac:dyDescent="0.25">
      <c r="A1299" t="s">
        <v>5003</v>
      </c>
      <c r="B1299" t="s">
        <v>4116</v>
      </c>
      <c r="C1299" t="s">
        <v>5004</v>
      </c>
      <c r="D1299" t="s">
        <v>2090</v>
      </c>
    </row>
    <row r="1300" spans="1:4" x14ac:dyDescent="0.25">
      <c r="A1300" t="s">
        <v>5005</v>
      </c>
      <c r="B1300" t="s">
        <v>4116</v>
      </c>
      <c r="C1300" t="s">
        <v>5006</v>
      </c>
      <c r="D1300" t="s">
        <v>1993</v>
      </c>
    </row>
    <row r="1301" spans="1:4" x14ac:dyDescent="0.25">
      <c r="A1301" t="s">
        <v>5007</v>
      </c>
      <c r="B1301" t="s">
        <v>4116</v>
      </c>
      <c r="C1301" t="s">
        <v>5008</v>
      </c>
      <c r="D1301" t="s">
        <v>1768</v>
      </c>
    </row>
    <row r="1302" spans="1:4" x14ac:dyDescent="0.25">
      <c r="A1302" t="s">
        <v>5009</v>
      </c>
      <c r="B1302" t="s">
        <v>4116</v>
      </c>
      <c r="C1302" t="s">
        <v>5010</v>
      </c>
      <c r="D1302" t="s">
        <v>2090</v>
      </c>
    </row>
    <row r="1303" spans="1:4" x14ac:dyDescent="0.25">
      <c r="A1303" t="s">
        <v>5011</v>
      </c>
      <c r="B1303" t="s">
        <v>4116</v>
      </c>
      <c r="C1303" t="s">
        <v>5012</v>
      </c>
      <c r="D1303" t="s">
        <v>1993</v>
      </c>
    </row>
    <row r="1304" spans="1:4" x14ac:dyDescent="0.25">
      <c r="A1304" t="s">
        <v>5013</v>
      </c>
      <c r="B1304" t="s">
        <v>4116</v>
      </c>
      <c r="C1304" t="s">
        <v>5014</v>
      </c>
      <c r="D1304" t="s">
        <v>1695</v>
      </c>
    </row>
    <row r="1305" spans="1:4" x14ac:dyDescent="0.25">
      <c r="A1305" t="s">
        <v>5015</v>
      </c>
      <c r="B1305" t="s">
        <v>4116</v>
      </c>
      <c r="C1305" t="s">
        <v>5016</v>
      </c>
      <c r="D1305" t="s">
        <v>2090</v>
      </c>
    </row>
    <row r="1306" spans="1:4" x14ac:dyDescent="0.25">
      <c r="A1306" t="s">
        <v>5017</v>
      </c>
      <c r="B1306" t="s">
        <v>4116</v>
      </c>
      <c r="C1306" t="s">
        <v>5018</v>
      </c>
      <c r="D1306" t="s">
        <v>1778</v>
      </c>
    </row>
    <row r="1307" spans="1:4" x14ac:dyDescent="0.25">
      <c r="A1307" t="s">
        <v>5019</v>
      </c>
      <c r="B1307" t="s">
        <v>4116</v>
      </c>
      <c r="C1307" t="s">
        <v>5020</v>
      </c>
      <c r="D1307" t="s">
        <v>1808</v>
      </c>
    </row>
    <row r="1308" spans="1:4" x14ac:dyDescent="0.25">
      <c r="A1308" t="s">
        <v>5021</v>
      </c>
      <c r="B1308" t="s">
        <v>4116</v>
      </c>
      <c r="C1308" t="s">
        <v>5022</v>
      </c>
      <c r="D1308" t="s">
        <v>2134</v>
      </c>
    </row>
    <row r="1309" spans="1:4" x14ac:dyDescent="0.25">
      <c r="A1309" t="s">
        <v>5023</v>
      </c>
      <c r="B1309" t="s">
        <v>4116</v>
      </c>
      <c r="C1309" t="s">
        <v>5024</v>
      </c>
      <c r="D1309" t="s">
        <v>2090</v>
      </c>
    </row>
    <row r="1310" spans="1:4" x14ac:dyDescent="0.25">
      <c r="A1310" t="s">
        <v>5025</v>
      </c>
      <c r="B1310" t="s">
        <v>4116</v>
      </c>
      <c r="C1310" t="s">
        <v>5026</v>
      </c>
      <c r="D1310" t="s">
        <v>1922</v>
      </c>
    </row>
    <row r="1311" spans="1:4" x14ac:dyDescent="0.25">
      <c r="A1311" t="s">
        <v>5027</v>
      </c>
      <c r="B1311" t="s">
        <v>4116</v>
      </c>
      <c r="C1311" t="s">
        <v>5028</v>
      </c>
      <c r="D1311" t="s">
        <v>1871</v>
      </c>
    </row>
    <row r="1312" spans="1:4" x14ac:dyDescent="0.25">
      <c r="A1312" t="s">
        <v>5029</v>
      </c>
      <c r="B1312" t="s">
        <v>4116</v>
      </c>
      <c r="C1312" t="s">
        <v>5030</v>
      </c>
      <c r="D1312" t="s">
        <v>2074</v>
      </c>
    </row>
    <row r="1313" spans="1:4" x14ac:dyDescent="0.25">
      <c r="A1313" t="s">
        <v>5031</v>
      </c>
      <c r="B1313" t="s">
        <v>4116</v>
      </c>
      <c r="C1313" t="s">
        <v>5032</v>
      </c>
      <c r="D1313" t="s">
        <v>2074</v>
      </c>
    </row>
    <row r="1314" spans="1:4" x14ac:dyDescent="0.25">
      <c r="A1314" t="s">
        <v>5033</v>
      </c>
      <c r="B1314" t="s">
        <v>4116</v>
      </c>
      <c r="C1314" t="s">
        <v>5034</v>
      </c>
      <c r="D1314" t="s">
        <v>1871</v>
      </c>
    </row>
    <row r="1315" spans="1:4" x14ac:dyDescent="0.25">
      <c r="A1315" t="s">
        <v>5035</v>
      </c>
      <c r="B1315" t="s">
        <v>4116</v>
      </c>
      <c r="C1315" t="s">
        <v>5036</v>
      </c>
      <c r="D1315" t="s">
        <v>1777</v>
      </c>
    </row>
    <row r="1316" spans="1:4" x14ac:dyDescent="0.25">
      <c r="A1316" t="s">
        <v>5037</v>
      </c>
      <c r="B1316" t="s">
        <v>4116</v>
      </c>
      <c r="C1316" t="s">
        <v>5038</v>
      </c>
      <c r="D1316" t="s">
        <v>1778</v>
      </c>
    </row>
    <row r="1317" spans="1:4" x14ac:dyDescent="0.25">
      <c r="A1317" t="s">
        <v>5039</v>
      </c>
      <c r="B1317" t="s">
        <v>4116</v>
      </c>
      <c r="C1317" t="s">
        <v>5040</v>
      </c>
      <c r="D1317" t="s">
        <v>1809</v>
      </c>
    </row>
    <row r="1318" spans="1:4" x14ac:dyDescent="0.25">
      <c r="A1318" t="s">
        <v>5041</v>
      </c>
      <c r="B1318" t="s">
        <v>4116</v>
      </c>
      <c r="C1318" t="s">
        <v>5040</v>
      </c>
      <c r="D1318" t="s">
        <v>1809</v>
      </c>
    </row>
    <row r="1319" spans="1:4" x14ac:dyDescent="0.25">
      <c r="A1319" t="s">
        <v>5042</v>
      </c>
      <c r="B1319" t="s">
        <v>4116</v>
      </c>
      <c r="C1319" t="s">
        <v>5043</v>
      </c>
      <c r="D1319" t="s">
        <v>1871</v>
      </c>
    </row>
    <row r="1320" spans="1:4" x14ac:dyDescent="0.25">
      <c r="A1320" t="s">
        <v>5044</v>
      </c>
      <c r="B1320" t="s">
        <v>4116</v>
      </c>
      <c r="C1320" t="s">
        <v>5045</v>
      </c>
      <c r="D1320" t="s">
        <v>1824</v>
      </c>
    </row>
    <row r="1321" spans="1:4" x14ac:dyDescent="0.25">
      <c r="A1321" t="s">
        <v>5046</v>
      </c>
      <c r="B1321" t="s">
        <v>4116</v>
      </c>
      <c r="C1321" t="s">
        <v>5047</v>
      </c>
      <c r="D1321" t="s">
        <v>1809</v>
      </c>
    </row>
    <row r="1322" spans="1:4" x14ac:dyDescent="0.25">
      <c r="A1322" t="s">
        <v>5048</v>
      </c>
      <c r="B1322" t="s">
        <v>4116</v>
      </c>
      <c r="C1322" t="s">
        <v>5049</v>
      </c>
      <c r="D1322" t="s">
        <v>1809</v>
      </c>
    </row>
    <row r="1323" spans="1:4" x14ac:dyDescent="0.25">
      <c r="A1323" t="s">
        <v>5050</v>
      </c>
      <c r="B1323" t="s">
        <v>4116</v>
      </c>
      <c r="C1323" t="s">
        <v>5051</v>
      </c>
      <c r="D1323" t="s">
        <v>2029</v>
      </c>
    </row>
    <row r="1324" spans="1:4" x14ac:dyDescent="0.25">
      <c r="A1324" t="s">
        <v>5052</v>
      </c>
      <c r="B1324" t="s">
        <v>4116</v>
      </c>
      <c r="C1324" t="s">
        <v>5053</v>
      </c>
      <c r="D1324" t="s">
        <v>1809</v>
      </c>
    </row>
    <row r="1325" spans="1:4" x14ac:dyDescent="0.25">
      <c r="A1325" t="s">
        <v>5054</v>
      </c>
      <c r="B1325" t="s">
        <v>4116</v>
      </c>
      <c r="C1325" t="s">
        <v>5055</v>
      </c>
      <c r="D1325" t="s">
        <v>1871</v>
      </c>
    </row>
    <row r="1326" spans="1:4" x14ac:dyDescent="0.25">
      <c r="A1326" t="s">
        <v>5056</v>
      </c>
      <c r="B1326" t="s">
        <v>4116</v>
      </c>
      <c r="C1326" t="s">
        <v>5057</v>
      </c>
      <c r="D1326" t="s">
        <v>1871</v>
      </c>
    </row>
    <row r="1327" spans="1:4" x14ac:dyDescent="0.25">
      <c r="A1327" t="s">
        <v>5058</v>
      </c>
      <c r="B1327" t="s">
        <v>4116</v>
      </c>
      <c r="C1327" t="s">
        <v>5059</v>
      </c>
      <c r="D1327" t="s">
        <v>2029</v>
      </c>
    </row>
    <row r="1328" spans="1:4" x14ac:dyDescent="0.25">
      <c r="A1328" t="s">
        <v>5060</v>
      </c>
      <c r="B1328" t="s">
        <v>4116</v>
      </c>
      <c r="C1328" t="s">
        <v>5061</v>
      </c>
      <c r="D1328" t="s">
        <v>2021</v>
      </c>
    </row>
    <row r="1329" spans="1:4" x14ac:dyDescent="0.25">
      <c r="A1329" t="s">
        <v>5062</v>
      </c>
      <c r="B1329" t="s">
        <v>4116</v>
      </c>
      <c r="C1329" t="s">
        <v>5063</v>
      </c>
      <c r="D1329" t="s">
        <v>2060</v>
      </c>
    </row>
    <row r="1330" spans="1:4" x14ac:dyDescent="0.25">
      <c r="A1330" t="s">
        <v>5064</v>
      </c>
      <c r="B1330" t="s">
        <v>4116</v>
      </c>
      <c r="C1330" t="s">
        <v>5065</v>
      </c>
      <c r="D1330" t="s">
        <v>1871</v>
      </c>
    </row>
    <row r="1331" spans="1:4" x14ac:dyDescent="0.25">
      <c r="A1331" t="s">
        <v>5066</v>
      </c>
      <c r="B1331" t="s">
        <v>4116</v>
      </c>
      <c r="C1331" t="s">
        <v>5067</v>
      </c>
      <c r="D1331" t="s">
        <v>1723</v>
      </c>
    </row>
    <row r="1332" spans="1:4" x14ac:dyDescent="0.25">
      <c r="A1332" t="s">
        <v>5068</v>
      </c>
      <c r="B1332" t="s">
        <v>4116</v>
      </c>
      <c r="C1332" t="s">
        <v>5069</v>
      </c>
      <c r="D1332" t="s">
        <v>1964</v>
      </c>
    </row>
    <row r="1333" spans="1:4" x14ac:dyDescent="0.25">
      <c r="A1333" t="s">
        <v>5070</v>
      </c>
      <c r="B1333" t="s">
        <v>4116</v>
      </c>
      <c r="C1333" t="s">
        <v>5071</v>
      </c>
      <c r="D1333" t="s">
        <v>1809</v>
      </c>
    </row>
    <row r="1334" spans="1:4" x14ac:dyDescent="0.25">
      <c r="A1334" t="s">
        <v>5072</v>
      </c>
      <c r="B1334" t="s">
        <v>4116</v>
      </c>
      <c r="C1334" t="s">
        <v>5073</v>
      </c>
      <c r="D1334" t="s">
        <v>2021</v>
      </c>
    </row>
    <row r="1335" spans="1:4" x14ac:dyDescent="0.25">
      <c r="A1335" t="s">
        <v>5074</v>
      </c>
      <c r="B1335" t="s">
        <v>4116</v>
      </c>
      <c r="C1335" t="s">
        <v>5075</v>
      </c>
      <c r="D1335" t="s">
        <v>1809</v>
      </c>
    </row>
    <row r="1336" spans="1:4" x14ac:dyDescent="0.25">
      <c r="A1336" t="s">
        <v>5076</v>
      </c>
      <c r="B1336" t="s">
        <v>4116</v>
      </c>
      <c r="C1336" t="s">
        <v>5077</v>
      </c>
      <c r="D1336" t="s">
        <v>1808</v>
      </c>
    </row>
    <row r="1337" spans="1:4" x14ac:dyDescent="0.25">
      <c r="A1337" t="s">
        <v>5078</v>
      </c>
      <c r="B1337" t="s">
        <v>4116</v>
      </c>
      <c r="C1337" t="s">
        <v>5079</v>
      </c>
      <c r="D1337" t="s">
        <v>2021</v>
      </c>
    </row>
    <row r="1338" spans="1:4" x14ac:dyDescent="0.25">
      <c r="A1338" t="s">
        <v>5080</v>
      </c>
      <c r="B1338" t="s">
        <v>4116</v>
      </c>
      <c r="C1338" t="s">
        <v>5081</v>
      </c>
      <c r="D1338" t="s">
        <v>2021</v>
      </c>
    </row>
    <row r="1339" spans="1:4" x14ac:dyDescent="0.25">
      <c r="A1339" t="s">
        <v>5082</v>
      </c>
      <c r="B1339" t="s">
        <v>4116</v>
      </c>
      <c r="C1339" t="s">
        <v>5083</v>
      </c>
      <c r="D1339" t="s">
        <v>2018</v>
      </c>
    </row>
    <row r="1340" spans="1:4" x14ac:dyDescent="0.25">
      <c r="A1340" t="s">
        <v>5084</v>
      </c>
      <c r="B1340" t="s">
        <v>4116</v>
      </c>
      <c r="C1340" t="s">
        <v>5085</v>
      </c>
      <c r="D1340" t="s">
        <v>1778</v>
      </c>
    </row>
    <row r="1341" spans="1:4" x14ac:dyDescent="0.25">
      <c r="A1341" t="s">
        <v>5086</v>
      </c>
      <c r="B1341" t="s">
        <v>4116</v>
      </c>
      <c r="C1341" t="s">
        <v>5087</v>
      </c>
      <c r="D1341" t="s">
        <v>2134</v>
      </c>
    </row>
    <row r="1342" spans="1:4" x14ac:dyDescent="0.25">
      <c r="A1342" t="s">
        <v>5088</v>
      </c>
      <c r="B1342" t="s">
        <v>4116</v>
      </c>
      <c r="C1342" t="s">
        <v>5089</v>
      </c>
      <c r="D1342" t="s">
        <v>1824</v>
      </c>
    </row>
    <row r="1343" spans="1:4" x14ac:dyDescent="0.25">
      <c r="A1343" t="s">
        <v>5090</v>
      </c>
      <c r="B1343" t="s">
        <v>4116</v>
      </c>
      <c r="C1343" t="s">
        <v>5091</v>
      </c>
      <c r="D1343" t="s">
        <v>1894</v>
      </c>
    </row>
    <row r="1344" spans="1:4" x14ac:dyDescent="0.25">
      <c r="A1344" t="s">
        <v>5092</v>
      </c>
      <c r="B1344" t="s">
        <v>4116</v>
      </c>
      <c r="C1344" t="s">
        <v>5093</v>
      </c>
      <c r="D1344" t="s">
        <v>1768</v>
      </c>
    </row>
    <row r="1345" spans="1:4" x14ac:dyDescent="0.25">
      <c r="A1345" t="s">
        <v>5094</v>
      </c>
      <c r="B1345" t="s">
        <v>4116</v>
      </c>
      <c r="C1345" t="s">
        <v>5095</v>
      </c>
      <c r="D1345" t="s">
        <v>1809</v>
      </c>
    </row>
    <row r="1346" spans="1:4" x14ac:dyDescent="0.25">
      <c r="A1346" t="s">
        <v>5096</v>
      </c>
      <c r="B1346" t="s">
        <v>4116</v>
      </c>
      <c r="C1346" t="s">
        <v>5097</v>
      </c>
      <c r="D1346" t="s">
        <v>1871</v>
      </c>
    </row>
    <row r="1347" spans="1:4" x14ac:dyDescent="0.25">
      <c r="A1347" t="s">
        <v>5098</v>
      </c>
      <c r="B1347" t="s">
        <v>4116</v>
      </c>
      <c r="C1347" t="s">
        <v>5099</v>
      </c>
      <c r="D1347" t="s">
        <v>1809</v>
      </c>
    </row>
    <row r="1348" spans="1:4" x14ac:dyDescent="0.25">
      <c r="A1348" t="s">
        <v>5100</v>
      </c>
      <c r="B1348" t="s">
        <v>4116</v>
      </c>
      <c r="C1348" t="s">
        <v>5101</v>
      </c>
      <c r="D1348" t="s">
        <v>2074</v>
      </c>
    </row>
    <row r="1349" spans="1:4" x14ac:dyDescent="0.25">
      <c r="A1349" t="s">
        <v>5102</v>
      </c>
      <c r="B1349" t="s">
        <v>4116</v>
      </c>
      <c r="C1349" t="s">
        <v>5103</v>
      </c>
      <c r="D1349" t="s">
        <v>1850</v>
      </c>
    </row>
    <row r="1350" spans="1:4" x14ac:dyDescent="0.25">
      <c r="A1350" t="s">
        <v>5104</v>
      </c>
      <c r="B1350" t="s">
        <v>4116</v>
      </c>
      <c r="C1350" t="s">
        <v>5105</v>
      </c>
      <c r="D1350" t="s">
        <v>1824</v>
      </c>
    </row>
    <row r="1351" spans="1:4" x14ac:dyDescent="0.25">
      <c r="A1351" t="s">
        <v>5106</v>
      </c>
      <c r="B1351" t="s">
        <v>4116</v>
      </c>
      <c r="C1351" t="s">
        <v>5107</v>
      </c>
      <c r="D1351" t="s">
        <v>1904</v>
      </c>
    </row>
    <row r="1352" spans="1:4" x14ac:dyDescent="0.25">
      <c r="A1352" t="s">
        <v>5108</v>
      </c>
      <c r="B1352" t="s">
        <v>4116</v>
      </c>
      <c r="C1352" t="s">
        <v>5109</v>
      </c>
      <c r="D1352" t="s">
        <v>1871</v>
      </c>
    </row>
    <row r="1353" spans="1:4" x14ac:dyDescent="0.25">
      <c r="A1353" t="s">
        <v>5110</v>
      </c>
      <c r="B1353" t="s">
        <v>4116</v>
      </c>
      <c r="C1353" t="s">
        <v>5111</v>
      </c>
      <c r="D1353" t="s">
        <v>1809</v>
      </c>
    </row>
    <row r="1354" spans="1:4" x14ac:dyDescent="0.25">
      <c r="A1354" t="s">
        <v>5112</v>
      </c>
      <c r="B1354" t="s">
        <v>4116</v>
      </c>
      <c r="C1354" t="s">
        <v>5113</v>
      </c>
      <c r="D1354" t="s">
        <v>1993</v>
      </c>
    </row>
    <row r="1355" spans="1:4" x14ac:dyDescent="0.25">
      <c r="A1355" t="s">
        <v>5114</v>
      </c>
      <c r="B1355" t="s">
        <v>4116</v>
      </c>
      <c r="C1355" t="s">
        <v>5115</v>
      </c>
      <c r="D1355" t="s">
        <v>1871</v>
      </c>
    </row>
    <row r="1356" spans="1:4" x14ac:dyDescent="0.25">
      <c r="A1356" t="s">
        <v>5116</v>
      </c>
      <c r="B1356" t="s">
        <v>4116</v>
      </c>
      <c r="C1356" t="s">
        <v>5115</v>
      </c>
      <c r="D1356" t="s">
        <v>1871</v>
      </c>
    </row>
    <row r="1357" spans="1:4" x14ac:dyDescent="0.25">
      <c r="A1357" t="s">
        <v>5117</v>
      </c>
      <c r="B1357" t="s">
        <v>4116</v>
      </c>
      <c r="C1357" t="s">
        <v>5118</v>
      </c>
      <c r="D1357" t="s">
        <v>2090</v>
      </c>
    </row>
    <row r="1358" spans="1:4" x14ac:dyDescent="0.25">
      <c r="A1358" t="s">
        <v>5119</v>
      </c>
      <c r="B1358" t="s">
        <v>4116</v>
      </c>
      <c r="C1358" t="s">
        <v>5120</v>
      </c>
      <c r="D1358" t="s">
        <v>1993</v>
      </c>
    </row>
    <row r="1359" spans="1:4" x14ac:dyDescent="0.25">
      <c r="A1359" t="s">
        <v>5121</v>
      </c>
      <c r="B1359" t="s">
        <v>4116</v>
      </c>
      <c r="C1359" t="s">
        <v>5122</v>
      </c>
      <c r="D1359" t="s">
        <v>1993</v>
      </c>
    </row>
    <row r="1360" spans="1:4" x14ac:dyDescent="0.25">
      <c r="A1360" t="s">
        <v>5123</v>
      </c>
      <c r="B1360" t="s">
        <v>4116</v>
      </c>
      <c r="C1360" t="s">
        <v>5124</v>
      </c>
      <c r="D1360" t="s">
        <v>1820</v>
      </c>
    </row>
    <row r="1361" spans="1:4" x14ac:dyDescent="0.25">
      <c r="A1361" t="s">
        <v>5125</v>
      </c>
      <c r="B1361" t="s">
        <v>4116</v>
      </c>
      <c r="C1361" t="s">
        <v>5126</v>
      </c>
      <c r="D1361" t="s">
        <v>2029</v>
      </c>
    </row>
    <row r="1362" spans="1:4" x14ac:dyDescent="0.25">
      <c r="A1362" t="s">
        <v>5127</v>
      </c>
      <c r="B1362" t="s">
        <v>4116</v>
      </c>
      <c r="C1362" t="s">
        <v>5128</v>
      </c>
      <c r="D1362" t="s">
        <v>1980</v>
      </c>
    </row>
    <row r="1363" spans="1:4" x14ac:dyDescent="0.25">
      <c r="A1363" t="s">
        <v>5129</v>
      </c>
      <c r="B1363" t="s">
        <v>4116</v>
      </c>
      <c r="C1363" t="s">
        <v>5130</v>
      </c>
      <c r="D1363" t="s">
        <v>1809</v>
      </c>
    </row>
    <row r="1364" spans="1:4" x14ac:dyDescent="0.25">
      <c r="A1364" t="s">
        <v>5131</v>
      </c>
      <c r="B1364" t="s">
        <v>4116</v>
      </c>
      <c r="C1364" t="s">
        <v>5132</v>
      </c>
      <c r="D1364" t="s">
        <v>1808</v>
      </c>
    </row>
    <row r="1365" spans="1:4" x14ac:dyDescent="0.25">
      <c r="A1365" t="s">
        <v>5133</v>
      </c>
      <c r="B1365" t="s">
        <v>4116</v>
      </c>
      <c r="C1365" t="s">
        <v>5134</v>
      </c>
      <c r="D1365" t="s">
        <v>2018</v>
      </c>
    </row>
    <row r="1366" spans="1:4" x14ac:dyDescent="0.25">
      <c r="A1366" t="s">
        <v>5135</v>
      </c>
      <c r="B1366" t="s">
        <v>4116</v>
      </c>
      <c r="C1366" t="s">
        <v>5136</v>
      </c>
      <c r="D1366" t="s">
        <v>1820</v>
      </c>
    </row>
    <row r="1367" spans="1:4" x14ac:dyDescent="0.25">
      <c r="A1367" t="s">
        <v>5137</v>
      </c>
      <c r="B1367" t="s">
        <v>4116</v>
      </c>
      <c r="C1367" t="s">
        <v>5138</v>
      </c>
      <c r="D1367" t="s">
        <v>2074</v>
      </c>
    </row>
    <row r="1368" spans="1:4" x14ac:dyDescent="0.25">
      <c r="A1368" t="s">
        <v>5139</v>
      </c>
      <c r="B1368" t="s">
        <v>4116</v>
      </c>
      <c r="C1368" t="s">
        <v>5140</v>
      </c>
      <c r="D1368" t="s">
        <v>1809</v>
      </c>
    </row>
    <row r="1369" spans="1:4" x14ac:dyDescent="0.25">
      <c r="A1369" t="s">
        <v>5141</v>
      </c>
      <c r="B1369" t="s">
        <v>4116</v>
      </c>
      <c r="C1369" t="s">
        <v>5142</v>
      </c>
      <c r="D1369" t="s">
        <v>1809</v>
      </c>
    </row>
    <row r="1370" spans="1:4" x14ac:dyDescent="0.25">
      <c r="A1370" t="s">
        <v>5143</v>
      </c>
      <c r="B1370" t="s">
        <v>4116</v>
      </c>
      <c r="C1370" t="s">
        <v>5144</v>
      </c>
      <c r="D1370" t="s">
        <v>1809</v>
      </c>
    </row>
    <row r="1371" spans="1:4" x14ac:dyDescent="0.25">
      <c r="A1371" t="s">
        <v>5145</v>
      </c>
      <c r="B1371" t="s">
        <v>4116</v>
      </c>
      <c r="C1371" t="s">
        <v>5146</v>
      </c>
      <c r="D1371" t="s">
        <v>1809</v>
      </c>
    </row>
    <row r="1372" spans="1:4" x14ac:dyDescent="0.25">
      <c r="A1372" t="s">
        <v>5147</v>
      </c>
      <c r="B1372" t="s">
        <v>4116</v>
      </c>
      <c r="C1372" t="s">
        <v>5148</v>
      </c>
      <c r="D1372" t="s">
        <v>2074</v>
      </c>
    </row>
    <row r="1373" spans="1:4" x14ac:dyDescent="0.25">
      <c r="A1373" t="s">
        <v>5149</v>
      </c>
      <c r="B1373" t="s">
        <v>4116</v>
      </c>
      <c r="C1373" t="s">
        <v>5150</v>
      </c>
      <c r="D1373" t="s">
        <v>2029</v>
      </c>
    </row>
    <row r="1374" spans="1:4" x14ac:dyDescent="0.25">
      <c r="A1374" t="s">
        <v>5151</v>
      </c>
      <c r="B1374" t="s">
        <v>4116</v>
      </c>
      <c r="C1374" t="s">
        <v>5152</v>
      </c>
      <c r="D1374" t="s">
        <v>1871</v>
      </c>
    </row>
    <row r="1375" spans="1:4" x14ac:dyDescent="0.25">
      <c r="A1375" t="s">
        <v>5153</v>
      </c>
      <c r="B1375" t="s">
        <v>4116</v>
      </c>
      <c r="C1375" t="s">
        <v>5154</v>
      </c>
      <c r="D1375" t="s">
        <v>1676</v>
      </c>
    </row>
    <row r="1376" spans="1:4" x14ac:dyDescent="0.25">
      <c r="A1376" t="s">
        <v>5155</v>
      </c>
      <c r="B1376" t="s">
        <v>4116</v>
      </c>
      <c r="C1376" t="s">
        <v>5156</v>
      </c>
      <c r="D1376" t="s">
        <v>2029</v>
      </c>
    </row>
    <row r="1377" spans="1:4" x14ac:dyDescent="0.25">
      <c r="A1377" t="s">
        <v>5157</v>
      </c>
      <c r="B1377" t="s">
        <v>4116</v>
      </c>
      <c r="C1377" t="s">
        <v>5158</v>
      </c>
      <c r="D1377" t="s">
        <v>1824</v>
      </c>
    </row>
    <row r="1378" spans="1:4" x14ac:dyDescent="0.25">
      <c r="A1378" t="s">
        <v>5159</v>
      </c>
      <c r="B1378" t="s">
        <v>4116</v>
      </c>
      <c r="C1378" t="s">
        <v>5160</v>
      </c>
      <c r="D1378" t="s">
        <v>2117</v>
      </c>
    </row>
    <row r="1379" spans="1:4" x14ac:dyDescent="0.25">
      <c r="A1379" t="s">
        <v>5161</v>
      </c>
      <c r="B1379" t="s">
        <v>4116</v>
      </c>
      <c r="C1379" t="s">
        <v>5162</v>
      </c>
      <c r="D1379" t="s">
        <v>2074</v>
      </c>
    </row>
    <row r="1380" spans="1:4" x14ac:dyDescent="0.25">
      <c r="A1380" t="s">
        <v>5163</v>
      </c>
      <c r="B1380" t="s">
        <v>4116</v>
      </c>
      <c r="C1380" t="s">
        <v>5164</v>
      </c>
      <c r="D1380" t="s">
        <v>1993</v>
      </c>
    </row>
    <row r="1381" spans="1:4" x14ac:dyDescent="0.25">
      <c r="A1381" t="s">
        <v>5165</v>
      </c>
      <c r="B1381" t="s">
        <v>4116</v>
      </c>
      <c r="C1381" t="s">
        <v>5166</v>
      </c>
      <c r="D1381" t="s">
        <v>1993</v>
      </c>
    </row>
    <row r="1382" spans="1:4" x14ac:dyDescent="0.25">
      <c r="A1382" t="s">
        <v>5167</v>
      </c>
      <c r="B1382" t="s">
        <v>4116</v>
      </c>
      <c r="C1382" t="s">
        <v>5168</v>
      </c>
      <c r="D1382" t="s">
        <v>1993</v>
      </c>
    </row>
    <row r="1383" spans="1:4" x14ac:dyDescent="0.25">
      <c r="A1383" t="s">
        <v>5169</v>
      </c>
      <c r="B1383" t="s">
        <v>4116</v>
      </c>
      <c r="C1383" t="s">
        <v>5170</v>
      </c>
      <c r="D1383" t="s">
        <v>2117</v>
      </c>
    </row>
    <row r="1384" spans="1:4" x14ac:dyDescent="0.25">
      <c r="A1384" t="s">
        <v>5171</v>
      </c>
      <c r="B1384" t="s">
        <v>4116</v>
      </c>
      <c r="C1384" t="s">
        <v>5172</v>
      </c>
      <c r="D1384" t="s">
        <v>2021</v>
      </c>
    </row>
    <row r="1385" spans="1:4" x14ac:dyDescent="0.25">
      <c r="A1385" t="s">
        <v>5173</v>
      </c>
      <c r="B1385" t="s">
        <v>4116</v>
      </c>
      <c r="C1385" t="s">
        <v>5174</v>
      </c>
      <c r="D1385" t="s">
        <v>2021</v>
      </c>
    </row>
    <row r="1386" spans="1:4" x14ac:dyDescent="0.25">
      <c r="A1386" t="s">
        <v>5175</v>
      </c>
      <c r="B1386" t="s">
        <v>4116</v>
      </c>
      <c r="C1386" t="s">
        <v>5176</v>
      </c>
      <c r="D1386" t="s">
        <v>2074</v>
      </c>
    </row>
    <row r="1387" spans="1:4" x14ac:dyDescent="0.25">
      <c r="A1387" t="s">
        <v>5177</v>
      </c>
      <c r="B1387" t="s">
        <v>4116</v>
      </c>
      <c r="C1387" t="s">
        <v>5178</v>
      </c>
      <c r="D1387" t="s">
        <v>2074</v>
      </c>
    </row>
    <row r="1388" spans="1:4" x14ac:dyDescent="0.25">
      <c r="A1388" t="s">
        <v>5179</v>
      </c>
      <c r="B1388" t="s">
        <v>4116</v>
      </c>
      <c r="C1388" t="s">
        <v>5180</v>
      </c>
      <c r="D1388" t="s">
        <v>1824</v>
      </c>
    </row>
    <row r="1389" spans="1:4" x14ac:dyDescent="0.25">
      <c r="A1389" t="s">
        <v>5181</v>
      </c>
      <c r="B1389" t="s">
        <v>4116</v>
      </c>
      <c r="C1389" t="s">
        <v>5182</v>
      </c>
      <c r="D1389" t="s">
        <v>4229</v>
      </c>
    </row>
    <row r="1390" spans="1:4" x14ac:dyDescent="0.25">
      <c r="A1390" t="s">
        <v>5183</v>
      </c>
      <c r="B1390" t="s">
        <v>4116</v>
      </c>
      <c r="C1390" t="s">
        <v>5184</v>
      </c>
      <c r="D1390" t="s">
        <v>2029</v>
      </c>
    </row>
    <row r="1391" spans="1:4" x14ac:dyDescent="0.25">
      <c r="A1391" t="s">
        <v>5185</v>
      </c>
      <c r="B1391" t="s">
        <v>4116</v>
      </c>
      <c r="C1391" t="s">
        <v>5186</v>
      </c>
      <c r="D1391" t="s">
        <v>2026</v>
      </c>
    </row>
    <row r="1392" spans="1:4" x14ac:dyDescent="0.25">
      <c r="A1392" t="s">
        <v>5187</v>
      </c>
      <c r="B1392" t="s">
        <v>4116</v>
      </c>
      <c r="C1392" t="s">
        <v>5188</v>
      </c>
      <c r="D1392" t="s">
        <v>1808</v>
      </c>
    </row>
    <row r="1393" spans="1:4" x14ac:dyDescent="0.25">
      <c r="A1393" t="s">
        <v>5189</v>
      </c>
      <c r="B1393" t="s">
        <v>4116</v>
      </c>
      <c r="C1393" t="s">
        <v>5190</v>
      </c>
      <c r="D1393" t="s">
        <v>2134</v>
      </c>
    </row>
    <row r="1394" spans="1:4" x14ac:dyDescent="0.25">
      <c r="A1394" t="s">
        <v>5191</v>
      </c>
      <c r="B1394" t="s">
        <v>4116</v>
      </c>
      <c r="C1394" t="s">
        <v>5192</v>
      </c>
      <c r="D1394" t="s">
        <v>2074</v>
      </c>
    </row>
    <row r="1395" spans="1:4" x14ac:dyDescent="0.25">
      <c r="A1395" t="s">
        <v>5193</v>
      </c>
      <c r="B1395" t="s">
        <v>4116</v>
      </c>
      <c r="C1395" t="s">
        <v>5194</v>
      </c>
      <c r="D1395" t="s">
        <v>1865</v>
      </c>
    </row>
    <row r="1396" spans="1:4" x14ac:dyDescent="0.25">
      <c r="A1396" t="s">
        <v>5195</v>
      </c>
      <c r="B1396" t="s">
        <v>4116</v>
      </c>
      <c r="C1396" t="s">
        <v>5196</v>
      </c>
      <c r="D1396" t="s">
        <v>1922</v>
      </c>
    </row>
    <row r="1397" spans="1:4" x14ac:dyDescent="0.25">
      <c r="A1397" t="s">
        <v>5197</v>
      </c>
      <c r="B1397" t="s">
        <v>4116</v>
      </c>
      <c r="C1397" t="s">
        <v>5198</v>
      </c>
      <c r="D1397" t="s">
        <v>2026</v>
      </c>
    </row>
    <row r="1398" spans="1:4" x14ac:dyDescent="0.25">
      <c r="A1398" t="s">
        <v>5199</v>
      </c>
      <c r="B1398" t="s">
        <v>4116</v>
      </c>
      <c r="C1398" t="s">
        <v>5200</v>
      </c>
      <c r="D1398" t="s">
        <v>1871</v>
      </c>
    </row>
    <row r="1399" spans="1:4" x14ac:dyDescent="0.25">
      <c r="A1399" t="s">
        <v>5201</v>
      </c>
      <c r="B1399" t="s">
        <v>4116</v>
      </c>
      <c r="C1399" t="s">
        <v>5202</v>
      </c>
      <c r="D1399" t="s">
        <v>2117</v>
      </c>
    </row>
    <row r="1400" spans="1:4" x14ac:dyDescent="0.25">
      <c r="A1400" t="s">
        <v>5203</v>
      </c>
      <c r="B1400" t="s">
        <v>4116</v>
      </c>
      <c r="C1400" t="s">
        <v>5204</v>
      </c>
      <c r="D1400" t="s">
        <v>2029</v>
      </c>
    </row>
    <row r="1401" spans="1:4" x14ac:dyDescent="0.25">
      <c r="A1401" t="s">
        <v>5205</v>
      </c>
      <c r="B1401" t="s">
        <v>4116</v>
      </c>
      <c r="C1401" t="s">
        <v>5206</v>
      </c>
      <c r="D1401" t="s">
        <v>2117</v>
      </c>
    </row>
    <row r="1402" spans="1:4" x14ac:dyDescent="0.25">
      <c r="A1402" t="s">
        <v>5207</v>
      </c>
      <c r="B1402" t="s">
        <v>4116</v>
      </c>
      <c r="C1402" t="s">
        <v>5208</v>
      </c>
      <c r="D1402" t="s">
        <v>2093</v>
      </c>
    </row>
    <row r="1403" spans="1:4" x14ac:dyDescent="0.25">
      <c r="A1403" t="s">
        <v>5209</v>
      </c>
      <c r="B1403" t="s">
        <v>4116</v>
      </c>
      <c r="C1403" t="s">
        <v>5210</v>
      </c>
      <c r="D1403" t="s">
        <v>2117</v>
      </c>
    </row>
    <row r="1404" spans="1:4" x14ac:dyDescent="0.25">
      <c r="A1404" t="s">
        <v>5211</v>
      </c>
      <c r="B1404" t="s">
        <v>4116</v>
      </c>
      <c r="C1404" t="s">
        <v>5212</v>
      </c>
      <c r="D1404" t="s">
        <v>1824</v>
      </c>
    </row>
    <row r="1405" spans="1:4" x14ac:dyDescent="0.25">
      <c r="A1405" t="s">
        <v>5213</v>
      </c>
      <c r="B1405" t="s">
        <v>4116</v>
      </c>
      <c r="C1405" t="s">
        <v>5214</v>
      </c>
      <c r="D1405" t="s">
        <v>2117</v>
      </c>
    </row>
    <row r="1406" spans="1:4" x14ac:dyDescent="0.25">
      <c r="A1406" t="s">
        <v>5215</v>
      </c>
      <c r="B1406" t="s">
        <v>4116</v>
      </c>
      <c r="C1406" t="s">
        <v>5216</v>
      </c>
      <c r="D1406" t="s">
        <v>2090</v>
      </c>
    </row>
    <row r="1407" spans="1:4" x14ac:dyDescent="0.25">
      <c r="A1407" t="s">
        <v>5217</v>
      </c>
      <c r="B1407" t="s">
        <v>4116</v>
      </c>
      <c r="C1407" t="s">
        <v>5218</v>
      </c>
      <c r="D1407" t="s">
        <v>1824</v>
      </c>
    </row>
    <row r="1408" spans="1:4" x14ac:dyDescent="0.25">
      <c r="A1408" t="s">
        <v>5219</v>
      </c>
      <c r="B1408" t="s">
        <v>4116</v>
      </c>
      <c r="C1408" t="s">
        <v>5220</v>
      </c>
      <c r="D1408" t="s">
        <v>1993</v>
      </c>
    </row>
    <row r="1409" spans="1:4" x14ac:dyDescent="0.25">
      <c r="A1409" t="s">
        <v>5221</v>
      </c>
      <c r="B1409" t="s">
        <v>4116</v>
      </c>
      <c r="C1409" t="s">
        <v>5222</v>
      </c>
      <c r="D1409" t="s">
        <v>1824</v>
      </c>
    </row>
    <row r="1410" spans="1:4" x14ac:dyDescent="0.25">
      <c r="A1410" t="s">
        <v>5223</v>
      </c>
      <c r="B1410" t="s">
        <v>4116</v>
      </c>
      <c r="C1410" t="s">
        <v>5224</v>
      </c>
      <c r="D1410" t="s">
        <v>4991</v>
      </c>
    </row>
    <row r="1411" spans="1:4" x14ac:dyDescent="0.25">
      <c r="A1411" t="s">
        <v>5225</v>
      </c>
      <c r="B1411" t="s">
        <v>4116</v>
      </c>
      <c r="C1411" t="s">
        <v>5226</v>
      </c>
      <c r="D1411" t="s">
        <v>2029</v>
      </c>
    </row>
    <row r="1412" spans="1:4" x14ac:dyDescent="0.25">
      <c r="A1412" t="s">
        <v>5227</v>
      </c>
      <c r="B1412" t="s">
        <v>4116</v>
      </c>
      <c r="C1412" t="s">
        <v>5228</v>
      </c>
      <c r="D1412" t="s">
        <v>1723</v>
      </c>
    </row>
    <row r="1413" spans="1:4" x14ac:dyDescent="0.25">
      <c r="A1413" t="s">
        <v>5229</v>
      </c>
      <c r="B1413" t="s">
        <v>4116</v>
      </c>
      <c r="C1413" t="s">
        <v>5230</v>
      </c>
      <c r="D1413" t="s">
        <v>1993</v>
      </c>
    </row>
    <row r="1414" spans="1:4" x14ac:dyDescent="0.25">
      <c r="A1414" t="s">
        <v>5231</v>
      </c>
      <c r="B1414" t="s">
        <v>4116</v>
      </c>
      <c r="C1414" t="s">
        <v>5232</v>
      </c>
      <c r="D1414" t="s">
        <v>2074</v>
      </c>
    </row>
    <row r="1415" spans="1:4" x14ac:dyDescent="0.25">
      <c r="A1415" t="s">
        <v>5233</v>
      </c>
      <c r="B1415" t="s">
        <v>4116</v>
      </c>
      <c r="C1415" t="s">
        <v>5234</v>
      </c>
      <c r="D1415" t="s">
        <v>1993</v>
      </c>
    </row>
    <row r="1416" spans="1:4" x14ac:dyDescent="0.25">
      <c r="A1416" t="s">
        <v>5235</v>
      </c>
      <c r="B1416" t="s">
        <v>4116</v>
      </c>
      <c r="C1416" t="s">
        <v>5236</v>
      </c>
      <c r="D1416" t="s">
        <v>2134</v>
      </c>
    </row>
    <row r="1417" spans="1:4" x14ac:dyDescent="0.25">
      <c r="A1417" t="s">
        <v>5237</v>
      </c>
      <c r="B1417" t="s">
        <v>4116</v>
      </c>
      <c r="C1417" t="s">
        <v>5238</v>
      </c>
      <c r="D1417" t="s">
        <v>2134</v>
      </c>
    </row>
    <row r="1418" spans="1:4" x14ac:dyDescent="0.25">
      <c r="A1418" t="s">
        <v>5239</v>
      </c>
      <c r="B1418" t="s">
        <v>4116</v>
      </c>
      <c r="C1418" t="s">
        <v>5240</v>
      </c>
      <c r="D1418" t="s">
        <v>1768</v>
      </c>
    </row>
    <row r="1419" spans="1:4" x14ac:dyDescent="0.25">
      <c r="A1419" t="s">
        <v>5241</v>
      </c>
      <c r="B1419" t="s">
        <v>4116</v>
      </c>
      <c r="C1419" t="s">
        <v>5242</v>
      </c>
      <c r="D1419" t="s">
        <v>2029</v>
      </c>
    </row>
    <row r="1420" spans="1:4" x14ac:dyDescent="0.25">
      <c r="A1420" t="s">
        <v>5243</v>
      </c>
      <c r="B1420" t="s">
        <v>4116</v>
      </c>
      <c r="C1420" t="s">
        <v>5244</v>
      </c>
      <c r="D1420" t="s">
        <v>2093</v>
      </c>
    </row>
    <row r="1421" spans="1:4" x14ac:dyDescent="0.25">
      <c r="A1421" t="s">
        <v>5245</v>
      </c>
      <c r="B1421" t="s">
        <v>4116</v>
      </c>
      <c r="C1421" t="s">
        <v>5246</v>
      </c>
      <c r="D1421" t="s">
        <v>1993</v>
      </c>
    </row>
    <row r="1422" spans="1:4" x14ac:dyDescent="0.25">
      <c r="A1422" t="s">
        <v>5247</v>
      </c>
      <c r="B1422" t="s">
        <v>4116</v>
      </c>
      <c r="C1422" t="s">
        <v>5248</v>
      </c>
      <c r="D1422" t="s">
        <v>2029</v>
      </c>
    </row>
    <row r="1423" spans="1:4" x14ac:dyDescent="0.25">
      <c r="A1423" t="s">
        <v>5249</v>
      </c>
      <c r="B1423" t="s">
        <v>4116</v>
      </c>
      <c r="C1423" t="s">
        <v>5250</v>
      </c>
      <c r="D1423" t="s">
        <v>2090</v>
      </c>
    </row>
    <row r="1424" spans="1:4" x14ac:dyDescent="0.25">
      <c r="A1424" t="s">
        <v>5251</v>
      </c>
      <c r="B1424" t="s">
        <v>4116</v>
      </c>
      <c r="C1424" t="s">
        <v>5250</v>
      </c>
      <c r="D1424" t="s">
        <v>2090</v>
      </c>
    </row>
    <row r="1425" spans="1:4" x14ac:dyDescent="0.25">
      <c r="A1425" t="s">
        <v>5252</v>
      </c>
      <c r="B1425" t="s">
        <v>4116</v>
      </c>
      <c r="C1425" t="s">
        <v>5250</v>
      </c>
      <c r="D1425" t="s">
        <v>2090</v>
      </c>
    </row>
    <row r="1426" spans="1:4" x14ac:dyDescent="0.25">
      <c r="A1426" t="s">
        <v>5253</v>
      </c>
      <c r="B1426" t="s">
        <v>4116</v>
      </c>
      <c r="C1426" t="s">
        <v>5250</v>
      </c>
      <c r="D1426" t="s">
        <v>2090</v>
      </c>
    </row>
    <row r="1427" spans="1:4" x14ac:dyDescent="0.25">
      <c r="A1427" t="s">
        <v>5254</v>
      </c>
      <c r="B1427" t="s">
        <v>4116</v>
      </c>
      <c r="C1427" t="s">
        <v>5255</v>
      </c>
      <c r="D1427" t="s">
        <v>1993</v>
      </c>
    </row>
    <row r="1428" spans="1:4" x14ac:dyDescent="0.25">
      <c r="A1428" t="s">
        <v>5256</v>
      </c>
      <c r="B1428" t="s">
        <v>4116</v>
      </c>
      <c r="C1428" t="s">
        <v>5257</v>
      </c>
      <c r="D1428" t="s">
        <v>1993</v>
      </c>
    </row>
    <row r="1429" spans="1:4" x14ac:dyDescent="0.25">
      <c r="A1429" t="s">
        <v>5258</v>
      </c>
      <c r="B1429" t="s">
        <v>4116</v>
      </c>
      <c r="C1429" t="s">
        <v>5259</v>
      </c>
      <c r="D1429" t="s">
        <v>2134</v>
      </c>
    </row>
    <row r="1430" spans="1:4" x14ac:dyDescent="0.25">
      <c r="A1430" t="s">
        <v>5260</v>
      </c>
      <c r="B1430" t="s">
        <v>4116</v>
      </c>
      <c r="C1430" t="s">
        <v>5261</v>
      </c>
      <c r="D1430" t="s">
        <v>1809</v>
      </c>
    </row>
    <row r="1431" spans="1:4" x14ac:dyDescent="0.25">
      <c r="A1431" t="s">
        <v>5262</v>
      </c>
      <c r="B1431" t="s">
        <v>4116</v>
      </c>
      <c r="C1431" t="s">
        <v>5263</v>
      </c>
      <c r="D1431" t="s">
        <v>1820</v>
      </c>
    </row>
    <row r="1432" spans="1:4" x14ac:dyDescent="0.25">
      <c r="A1432" t="s">
        <v>5264</v>
      </c>
      <c r="B1432" t="s">
        <v>4116</v>
      </c>
      <c r="C1432" t="s">
        <v>5265</v>
      </c>
      <c r="D1432" t="s">
        <v>2026</v>
      </c>
    </row>
    <row r="1433" spans="1:4" x14ac:dyDescent="0.25">
      <c r="A1433" t="s">
        <v>5266</v>
      </c>
      <c r="B1433" t="s">
        <v>4116</v>
      </c>
      <c r="C1433" t="s">
        <v>5267</v>
      </c>
      <c r="D1433" t="s">
        <v>2134</v>
      </c>
    </row>
    <row r="1434" spans="1:4" x14ac:dyDescent="0.25">
      <c r="A1434" t="s">
        <v>5268</v>
      </c>
      <c r="B1434" t="s">
        <v>4116</v>
      </c>
      <c r="C1434" t="s">
        <v>5269</v>
      </c>
      <c r="D1434" t="s">
        <v>2090</v>
      </c>
    </row>
    <row r="1435" spans="1:4" x14ac:dyDescent="0.25">
      <c r="A1435" t="s">
        <v>5270</v>
      </c>
      <c r="B1435" t="s">
        <v>4116</v>
      </c>
      <c r="C1435" t="s">
        <v>5271</v>
      </c>
      <c r="D1435" t="s">
        <v>2029</v>
      </c>
    </row>
    <row r="1436" spans="1:4" x14ac:dyDescent="0.25">
      <c r="A1436" t="s">
        <v>5272</v>
      </c>
      <c r="B1436" t="s">
        <v>4116</v>
      </c>
      <c r="C1436" t="s">
        <v>5273</v>
      </c>
      <c r="D1436" t="s">
        <v>1993</v>
      </c>
    </row>
    <row r="1437" spans="1:4" x14ac:dyDescent="0.25">
      <c r="A1437" t="s">
        <v>5274</v>
      </c>
      <c r="B1437" t="s">
        <v>4116</v>
      </c>
      <c r="C1437" t="s">
        <v>5275</v>
      </c>
      <c r="D1437" t="s">
        <v>2134</v>
      </c>
    </row>
    <row r="1438" spans="1:4" x14ac:dyDescent="0.25">
      <c r="A1438" t="s">
        <v>5276</v>
      </c>
      <c r="B1438" t="s">
        <v>4116</v>
      </c>
      <c r="C1438" t="s">
        <v>5277</v>
      </c>
      <c r="D1438" t="s">
        <v>2029</v>
      </c>
    </row>
    <row r="1439" spans="1:4" x14ac:dyDescent="0.25">
      <c r="A1439" t="s">
        <v>5278</v>
      </c>
      <c r="B1439" t="s">
        <v>4116</v>
      </c>
      <c r="C1439" t="s">
        <v>5279</v>
      </c>
      <c r="D1439" t="s">
        <v>1820</v>
      </c>
    </row>
    <row r="1440" spans="1:4" x14ac:dyDescent="0.25">
      <c r="A1440" t="s">
        <v>5280</v>
      </c>
      <c r="B1440" t="s">
        <v>4116</v>
      </c>
      <c r="C1440" t="s">
        <v>5281</v>
      </c>
      <c r="D1440" t="s">
        <v>1824</v>
      </c>
    </row>
    <row r="1441" spans="1:4" x14ac:dyDescent="0.25">
      <c r="A1441" t="s">
        <v>5282</v>
      </c>
      <c r="B1441" t="s">
        <v>4116</v>
      </c>
      <c r="C1441" t="s">
        <v>5283</v>
      </c>
      <c r="D1441" t="s">
        <v>2018</v>
      </c>
    </row>
    <row r="1442" spans="1:4" x14ac:dyDescent="0.25">
      <c r="A1442" t="s">
        <v>2057</v>
      </c>
      <c r="B1442" t="s">
        <v>4116</v>
      </c>
      <c r="C1442" t="s">
        <v>5284</v>
      </c>
      <c r="D1442" t="s">
        <v>1781</v>
      </c>
    </row>
    <row r="1443" spans="1:4" x14ac:dyDescent="0.25">
      <c r="A1443" t="s">
        <v>5285</v>
      </c>
      <c r="B1443" t="s">
        <v>4116</v>
      </c>
      <c r="C1443" t="s">
        <v>5286</v>
      </c>
      <c r="D1443" t="s">
        <v>2117</v>
      </c>
    </row>
    <row r="1444" spans="1:4" x14ac:dyDescent="0.25">
      <c r="A1444" t="s">
        <v>5287</v>
      </c>
      <c r="B1444" t="s">
        <v>4116</v>
      </c>
      <c r="C1444" t="s">
        <v>5288</v>
      </c>
      <c r="D1444" t="s">
        <v>2029</v>
      </c>
    </row>
    <row r="1445" spans="1:4" x14ac:dyDescent="0.25">
      <c r="A1445" t="s">
        <v>5289</v>
      </c>
      <c r="B1445" t="s">
        <v>4116</v>
      </c>
      <c r="C1445" t="s">
        <v>5290</v>
      </c>
      <c r="D1445" t="s">
        <v>1800</v>
      </c>
    </row>
    <row r="1446" spans="1:4" x14ac:dyDescent="0.25">
      <c r="A1446" t="s">
        <v>5291</v>
      </c>
      <c r="B1446" t="s">
        <v>4116</v>
      </c>
      <c r="C1446" t="s">
        <v>5292</v>
      </c>
      <c r="D1446" t="s">
        <v>1808</v>
      </c>
    </row>
    <row r="1447" spans="1:4" x14ac:dyDescent="0.25">
      <c r="A1447" t="s">
        <v>5293</v>
      </c>
      <c r="B1447" t="s">
        <v>4116</v>
      </c>
      <c r="C1447" t="s">
        <v>5294</v>
      </c>
      <c r="D1447" t="s">
        <v>1871</v>
      </c>
    </row>
    <row r="1448" spans="1:4" x14ac:dyDescent="0.25">
      <c r="A1448" t="s">
        <v>5295</v>
      </c>
      <c r="B1448" t="s">
        <v>4116</v>
      </c>
      <c r="C1448" t="s">
        <v>5296</v>
      </c>
      <c r="D1448" t="s">
        <v>2026</v>
      </c>
    </row>
    <row r="1449" spans="1:4" x14ac:dyDescent="0.25">
      <c r="A1449" t="s">
        <v>5297</v>
      </c>
      <c r="B1449" t="s">
        <v>4116</v>
      </c>
      <c r="C1449" t="s">
        <v>5298</v>
      </c>
      <c r="D1449" t="s">
        <v>1817</v>
      </c>
    </row>
    <row r="1450" spans="1:4" x14ac:dyDescent="0.25">
      <c r="A1450" t="s">
        <v>5299</v>
      </c>
      <c r="B1450" t="s">
        <v>4116</v>
      </c>
      <c r="C1450" t="s">
        <v>5300</v>
      </c>
      <c r="D1450" t="s">
        <v>2134</v>
      </c>
    </row>
    <row r="1451" spans="1:4" x14ac:dyDescent="0.25">
      <c r="A1451" t="s">
        <v>5301</v>
      </c>
      <c r="B1451" t="s">
        <v>4116</v>
      </c>
      <c r="C1451" t="s">
        <v>5302</v>
      </c>
      <c r="D1451" t="s">
        <v>2074</v>
      </c>
    </row>
    <row r="1452" spans="1:4" x14ac:dyDescent="0.25">
      <c r="A1452" t="s">
        <v>5303</v>
      </c>
      <c r="B1452" t="s">
        <v>4116</v>
      </c>
      <c r="C1452" t="s">
        <v>5302</v>
      </c>
      <c r="D1452" t="s">
        <v>2074</v>
      </c>
    </row>
    <row r="1453" spans="1:4" x14ac:dyDescent="0.25">
      <c r="A1453" t="s">
        <v>5304</v>
      </c>
      <c r="B1453" t="s">
        <v>4116</v>
      </c>
      <c r="C1453" t="s">
        <v>5305</v>
      </c>
      <c r="D1453" t="s">
        <v>1824</v>
      </c>
    </row>
    <row r="1454" spans="1:4" x14ac:dyDescent="0.25">
      <c r="A1454" t="s">
        <v>5306</v>
      </c>
      <c r="B1454" t="s">
        <v>4116</v>
      </c>
      <c r="C1454" t="s">
        <v>5307</v>
      </c>
      <c r="D1454" t="s">
        <v>1808</v>
      </c>
    </row>
    <row r="1455" spans="1:4" x14ac:dyDescent="0.25">
      <c r="A1455" t="s">
        <v>5308</v>
      </c>
      <c r="B1455" t="s">
        <v>4116</v>
      </c>
      <c r="C1455" t="s">
        <v>5309</v>
      </c>
      <c r="D1455" t="s">
        <v>2026</v>
      </c>
    </row>
    <row r="1456" spans="1:4" x14ac:dyDescent="0.25">
      <c r="A1456" t="s">
        <v>5310</v>
      </c>
      <c r="B1456" t="s">
        <v>4116</v>
      </c>
      <c r="C1456" t="s">
        <v>5311</v>
      </c>
      <c r="D1456" t="s">
        <v>1646</v>
      </c>
    </row>
    <row r="1457" spans="1:4" x14ac:dyDescent="0.25">
      <c r="A1457" t="s">
        <v>5312</v>
      </c>
      <c r="B1457" t="s">
        <v>4116</v>
      </c>
      <c r="C1457" t="s">
        <v>5313</v>
      </c>
      <c r="D1457" t="s">
        <v>2134</v>
      </c>
    </row>
    <row r="1458" spans="1:4" x14ac:dyDescent="0.25">
      <c r="A1458" t="s">
        <v>5314</v>
      </c>
      <c r="B1458" t="s">
        <v>4116</v>
      </c>
      <c r="C1458" t="s">
        <v>5315</v>
      </c>
      <c r="D1458" t="s">
        <v>1964</v>
      </c>
    </row>
    <row r="1459" spans="1:4" x14ac:dyDescent="0.25">
      <c r="A1459" t="s">
        <v>5316</v>
      </c>
      <c r="B1459" t="s">
        <v>4116</v>
      </c>
      <c r="C1459" t="s">
        <v>5317</v>
      </c>
      <c r="D1459" t="s">
        <v>2117</v>
      </c>
    </row>
    <row r="1460" spans="1:4" x14ac:dyDescent="0.25">
      <c r="A1460" t="s">
        <v>5318</v>
      </c>
      <c r="B1460" t="s">
        <v>4116</v>
      </c>
      <c r="C1460" t="s">
        <v>5319</v>
      </c>
      <c r="D1460" t="s">
        <v>2029</v>
      </c>
    </row>
    <row r="1461" spans="1:4" x14ac:dyDescent="0.25">
      <c r="A1461" t="s">
        <v>5320</v>
      </c>
      <c r="B1461" t="s">
        <v>4116</v>
      </c>
      <c r="C1461" t="s">
        <v>5321</v>
      </c>
      <c r="D1461" t="s">
        <v>2090</v>
      </c>
    </row>
    <row r="1462" spans="1:4" x14ac:dyDescent="0.25">
      <c r="A1462" t="s">
        <v>5322</v>
      </c>
      <c r="B1462" t="s">
        <v>4116</v>
      </c>
      <c r="C1462" t="s">
        <v>5323</v>
      </c>
      <c r="D1462" t="s">
        <v>1809</v>
      </c>
    </row>
    <row r="1463" spans="1:4" x14ac:dyDescent="0.25">
      <c r="A1463" t="s">
        <v>5324</v>
      </c>
      <c r="B1463" t="s">
        <v>4116</v>
      </c>
      <c r="C1463" t="s">
        <v>5325</v>
      </c>
      <c r="D1463" t="s">
        <v>1809</v>
      </c>
    </row>
    <row r="1464" spans="1:4" x14ac:dyDescent="0.25">
      <c r="A1464" t="s">
        <v>5326</v>
      </c>
      <c r="B1464" t="s">
        <v>4116</v>
      </c>
      <c r="C1464" t="s">
        <v>5327</v>
      </c>
      <c r="D1464" t="s">
        <v>1809</v>
      </c>
    </row>
    <row r="1465" spans="1:4" x14ac:dyDescent="0.25">
      <c r="A1465" t="s">
        <v>5328</v>
      </c>
      <c r="B1465" t="s">
        <v>4116</v>
      </c>
      <c r="C1465" t="s">
        <v>5329</v>
      </c>
      <c r="D1465" t="s">
        <v>2117</v>
      </c>
    </row>
    <row r="1466" spans="1:4" x14ac:dyDescent="0.25">
      <c r="A1466" t="s">
        <v>5330</v>
      </c>
      <c r="B1466" t="s">
        <v>4116</v>
      </c>
      <c r="C1466" t="s">
        <v>5331</v>
      </c>
      <c r="D1466" t="s">
        <v>1871</v>
      </c>
    </row>
    <row r="1467" spans="1:4" x14ac:dyDescent="0.25">
      <c r="A1467" t="s">
        <v>5332</v>
      </c>
      <c r="B1467" t="s">
        <v>4116</v>
      </c>
      <c r="C1467" t="s">
        <v>5333</v>
      </c>
      <c r="D1467" t="s">
        <v>1871</v>
      </c>
    </row>
    <row r="1468" spans="1:4" x14ac:dyDescent="0.25">
      <c r="A1468" t="s">
        <v>5334</v>
      </c>
      <c r="B1468" t="s">
        <v>4116</v>
      </c>
      <c r="C1468" t="s">
        <v>5335</v>
      </c>
      <c r="D1468" t="s">
        <v>1871</v>
      </c>
    </row>
    <row r="1469" spans="1:4" x14ac:dyDescent="0.25">
      <c r="A1469" t="s">
        <v>5336</v>
      </c>
      <c r="B1469" t="s">
        <v>4116</v>
      </c>
      <c r="C1469" t="s">
        <v>5337</v>
      </c>
      <c r="D1469" t="s">
        <v>2090</v>
      </c>
    </row>
    <row r="1470" spans="1:4" x14ac:dyDescent="0.25">
      <c r="A1470" t="s">
        <v>5338</v>
      </c>
      <c r="B1470" t="s">
        <v>4116</v>
      </c>
      <c r="C1470" t="s">
        <v>5339</v>
      </c>
      <c r="D1470" t="s">
        <v>1993</v>
      </c>
    </row>
    <row r="1471" spans="1:4" x14ac:dyDescent="0.25">
      <c r="A1471" t="s">
        <v>5340</v>
      </c>
      <c r="B1471" t="s">
        <v>4116</v>
      </c>
      <c r="C1471" t="s">
        <v>5341</v>
      </c>
      <c r="D1471" t="s">
        <v>1993</v>
      </c>
    </row>
    <row r="1472" spans="1:4" x14ac:dyDescent="0.25">
      <c r="A1472" t="s">
        <v>5342</v>
      </c>
      <c r="B1472" t="s">
        <v>4116</v>
      </c>
      <c r="C1472" t="s">
        <v>5343</v>
      </c>
      <c r="D1472" t="s">
        <v>1871</v>
      </c>
    </row>
    <row r="1473" spans="1:4" x14ac:dyDescent="0.25">
      <c r="A1473" t="s">
        <v>5344</v>
      </c>
      <c r="B1473" t="s">
        <v>4116</v>
      </c>
      <c r="C1473" t="s">
        <v>5345</v>
      </c>
      <c r="D1473" t="s">
        <v>1808</v>
      </c>
    </row>
    <row r="1474" spans="1:4" x14ac:dyDescent="0.25">
      <c r="A1474" t="s">
        <v>5346</v>
      </c>
      <c r="B1474" t="s">
        <v>4116</v>
      </c>
      <c r="C1474" t="s">
        <v>5347</v>
      </c>
      <c r="D1474" t="s">
        <v>2029</v>
      </c>
    </row>
    <row r="1475" spans="1:4" x14ac:dyDescent="0.25">
      <c r="A1475" t="s">
        <v>5348</v>
      </c>
      <c r="B1475" t="s">
        <v>4116</v>
      </c>
      <c r="C1475" t="s">
        <v>5349</v>
      </c>
      <c r="D1475" t="s">
        <v>2029</v>
      </c>
    </row>
    <row r="1476" spans="1:4" x14ac:dyDescent="0.25">
      <c r="A1476" t="s">
        <v>5350</v>
      </c>
      <c r="B1476" t="s">
        <v>4116</v>
      </c>
      <c r="C1476" t="s">
        <v>5351</v>
      </c>
      <c r="D1476" t="s">
        <v>2029</v>
      </c>
    </row>
    <row r="1477" spans="1:4" x14ac:dyDescent="0.25">
      <c r="A1477" t="s">
        <v>5352</v>
      </c>
      <c r="B1477" t="s">
        <v>4116</v>
      </c>
      <c r="C1477" t="s">
        <v>5353</v>
      </c>
      <c r="D1477" t="s">
        <v>2029</v>
      </c>
    </row>
    <row r="1478" spans="1:4" x14ac:dyDescent="0.25">
      <c r="A1478" t="s">
        <v>5354</v>
      </c>
      <c r="B1478" t="s">
        <v>4116</v>
      </c>
      <c r="C1478" t="s">
        <v>5355</v>
      </c>
      <c r="D1478" t="s">
        <v>2090</v>
      </c>
    </row>
    <row r="1479" spans="1:4" x14ac:dyDescent="0.25">
      <c r="A1479" t="s">
        <v>5356</v>
      </c>
      <c r="B1479" t="s">
        <v>4116</v>
      </c>
      <c r="C1479" t="s">
        <v>5357</v>
      </c>
      <c r="D1479" t="s">
        <v>2117</v>
      </c>
    </row>
    <row r="1480" spans="1:4" x14ac:dyDescent="0.25">
      <c r="A1480" t="s">
        <v>5358</v>
      </c>
      <c r="B1480" t="s">
        <v>4116</v>
      </c>
      <c r="C1480" t="s">
        <v>5359</v>
      </c>
      <c r="D1480" t="s">
        <v>2029</v>
      </c>
    </row>
    <row r="1481" spans="1:4" x14ac:dyDescent="0.25">
      <c r="A1481" t="s">
        <v>5360</v>
      </c>
      <c r="B1481" t="s">
        <v>4116</v>
      </c>
      <c r="C1481" t="s">
        <v>5361</v>
      </c>
      <c r="D1481" t="s">
        <v>1808</v>
      </c>
    </row>
    <row r="1482" spans="1:4" x14ac:dyDescent="0.25">
      <c r="A1482" t="s">
        <v>5362</v>
      </c>
      <c r="B1482" t="s">
        <v>4116</v>
      </c>
      <c r="C1482" t="s">
        <v>5363</v>
      </c>
      <c r="D1482" t="s">
        <v>1808</v>
      </c>
    </row>
    <row r="1483" spans="1:4" x14ac:dyDescent="0.25">
      <c r="A1483" t="s">
        <v>5364</v>
      </c>
      <c r="B1483" t="s">
        <v>4116</v>
      </c>
      <c r="C1483" t="s">
        <v>5365</v>
      </c>
      <c r="D1483" t="s">
        <v>1993</v>
      </c>
    </row>
    <row r="1484" spans="1:4" x14ac:dyDescent="0.25">
      <c r="A1484" t="s">
        <v>5366</v>
      </c>
      <c r="B1484" t="s">
        <v>4116</v>
      </c>
      <c r="C1484" t="s">
        <v>5367</v>
      </c>
      <c r="D1484" t="s">
        <v>1993</v>
      </c>
    </row>
    <row r="1485" spans="1:4" x14ac:dyDescent="0.25">
      <c r="A1485" t="s">
        <v>5368</v>
      </c>
      <c r="B1485" t="s">
        <v>4116</v>
      </c>
      <c r="C1485" t="s">
        <v>5369</v>
      </c>
      <c r="D1485" t="s">
        <v>1809</v>
      </c>
    </row>
    <row r="1486" spans="1:4" x14ac:dyDescent="0.25">
      <c r="A1486" t="s">
        <v>5370</v>
      </c>
      <c r="B1486" t="s">
        <v>4116</v>
      </c>
      <c r="C1486" t="s">
        <v>5371</v>
      </c>
      <c r="D1486" t="s">
        <v>2074</v>
      </c>
    </row>
    <row r="1487" spans="1:4" x14ac:dyDescent="0.25">
      <c r="A1487" t="s">
        <v>5372</v>
      </c>
      <c r="B1487" t="s">
        <v>4116</v>
      </c>
      <c r="C1487" t="s">
        <v>5373</v>
      </c>
      <c r="D1487" t="s">
        <v>1809</v>
      </c>
    </row>
    <row r="1488" spans="1:4" x14ac:dyDescent="0.25">
      <c r="A1488" t="s">
        <v>5374</v>
      </c>
      <c r="B1488" t="s">
        <v>4116</v>
      </c>
      <c r="C1488" t="s">
        <v>5375</v>
      </c>
      <c r="D1488" t="s">
        <v>2074</v>
      </c>
    </row>
    <row r="1489" spans="1:4" x14ac:dyDescent="0.25">
      <c r="A1489" t="s">
        <v>5376</v>
      </c>
      <c r="B1489" t="s">
        <v>4116</v>
      </c>
      <c r="C1489" t="s">
        <v>5377</v>
      </c>
      <c r="D1489" t="s">
        <v>2117</v>
      </c>
    </row>
    <row r="1490" spans="1:4" x14ac:dyDescent="0.25">
      <c r="A1490" t="s">
        <v>5378</v>
      </c>
      <c r="B1490" t="s">
        <v>4116</v>
      </c>
      <c r="C1490" t="s">
        <v>5379</v>
      </c>
      <c r="D1490" t="s">
        <v>1809</v>
      </c>
    </row>
    <row r="1491" spans="1:4" x14ac:dyDescent="0.25">
      <c r="A1491" t="s">
        <v>5380</v>
      </c>
      <c r="B1491" t="s">
        <v>4116</v>
      </c>
      <c r="C1491" t="s">
        <v>5381</v>
      </c>
      <c r="D1491" t="s">
        <v>1993</v>
      </c>
    </row>
    <row r="1492" spans="1:4" x14ac:dyDescent="0.25">
      <c r="A1492" t="s">
        <v>5382</v>
      </c>
      <c r="B1492" t="s">
        <v>4116</v>
      </c>
      <c r="C1492" t="s">
        <v>5383</v>
      </c>
      <c r="D1492" t="s">
        <v>1808</v>
      </c>
    </row>
    <row r="1493" spans="1:4" x14ac:dyDescent="0.25">
      <c r="A1493" t="s">
        <v>5384</v>
      </c>
      <c r="B1493" t="s">
        <v>4116</v>
      </c>
      <c r="C1493" t="s">
        <v>5385</v>
      </c>
      <c r="D1493" t="s">
        <v>1723</v>
      </c>
    </row>
    <row r="1494" spans="1:4" x14ac:dyDescent="0.25">
      <c r="A1494" t="s">
        <v>5386</v>
      </c>
      <c r="B1494" t="s">
        <v>4116</v>
      </c>
      <c r="C1494" t="s">
        <v>5387</v>
      </c>
      <c r="D1494" t="s">
        <v>1809</v>
      </c>
    </row>
    <row r="1495" spans="1:4" x14ac:dyDescent="0.25">
      <c r="A1495" t="s">
        <v>5388</v>
      </c>
      <c r="B1495" t="s">
        <v>4116</v>
      </c>
      <c r="C1495" t="s">
        <v>5389</v>
      </c>
      <c r="D1495" t="s">
        <v>2090</v>
      </c>
    </row>
    <row r="1496" spans="1:4" x14ac:dyDescent="0.25">
      <c r="A1496" t="s">
        <v>5390</v>
      </c>
      <c r="B1496" t="s">
        <v>4116</v>
      </c>
      <c r="C1496" t="s">
        <v>5391</v>
      </c>
      <c r="D1496" t="s">
        <v>1871</v>
      </c>
    </row>
    <row r="1497" spans="1:4" x14ac:dyDescent="0.25">
      <c r="A1497" t="s">
        <v>5392</v>
      </c>
      <c r="B1497" t="s">
        <v>4116</v>
      </c>
      <c r="C1497" t="s">
        <v>5393</v>
      </c>
      <c r="D1497" t="s">
        <v>1871</v>
      </c>
    </row>
    <row r="1498" spans="1:4" x14ac:dyDescent="0.25">
      <c r="A1498" t="s">
        <v>5394</v>
      </c>
      <c r="B1498" t="s">
        <v>4116</v>
      </c>
      <c r="C1498" t="s">
        <v>5395</v>
      </c>
      <c r="D1498" t="s">
        <v>1850</v>
      </c>
    </row>
    <row r="1499" spans="1:4" x14ac:dyDescent="0.25">
      <c r="A1499" t="s">
        <v>5396</v>
      </c>
      <c r="B1499" t="s">
        <v>4116</v>
      </c>
      <c r="C1499" t="s">
        <v>5397</v>
      </c>
      <c r="D1499" t="s">
        <v>1809</v>
      </c>
    </row>
    <row r="1500" spans="1:4" x14ac:dyDescent="0.25">
      <c r="A1500" t="s">
        <v>5398</v>
      </c>
      <c r="B1500" t="s">
        <v>4116</v>
      </c>
      <c r="C1500" t="s">
        <v>5399</v>
      </c>
      <c r="D1500" t="s">
        <v>1676</v>
      </c>
    </row>
    <row r="1501" spans="1:4" x14ac:dyDescent="0.25">
      <c r="A1501" t="s">
        <v>5400</v>
      </c>
      <c r="B1501" t="s">
        <v>4116</v>
      </c>
      <c r="C1501" t="s">
        <v>5401</v>
      </c>
      <c r="D1501" t="s">
        <v>2074</v>
      </c>
    </row>
    <row r="1502" spans="1:4" x14ac:dyDescent="0.25">
      <c r="A1502" t="s">
        <v>5402</v>
      </c>
      <c r="B1502" t="s">
        <v>4116</v>
      </c>
      <c r="C1502" t="s">
        <v>5403</v>
      </c>
      <c r="D1502" t="s">
        <v>2021</v>
      </c>
    </row>
    <row r="1503" spans="1:4" x14ac:dyDescent="0.25">
      <c r="A1503" t="s">
        <v>5404</v>
      </c>
      <c r="B1503" t="s">
        <v>4116</v>
      </c>
      <c r="C1503" t="s">
        <v>5405</v>
      </c>
      <c r="D1503" t="s">
        <v>2090</v>
      </c>
    </row>
    <row r="1504" spans="1:4" x14ac:dyDescent="0.25">
      <c r="A1504" t="s">
        <v>5406</v>
      </c>
      <c r="B1504" t="s">
        <v>4116</v>
      </c>
      <c r="C1504" t="s">
        <v>5407</v>
      </c>
      <c r="D1504" t="s">
        <v>1922</v>
      </c>
    </row>
    <row r="1505" spans="1:4" x14ac:dyDescent="0.25">
      <c r="A1505" t="s">
        <v>5408</v>
      </c>
      <c r="B1505" t="s">
        <v>4116</v>
      </c>
      <c r="C1505" t="s">
        <v>5409</v>
      </c>
      <c r="D1505" t="s">
        <v>2090</v>
      </c>
    </row>
    <row r="1506" spans="1:4" x14ac:dyDescent="0.25">
      <c r="A1506" t="s">
        <v>5410</v>
      </c>
      <c r="B1506" t="s">
        <v>4116</v>
      </c>
      <c r="C1506" t="s">
        <v>5411</v>
      </c>
      <c r="D1506" t="s">
        <v>2074</v>
      </c>
    </row>
    <row r="1507" spans="1:4" x14ac:dyDescent="0.25">
      <c r="A1507" t="s">
        <v>5412</v>
      </c>
      <c r="B1507" t="s">
        <v>4116</v>
      </c>
      <c r="C1507" t="s">
        <v>5413</v>
      </c>
      <c r="D1507" t="s">
        <v>2029</v>
      </c>
    </row>
    <row r="1508" spans="1:4" x14ac:dyDescent="0.25">
      <c r="A1508" t="s">
        <v>5414</v>
      </c>
      <c r="B1508" t="s">
        <v>4116</v>
      </c>
      <c r="C1508" t="s">
        <v>5415</v>
      </c>
      <c r="D1508" t="s">
        <v>2029</v>
      </c>
    </row>
    <row r="1509" spans="1:4" x14ac:dyDescent="0.25">
      <c r="A1509" t="s">
        <v>5416</v>
      </c>
      <c r="B1509" t="s">
        <v>4116</v>
      </c>
      <c r="C1509" t="s">
        <v>5417</v>
      </c>
      <c r="D1509" t="s">
        <v>2029</v>
      </c>
    </row>
    <row r="1510" spans="1:4" x14ac:dyDescent="0.25">
      <c r="A1510" t="s">
        <v>5418</v>
      </c>
      <c r="B1510" t="s">
        <v>4116</v>
      </c>
      <c r="C1510" t="s">
        <v>5419</v>
      </c>
      <c r="D1510" t="s">
        <v>1824</v>
      </c>
    </row>
    <row r="1511" spans="1:4" x14ac:dyDescent="0.25">
      <c r="A1511" t="s">
        <v>5420</v>
      </c>
      <c r="B1511" t="s">
        <v>4116</v>
      </c>
      <c r="C1511" t="s">
        <v>5421</v>
      </c>
      <c r="D1511" t="s">
        <v>2029</v>
      </c>
    </row>
    <row r="1512" spans="1:4" x14ac:dyDescent="0.25">
      <c r="A1512" t="s">
        <v>5422</v>
      </c>
      <c r="B1512" t="s">
        <v>4116</v>
      </c>
      <c r="C1512" t="s">
        <v>5423</v>
      </c>
      <c r="D1512" t="s">
        <v>1809</v>
      </c>
    </row>
    <row r="1513" spans="1:4" x14ac:dyDescent="0.25">
      <c r="A1513" t="s">
        <v>5424</v>
      </c>
      <c r="B1513" t="s">
        <v>4116</v>
      </c>
      <c r="C1513" t="s">
        <v>5425</v>
      </c>
      <c r="D1513" t="s">
        <v>2018</v>
      </c>
    </row>
    <row r="1514" spans="1:4" x14ac:dyDescent="0.25">
      <c r="A1514" t="s">
        <v>5426</v>
      </c>
      <c r="B1514" t="s">
        <v>4116</v>
      </c>
      <c r="C1514" t="s">
        <v>5425</v>
      </c>
      <c r="D1514" t="s">
        <v>2018</v>
      </c>
    </row>
    <row r="1515" spans="1:4" x14ac:dyDescent="0.25">
      <c r="A1515" t="s">
        <v>5427</v>
      </c>
      <c r="B1515" t="s">
        <v>4116</v>
      </c>
      <c r="C1515" t="s">
        <v>5428</v>
      </c>
      <c r="D1515" t="s">
        <v>1820</v>
      </c>
    </row>
    <row r="1516" spans="1:4" x14ac:dyDescent="0.25">
      <c r="A1516" t="s">
        <v>5429</v>
      </c>
      <c r="B1516" t="s">
        <v>4116</v>
      </c>
      <c r="C1516" t="s">
        <v>5430</v>
      </c>
      <c r="D1516" t="s">
        <v>2134</v>
      </c>
    </row>
    <row r="1517" spans="1:4" x14ac:dyDescent="0.25">
      <c r="A1517" t="s">
        <v>5431</v>
      </c>
      <c r="B1517" t="s">
        <v>4116</v>
      </c>
      <c r="C1517" t="s">
        <v>5432</v>
      </c>
      <c r="D1517" t="s">
        <v>2018</v>
      </c>
    </row>
    <row r="1518" spans="1:4" x14ac:dyDescent="0.25">
      <c r="A1518" t="s">
        <v>5433</v>
      </c>
      <c r="B1518" t="s">
        <v>4116</v>
      </c>
      <c r="C1518" t="s">
        <v>5434</v>
      </c>
      <c r="D1518" t="s">
        <v>2029</v>
      </c>
    </row>
    <row r="1519" spans="1:4" x14ac:dyDescent="0.25">
      <c r="A1519" t="s">
        <v>5435</v>
      </c>
      <c r="B1519" t="s">
        <v>4116</v>
      </c>
      <c r="C1519" t="s">
        <v>5436</v>
      </c>
      <c r="D1519" t="s">
        <v>2117</v>
      </c>
    </row>
    <row r="1520" spans="1:4" x14ac:dyDescent="0.25">
      <c r="A1520" t="s">
        <v>5437</v>
      </c>
      <c r="B1520" t="s">
        <v>4116</v>
      </c>
      <c r="C1520" t="s">
        <v>5438</v>
      </c>
      <c r="D1520" t="s">
        <v>5439</v>
      </c>
    </row>
    <row r="1521" spans="1:4" x14ac:dyDescent="0.25">
      <c r="A1521" t="s">
        <v>5440</v>
      </c>
      <c r="B1521" t="s">
        <v>4116</v>
      </c>
      <c r="C1521" t="s">
        <v>5441</v>
      </c>
      <c r="D1521" t="s">
        <v>2029</v>
      </c>
    </row>
    <row r="1522" spans="1:4" x14ac:dyDescent="0.25">
      <c r="A1522" t="s">
        <v>5442</v>
      </c>
      <c r="B1522" t="s">
        <v>4116</v>
      </c>
      <c r="C1522" t="s">
        <v>5443</v>
      </c>
      <c r="D1522" t="s">
        <v>1768</v>
      </c>
    </row>
    <row r="1523" spans="1:4" x14ac:dyDescent="0.25">
      <c r="A1523" t="s">
        <v>5444</v>
      </c>
      <c r="B1523" t="s">
        <v>4116</v>
      </c>
      <c r="C1523" t="s">
        <v>5445</v>
      </c>
      <c r="D1523" t="s">
        <v>1768</v>
      </c>
    </row>
    <row r="1524" spans="1:4" x14ac:dyDescent="0.25">
      <c r="A1524" t="s">
        <v>5446</v>
      </c>
      <c r="B1524" t="s">
        <v>4116</v>
      </c>
      <c r="C1524" t="s">
        <v>5447</v>
      </c>
      <c r="D1524" t="s">
        <v>1824</v>
      </c>
    </row>
    <row r="1525" spans="1:4" x14ac:dyDescent="0.25">
      <c r="A1525" t="s">
        <v>5448</v>
      </c>
      <c r="B1525" t="s">
        <v>4116</v>
      </c>
      <c r="C1525" t="s">
        <v>5449</v>
      </c>
      <c r="D1525" t="s">
        <v>2074</v>
      </c>
    </row>
    <row r="1526" spans="1:4" x14ac:dyDescent="0.25">
      <c r="A1526" t="s">
        <v>5450</v>
      </c>
      <c r="B1526" t="s">
        <v>4116</v>
      </c>
      <c r="C1526" t="s">
        <v>5451</v>
      </c>
      <c r="D1526" t="s">
        <v>2117</v>
      </c>
    </row>
    <row r="1527" spans="1:4" x14ac:dyDescent="0.25">
      <c r="A1527" t="s">
        <v>5452</v>
      </c>
      <c r="B1527" t="s">
        <v>4116</v>
      </c>
      <c r="C1527" t="s">
        <v>5453</v>
      </c>
      <c r="D1527" t="s">
        <v>2093</v>
      </c>
    </row>
    <row r="1528" spans="1:4" x14ac:dyDescent="0.25">
      <c r="A1528" t="s">
        <v>5454</v>
      </c>
      <c r="B1528" t="s">
        <v>4116</v>
      </c>
      <c r="C1528" t="s">
        <v>5455</v>
      </c>
      <c r="D1528" t="s">
        <v>1820</v>
      </c>
    </row>
    <row r="1529" spans="1:4" x14ac:dyDescent="0.25">
      <c r="A1529" t="s">
        <v>5456</v>
      </c>
      <c r="B1529" t="s">
        <v>4116</v>
      </c>
      <c r="C1529" t="s">
        <v>5457</v>
      </c>
      <c r="D1529" t="s">
        <v>2117</v>
      </c>
    </row>
    <row r="1530" spans="1:4" x14ac:dyDescent="0.25">
      <c r="A1530" t="s">
        <v>5458</v>
      </c>
      <c r="B1530" t="s">
        <v>4116</v>
      </c>
      <c r="C1530" t="s">
        <v>5459</v>
      </c>
      <c r="D1530" t="s">
        <v>2117</v>
      </c>
    </row>
    <row r="1531" spans="1:4" x14ac:dyDescent="0.25">
      <c r="A1531" t="s">
        <v>5460</v>
      </c>
      <c r="B1531" t="s">
        <v>4116</v>
      </c>
      <c r="C1531" t="s">
        <v>5461</v>
      </c>
      <c r="D1531" t="s">
        <v>2117</v>
      </c>
    </row>
    <row r="1532" spans="1:4" x14ac:dyDescent="0.25">
      <c r="A1532" t="s">
        <v>5462</v>
      </c>
      <c r="B1532" t="s">
        <v>5463</v>
      </c>
      <c r="C1532" t="s">
        <v>5464</v>
      </c>
      <c r="D1532" t="s">
        <v>1754</v>
      </c>
    </row>
    <row r="1533" spans="1:4" x14ac:dyDescent="0.25">
      <c r="A1533" t="s">
        <v>5465</v>
      </c>
      <c r="B1533" t="s">
        <v>5463</v>
      </c>
      <c r="C1533" t="s">
        <v>5466</v>
      </c>
      <c r="D1533" t="s">
        <v>1953</v>
      </c>
    </row>
    <row r="1534" spans="1:4" x14ac:dyDescent="0.25">
      <c r="A1534" t="s">
        <v>5467</v>
      </c>
      <c r="B1534" t="s">
        <v>5463</v>
      </c>
      <c r="C1534" t="s">
        <v>5468</v>
      </c>
      <c r="D1534" t="s">
        <v>2022</v>
      </c>
    </row>
    <row r="1535" spans="1:4" x14ac:dyDescent="0.25">
      <c r="A1535" t="s">
        <v>5469</v>
      </c>
      <c r="B1535" t="s">
        <v>5463</v>
      </c>
      <c r="C1535" t="s">
        <v>5470</v>
      </c>
      <c r="D1535" t="s">
        <v>1953</v>
      </c>
    </row>
    <row r="1536" spans="1:4" x14ac:dyDescent="0.25">
      <c r="A1536" t="s">
        <v>5471</v>
      </c>
      <c r="B1536" t="s">
        <v>5463</v>
      </c>
      <c r="C1536" t="s">
        <v>5472</v>
      </c>
      <c r="D1536" t="s">
        <v>1717</v>
      </c>
    </row>
    <row r="1537" spans="1:4" x14ac:dyDescent="0.25">
      <c r="A1537" t="s">
        <v>5473</v>
      </c>
      <c r="B1537" t="s">
        <v>5463</v>
      </c>
      <c r="C1537" t="s">
        <v>5474</v>
      </c>
      <c r="D1537" t="s">
        <v>2012</v>
      </c>
    </row>
    <row r="1538" spans="1:4" x14ac:dyDescent="0.25">
      <c r="A1538" t="s">
        <v>5475</v>
      </c>
      <c r="B1538" t="s">
        <v>5463</v>
      </c>
      <c r="C1538" t="s">
        <v>5476</v>
      </c>
      <c r="D1538" t="s">
        <v>1748</v>
      </c>
    </row>
    <row r="1539" spans="1:4" x14ac:dyDescent="0.25">
      <c r="A1539" t="s">
        <v>5477</v>
      </c>
      <c r="B1539" t="s">
        <v>5463</v>
      </c>
      <c r="C1539" t="s">
        <v>5478</v>
      </c>
      <c r="D1539" t="s">
        <v>1754</v>
      </c>
    </row>
    <row r="1540" spans="1:4" x14ac:dyDescent="0.25">
      <c r="A1540" t="s">
        <v>5479</v>
      </c>
      <c r="B1540" t="s">
        <v>5463</v>
      </c>
      <c r="C1540" t="s">
        <v>5480</v>
      </c>
      <c r="D1540" t="s">
        <v>1717</v>
      </c>
    </row>
    <row r="1541" spans="1:4" x14ac:dyDescent="0.25">
      <c r="A1541" t="s">
        <v>5481</v>
      </c>
      <c r="B1541" t="s">
        <v>5463</v>
      </c>
      <c r="C1541" t="s">
        <v>5482</v>
      </c>
      <c r="D1541" t="s">
        <v>1717</v>
      </c>
    </row>
    <row r="1542" spans="1:4" x14ac:dyDescent="0.25">
      <c r="A1542" t="s">
        <v>5483</v>
      </c>
      <c r="B1542" t="s">
        <v>5463</v>
      </c>
      <c r="C1542" t="s">
        <v>5484</v>
      </c>
      <c r="D1542" t="s">
        <v>1717</v>
      </c>
    </row>
    <row r="1543" spans="1:4" x14ac:dyDescent="0.25">
      <c r="A1543" t="s">
        <v>5485</v>
      </c>
      <c r="B1543" t="s">
        <v>5463</v>
      </c>
      <c r="C1543" t="s">
        <v>5486</v>
      </c>
      <c r="D1543" t="s">
        <v>1754</v>
      </c>
    </row>
    <row r="1544" spans="1:4" x14ac:dyDescent="0.25">
      <c r="A1544" t="s">
        <v>5487</v>
      </c>
      <c r="B1544" t="s">
        <v>5463</v>
      </c>
      <c r="C1544" t="s">
        <v>5488</v>
      </c>
      <c r="D1544" t="s">
        <v>2022</v>
      </c>
    </row>
    <row r="1545" spans="1:4" x14ac:dyDescent="0.25">
      <c r="A1545" t="s">
        <v>5489</v>
      </c>
      <c r="B1545" t="s">
        <v>5463</v>
      </c>
      <c r="C1545" t="s">
        <v>5490</v>
      </c>
      <c r="D1545" t="s">
        <v>2012</v>
      </c>
    </row>
    <row r="1546" spans="1:4" x14ac:dyDescent="0.25">
      <c r="A1546" t="s">
        <v>5491</v>
      </c>
      <c r="B1546" t="s">
        <v>5463</v>
      </c>
      <c r="C1546" t="s">
        <v>5492</v>
      </c>
      <c r="D1546" t="s">
        <v>1748</v>
      </c>
    </row>
    <row r="1547" spans="1:4" x14ac:dyDescent="0.25">
      <c r="A1547" t="s">
        <v>5493</v>
      </c>
      <c r="B1547" t="s">
        <v>5463</v>
      </c>
      <c r="C1547" t="s">
        <v>1667</v>
      </c>
      <c r="D1547" t="s">
        <v>1754</v>
      </c>
    </row>
    <row r="1548" spans="1:4" x14ac:dyDescent="0.25">
      <c r="A1548" t="s">
        <v>5494</v>
      </c>
      <c r="B1548" t="s">
        <v>5463</v>
      </c>
      <c r="C1548" t="s">
        <v>1670</v>
      </c>
      <c r="D1548" t="s">
        <v>5495</v>
      </c>
    </row>
    <row r="1549" spans="1:4" x14ac:dyDescent="0.25">
      <c r="A1549" t="s">
        <v>5496</v>
      </c>
      <c r="B1549" t="s">
        <v>5463</v>
      </c>
      <c r="C1549" t="s">
        <v>5497</v>
      </c>
      <c r="D1549" t="s">
        <v>1717</v>
      </c>
    </row>
    <row r="1550" spans="1:4" x14ac:dyDescent="0.25">
      <c r="A1550" t="s">
        <v>5498</v>
      </c>
      <c r="B1550" t="s">
        <v>5463</v>
      </c>
      <c r="C1550" t="s">
        <v>5499</v>
      </c>
      <c r="D1550" t="s">
        <v>2009</v>
      </c>
    </row>
    <row r="1551" spans="1:4" x14ac:dyDescent="0.25">
      <c r="A1551" t="s">
        <v>5500</v>
      </c>
      <c r="B1551" t="s">
        <v>5463</v>
      </c>
      <c r="C1551" t="s">
        <v>5501</v>
      </c>
      <c r="D1551" t="s">
        <v>1717</v>
      </c>
    </row>
    <row r="1552" spans="1:4" x14ac:dyDescent="0.25">
      <c r="A1552" t="s">
        <v>5502</v>
      </c>
      <c r="B1552" t="s">
        <v>5463</v>
      </c>
      <c r="C1552" t="s">
        <v>5503</v>
      </c>
      <c r="D1552" t="s">
        <v>2012</v>
      </c>
    </row>
    <row r="1553" spans="1:4" x14ac:dyDescent="0.25">
      <c r="A1553" t="s">
        <v>5504</v>
      </c>
      <c r="B1553" t="s">
        <v>5463</v>
      </c>
      <c r="C1553" t="s">
        <v>5505</v>
      </c>
      <c r="D1553" t="s">
        <v>1664</v>
      </c>
    </row>
    <row r="1554" spans="1:4" x14ac:dyDescent="0.25">
      <c r="A1554" t="s">
        <v>5506</v>
      </c>
      <c r="B1554" t="s">
        <v>5463</v>
      </c>
      <c r="C1554" t="s">
        <v>5507</v>
      </c>
      <c r="D1554" t="s">
        <v>1754</v>
      </c>
    </row>
    <row r="1555" spans="1:4" x14ac:dyDescent="0.25">
      <c r="A1555" t="s">
        <v>5508</v>
      </c>
      <c r="B1555" t="s">
        <v>5463</v>
      </c>
      <c r="C1555" t="s">
        <v>5509</v>
      </c>
      <c r="D1555" t="s">
        <v>1754</v>
      </c>
    </row>
    <row r="1556" spans="1:4" x14ac:dyDescent="0.25">
      <c r="A1556" t="s">
        <v>5510</v>
      </c>
      <c r="B1556" t="s">
        <v>5463</v>
      </c>
      <c r="C1556" t="s">
        <v>5511</v>
      </c>
      <c r="D1556" t="s">
        <v>1717</v>
      </c>
    </row>
    <row r="1557" spans="1:4" x14ac:dyDescent="0.25">
      <c r="A1557" t="s">
        <v>5512</v>
      </c>
      <c r="B1557" t="s">
        <v>5463</v>
      </c>
      <c r="C1557" t="s">
        <v>5513</v>
      </c>
      <c r="D1557" t="s">
        <v>5514</v>
      </c>
    </row>
    <row r="1558" spans="1:4" x14ac:dyDescent="0.25">
      <c r="A1558" t="s">
        <v>5515</v>
      </c>
      <c r="B1558" t="s">
        <v>5463</v>
      </c>
      <c r="C1558" t="s">
        <v>5516</v>
      </c>
      <c r="D1558" t="s">
        <v>1717</v>
      </c>
    </row>
    <row r="1559" spans="1:4" x14ac:dyDescent="0.25">
      <c r="A1559" t="s">
        <v>5517</v>
      </c>
      <c r="B1559" t="s">
        <v>5463</v>
      </c>
      <c r="C1559" t="s">
        <v>5516</v>
      </c>
      <c r="D1559" t="s">
        <v>1717</v>
      </c>
    </row>
    <row r="1560" spans="1:4" x14ac:dyDescent="0.25">
      <c r="A1560" t="s">
        <v>5518</v>
      </c>
      <c r="B1560" t="s">
        <v>5463</v>
      </c>
      <c r="C1560" t="s">
        <v>5519</v>
      </c>
      <c r="D1560" t="s">
        <v>1717</v>
      </c>
    </row>
    <row r="1561" spans="1:4" x14ac:dyDescent="0.25">
      <c r="A1561" t="s">
        <v>5520</v>
      </c>
      <c r="B1561" t="s">
        <v>5463</v>
      </c>
      <c r="C1561" t="s">
        <v>5519</v>
      </c>
      <c r="D1561" t="s">
        <v>1717</v>
      </c>
    </row>
    <row r="1562" spans="1:4" x14ac:dyDescent="0.25">
      <c r="A1562" t="s">
        <v>5521</v>
      </c>
      <c r="B1562" t="s">
        <v>5463</v>
      </c>
      <c r="C1562" t="s">
        <v>5519</v>
      </c>
      <c r="D1562" t="s">
        <v>1717</v>
      </c>
    </row>
    <row r="1563" spans="1:4" x14ac:dyDescent="0.25">
      <c r="A1563" t="s">
        <v>5522</v>
      </c>
      <c r="B1563" t="s">
        <v>5463</v>
      </c>
      <c r="C1563" t="s">
        <v>5523</v>
      </c>
      <c r="D1563" t="s">
        <v>1717</v>
      </c>
    </row>
    <row r="1564" spans="1:4" x14ac:dyDescent="0.25">
      <c r="A1564" t="s">
        <v>5524</v>
      </c>
      <c r="B1564" t="s">
        <v>5463</v>
      </c>
      <c r="C1564" t="s">
        <v>1702</v>
      </c>
      <c r="D1564" t="s">
        <v>1702</v>
      </c>
    </row>
    <row r="1565" spans="1:4" x14ac:dyDescent="0.25">
      <c r="A1565" t="s">
        <v>5525</v>
      </c>
      <c r="B1565" t="s">
        <v>5463</v>
      </c>
      <c r="C1565" t="s">
        <v>5526</v>
      </c>
      <c r="D1565" t="s">
        <v>1717</v>
      </c>
    </row>
    <row r="1566" spans="1:4" x14ac:dyDescent="0.25">
      <c r="A1566" t="s">
        <v>5527</v>
      </c>
      <c r="B1566" t="s">
        <v>5463</v>
      </c>
      <c r="C1566" t="s">
        <v>5528</v>
      </c>
      <c r="D1566" t="s">
        <v>1754</v>
      </c>
    </row>
    <row r="1567" spans="1:4" x14ac:dyDescent="0.25">
      <c r="A1567" t="s">
        <v>5529</v>
      </c>
      <c r="B1567" t="s">
        <v>5463</v>
      </c>
      <c r="C1567" t="s">
        <v>5530</v>
      </c>
      <c r="D1567" t="s">
        <v>5495</v>
      </c>
    </row>
    <row r="1568" spans="1:4" x14ac:dyDescent="0.25">
      <c r="A1568" t="s">
        <v>5531</v>
      </c>
      <c r="B1568" t="s">
        <v>5463</v>
      </c>
      <c r="C1568" t="s">
        <v>5532</v>
      </c>
      <c r="D1568" t="s">
        <v>1717</v>
      </c>
    </row>
    <row r="1569" spans="1:4" x14ac:dyDescent="0.25">
      <c r="A1569" t="s">
        <v>5533</v>
      </c>
      <c r="B1569" t="s">
        <v>5463</v>
      </c>
      <c r="C1569" t="s">
        <v>5534</v>
      </c>
      <c r="D1569" t="s">
        <v>1717</v>
      </c>
    </row>
    <row r="1570" spans="1:4" x14ac:dyDescent="0.25">
      <c r="A1570" t="s">
        <v>5535</v>
      </c>
      <c r="B1570" t="s">
        <v>5463</v>
      </c>
      <c r="C1570" t="s">
        <v>5536</v>
      </c>
      <c r="D1570" t="s">
        <v>1717</v>
      </c>
    </row>
    <row r="1571" spans="1:4" x14ac:dyDescent="0.25">
      <c r="A1571" t="s">
        <v>5537</v>
      </c>
      <c r="B1571" t="s">
        <v>5463</v>
      </c>
      <c r="C1571" t="s">
        <v>5538</v>
      </c>
      <c r="D1571" t="s">
        <v>1689</v>
      </c>
    </row>
    <row r="1572" spans="1:4" x14ac:dyDescent="0.25">
      <c r="A1572" t="s">
        <v>5539</v>
      </c>
      <c r="B1572" t="s">
        <v>5463</v>
      </c>
      <c r="C1572" t="s">
        <v>5540</v>
      </c>
      <c r="D1572" t="s">
        <v>1754</v>
      </c>
    </row>
    <row r="1573" spans="1:4" x14ac:dyDescent="0.25">
      <c r="A1573" t="s">
        <v>5541</v>
      </c>
      <c r="B1573" t="s">
        <v>5463</v>
      </c>
      <c r="C1573" t="s">
        <v>5542</v>
      </c>
      <c r="D1573" t="s">
        <v>1664</v>
      </c>
    </row>
    <row r="1574" spans="1:4" x14ac:dyDescent="0.25">
      <c r="A1574" t="s">
        <v>5543</v>
      </c>
      <c r="B1574" t="s">
        <v>5463</v>
      </c>
      <c r="C1574" t="s">
        <v>5542</v>
      </c>
      <c r="D1574" t="s">
        <v>1664</v>
      </c>
    </row>
    <row r="1575" spans="1:4" x14ac:dyDescent="0.25">
      <c r="A1575" t="s">
        <v>5544</v>
      </c>
      <c r="B1575" t="s">
        <v>5463</v>
      </c>
      <c r="C1575" t="s">
        <v>5545</v>
      </c>
      <c r="D1575" t="s">
        <v>2012</v>
      </c>
    </row>
    <row r="1576" spans="1:4" x14ac:dyDescent="0.25">
      <c r="A1576" t="s">
        <v>5546</v>
      </c>
      <c r="B1576" t="s">
        <v>5463</v>
      </c>
      <c r="C1576" t="s">
        <v>5547</v>
      </c>
      <c r="D1576" t="s">
        <v>1754</v>
      </c>
    </row>
    <row r="1577" spans="1:4" x14ac:dyDescent="0.25">
      <c r="A1577" t="s">
        <v>5548</v>
      </c>
      <c r="B1577" t="s">
        <v>5463</v>
      </c>
      <c r="C1577" t="s">
        <v>5549</v>
      </c>
      <c r="D1577" t="s">
        <v>1953</v>
      </c>
    </row>
    <row r="1578" spans="1:4" x14ac:dyDescent="0.25">
      <c r="A1578" t="s">
        <v>5550</v>
      </c>
      <c r="B1578" t="s">
        <v>5463</v>
      </c>
      <c r="C1578" t="s">
        <v>5551</v>
      </c>
      <c r="D1578" t="s">
        <v>1717</v>
      </c>
    </row>
    <row r="1579" spans="1:4" x14ac:dyDescent="0.25">
      <c r="A1579" t="s">
        <v>5552</v>
      </c>
      <c r="B1579" t="s">
        <v>5463</v>
      </c>
      <c r="C1579" t="s">
        <v>5553</v>
      </c>
      <c r="D1579" t="s">
        <v>1717</v>
      </c>
    </row>
    <row r="1580" spans="1:4" x14ac:dyDescent="0.25">
      <c r="A1580" t="s">
        <v>5554</v>
      </c>
      <c r="B1580" t="s">
        <v>5463</v>
      </c>
      <c r="C1580" t="s">
        <v>5553</v>
      </c>
      <c r="D1580" t="s">
        <v>1717</v>
      </c>
    </row>
    <row r="1581" spans="1:4" x14ac:dyDescent="0.25">
      <c r="A1581" t="s">
        <v>5555</v>
      </c>
      <c r="B1581" t="s">
        <v>5463</v>
      </c>
      <c r="C1581" t="s">
        <v>5556</v>
      </c>
      <c r="D1581" t="s">
        <v>1717</v>
      </c>
    </row>
    <row r="1582" spans="1:4" x14ac:dyDescent="0.25">
      <c r="A1582" t="s">
        <v>5557</v>
      </c>
      <c r="B1582" t="s">
        <v>5463</v>
      </c>
      <c r="C1582" t="s">
        <v>5558</v>
      </c>
      <c r="D1582" t="s">
        <v>1717</v>
      </c>
    </row>
    <row r="1583" spans="1:4" x14ac:dyDescent="0.25">
      <c r="A1583" t="s">
        <v>5559</v>
      </c>
      <c r="B1583" t="s">
        <v>5463</v>
      </c>
      <c r="C1583" t="s">
        <v>5560</v>
      </c>
      <c r="D1583" t="s">
        <v>1953</v>
      </c>
    </row>
    <row r="1584" spans="1:4" x14ac:dyDescent="0.25">
      <c r="A1584" t="s">
        <v>5561</v>
      </c>
      <c r="B1584" t="s">
        <v>5463</v>
      </c>
      <c r="C1584" t="s">
        <v>5562</v>
      </c>
      <c r="D1584" t="s">
        <v>5563</v>
      </c>
    </row>
    <row r="1585" spans="1:4" x14ac:dyDescent="0.25">
      <c r="A1585" t="s">
        <v>5564</v>
      </c>
      <c r="B1585" t="s">
        <v>5463</v>
      </c>
      <c r="C1585" t="s">
        <v>5565</v>
      </c>
      <c r="D1585" t="s">
        <v>1717</v>
      </c>
    </row>
    <row r="1586" spans="1:4" x14ac:dyDescent="0.25">
      <c r="A1586" t="s">
        <v>5566</v>
      </c>
      <c r="B1586" t="s">
        <v>5463</v>
      </c>
      <c r="C1586" t="s">
        <v>5567</v>
      </c>
      <c r="D1586" t="s">
        <v>1754</v>
      </c>
    </row>
    <row r="1587" spans="1:4" x14ac:dyDescent="0.25">
      <c r="A1587" t="s">
        <v>5568</v>
      </c>
      <c r="B1587" t="s">
        <v>5463</v>
      </c>
      <c r="C1587" t="s">
        <v>5569</v>
      </c>
      <c r="D1587" t="s">
        <v>1664</v>
      </c>
    </row>
    <row r="1588" spans="1:4" x14ac:dyDescent="0.25">
      <c r="A1588" t="s">
        <v>5570</v>
      </c>
      <c r="B1588" t="s">
        <v>5463</v>
      </c>
      <c r="C1588" t="s">
        <v>5571</v>
      </c>
      <c r="D1588" t="s">
        <v>1754</v>
      </c>
    </row>
    <row r="1589" spans="1:4" x14ac:dyDescent="0.25">
      <c r="A1589" t="s">
        <v>5572</v>
      </c>
      <c r="B1589" t="s">
        <v>5463</v>
      </c>
      <c r="C1589" t="s">
        <v>5573</v>
      </c>
      <c r="D1589" t="s">
        <v>5574</v>
      </c>
    </row>
    <row r="1590" spans="1:4" x14ac:dyDescent="0.25">
      <c r="A1590" t="s">
        <v>5575</v>
      </c>
      <c r="B1590" t="s">
        <v>5463</v>
      </c>
      <c r="C1590" t="s">
        <v>5576</v>
      </c>
      <c r="D1590" t="s">
        <v>1740</v>
      </c>
    </row>
    <row r="1591" spans="1:4" x14ac:dyDescent="0.25">
      <c r="A1591" t="s">
        <v>5577</v>
      </c>
      <c r="B1591" t="s">
        <v>5463</v>
      </c>
      <c r="C1591" t="s">
        <v>5578</v>
      </c>
      <c r="D1591" t="s">
        <v>2022</v>
      </c>
    </row>
    <row r="1592" spans="1:4" x14ac:dyDescent="0.25">
      <c r="A1592" t="s">
        <v>5579</v>
      </c>
      <c r="B1592" t="s">
        <v>5463</v>
      </c>
      <c r="C1592" t="s">
        <v>5580</v>
      </c>
      <c r="D1592" t="s">
        <v>2012</v>
      </c>
    </row>
    <row r="1593" spans="1:4" x14ac:dyDescent="0.25">
      <c r="A1593" t="s">
        <v>5581</v>
      </c>
      <c r="B1593" t="s">
        <v>5463</v>
      </c>
      <c r="C1593" t="s">
        <v>5582</v>
      </c>
      <c r="D1593" t="s">
        <v>1953</v>
      </c>
    </row>
    <row r="1594" spans="1:4" x14ac:dyDescent="0.25">
      <c r="A1594" t="s">
        <v>5583</v>
      </c>
      <c r="B1594" t="s">
        <v>5463</v>
      </c>
      <c r="C1594" t="s">
        <v>5584</v>
      </c>
      <c r="D1594" t="s">
        <v>2012</v>
      </c>
    </row>
    <row r="1595" spans="1:4" x14ac:dyDescent="0.25">
      <c r="A1595" t="s">
        <v>5585</v>
      </c>
      <c r="B1595" t="s">
        <v>5463</v>
      </c>
      <c r="C1595" t="s">
        <v>5586</v>
      </c>
      <c r="D1595" t="s">
        <v>1953</v>
      </c>
    </row>
    <row r="1596" spans="1:4" x14ac:dyDescent="0.25">
      <c r="A1596" t="s">
        <v>5587</v>
      </c>
      <c r="B1596" t="s">
        <v>5463</v>
      </c>
      <c r="C1596" t="s">
        <v>5588</v>
      </c>
      <c r="D1596" t="s">
        <v>1953</v>
      </c>
    </row>
    <row r="1597" spans="1:4" x14ac:dyDescent="0.25">
      <c r="A1597" t="s">
        <v>5589</v>
      </c>
      <c r="B1597" t="s">
        <v>5463</v>
      </c>
      <c r="C1597" t="s">
        <v>5590</v>
      </c>
      <c r="D1597" t="s">
        <v>1953</v>
      </c>
    </row>
    <row r="1598" spans="1:4" x14ac:dyDescent="0.25">
      <c r="A1598" t="s">
        <v>5591</v>
      </c>
      <c r="B1598" t="s">
        <v>5463</v>
      </c>
      <c r="C1598" t="s">
        <v>5592</v>
      </c>
      <c r="D1598" t="s">
        <v>1953</v>
      </c>
    </row>
    <row r="1599" spans="1:4" x14ac:dyDescent="0.25">
      <c r="A1599" t="s">
        <v>5593</v>
      </c>
      <c r="B1599" t="s">
        <v>5463</v>
      </c>
      <c r="C1599" t="s">
        <v>5594</v>
      </c>
      <c r="D1599" t="s">
        <v>1953</v>
      </c>
    </row>
    <row r="1600" spans="1:4" x14ac:dyDescent="0.25">
      <c r="A1600" t="s">
        <v>5595</v>
      </c>
      <c r="B1600" t="s">
        <v>5463</v>
      </c>
      <c r="C1600" t="s">
        <v>5596</v>
      </c>
      <c r="D1600" t="s">
        <v>2009</v>
      </c>
    </row>
    <row r="1601" spans="1:4" x14ac:dyDescent="0.25">
      <c r="A1601" t="s">
        <v>5597</v>
      </c>
      <c r="B1601" t="s">
        <v>5463</v>
      </c>
      <c r="C1601" t="s">
        <v>5598</v>
      </c>
      <c r="D1601" t="s">
        <v>1953</v>
      </c>
    </row>
    <row r="1602" spans="1:4" x14ac:dyDescent="0.25">
      <c r="A1602" t="s">
        <v>5599</v>
      </c>
      <c r="B1602" t="s">
        <v>5463</v>
      </c>
      <c r="C1602" t="s">
        <v>5600</v>
      </c>
      <c r="D1602" t="s">
        <v>1664</v>
      </c>
    </row>
    <row r="1603" spans="1:4" x14ac:dyDescent="0.25">
      <c r="A1603" t="s">
        <v>5601</v>
      </c>
      <c r="B1603" t="s">
        <v>5463</v>
      </c>
      <c r="C1603" t="s">
        <v>5602</v>
      </c>
      <c r="D1603" t="s">
        <v>1664</v>
      </c>
    </row>
    <row r="1604" spans="1:4" x14ac:dyDescent="0.25">
      <c r="A1604" t="s">
        <v>5603</v>
      </c>
      <c r="B1604" t="s">
        <v>5463</v>
      </c>
      <c r="C1604" t="s">
        <v>5604</v>
      </c>
      <c r="D1604" t="s">
        <v>1754</v>
      </c>
    </row>
    <row r="1605" spans="1:4" x14ac:dyDescent="0.25">
      <c r="A1605" t="s">
        <v>5605</v>
      </c>
      <c r="B1605" t="s">
        <v>5463</v>
      </c>
      <c r="C1605" t="s">
        <v>5606</v>
      </c>
      <c r="D1605" t="s">
        <v>1717</v>
      </c>
    </row>
    <row r="1606" spans="1:4" x14ac:dyDescent="0.25">
      <c r="A1606" t="s">
        <v>5607</v>
      </c>
      <c r="B1606" t="s">
        <v>5463</v>
      </c>
      <c r="C1606" t="s">
        <v>5608</v>
      </c>
      <c r="D1606" t="s">
        <v>1953</v>
      </c>
    </row>
    <row r="1607" spans="1:4" x14ac:dyDescent="0.25">
      <c r="A1607" t="s">
        <v>5609</v>
      </c>
      <c r="B1607" t="s">
        <v>5463</v>
      </c>
      <c r="C1607" t="s">
        <v>5610</v>
      </c>
      <c r="D1607" t="s">
        <v>1717</v>
      </c>
    </row>
    <row r="1608" spans="1:4" x14ac:dyDescent="0.25">
      <c r="A1608" t="s">
        <v>5611</v>
      </c>
      <c r="B1608" t="s">
        <v>5463</v>
      </c>
      <c r="C1608" t="s">
        <v>5612</v>
      </c>
      <c r="D1608" t="s">
        <v>1754</v>
      </c>
    </row>
    <row r="1609" spans="1:4" x14ac:dyDescent="0.25">
      <c r="A1609" t="s">
        <v>5613</v>
      </c>
      <c r="B1609" t="s">
        <v>5463</v>
      </c>
      <c r="C1609" t="s">
        <v>5614</v>
      </c>
      <c r="D1609" t="s">
        <v>1717</v>
      </c>
    </row>
    <row r="1610" spans="1:4" x14ac:dyDescent="0.25">
      <c r="A1610" t="s">
        <v>5615</v>
      </c>
      <c r="B1610" t="s">
        <v>5463</v>
      </c>
      <c r="C1610" t="s">
        <v>5616</v>
      </c>
      <c r="D1610" t="s">
        <v>2022</v>
      </c>
    </row>
    <row r="1611" spans="1:4" x14ac:dyDescent="0.25">
      <c r="A1611" t="s">
        <v>5617</v>
      </c>
      <c r="B1611" t="s">
        <v>5463</v>
      </c>
      <c r="C1611" t="s">
        <v>5618</v>
      </c>
      <c r="D1611" t="s">
        <v>1953</v>
      </c>
    </row>
    <row r="1612" spans="1:4" x14ac:dyDescent="0.25">
      <c r="A1612" t="s">
        <v>5619</v>
      </c>
      <c r="B1612" t="s">
        <v>5463</v>
      </c>
      <c r="C1612" t="s">
        <v>5620</v>
      </c>
      <c r="D1612" t="s">
        <v>5495</v>
      </c>
    </row>
    <row r="1613" spans="1:4" x14ac:dyDescent="0.25">
      <c r="A1613" t="s">
        <v>5621</v>
      </c>
      <c r="B1613" t="s">
        <v>5463</v>
      </c>
      <c r="C1613" t="s">
        <v>5622</v>
      </c>
      <c r="D1613" t="s">
        <v>1717</v>
      </c>
    </row>
    <row r="1614" spans="1:4" x14ac:dyDescent="0.25">
      <c r="A1614" t="s">
        <v>5623</v>
      </c>
      <c r="B1614" t="s">
        <v>5463</v>
      </c>
      <c r="C1614" t="s">
        <v>5622</v>
      </c>
      <c r="D1614" t="s">
        <v>1717</v>
      </c>
    </row>
    <row r="1615" spans="1:4" x14ac:dyDescent="0.25">
      <c r="A1615" t="s">
        <v>5624</v>
      </c>
      <c r="B1615" t="s">
        <v>5463</v>
      </c>
      <c r="C1615" t="s">
        <v>5625</v>
      </c>
      <c r="D1615" t="s">
        <v>1717</v>
      </c>
    </row>
    <row r="1616" spans="1:4" x14ac:dyDescent="0.25">
      <c r="A1616" t="s">
        <v>5626</v>
      </c>
      <c r="B1616" t="s">
        <v>5463</v>
      </c>
      <c r="C1616" t="s">
        <v>5627</v>
      </c>
      <c r="D1616" t="s">
        <v>1953</v>
      </c>
    </row>
    <row r="1617" spans="1:4" x14ac:dyDescent="0.25">
      <c r="A1617" t="s">
        <v>5628</v>
      </c>
      <c r="B1617" t="s">
        <v>5463</v>
      </c>
      <c r="C1617" t="s">
        <v>5629</v>
      </c>
      <c r="D1617" t="s">
        <v>1748</v>
      </c>
    </row>
    <row r="1618" spans="1:4" x14ac:dyDescent="0.25">
      <c r="A1618" t="s">
        <v>5630</v>
      </c>
      <c r="B1618" t="s">
        <v>5463</v>
      </c>
      <c r="C1618" t="s">
        <v>5631</v>
      </c>
      <c r="D1618" t="s">
        <v>1664</v>
      </c>
    </row>
    <row r="1619" spans="1:4" x14ac:dyDescent="0.25">
      <c r="A1619" t="s">
        <v>5632</v>
      </c>
      <c r="B1619" t="s">
        <v>5463</v>
      </c>
      <c r="C1619" t="s">
        <v>5633</v>
      </c>
      <c r="D1619" t="s">
        <v>1664</v>
      </c>
    </row>
    <row r="1620" spans="1:4" x14ac:dyDescent="0.25">
      <c r="A1620" t="s">
        <v>5634</v>
      </c>
      <c r="B1620" t="s">
        <v>5463</v>
      </c>
      <c r="C1620" t="s">
        <v>5635</v>
      </c>
      <c r="D1620" t="s">
        <v>1754</v>
      </c>
    </row>
    <row r="1621" spans="1:4" x14ac:dyDescent="0.25">
      <c r="A1621" t="s">
        <v>5636</v>
      </c>
      <c r="B1621" t="s">
        <v>5463</v>
      </c>
      <c r="C1621" t="s">
        <v>5637</v>
      </c>
      <c r="D1621" t="s">
        <v>1717</v>
      </c>
    </row>
    <row r="1622" spans="1:4" x14ac:dyDescent="0.25">
      <c r="A1622" t="s">
        <v>5638</v>
      </c>
      <c r="B1622" t="s">
        <v>5463</v>
      </c>
      <c r="C1622" t="s">
        <v>5639</v>
      </c>
      <c r="D1622" t="s">
        <v>1664</v>
      </c>
    </row>
    <row r="1623" spans="1:4" x14ac:dyDescent="0.25">
      <c r="A1623" t="s">
        <v>5640</v>
      </c>
      <c r="B1623" t="s">
        <v>5463</v>
      </c>
      <c r="C1623" t="s">
        <v>5641</v>
      </c>
      <c r="D1623" t="s">
        <v>5642</v>
      </c>
    </row>
    <row r="1624" spans="1:4" x14ac:dyDescent="0.25">
      <c r="A1624" t="s">
        <v>5643</v>
      </c>
      <c r="B1624" t="s">
        <v>5463</v>
      </c>
      <c r="C1624" t="s">
        <v>5644</v>
      </c>
      <c r="D1624" t="s">
        <v>1717</v>
      </c>
    </row>
    <row r="1625" spans="1:4" x14ac:dyDescent="0.25">
      <c r="A1625" t="s">
        <v>5645</v>
      </c>
      <c r="B1625" t="s">
        <v>5463</v>
      </c>
      <c r="C1625" t="s">
        <v>5646</v>
      </c>
      <c r="D1625" t="s">
        <v>1717</v>
      </c>
    </row>
    <row r="1626" spans="1:4" x14ac:dyDescent="0.25">
      <c r="A1626" t="s">
        <v>5647</v>
      </c>
      <c r="B1626" t="s">
        <v>5463</v>
      </c>
      <c r="C1626" t="s">
        <v>5648</v>
      </c>
      <c r="D1626" t="s">
        <v>1717</v>
      </c>
    </row>
    <row r="1627" spans="1:4" x14ac:dyDescent="0.25">
      <c r="A1627" t="s">
        <v>5649</v>
      </c>
      <c r="B1627" t="s">
        <v>5463</v>
      </c>
      <c r="C1627" t="s">
        <v>5650</v>
      </c>
      <c r="D1627" t="s">
        <v>1664</v>
      </c>
    </row>
    <row r="1628" spans="1:4" x14ac:dyDescent="0.25">
      <c r="A1628" t="s">
        <v>5651</v>
      </c>
      <c r="B1628" t="s">
        <v>5463</v>
      </c>
      <c r="C1628" t="s">
        <v>5652</v>
      </c>
      <c r="D1628" t="s">
        <v>1835</v>
      </c>
    </row>
    <row r="1629" spans="1:4" x14ac:dyDescent="0.25">
      <c r="A1629" t="s">
        <v>5653</v>
      </c>
      <c r="B1629" t="s">
        <v>5463</v>
      </c>
      <c r="C1629" t="s">
        <v>5654</v>
      </c>
      <c r="D1629" t="s">
        <v>1717</v>
      </c>
    </row>
    <row r="1630" spans="1:4" x14ac:dyDescent="0.25">
      <c r="A1630" t="s">
        <v>5655</v>
      </c>
      <c r="B1630" t="s">
        <v>5463</v>
      </c>
      <c r="C1630" t="s">
        <v>5656</v>
      </c>
      <c r="D1630" t="s">
        <v>1809</v>
      </c>
    </row>
    <row r="1631" spans="1:4" x14ac:dyDescent="0.25">
      <c r="A1631" t="s">
        <v>5657</v>
      </c>
      <c r="B1631" t="s">
        <v>5463</v>
      </c>
      <c r="C1631" t="s">
        <v>5658</v>
      </c>
      <c r="D1631" t="s">
        <v>1740</v>
      </c>
    </row>
    <row r="1632" spans="1:4" x14ac:dyDescent="0.25">
      <c r="A1632" t="s">
        <v>5659</v>
      </c>
      <c r="B1632" t="s">
        <v>5463</v>
      </c>
      <c r="C1632" t="s">
        <v>5660</v>
      </c>
      <c r="D1632" t="s">
        <v>5514</v>
      </c>
    </row>
    <row r="1633" spans="1:4" x14ac:dyDescent="0.25">
      <c r="A1633" t="s">
        <v>5661</v>
      </c>
      <c r="B1633" t="s">
        <v>5463</v>
      </c>
      <c r="C1633" t="s">
        <v>5662</v>
      </c>
      <c r="D1633" t="s">
        <v>1953</v>
      </c>
    </row>
    <row r="1634" spans="1:4" x14ac:dyDescent="0.25">
      <c r="A1634" t="s">
        <v>5663</v>
      </c>
      <c r="B1634" t="s">
        <v>5463</v>
      </c>
      <c r="C1634" t="s">
        <v>5664</v>
      </c>
      <c r="D1634" t="s">
        <v>1754</v>
      </c>
    </row>
    <row r="1635" spans="1:4" x14ac:dyDescent="0.25">
      <c r="A1635" t="s">
        <v>5665</v>
      </c>
      <c r="B1635" t="s">
        <v>5463</v>
      </c>
      <c r="C1635" t="s">
        <v>5666</v>
      </c>
      <c r="D1635" t="s">
        <v>1791</v>
      </c>
    </row>
    <row r="1636" spans="1:4" x14ac:dyDescent="0.25">
      <c r="A1636" t="s">
        <v>5667</v>
      </c>
      <c r="B1636" t="s">
        <v>5463</v>
      </c>
      <c r="C1636" t="s">
        <v>5668</v>
      </c>
      <c r="D1636" t="s">
        <v>1953</v>
      </c>
    </row>
    <row r="1637" spans="1:4" x14ac:dyDescent="0.25">
      <c r="A1637" t="s">
        <v>5669</v>
      </c>
      <c r="B1637" t="s">
        <v>5463</v>
      </c>
      <c r="C1637" t="s">
        <v>5670</v>
      </c>
      <c r="D1637" t="s">
        <v>1953</v>
      </c>
    </row>
    <row r="1638" spans="1:4" x14ac:dyDescent="0.25">
      <c r="A1638" t="s">
        <v>5671</v>
      </c>
      <c r="B1638" t="s">
        <v>5463</v>
      </c>
      <c r="C1638" t="s">
        <v>5672</v>
      </c>
      <c r="D1638" t="s">
        <v>1953</v>
      </c>
    </row>
    <row r="1639" spans="1:4" x14ac:dyDescent="0.25">
      <c r="A1639" t="s">
        <v>5673</v>
      </c>
      <c r="B1639" t="s">
        <v>5463</v>
      </c>
      <c r="C1639" t="s">
        <v>5674</v>
      </c>
      <c r="D1639" t="s">
        <v>2022</v>
      </c>
    </row>
    <row r="1640" spans="1:4" x14ac:dyDescent="0.25">
      <c r="A1640" t="s">
        <v>5675</v>
      </c>
      <c r="B1640" t="s">
        <v>5463</v>
      </c>
      <c r="C1640" t="s">
        <v>5676</v>
      </c>
      <c r="D1640" t="s">
        <v>1754</v>
      </c>
    </row>
    <row r="1641" spans="1:4" x14ac:dyDescent="0.25">
      <c r="A1641" t="s">
        <v>5677</v>
      </c>
      <c r="B1641" t="s">
        <v>5463</v>
      </c>
      <c r="C1641" t="s">
        <v>5678</v>
      </c>
      <c r="D1641" t="s">
        <v>1664</v>
      </c>
    </row>
    <row r="1642" spans="1:4" x14ac:dyDescent="0.25">
      <c r="A1642" t="s">
        <v>5679</v>
      </c>
      <c r="B1642" t="s">
        <v>5463</v>
      </c>
      <c r="C1642" t="s">
        <v>5680</v>
      </c>
      <c r="D1642" t="s">
        <v>1717</v>
      </c>
    </row>
    <row r="1643" spans="1:4" x14ac:dyDescent="0.25">
      <c r="A1643" t="s">
        <v>5681</v>
      </c>
      <c r="B1643" t="s">
        <v>5463</v>
      </c>
      <c r="C1643" t="s">
        <v>5682</v>
      </c>
      <c r="D1643" t="s">
        <v>1717</v>
      </c>
    </row>
    <row r="1644" spans="1:4" x14ac:dyDescent="0.25">
      <c r="A1644" t="s">
        <v>5683</v>
      </c>
      <c r="B1644" t="s">
        <v>5463</v>
      </c>
      <c r="C1644" t="s">
        <v>5684</v>
      </c>
      <c r="D1644" t="s">
        <v>1748</v>
      </c>
    </row>
    <row r="1645" spans="1:4" x14ac:dyDescent="0.25">
      <c r="A1645" t="s">
        <v>5685</v>
      </c>
      <c r="B1645" t="s">
        <v>5463</v>
      </c>
      <c r="C1645" t="s">
        <v>5686</v>
      </c>
      <c r="D1645" t="s">
        <v>2012</v>
      </c>
    </row>
    <row r="1646" spans="1:4" x14ac:dyDescent="0.25">
      <c r="A1646" t="s">
        <v>5687</v>
      </c>
      <c r="B1646" t="s">
        <v>5463</v>
      </c>
      <c r="C1646" t="s">
        <v>5688</v>
      </c>
      <c r="D1646" t="s">
        <v>1717</v>
      </c>
    </row>
    <row r="1647" spans="1:4" x14ac:dyDescent="0.25">
      <c r="A1647" t="s">
        <v>5689</v>
      </c>
      <c r="B1647" t="s">
        <v>5463</v>
      </c>
      <c r="C1647" t="s">
        <v>5690</v>
      </c>
      <c r="D1647" t="s">
        <v>1717</v>
      </c>
    </row>
    <row r="1648" spans="1:4" x14ac:dyDescent="0.25">
      <c r="A1648" t="s">
        <v>5691</v>
      </c>
      <c r="B1648" t="s">
        <v>5463</v>
      </c>
      <c r="C1648" t="s">
        <v>5692</v>
      </c>
      <c r="D1648" t="s">
        <v>1717</v>
      </c>
    </row>
    <row r="1649" spans="1:4" x14ac:dyDescent="0.25">
      <c r="A1649" t="s">
        <v>5693</v>
      </c>
      <c r="B1649" t="s">
        <v>5463</v>
      </c>
      <c r="C1649" t="s">
        <v>5694</v>
      </c>
      <c r="D1649" t="s">
        <v>1664</v>
      </c>
    </row>
    <row r="1650" spans="1:4" x14ac:dyDescent="0.25">
      <c r="A1650" t="s">
        <v>5695</v>
      </c>
      <c r="B1650" t="s">
        <v>5463</v>
      </c>
      <c r="C1650" t="s">
        <v>5696</v>
      </c>
      <c r="D1650" t="s">
        <v>2012</v>
      </c>
    </row>
    <row r="1651" spans="1:4" x14ac:dyDescent="0.25">
      <c r="A1651" t="s">
        <v>5697</v>
      </c>
      <c r="B1651" t="s">
        <v>5463</v>
      </c>
      <c r="C1651" t="s">
        <v>5698</v>
      </c>
      <c r="D1651" t="s">
        <v>1717</v>
      </c>
    </row>
    <row r="1652" spans="1:4" x14ac:dyDescent="0.25">
      <c r="A1652" t="s">
        <v>5699</v>
      </c>
      <c r="B1652" t="s">
        <v>5463</v>
      </c>
      <c r="C1652" t="s">
        <v>5700</v>
      </c>
      <c r="D1652" t="s">
        <v>1872</v>
      </c>
    </row>
    <row r="1653" spans="1:4" x14ac:dyDescent="0.25">
      <c r="A1653" t="s">
        <v>5701</v>
      </c>
      <c r="B1653" t="s">
        <v>5463</v>
      </c>
      <c r="C1653" t="s">
        <v>5702</v>
      </c>
      <c r="D1653" t="s">
        <v>1841</v>
      </c>
    </row>
    <row r="1654" spans="1:4" x14ac:dyDescent="0.25">
      <c r="A1654" t="s">
        <v>5703</v>
      </c>
      <c r="B1654" t="s">
        <v>5463</v>
      </c>
      <c r="C1654" t="s">
        <v>5704</v>
      </c>
      <c r="D1654" t="s">
        <v>1754</v>
      </c>
    </row>
    <row r="1655" spans="1:4" x14ac:dyDescent="0.25">
      <c r="A1655" t="s">
        <v>5705</v>
      </c>
      <c r="B1655" t="s">
        <v>5463</v>
      </c>
      <c r="C1655" t="s">
        <v>5706</v>
      </c>
      <c r="D1655" t="s">
        <v>1953</v>
      </c>
    </row>
    <row r="1656" spans="1:4" x14ac:dyDescent="0.25">
      <c r="A1656" t="s">
        <v>5707</v>
      </c>
      <c r="B1656" t="s">
        <v>5463</v>
      </c>
      <c r="C1656" t="s">
        <v>5708</v>
      </c>
      <c r="D1656" t="s">
        <v>1664</v>
      </c>
    </row>
    <row r="1657" spans="1:4" x14ac:dyDescent="0.25">
      <c r="A1657" t="s">
        <v>5709</v>
      </c>
      <c r="B1657" t="s">
        <v>5463</v>
      </c>
      <c r="C1657" t="s">
        <v>5710</v>
      </c>
      <c r="D1657" t="s">
        <v>1788</v>
      </c>
    </row>
    <row r="1658" spans="1:4" x14ac:dyDescent="0.25">
      <c r="A1658" t="s">
        <v>5711</v>
      </c>
      <c r="B1658" t="s">
        <v>5463</v>
      </c>
      <c r="C1658" t="s">
        <v>5712</v>
      </c>
      <c r="D1658" t="s">
        <v>1953</v>
      </c>
    </row>
    <row r="1659" spans="1:4" x14ac:dyDescent="0.25">
      <c r="A1659" t="s">
        <v>5713</v>
      </c>
      <c r="B1659" t="s">
        <v>5463</v>
      </c>
      <c r="C1659" t="s">
        <v>5714</v>
      </c>
      <c r="D1659" t="s">
        <v>1754</v>
      </c>
    </row>
    <row r="1660" spans="1:4" x14ac:dyDescent="0.25">
      <c r="A1660" t="s">
        <v>5715</v>
      </c>
      <c r="B1660" t="s">
        <v>5463</v>
      </c>
      <c r="C1660" t="s">
        <v>5716</v>
      </c>
      <c r="D1660" t="s">
        <v>2012</v>
      </c>
    </row>
    <row r="1661" spans="1:4" x14ac:dyDescent="0.25">
      <c r="A1661" t="s">
        <v>5717</v>
      </c>
      <c r="B1661" t="s">
        <v>5463</v>
      </c>
      <c r="C1661" t="s">
        <v>5718</v>
      </c>
      <c r="D1661" t="s">
        <v>1717</v>
      </c>
    </row>
    <row r="1662" spans="1:4" x14ac:dyDescent="0.25">
      <c r="A1662" t="s">
        <v>5719</v>
      </c>
      <c r="B1662" t="s">
        <v>5463</v>
      </c>
      <c r="C1662" t="s">
        <v>5720</v>
      </c>
      <c r="D1662" t="s">
        <v>1717</v>
      </c>
    </row>
    <row r="1663" spans="1:4" x14ac:dyDescent="0.25">
      <c r="A1663" t="s">
        <v>5721</v>
      </c>
      <c r="B1663" t="s">
        <v>5463</v>
      </c>
      <c r="C1663" t="s">
        <v>5722</v>
      </c>
      <c r="D1663" t="s">
        <v>1953</v>
      </c>
    </row>
    <row r="1664" spans="1:4" x14ac:dyDescent="0.25">
      <c r="A1664" t="s">
        <v>5723</v>
      </c>
      <c r="B1664" t="s">
        <v>5463</v>
      </c>
      <c r="C1664" t="s">
        <v>5724</v>
      </c>
      <c r="D1664" t="s">
        <v>1953</v>
      </c>
    </row>
    <row r="1665" spans="1:4" x14ac:dyDescent="0.25">
      <c r="A1665" t="s">
        <v>5725</v>
      </c>
      <c r="B1665" t="s">
        <v>5463</v>
      </c>
      <c r="C1665" t="s">
        <v>5726</v>
      </c>
      <c r="D1665" t="s">
        <v>1717</v>
      </c>
    </row>
    <row r="1666" spans="1:4" x14ac:dyDescent="0.25">
      <c r="A1666" t="s">
        <v>5727</v>
      </c>
      <c r="B1666" t="s">
        <v>5463</v>
      </c>
      <c r="C1666" t="s">
        <v>5728</v>
      </c>
      <c r="D1666" t="s">
        <v>1717</v>
      </c>
    </row>
    <row r="1667" spans="1:4" x14ac:dyDescent="0.25">
      <c r="A1667" t="s">
        <v>5729</v>
      </c>
      <c r="B1667" t="s">
        <v>5463</v>
      </c>
      <c r="C1667" t="s">
        <v>5730</v>
      </c>
      <c r="D1667" t="s">
        <v>1717</v>
      </c>
    </row>
    <row r="1668" spans="1:4" x14ac:dyDescent="0.25">
      <c r="A1668" t="s">
        <v>5731</v>
      </c>
      <c r="B1668" t="s">
        <v>5463</v>
      </c>
      <c r="C1668" t="s">
        <v>5732</v>
      </c>
      <c r="D1668" t="s">
        <v>1754</v>
      </c>
    </row>
    <row r="1669" spans="1:4" x14ac:dyDescent="0.25">
      <c r="A1669" t="s">
        <v>5733</v>
      </c>
      <c r="B1669" t="s">
        <v>5463</v>
      </c>
      <c r="C1669" t="s">
        <v>5734</v>
      </c>
      <c r="D1669" t="s">
        <v>1664</v>
      </c>
    </row>
    <row r="1670" spans="1:4" x14ac:dyDescent="0.25">
      <c r="A1670" t="s">
        <v>1934</v>
      </c>
      <c r="B1670" t="s">
        <v>5463</v>
      </c>
      <c r="C1670" t="s">
        <v>5735</v>
      </c>
      <c r="D1670" t="s">
        <v>1985</v>
      </c>
    </row>
    <row r="1671" spans="1:4" x14ac:dyDescent="0.25">
      <c r="A1671" t="s">
        <v>5736</v>
      </c>
      <c r="B1671" t="s">
        <v>5463</v>
      </c>
      <c r="C1671" t="s">
        <v>5737</v>
      </c>
      <c r="D1671" t="s">
        <v>1717</v>
      </c>
    </row>
    <row r="1672" spans="1:4" x14ac:dyDescent="0.25">
      <c r="A1672" t="s">
        <v>5738</v>
      </c>
      <c r="B1672" t="s">
        <v>5463</v>
      </c>
      <c r="C1672" t="s">
        <v>5739</v>
      </c>
      <c r="D1672" t="s">
        <v>1754</v>
      </c>
    </row>
    <row r="1673" spans="1:4" x14ac:dyDescent="0.25">
      <c r="A1673" t="s">
        <v>5740</v>
      </c>
      <c r="B1673" t="s">
        <v>5463</v>
      </c>
      <c r="C1673" t="s">
        <v>5741</v>
      </c>
      <c r="D1673" t="s">
        <v>1953</v>
      </c>
    </row>
    <row r="1674" spans="1:4" x14ac:dyDescent="0.25">
      <c r="A1674" t="s">
        <v>5742</v>
      </c>
      <c r="B1674" t="s">
        <v>5463</v>
      </c>
      <c r="C1674" t="s">
        <v>5743</v>
      </c>
      <c r="D1674" t="s">
        <v>1664</v>
      </c>
    </row>
    <row r="1675" spans="1:4" x14ac:dyDescent="0.25">
      <c r="A1675" t="s">
        <v>5744</v>
      </c>
      <c r="B1675" t="s">
        <v>5463</v>
      </c>
      <c r="C1675" t="s">
        <v>5745</v>
      </c>
      <c r="D1675" t="s">
        <v>1717</v>
      </c>
    </row>
    <row r="1676" spans="1:4" x14ac:dyDescent="0.25">
      <c r="A1676" t="s">
        <v>5746</v>
      </c>
      <c r="B1676" t="s">
        <v>5463</v>
      </c>
      <c r="C1676" t="s">
        <v>5747</v>
      </c>
      <c r="D1676" t="s">
        <v>5514</v>
      </c>
    </row>
    <row r="1677" spans="1:4" x14ac:dyDescent="0.25">
      <c r="A1677" t="s">
        <v>5748</v>
      </c>
      <c r="B1677" t="s">
        <v>5463</v>
      </c>
      <c r="C1677" t="s">
        <v>5749</v>
      </c>
      <c r="D1677" t="s">
        <v>1717</v>
      </c>
    </row>
    <row r="1678" spans="1:4" x14ac:dyDescent="0.25">
      <c r="A1678" t="s">
        <v>5750</v>
      </c>
      <c r="B1678" t="s">
        <v>5463</v>
      </c>
      <c r="C1678" t="s">
        <v>5751</v>
      </c>
      <c r="D1678" t="s">
        <v>5574</v>
      </c>
    </row>
    <row r="1679" spans="1:4" x14ac:dyDescent="0.25">
      <c r="A1679" t="s">
        <v>5752</v>
      </c>
      <c r="B1679" t="s">
        <v>5463</v>
      </c>
      <c r="C1679" t="s">
        <v>5753</v>
      </c>
      <c r="D1679" t="s">
        <v>1953</v>
      </c>
    </row>
    <row r="1680" spans="1:4" x14ac:dyDescent="0.25">
      <c r="A1680" t="s">
        <v>5754</v>
      </c>
      <c r="B1680" t="s">
        <v>5463</v>
      </c>
      <c r="C1680" t="s">
        <v>5755</v>
      </c>
      <c r="D1680" t="s">
        <v>2022</v>
      </c>
    </row>
    <row r="1681" spans="1:4" x14ac:dyDescent="0.25">
      <c r="A1681" t="s">
        <v>5756</v>
      </c>
      <c r="B1681" t="s">
        <v>5463</v>
      </c>
      <c r="C1681" t="s">
        <v>5757</v>
      </c>
      <c r="D1681" t="s">
        <v>1953</v>
      </c>
    </row>
    <row r="1682" spans="1:4" x14ac:dyDescent="0.25">
      <c r="A1682" t="s">
        <v>5758</v>
      </c>
      <c r="B1682" t="s">
        <v>5463</v>
      </c>
      <c r="C1682" t="s">
        <v>5759</v>
      </c>
      <c r="D1682" t="s">
        <v>1754</v>
      </c>
    </row>
    <row r="1683" spans="1:4" x14ac:dyDescent="0.25">
      <c r="A1683" t="s">
        <v>5760</v>
      </c>
      <c r="B1683" t="s">
        <v>5463</v>
      </c>
      <c r="C1683" t="s">
        <v>5759</v>
      </c>
      <c r="D1683" t="s">
        <v>1754</v>
      </c>
    </row>
    <row r="1684" spans="1:4" x14ac:dyDescent="0.25">
      <c r="A1684" t="s">
        <v>5761</v>
      </c>
      <c r="B1684" t="s">
        <v>5463</v>
      </c>
      <c r="C1684" t="s">
        <v>5762</v>
      </c>
      <c r="D1684" t="s">
        <v>1664</v>
      </c>
    </row>
    <row r="1685" spans="1:4" x14ac:dyDescent="0.25">
      <c r="A1685" t="s">
        <v>5763</v>
      </c>
      <c r="B1685" t="s">
        <v>5463</v>
      </c>
      <c r="C1685" t="s">
        <v>5764</v>
      </c>
      <c r="D1685" t="s">
        <v>1953</v>
      </c>
    </row>
    <row r="1686" spans="1:4" x14ac:dyDescent="0.25">
      <c r="A1686" t="s">
        <v>5765</v>
      </c>
      <c r="B1686" t="s">
        <v>5463</v>
      </c>
      <c r="C1686" t="s">
        <v>5766</v>
      </c>
      <c r="D1686" t="s">
        <v>1953</v>
      </c>
    </row>
    <row r="1687" spans="1:4" x14ac:dyDescent="0.25">
      <c r="A1687" t="s">
        <v>5767</v>
      </c>
      <c r="B1687" t="s">
        <v>5463</v>
      </c>
      <c r="C1687" t="s">
        <v>5768</v>
      </c>
      <c r="D1687" t="s">
        <v>1953</v>
      </c>
    </row>
    <row r="1688" spans="1:4" x14ac:dyDescent="0.25">
      <c r="A1688" t="s">
        <v>5769</v>
      </c>
      <c r="B1688" t="s">
        <v>5463</v>
      </c>
      <c r="C1688" t="s">
        <v>5770</v>
      </c>
      <c r="D1688" t="s">
        <v>1953</v>
      </c>
    </row>
    <row r="1689" spans="1:4" x14ac:dyDescent="0.25">
      <c r="A1689" t="s">
        <v>5771</v>
      </c>
      <c r="B1689" t="s">
        <v>5463</v>
      </c>
      <c r="C1689" t="s">
        <v>5772</v>
      </c>
      <c r="D1689" t="s">
        <v>1754</v>
      </c>
    </row>
    <row r="1690" spans="1:4" x14ac:dyDescent="0.25">
      <c r="A1690" t="s">
        <v>5773</v>
      </c>
      <c r="B1690" t="s">
        <v>5463</v>
      </c>
      <c r="C1690" t="s">
        <v>5774</v>
      </c>
      <c r="D1690" t="s">
        <v>1872</v>
      </c>
    </row>
    <row r="1691" spans="1:4" x14ac:dyDescent="0.25">
      <c r="A1691" t="s">
        <v>5775</v>
      </c>
      <c r="B1691" t="s">
        <v>5463</v>
      </c>
      <c r="C1691" t="s">
        <v>5776</v>
      </c>
      <c r="D1691" t="s">
        <v>1754</v>
      </c>
    </row>
    <row r="1692" spans="1:4" x14ac:dyDescent="0.25">
      <c r="A1692" t="s">
        <v>5777</v>
      </c>
      <c r="B1692" t="s">
        <v>5463</v>
      </c>
      <c r="C1692" t="s">
        <v>5778</v>
      </c>
      <c r="D1692" t="s">
        <v>1953</v>
      </c>
    </row>
    <row r="1693" spans="1:4" x14ac:dyDescent="0.25">
      <c r="A1693" t="s">
        <v>5779</v>
      </c>
      <c r="B1693" t="s">
        <v>5463</v>
      </c>
      <c r="C1693" t="s">
        <v>5780</v>
      </c>
      <c r="D1693" t="s">
        <v>1717</v>
      </c>
    </row>
    <row r="1694" spans="1:4" x14ac:dyDescent="0.25">
      <c r="A1694" t="s">
        <v>5781</v>
      </c>
      <c r="B1694" t="s">
        <v>5463</v>
      </c>
      <c r="C1694" t="s">
        <v>5782</v>
      </c>
      <c r="D1694" t="s">
        <v>2136</v>
      </c>
    </row>
    <row r="1695" spans="1:4" x14ac:dyDescent="0.25">
      <c r="A1695" t="s">
        <v>5783</v>
      </c>
      <c r="B1695" t="s">
        <v>5463</v>
      </c>
      <c r="C1695" t="s">
        <v>5784</v>
      </c>
      <c r="D1695" t="s">
        <v>1953</v>
      </c>
    </row>
    <row r="1696" spans="1:4" x14ac:dyDescent="0.25">
      <c r="A1696" t="s">
        <v>5785</v>
      </c>
      <c r="B1696" t="s">
        <v>5463</v>
      </c>
      <c r="C1696" t="s">
        <v>5786</v>
      </c>
      <c r="D1696" t="s">
        <v>1717</v>
      </c>
    </row>
    <row r="1697" spans="1:4" x14ac:dyDescent="0.25">
      <c r="A1697" t="s">
        <v>5787</v>
      </c>
      <c r="B1697" t="s">
        <v>5463</v>
      </c>
      <c r="C1697" t="s">
        <v>5788</v>
      </c>
      <c r="D1697" t="s">
        <v>1717</v>
      </c>
    </row>
    <row r="1698" spans="1:4" x14ac:dyDescent="0.25">
      <c r="A1698" t="s">
        <v>5789</v>
      </c>
      <c r="B1698" t="s">
        <v>5463</v>
      </c>
      <c r="C1698" t="s">
        <v>5790</v>
      </c>
      <c r="D1698" t="s">
        <v>1664</v>
      </c>
    </row>
    <row r="1699" spans="1:4" x14ac:dyDescent="0.25">
      <c r="A1699" t="s">
        <v>5791</v>
      </c>
      <c r="B1699" t="s">
        <v>5463</v>
      </c>
      <c r="C1699" t="s">
        <v>5792</v>
      </c>
      <c r="D1699" t="s">
        <v>1754</v>
      </c>
    </row>
    <row r="1700" spans="1:4" x14ac:dyDescent="0.25">
      <c r="A1700" t="s">
        <v>5793</v>
      </c>
      <c r="B1700" t="s">
        <v>5463</v>
      </c>
      <c r="C1700" t="s">
        <v>5794</v>
      </c>
      <c r="D1700" t="s">
        <v>1953</v>
      </c>
    </row>
    <row r="1701" spans="1:4" x14ac:dyDescent="0.25">
      <c r="A1701" t="s">
        <v>5795</v>
      </c>
      <c r="B1701" t="s">
        <v>5463</v>
      </c>
      <c r="C1701" t="s">
        <v>5796</v>
      </c>
      <c r="D1701" t="s">
        <v>1953</v>
      </c>
    </row>
    <row r="1702" spans="1:4" x14ac:dyDescent="0.25">
      <c r="A1702" t="s">
        <v>5797</v>
      </c>
      <c r="B1702" t="s">
        <v>5463</v>
      </c>
      <c r="C1702" t="s">
        <v>5798</v>
      </c>
      <c r="D1702" t="s">
        <v>1754</v>
      </c>
    </row>
    <row r="1703" spans="1:4" x14ac:dyDescent="0.25">
      <c r="A1703" t="s">
        <v>5799</v>
      </c>
      <c r="B1703" t="s">
        <v>5463</v>
      </c>
      <c r="C1703" t="s">
        <v>5800</v>
      </c>
      <c r="D1703" t="s">
        <v>1953</v>
      </c>
    </row>
    <row r="1704" spans="1:4" x14ac:dyDescent="0.25">
      <c r="A1704" t="s">
        <v>5801</v>
      </c>
      <c r="B1704" t="s">
        <v>5463</v>
      </c>
      <c r="C1704" t="s">
        <v>5802</v>
      </c>
      <c r="D1704" t="s">
        <v>1717</v>
      </c>
    </row>
    <row r="1705" spans="1:4" x14ac:dyDescent="0.25">
      <c r="A1705" t="s">
        <v>5803</v>
      </c>
      <c r="B1705" t="s">
        <v>5463</v>
      </c>
      <c r="C1705" t="s">
        <v>5804</v>
      </c>
      <c r="D1705" t="s">
        <v>1754</v>
      </c>
    </row>
    <row r="1706" spans="1:4" x14ac:dyDescent="0.25">
      <c r="A1706" t="s">
        <v>5805</v>
      </c>
      <c r="B1706" t="s">
        <v>5463</v>
      </c>
      <c r="C1706" t="s">
        <v>5806</v>
      </c>
      <c r="D1706" t="s">
        <v>1953</v>
      </c>
    </row>
    <row r="1707" spans="1:4" x14ac:dyDescent="0.25">
      <c r="A1707" t="s">
        <v>5807</v>
      </c>
      <c r="B1707" t="s">
        <v>5463</v>
      </c>
      <c r="C1707" t="s">
        <v>5808</v>
      </c>
      <c r="D1707" t="s">
        <v>1717</v>
      </c>
    </row>
    <row r="1708" spans="1:4" x14ac:dyDescent="0.25">
      <c r="A1708" t="s">
        <v>5809</v>
      </c>
      <c r="B1708" t="s">
        <v>5463</v>
      </c>
      <c r="C1708" t="s">
        <v>5810</v>
      </c>
      <c r="D1708" t="s">
        <v>2003</v>
      </c>
    </row>
    <row r="1709" spans="1:4" x14ac:dyDescent="0.25">
      <c r="A1709" t="s">
        <v>5811</v>
      </c>
      <c r="B1709" t="s">
        <v>5463</v>
      </c>
      <c r="C1709" t="s">
        <v>5812</v>
      </c>
      <c r="D1709" t="s">
        <v>5813</v>
      </c>
    </row>
    <row r="1710" spans="1:4" x14ac:dyDescent="0.25">
      <c r="A1710" t="s">
        <v>5814</v>
      </c>
      <c r="B1710" t="s">
        <v>5463</v>
      </c>
      <c r="C1710" t="s">
        <v>5815</v>
      </c>
      <c r="D1710" t="s">
        <v>1664</v>
      </c>
    </row>
    <row r="1711" spans="1:4" x14ac:dyDescent="0.25">
      <c r="A1711" t="s">
        <v>5816</v>
      </c>
      <c r="B1711" t="s">
        <v>5463</v>
      </c>
      <c r="C1711" t="s">
        <v>5817</v>
      </c>
      <c r="D1711" t="s">
        <v>1717</v>
      </c>
    </row>
    <row r="1712" spans="1:4" x14ac:dyDescent="0.25">
      <c r="A1712" t="s">
        <v>5818</v>
      </c>
      <c r="B1712" t="s">
        <v>5463</v>
      </c>
      <c r="C1712" t="s">
        <v>5819</v>
      </c>
      <c r="D1712" t="s">
        <v>1754</v>
      </c>
    </row>
    <row r="1713" spans="1:4" x14ac:dyDescent="0.25">
      <c r="A1713" t="s">
        <v>5820</v>
      </c>
      <c r="B1713" t="s">
        <v>5463</v>
      </c>
      <c r="C1713" t="s">
        <v>5821</v>
      </c>
      <c r="D1713" t="s">
        <v>1717</v>
      </c>
    </row>
    <row r="1714" spans="1:4" x14ac:dyDescent="0.25">
      <c r="A1714" t="s">
        <v>5822</v>
      </c>
      <c r="B1714" t="s">
        <v>5463</v>
      </c>
      <c r="C1714" t="s">
        <v>5823</v>
      </c>
      <c r="D1714" t="s">
        <v>1717</v>
      </c>
    </row>
    <row r="1715" spans="1:4" x14ac:dyDescent="0.25">
      <c r="A1715" t="s">
        <v>5824</v>
      </c>
      <c r="B1715" t="s">
        <v>5463</v>
      </c>
      <c r="C1715" t="s">
        <v>5825</v>
      </c>
      <c r="D1715" t="s">
        <v>1754</v>
      </c>
    </row>
    <row r="1716" spans="1:4" x14ac:dyDescent="0.25">
      <c r="A1716" t="s">
        <v>5826</v>
      </c>
      <c r="B1716" t="s">
        <v>5463</v>
      </c>
      <c r="C1716" t="s">
        <v>5827</v>
      </c>
      <c r="D1716" t="s">
        <v>1717</v>
      </c>
    </row>
    <row r="1717" spans="1:4" x14ac:dyDescent="0.25">
      <c r="A1717" t="s">
        <v>5828</v>
      </c>
      <c r="B1717" t="s">
        <v>5463</v>
      </c>
      <c r="C1717" t="s">
        <v>5829</v>
      </c>
      <c r="D1717" t="s">
        <v>1717</v>
      </c>
    </row>
    <row r="1718" spans="1:4" x14ac:dyDescent="0.25">
      <c r="A1718" t="s">
        <v>5830</v>
      </c>
      <c r="B1718" t="s">
        <v>5463</v>
      </c>
      <c r="C1718" t="s">
        <v>5831</v>
      </c>
      <c r="D1718" t="s">
        <v>2012</v>
      </c>
    </row>
    <row r="1719" spans="1:4" x14ac:dyDescent="0.25">
      <c r="A1719" t="s">
        <v>5832</v>
      </c>
      <c r="B1719" t="s">
        <v>5463</v>
      </c>
      <c r="C1719" t="s">
        <v>5833</v>
      </c>
      <c r="D1719" t="s">
        <v>1754</v>
      </c>
    </row>
    <row r="1720" spans="1:4" x14ac:dyDescent="0.25">
      <c r="A1720" t="s">
        <v>5834</v>
      </c>
      <c r="B1720" t="s">
        <v>5463</v>
      </c>
      <c r="C1720" t="s">
        <v>5835</v>
      </c>
      <c r="D1720" t="s">
        <v>2012</v>
      </c>
    </row>
    <row r="1721" spans="1:4" x14ac:dyDescent="0.25">
      <c r="A1721" t="s">
        <v>5836</v>
      </c>
      <c r="B1721" t="s">
        <v>5463</v>
      </c>
      <c r="C1721" t="s">
        <v>5837</v>
      </c>
      <c r="D1721" t="s">
        <v>5514</v>
      </c>
    </row>
    <row r="1722" spans="1:4" x14ac:dyDescent="0.25">
      <c r="A1722" t="s">
        <v>5838</v>
      </c>
      <c r="B1722" t="s">
        <v>5463</v>
      </c>
      <c r="C1722" t="s">
        <v>5839</v>
      </c>
      <c r="D1722" t="s">
        <v>2022</v>
      </c>
    </row>
    <row r="1723" spans="1:4" x14ac:dyDescent="0.25">
      <c r="A1723" t="s">
        <v>5840</v>
      </c>
      <c r="B1723" t="s">
        <v>5463</v>
      </c>
      <c r="C1723" t="s">
        <v>5841</v>
      </c>
      <c r="D1723" t="s">
        <v>1717</v>
      </c>
    </row>
    <row r="1724" spans="1:4" x14ac:dyDescent="0.25">
      <c r="A1724" t="s">
        <v>5842</v>
      </c>
      <c r="B1724" t="s">
        <v>5463</v>
      </c>
      <c r="C1724" t="s">
        <v>5843</v>
      </c>
      <c r="D1724" t="s">
        <v>1754</v>
      </c>
    </row>
    <row r="1725" spans="1:4" x14ac:dyDescent="0.25">
      <c r="A1725" t="s">
        <v>5844</v>
      </c>
      <c r="B1725" t="s">
        <v>5463</v>
      </c>
      <c r="C1725" t="s">
        <v>5845</v>
      </c>
      <c r="D1725" t="s">
        <v>5846</v>
      </c>
    </row>
    <row r="1726" spans="1:4" x14ac:dyDescent="0.25">
      <c r="A1726" t="s">
        <v>5847</v>
      </c>
      <c r="B1726" t="s">
        <v>5463</v>
      </c>
      <c r="C1726" t="s">
        <v>5848</v>
      </c>
      <c r="D1726" t="s">
        <v>1717</v>
      </c>
    </row>
    <row r="1727" spans="1:4" x14ac:dyDescent="0.25">
      <c r="A1727" t="s">
        <v>5849</v>
      </c>
      <c r="B1727" t="s">
        <v>5463</v>
      </c>
      <c r="C1727" t="s">
        <v>5850</v>
      </c>
      <c r="D1727" t="s">
        <v>1717</v>
      </c>
    </row>
    <row r="1728" spans="1:4" x14ac:dyDescent="0.25">
      <c r="A1728" t="s">
        <v>5851</v>
      </c>
      <c r="B1728" t="s">
        <v>5463</v>
      </c>
      <c r="C1728" t="s">
        <v>5852</v>
      </c>
      <c r="D1728" t="s">
        <v>1664</v>
      </c>
    </row>
    <row r="1729" spans="1:4" x14ac:dyDescent="0.25">
      <c r="A1729" t="s">
        <v>5853</v>
      </c>
      <c r="B1729" t="s">
        <v>5463</v>
      </c>
      <c r="C1729" t="s">
        <v>5854</v>
      </c>
      <c r="D1729" t="s">
        <v>1953</v>
      </c>
    </row>
    <row r="1730" spans="1:4" x14ac:dyDescent="0.25">
      <c r="A1730" t="s">
        <v>5855</v>
      </c>
      <c r="B1730" t="s">
        <v>5463</v>
      </c>
      <c r="C1730" t="s">
        <v>5856</v>
      </c>
      <c r="D1730" t="s">
        <v>1717</v>
      </c>
    </row>
    <row r="1731" spans="1:4" x14ac:dyDescent="0.25">
      <c r="A1731" t="s">
        <v>5857</v>
      </c>
      <c r="B1731" t="s">
        <v>5463</v>
      </c>
      <c r="C1731" t="s">
        <v>5858</v>
      </c>
      <c r="D1731" t="s">
        <v>1754</v>
      </c>
    </row>
    <row r="1732" spans="1:4" x14ac:dyDescent="0.25">
      <c r="A1732" t="s">
        <v>5859</v>
      </c>
      <c r="B1732" t="s">
        <v>5463</v>
      </c>
      <c r="C1732" t="s">
        <v>5860</v>
      </c>
      <c r="D1732" t="s">
        <v>2012</v>
      </c>
    </row>
    <row r="1733" spans="1:4" x14ac:dyDescent="0.25">
      <c r="A1733" t="s">
        <v>5861</v>
      </c>
      <c r="B1733" t="s">
        <v>5463</v>
      </c>
      <c r="C1733" t="s">
        <v>5862</v>
      </c>
      <c r="D1733" t="s">
        <v>1953</v>
      </c>
    </row>
    <row r="1734" spans="1:4" x14ac:dyDescent="0.25">
      <c r="A1734" t="s">
        <v>5863</v>
      </c>
      <c r="B1734" t="s">
        <v>5463</v>
      </c>
      <c r="C1734" t="s">
        <v>5864</v>
      </c>
      <c r="D1734" t="s">
        <v>1754</v>
      </c>
    </row>
    <row r="1735" spans="1:4" x14ac:dyDescent="0.25">
      <c r="A1735" t="s">
        <v>5865</v>
      </c>
      <c r="B1735" t="s">
        <v>5463</v>
      </c>
      <c r="C1735" t="s">
        <v>5866</v>
      </c>
      <c r="D1735" t="s">
        <v>1953</v>
      </c>
    </row>
    <row r="1736" spans="1:4" x14ac:dyDescent="0.25">
      <c r="A1736" t="s">
        <v>5867</v>
      </c>
      <c r="B1736" t="s">
        <v>5463</v>
      </c>
      <c r="C1736" t="s">
        <v>5868</v>
      </c>
      <c r="D1736" t="s">
        <v>1754</v>
      </c>
    </row>
    <row r="1737" spans="1:4" x14ac:dyDescent="0.25">
      <c r="A1737" t="s">
        <v>5869</v>
      </c>
      <c r="B1737" t="s">
        <v>5463</v>
      </c>
      <c r="C1737" t="s">
        <v>5870</v>
      </c>
      <c r="D1737" t="s">
        <v>1754</v>
      </c>
    </row>
    <row r="1738" spans="1:4" x14ac:dyDescent="0.25">
      <c r="A1738" t="s">
        <v>5871</v>
      </c>
      <c r="B1738" t="s">
        <v>5463</v>
      </c>
      <c r="C1738" t="s">
        <v>5872</v>
      </c>
      <c r="D1738" t="s">
        <v>1664</v>
      </c>
    </row>
    <row r="1739" spans="1:4" x14ac:dyDescent="0.25">
      <c r="A1739" t="s">
        <v>5873</v>
      </c>
      <c r="B1739" t="s">
        <v>5463</v>
      </c>
      <c r="C1739" t="s">
        <v>5874</v>
      </c>
      <c r="D1739" t="s">
        <v>2012</v>
      </c>
    </row>
    <row r="1740" spans="1:4" x14ac:dyDescent="0.25">
      <c r="A1740" t="s">
        <v>5875</v>
      </c>
      <c r="B1740" t="s">
        <v>5463</v>
      </c>
      <c r="C1740" t="s">
        <v>5876</v>
      </c>
      <c r="D1740" t="s">
        <v>1748</v>
      </c>
    </row>
    <row r="1741" spans="1:4" x14ac:dyDescent="0.25">
      <c r="A1741" t="s">
        <v>5877</v>
      </c>
      <c r="B1741" t="s">
        <v>5463</v>
      </c>
      <c r="C1741" t="s">
        <v>5878</v>
      </c>
      <c r="D1741" t="s">
        <v>1788</v>
      </c>
    </row>
    <row r="1742" spans="1:4" x14ac:dyDescent="0.25">
      <c r="A1742" t="s">
        <v>5879</v>
      </c>
      <c r="B1742" t="s">
        <v>5463</v>
      </c>
      <c r="C1742" t="s">
        <v>5880</v>
      </c>
      <c r="D1742" t="s">
        <v>1953</v>
      </c>
    </row>
    <row r="1743" spans="1:4" x14ac:dyDescent="0.25">
      <c r="A1743" t="s">
        <v>5881</v>
      </c>
      <c r="B1743" t="s">
        <v>5463</v>
      </c>
      <c r="C1743" t="s">
        <v>5882</v>
      </c>
      <c r="D1743" t="s">
        <v>1748</v>
      </c>
    </row>
    <row r="1744" spans="1:4" x14ac:dyDescent="0.25">
      <c r="A1744" t="s">
        <v>5883</v>
      </c>
      <c r="B1744" t="s">
        <v>5463</v>
      </c>
      <c r="C1744" t="s">
        <v>5884</v>
      </c>
      <c r="D1744" t="s">
        <v>1788</v>
      </c>
    </row>
    <row r="1745" spans="1:4" x14ac:dyDescent="0.25">
      <c r="A1745" t="s">
        <v>5885</v>
      </c>
      <c r="B1745" t="s">
        <v>5463</v>
      </c>
      <c r="C1745" t="s">
        <v>5886</v>
      </c>
      <c r="D1745" t="s">
        <v>2136</v>
      </c>
    </row>
    <row r="1746" spans="1:4" x14ac:dyDescent="0.25">
      <c r="A1746" t="s">
        <v>5887</v>
      </c>
      <c r="B1746" t="s">
        <v>5463</v>
      </c>
      <c r="C1746" t="s">
        <v>5888</v>
      </c>
      <c r="D1746" t="s">
        <v>1754</v>
      </c>
    </row>
    <row r="1747" spans="1:4" x14ac:dyDescent="0.25">
      <c r="A1747" t="s">
        <v>5889</v>
      </c>
      <c r="B1747" t="s">
        <v>5463</v>
      </c>
      <c r="C1747" t="s">
        <v>5890</v>
      </c>
      <c r="D1747" t="s">
        <v>1791</v>
      </c>
    </row>
    <row r="1748" spans="1:4" x14ac:dyDescent="0.25">
      <c r="A1748" t="s">
        <v>5891</v>
      </c>
      <c r="B1748" t="s">
        <v>5463</v>
      </c>
      <c r="C1748" t="s">
        <v>5892</v>
      </c>
      <c r="D1748" t="s">
        <v>1717</v>
      </c>
    </row>
    <row r="1749" spans="1:4" x14ac:dyDescent="0.25">
      <c r="A1749" t="s">
        <v>5893</v>
      </c>
      <c r="B1749" t="s">
        <v>5463</v>
      </c>
      <c r="C1749" t="s">
        <v>5894</v>
      </c>
      <c r="D1749" t="s">
        <v>1664</v>
      </c>
    </row>
    <row r="1750" spans="1:4" x14ac:dyDescent="0.25">
      <c r="A1750" t="s">
        <v>5895</v>
      </c>
      <c r="B1750" t="s">
        <v>5463</v>
      </c>
      <c r="C1750" t="s">
        <v>5896</v>
      </c>
      <c r="D1750" t="s">
        <v>1664</v>
      </c>
    </row>
    <row r="1751" spans="1:4" x14ac:dyDescent="0.25">
      <c r="A1751" t="s">
        <v>5897</v>
      </c>
      <c r="B1751" t="s">
        <v>5463</v>
      </c>
      <c r="C1751" t="s">
        <v>5898</v>
      </c>
      <c r="D1751" t="s">
        <v>1953</v>
      </c>
    </row>
    <row r="1752" spans="1:4" x14ac:dyDescent="0.25">
      <c r="A1752" t="s">
        <v>5899</v>
      </c>
      <c r="B1752" t="s">
        <v>5463</v>
      </c>
      <c r="C1752" t="s">
        <v>5900</v>
      </c>
      <c r="D1752" t="s">
        <v>1717</v>
      </c>
    </row>
    <row r="1753" spans="1:4" x14ac:dyDescent="0.25">
      <c r="A1753" t="s">
        <v>5901</v>
      </c>
      <c r="B1753" t="s">
        <v>5463</v>
      </c>
      <c r="C1753" t="s">
        <v>5902</v>
      </c>
      <c r="D1753" t="s">
        <v>1717</v>
      </c>
    </row>
    <row r="1754" spans="1:4" x14ac:dyDescent="0.25">
      <c r="A1754" t="s">
        <v>5903</v>
      </c>
      <c r="B1754" t="s">
        <v>5463</v>
      </c>
      <c r="C1754" t="s">
        <v>5904</v>
      </c>
      <c r="D1754" t="s">
        <v>1664</v>
      </c>
    </row>
    <row r="1755" spans="1:4" x14ac:dyDescent="0.25">
      <c r="A1755" t="s">
        <v>5905</v>
      </c>
      <c r="B1755" t="s">
        <v>5463</v>
      </c>
      <c r="C1755" t="s">
        <v>5906</v>
      </c>
      <c r="D1755" t="s">
        <v>1717</v>
      </c>
    </row>
    <row r="1756" spans="1:4" x14ac:dyDescent="0.25">
      <c r="A1756" t="s">
        <v>5907</v>
      </c>
      <c r="B1756" t="s">
        <v>5463</v>
      </c>
      <c r="C1756" t="s">
        <v>5906</v>
      </c>
      <c r="D1756" t="s">
        <v>1717</v>
      </c>
    </row>
    <row r="1757" spans="1:4" x14ac:dyDescent="0.25">
      <c r="A1757" t="s">
        <v>5908</v>
      </c>
      <c r="B1757" t="s">
        <v>5463</v>
      </c>
      <c r="C1757" t="s">
        <v>5906</v>
      </c>
      <c r="D1757" t="s">
        <v>1717</v>
      </c>
    </row>
    <row r="1758" spans="1:4" x14ac:dyDescent="0.25">
      <c r="A1758" t="s">
        <v>5909</v>
      </c>
      <c r="B1758" t="s">
        <v>5463</v>
      </c>
      <c r="C1758" t="s">
        <v>5910</v>
      </c>
      <c r="D1758" t="s">
        <v>1664</v>
      </c>
    </row>
    <row r="1759" spans="1:4" x14ac:dyDescent="0.25">
      <c r="A1759" t="s">
        <v>5911</v>
      </c>
      <c r="B1759" t="s">
        <v>5463</v>
      </c>
      <c r="C1759" t="s">
        <v>5912</v>
      </c>
      <c r="D1759" t="s">
        <v>1664</v>
      </c>
    </row>
    <row r="1760" spans="1:4" x14ac:dyDescent="0.25">
      <c r="A1760" t="s">
        <v>5913</v>
      </c>
      <c r="B1760" t="s">
        <v>5463</v>
      </c>
      <c r="C1760" t="s">
        <v>5914</v>
      </c>
      <c r="D1760" t="s">
        <v>1754</v>
      </c>
    </row>
    <row r="1761" spans="1:4" x14ac:dyDescent="0.25">
      <c r="A1761" t="s">
        <v>5915</v>
      </c>
      <c r="B1761" t="s">
        <v>5463</v>
      </c>
      <c r="C1761" t="s">
        <v>5916</v>
      </c>
      <c r="D1761" t="s">
        <v>1841</v>
      </c>
    </row>
    <row r="1762" spans="1:4" x14ac:dyDescent="0.25">
      <c r="A1762" t="s">
        <v>5917</v>
      </c>
      <c r="B1762" t="s">
        <v>5463</v>
      </c>
      <c r="C1762" t="s">
        <v>5918</v>
      </c>
      <c r="D1762" t="s">
        <v>1809</v>
      </c>
    </row>
    <row r="1763" spans="1:4" x14ac:dyDescent="0.25">
      <c r="A1763" t="s">
        <v>5919</v>
      </c>
      <c r="B1763" t="s">
        <v>5463</v>
      </c>
      <c r="C1763" t="s">
        <v>5920</v>
      </c>
      <c r="D1763" t="s">
        <v>5514</v>
      </c>
    </row>
    <row r="1764" spans="1:4" x14ac:dyDescent="0.25">
      <c r="A1764" t="s">
        <v>5921</v>
      </c>
      <c r="B1764" t="s">
        <v>5463</v>
      </c>
      <c r="C1764" t="s">
        <v>5922</v>
      </c>
      <c r="D1764" t="s">
        <v>1664</v>
      </c>
    </row>
    <row r="1765" spans="1:4" x14ac:dyDescent="0.25">
      <c r="A1765" t="s">
        <v>5923</v>
      </c>
      <c r="B1765" t="s">
        <v>5463</v>
      </c>
      <c r="C1765" t="s">
        <v>5924</v>
      </c>
      <c r="D1765" t="s">
        <v>1717</v>
      </c>
    </row>
    <row r="1766" spans="1:4" x14ac:dyDescent="0.25">
      <c r="A1766" t="s">
        <v>5925</v>
      </c>
      <c r="B1766" t="s">
        <v>5463</v>
      </c>
      <c r="C1766" t="s">
        <v>5926</v>
      </c>
      <c r="D1766" t="s">
        <v>1788</v>
      </c>
    </row>
    <row r="1767" spans="1:4" x14ac:dyDescent="0.25">
      <c r="A1767" t="s">
        <v>5927</v>
      </c>
      <c r="B1767" t="s">
        <v>5463</v>
      </c>
      <c r="C1767" t="s">
        <v>5928</v>
      </c>
      <c r="D1767" t="s">
        <v>1754</v>
      </c>
    </row>
    <row r="1768" spans="1:4" x14ac:dyDescent="0.25">
      <c r="A1768" t="s">
        <v>5929</v>
      </c>
      <c r="B1768" t="s">
        <v>5463</v>
      </c>
      <c r="C1768" t="s">
        <v>5930</v>
      </c>
      <c r="D1768" t="s">
        <v>1664</v>
      </c>
    </row>
    <row r="1769" spans="1:4" x14ac:dyDescent="0.25">
      <c r="A1769" t="s">
        <v>5931</v>
      </c>
      <c r="B1769" t="s">
        <v>5463</v>
      </c>
      <c r="C1769" t="s">
        <v>5932</v>
      </c>
      <c r="D1769" t="s">
        <v>1664</v>
      </c>
    </row>
    <row r="1770" spans="1:4" x14ac:dyDescent="0.25">
      <c r="A1770" t="s">
        <v>5933</v>
      </c>
      <c r="B1770" t="s">
        <v>5463</v>
      </c>
      <c r="C1770" t="s">
        <v>3815</v>
      </c>
      <c r="D1770" t="s">
        <v>1764</v>
      </c>
    </row>
    <row r="1771" spans="1:4" x14ac:dyDescent="0.25">
      <c r="A1771" t="s">
        <v>5934</v>
      </c>
      <c r="B1771" t="s">
        <v>5463</v>
      </c>
      <c r="C1771" t="s">
        <v>5935</v>
      </c>
      <c r="D1771" t="s">
        <v>1953</v>
      </c>
    </row>
    <row r="1772" spans="1:4" x14ac:dyDescent="0.25">
      <c r="A1772" t="s">
        <v>5936</v>
      </c>
      <c r="B1772" t="s">
        <v>5463</v>
      </c>
      <c r="C1772" t="s">
        <v>5937</v>
      </c>
      <c r="D1772" t="s">
        <v>1754</v>
      </c>
    </row>
    <row r="1773" spans="1:4" x14ac:dyDescent="0.25">
      <c r="A1773" t="s">
        <v>5938</v>
      </c>
      <c r="B1773" t="s">
        <v>5463</v>
      </c>
      <c r="C1773" t="s">
        <v>5939</v>
      </c>
      <c r="D1773" t="s">
        <v>1664</v>
      </c>
    </row>
    <row r="1774" spans="1:4" x14ac:dyDescent="0.25">
      <c r="A1774" t="s">
        <v>5940</v>
      </c>
      <c r="B1774" t="s">
        <v>5463</v>
      </c>
      <c r="C1774" t="s">
        <v>5939</v>
      </c>
      <c r="D1774" t="s">
        <v>2022</v>
      </c>
    </row>
    <row r="1775" spans="1:4" x14ac:dyDescent="0.25">
      <c r="A1775" t="s">
        <v>5941</v>
      </c>
      <c r="B1775" t="s">
        <v>5463</v>
      </c>
      <c r="C1775" t="s">
        <v>5939</v>
      </c>
      <c r="D1775" t="s">
        <v>2022</v>
      </c>
    </row>
    <row r="1776" spans="1:4" x14ac:dyDescent="0.25">
      <c r="A1776" t="s">
        <v>5942</v>
      </c>
      <c r="B1776" t="s">
        <v>5463</v>
      </c>
      <c r="C1776" t="s">
        <v>5943</v>
      </c>
      <c r="D1776" t="s">
        <v>1664</v>
      </c>
    </row>
    <row r="1777" spans="1:4" x14ac:dyDescent="0.25">
      <c r="A1777" t="s">
        <v>5944</v>
      </c>
      <c r="B1777" t="s">
        <v>5463</v>
      </c>
      <c r="C1777" t="s">
        <v>5945</v>
      </c>
      <c r="D1777" t="s">
        <v>1953</v>
      </c>
    </row>
    <row r="1778" spans="1:4" x14ac:dyDescent="0.25">
      <c r="A1778" t="s">
        <v>5946</v>
      </c>
      <c r="B1778" t="s">
        <v>5463</v>
      </c>
      <c r="C1778" t="s">
        <v>5947</v>
      </c>
      <c r="D1778" t="s">
        <v>1841</v>
      </c>
    </row>
    <row r="1779" spans="1:4" x14ac:dyDescent="0.25">
      <c r="A1779" t="s">
        <v>5948</v>
      </c>
      <c r="B1779" t="s">
        <v>5463</v>
      </c>
      <c r="C1779" t="s">
        <v>5949</v>
      </c>
      <c r="D1779" t="s">
        <v>1664</v>
      </c>
    </row>
    <row r="1780" spans="1:4" x14ac:dyDescent="0.25">
      <c r="A1780" t="s">
        <v>5950</v>
      </c>
      <c r="B1780" t="s">
        <v>5463</v>
      </c>
      <c r="C1780" t="s">
        <v>5951</v>
      </c>
      <c r="D1780" t="s">
        <v>1795</v>
      </c>
    </row>
    <row r="1781" spans="1:4" x14ac:dyDescent="0.25">
      <c r="A1781" t="s">
        <v>5952</v>
      </c>
      <c r="B1781" t="s">
        <v>5463</v>
      </c>
      <c r="C1781" t="s">
        <v>5953</v>
      </c>
      <c r="D1781" t="s">
        <v>1754</v>
      </c>
    </row>
    <row r="1782" spans="1:4" x14ac:dyDescent="0.25">
      <c r="A1782" t="s">
        <v>5954</v>
      </c>
      <c r="B1782" t="s">
        <v>5463</v>
      </c>
      <c r="C1782" t="s">
        <v>5955</v>
      </c>
      <c r="D1782" t="s">
        <v>1664</v>
      </c>
    </row>
    <row r="1783" spans="1:4" x14ac:dyDescent="0.25">
      <c r="A1783" t="s">
        <v>5956</v>
      </c>
      <c r="B1783" t="s">
        <v>5463</v>
      </c>
      <c r="C1783" t="s">
        <v>5957</v>
      </c>
      <c r="D1783" t="s">
        <v>1717</v>
      </c>
    </row>
    <row r="1784" spans="1:4" x14ac:dyDescent="0.25">
      <c r="A1784" t="s">
        <v>5958</v>
      </c>
      <c r="B1784" t="s">
        <v>5463</v>
      </c>
      <c r="C1784" t="s">
        <v>5959</v>
      </c>
      <c r="D1784" t="s">
        <v>1664</v>
      </c>
    </row>
    <row r="1785" spans="1:4" x14ac:dyDescent="0.25">
      <c r="A1785" t="s">
        <v>5960</v>
      </c>
      <c r="B1785" t="s">
        <v>5463</v>
      </c>
      <c r="C1785" t="s">
        <v>5961</v>
      </c>
      <c r="D1785" t="s">
        <v>1788</v>
      </c>
    </row>
    <row r="1786" spans="1:4" x14ac:dyDescent="0.25">
      <c r="A1786" t="s">
        <v>5962</v>
      </c>
      <c r="B1786" t="s">
        <v>5463</v>
      </c>
      <c r="C1786" t="s">
        <v>5963</v>
      </c>
      <c r="D1786" t="s">
        <v>1748</v>
      </c>
    </row>
    <row r="1787" spans="1:4" x14ac:dyDescent="0.25">
      <c r="A1787" t="s">
        <v>5964</v>
      </c>
      <c r="B1787" t="s">
        <v>5463</v>
      </c>
      <c r="C1787" t="s">
        <v>5965</v>
      </c>
      <c r="D1787" t="s">
        <v>1788</v>
      </c>
    </row>
    <row r="1788" spans="1:4" x14ac:dyDescent="0.25">
      <c r="A1788" t="s">
        <v>5966</v>
      </c>
      <c r="B1788" t="s">
        <v>5463</v>
      </c>
      <c r="C1788" t="s">
        <v>5967</v>
      </c>
      <c r="D1788" t="s">
        <v>1717</v>
      </c>
    </row>
    <row r="1789" spans="1:4" x14ac:dyDescent="0.25">
      <c r="A1789" t="s">
        <v>5968</v>
      </c>
      <c r="B1789" t="s">
        <v>5463</v>
      </c>
      <c r="C1789" t="s">
        <v>5969</v>
      </c>
      <c r="D1789" t="s">
        <v>1717</v>
      </c>
    </row>
    <row r="1790" spans="1:4" x14ac:dyDescent="0.25">
      <c r="A1790" t="s">
        <v>5970</v>
      </c>
      <c r="B1790" t="s">
        <v>5463</v>
      </c>
      <c r="C1790" t="s">
        <v>5971</v>
      </c>
      <c r="D1790" t="s">
        <v>1717</v>
      </c>
    </row>
    <row r="1791" spans="1:4" x14ac:dyDescent="0.25">
      <c r="A1791" t="s">
        <v>5972</v>
      </c>
      <c r="B1791" t="s">
        <v>5463</v>
      </c>
      <c r="C1791" t="s">
        <v>5973</v>
      </c>
      <c r="D1791" t="s">
        <v>1717</v>
      </c>
    </row>
    <row r="1792" spans="1:4" x14ac:dyDescent="0.25">
      <c r="A1792" t="s">
        <v>5974</v>
      </c>
      <c r="B1792" t="s">
        <v>5463</v>
      </c>
      <c r="C1792" t="s">
        <v>5975</v>
      </c>
      <c r="D1792" t="s">
        <v>1754</v>
      </c>
    </row>
    <row r="1793" spans="1:4" x14ac:dyDescent="0.25">
      <c r="A1793" t="s">
        <v>5976</v>
      </c>
      <c r="B1793" t="s">
        <v>5463</v>
      </c>
      <c r="C1793" t="s">
        <v>5977</v>
      </c>
      <c r="D1793" t="s">
        <v>5495</v>
      </c>
    </row>
    <row r="1794" spans="1:4" x14ac:dyDescent="0.25">
      <c r="A1794" t="s">
        <v>5978</v>
      </c>
      <c r="B1794" t="s">
        <v>5463</v>
      </c>
      <c r="C1794" t="s">
        <v>5979</v>
      </c>
      <c r="D1794" t="s">
        <v>1717</v>
      </c>
    </row>
    <row r="1795" spans="1:4" x14ac:dyDescent="0.25">
      <c r="A1795" t="s">
        <v>5980</v>
      </c>
      <c r="B1795" t="s">
        <v>5463</v>
      </c>
      <c r="C1795" t="s">
        <v>5981</v>
      </c>
      <c r="D1795" t="s">
        <v>5982</v>
      </c>
    </row>
    <row r="1796" spans="1:4" x14ac:dyDescent="0.25">
      <c r="A1796" t="s">
        <v>5983</v>
      </c>
      <c r="B1796" t="s">
        <v>5463</v>
      </c>
      <c r="C1796" t="s">
        <v>5981</v>
      </c>
      <c r="D1796" t="s">
        <v>5982</v>
      </c>
    </row>
    <row r="1797" spans="1:4" x14ac:dyDescent="0.25">
      <c r="A1797" t="s">
        <v>5984</v>
      </c>
      <c r="B1797" t="s">
        <v>5463</v>
      </c>
      <c r="C1797" t="s">
        <v>5985</v>
      </c>
      <c r="D1797" t="s">
        <v>1717</v>
      </c>
    </row>
    <row r="1798" spans="1:4" x14ac:dyDescent="0.25">
      <c r="A1798" t="s">
        <v>5986</v>
      </c>
      <c r="B1798" t="s">
        <v>5463</v>
      </c>
      <c r="C1798" t="s">
        <v>5985</v>
      </c>
      <c r="D1798" t="s">
        <v>1717</v>
      </c>
    </row>
    <row r="1799" spans="1:4" x14ac:dyDescent="0.25">
      <c r="A1799" t="s">
        <v>5987</v>
      </c>
      <c r="B1799" t="s">
        <v>5463</v>
      </c>
      <c r="C1799" t="s">
        <v>5988</v>
      </c>
      <c r="D1799" t="s">
        <v>1717</v>
      </c>
    </row>
    <row r="1800" spans="1:4" x14ac:dyDescent="0.25">
      <c r="A1800" t="s">
        <v>5989</v>
      </c>
      <c r="B1800" t="s">
        <v>5463</v>
      </c>
      <c r="C1800" t="s">
        <v>5990</v>
      </c>
      <c r="D1800" t="s">
        <v>2012</v>
      </c>
    </row>
    <row r="1801" spans="1:4" x14ac:dyDescent="0.25">
      <c r="A1801" t="s">
        <v>5991</v>
      </c>
      <c r="B1801" t="s">
        <v>5463</v>
      </c>
      <c r="C1801" t="s">
        <v>5992</v>
      </c>
      <c r="D1801" t="s">
        <v>2012</v>
      </c>
    </row>
    <row r="1802" spans="1:4" x14ac:dyDescent="0.25">
      <c r="A1802" t="s">
        <v>5993</v>
      </c>
      <c r="B1802" t="s">
        <v>5463</v>
      </c>
      <c r="C1802" t="s">
        <v>5994</v>
      </c>
      <c r="D1802" t="s">
        <v>1953</v>
      </c>
    </row>
    <row r="1803" spans="1:4" x14ac:dyDescent="0.25">
      <c r="A1803" t="s">
        <v>5995</v>
      </c>
      <c r="B1803" t="s">
        <v>5463</v>
      </c>
      <c r="C1803" t="s">
        <v>5996</v>
      </c>
      <c r="D1803" t="s">
        <v>1953</v>
      </c>
    </row>
    <row r="1804" spans="1:4" x14ac:dyDescent="0.25">
      <c r="A1804" t="s">
        <v>5997</v>
      </c>
      <c r="B1804" t="s">
        <v>5463</v>
      </c>
      <c r="C1804" t="s">
        <v>5998</v>
      </c>
      <c r="D1804" t="s">
        <v>1953</v>
      </c>
    </row>
    <row r="1805" spans="1:4" x14ac:dyDescent="0.25">
      <c r="A1805" t="s">
        <v>5999</v>
      </c>
      <c r="B1805" t="s">
        <v>5463</v>
      </c>
      <c r="C1805" t="s">
        <v>6000</v>
      </c>
      <c r="D1805" t="s">
        <v>2012</v>
      </c>
    </row>
    <row r="1806" spans="1:4" x14ac:dyDescent="0.25">
      <c r="A1806" t="s">
        <v>6001</v>
      </c>
      <c r="B1806" t="s">
        <v>5463</v>
      </c>
      <c r="C1806" t="s">
        <v>6002</v>
      </c>
      <c r="D1806" t="s">
        <v>1717</v>
      </c>
    </row>
    <row r="1807" spans="1:4" x14ac:dyDescent="0.25">
      <c r="A1807" t="s">
        <v>6003</v>
      </c>
      <c r="B1807" t="s">
        <v>5463</v>
      </c>
      <c r="C1807" t="s">
        <v>6004</v>
      </c>
      <c r="D1807" t="s">
        <v>1841</v>
      </c>
    </row>
    <row r="1808" spans="1:4" x14ac:dyDescent="0.25">
      <c r="A1808" t="s">
        <v>6005</v>
      </c>
      <c r="B1808" t="s">
        <v>5463</v>
      </c>
      <c r="C1808" t="s">
        <v>6006</v>
      </c>
      <c r="D1808" t="s">
        <v>1953</v>
      </c>
    </row>
    <row r="1809" spans="1:4" x14ac:dyDescent="0.25">
      <c r="A1809" t="s">
        <v>6007</v>
      </c>
      <c r="B1809" t="s">
        <v>5463</v>
      </c>
      <c r="C1809" t="s">
        <v>6008</v>
      </c>
      <c r="D1809" t="s">
        <v>1953</v>
      </c>
    </row>
    <row r="1810" spans="1:4" x14ac:dyDescent="0.25">
      <c r="A1810" t="s">
        <v>6009</v>
      </c>
      <c r="B1810" t="s">
        <v>5463</v>
      </c>
      <c r="C1810" t="s">
        <v>6010</v>
      </c>
      <c r="D1810" t="s">
        <v>1717</v>
      </c>
    </row>
    <row r="1811" spans="1:4" x14ac:dyDescent="0.25">
      <c r="A1811" t="s">
        <v>6011</v>
      </c>
      <c r="B1811" t="s">
        <v>5463</v>
      </c>
      <c r="C1811" t="s">
        <v>6012</v>
      </c>
      <c r="D1811" t="s">
        <v>1953</v>
      </c>
    </row>
    <row r="1812" spans="1:4" x14ac:dyDescent="0.25">
      <c r="A1812" t="s">
        <v>6013</v>
      </c>
      <c r="B1812" t="s">
        <v>5463</v>
      </c>
      <c r="C1812" t="s">
        <v>6014</v>
      </c>
      <c r="D1812" t="s">
        <v>5846</v>
      </c>
    </row>
    <row r="1813" spans="1:4" x14ac:dyDescent="0.25">
      <c r="A1813" t="s">
        <v>6015</v>
      </c>
      <c r="B1813" t="s">
        <v>5463</v>
      </c>
      <c r="C1813" t="s">
        <v>6016</v>
      </c>
      <c r="D1813" t="s">
        <v>1754</v>
      </c>
    </row>
    <row r="1814" spans="1:4" x14ac:dyDescent="0.25">
      <c r="A1814" t="s">
        <v>6017</v>
      </c>
      <c r="B1814" t="s">
        <v>5463</v>
      </c>
      <c r="C1814" t="s">
        <v>6018</v>
      </c>
      <c r="D1814" t="s">
        <v>1953</v>
      </c>
    </row>
    <row r="1815" spans="1:4" x14ac:dyDescent="0.25">
      <c r="A1815" t="s">
        <v>6019</v>
      </c>
      <c r="B1815" t="s">
        <v>5463</v>
      </c>
      <c r="C1815" t="s">
        <v>6020</v>
      </c>
      <c r="D1815" t="s">
        <v>1664</v>
      </c>
    </row>
    <row r="1816" spans="1:4" x14ac:dyDescent="0.25">
      <c r="A1816" t="s">
        <v>6021</v>
      </c>
      <c r="B1816" t="s">
        <v>5463</v>
      </c>
      <c r="C1816" t="s">
        <v>6022</v>
      </c>
      <c r="D1816" t="s">
        <v>2012</v>
      </c>
    </row>
    <row r="1817" spans="1:4" x14ac:dyDescent="0.25">
      <c r="A1817" t="s">
        <v>6023</v>
      </c>
      <c r="B1817" t="s">
        <v>5463</v>
      </c>
      <c r="C1817" t="s">
        <v>6024</v>
      </c>
      <c r="D1817" t="s">
        <v>1664</v>
      </c>
    </row>
    <row r="1818" spans="1:4" x14ac:dyDescent="0.25">
      <c r="A1818" t="s">
        <v>6025</v>
      </c>
      <c r="B1818" t="s">
        <v>5463</v>
      </c>
      <c r="C1818" t="s">
        <v>6026</v>
      </c>
      <c r="D1818" t="s">
        <v>1754</v>
      </c>
    </row>
    <row r="1819" spans="1:4" x14ac:dyDescent="0.25">
      <c r="A1819" t="s">
        <v>6027</v>
      </c>
      <c r="B1819" t="s">
        <v>5463</v>
      </c>
      <c r="C1819" t="s">
        <v>6028</v>
      </c>
      <c r="D1819" t="s">
        <v>2012</v>
      </c>
    </row>
    <row r="1820" spans="1:4" x14ac:dyDescent="0.25">
      <c r="A1820" t="s">
        <v>6029</v>
      </c>
      <c r="B1820" t="s">
        <v>5463</v>
      </c>
      <c r="C1820" t="s">
        <v>6030</v>
      </c>
      <c r="D1820" t="s">
        <v>1717</v>
      </c>
    </row>
    <row r="1821" spans="1:4" x14ac:dyDescent="0.25">
      <c r="A1821" t="s">
        <v>6031</v>
      </c>
      <c r="B1821" t="s">
        <v>5463</v>
      </c>
      <c r="C1821" t="s">
        <v>6032</v>
      </c>
      <c r="D1821" t="s">
        <v>1717</v>
      </c>
    </row>
    <row r="1822" spans="1:4" x14ac:dyDescent="0.25">
      <c r="A1822" t="s">
        <v>6033</v>
      </c>
      <c r="B1822" t="s">
        <v>5463</v>
      </c>
      <c r="C1822" t="s">
        <v>6034</v>
      </c>
      <c r="D1822" t="s">
        <v>1717</v>
      </c>
    </row>
    <row r="1823" spans="1:4" x14ac:dyDescent="0.25">
      <c r="A1823" t="s">
        <v>6035</v>
      </c>
      <c r="B1823" t="s">
        <v>5463</v>
      </c>
      <c r="C1823" t="s">
        <v>6036</v>
      </c>
      <c r="D1823" t="s">
        <v>1953</v>
      </c>
    </row>
    <row r="1824" spans="1:4" x14ac:dyDescent="0.25">
      <c r="A1824" t="s">
        <v>6037</v>
      </c>
      <c r="B1824" t="s">
        <v>5463</v>
      </c>
      <c r="C1824" t="s">
        <v>6038</v>
      </c>
      <c r="D1824" t="s">
        <v>1717</v>
      </c>
    </row>
    <row r="1825" spans="1:4" x14ac:dyDescent="0.25">
      <c r="A1825" t="s">
        <v>6039</v>
      </c>
      <c r="B1825" t="s">
        <v>5463</v>
      </c>
      <c r="C1825" t="s">
        <v>6040</v>
      </c>
      <c r="D1825" t="s">
        <v>1664</v>
      </c>
    </row>
    <row r="1826" spans="1:4" x14ac:dyDescent="0.25">
      <c r="A1826" t="s">
        <v>6041</v>
      </c>
      <c r="B1826" t="s">
        <v>5463</v>
      </c>
      <c r="C1826" t="s">
        <v>6042</v>
      </c>
      <c r="D1826" t="s">
        <v>1754</v>
      </c>
    </row>
    <row r="1827" spans="1:4" x14ac:dyDescent="0.25">
      <c r="A1827" t="s">
        <v>6043</v>
      </c>
      <c r="B1827" t="s">
        <v>5463</v>
      </c>
      <c r="C1827" t="s">
        <v>6044</v>
      </c>
      <c r="D1827" t="s">
        <v>1953</v>
      </c>
    </row>
    <row r="1828" spans="1:4" x14ac:dyDescent="0.25">
      <c r="A1828" t="s">
        <v>6045</v>
      </c>
      <c r="B1828" t="s">
        <v>5463</v>
      </c>
      <c r="C1828" t="s">
        <v>6046</v>
      </c>
      <c r="D1828" t="s">
        <v>1664</v>
      </c>
    </row>
    <row r="1829" spans="1:4" x14ac:dyDescent="0.25">
      <c r="A1829" t="s">
        <v>6047</v>
      </c>
      <c r="B1829" t="s">
        <v>5463</v>
      </c>
      <c r="C1829" t="s">
        <v>6048</v>
      </c>
      <c r="D1829" t="s">
        <v>2022</v>
      </c>
    </row>
    <row r="1830" spans="1:4" x14ac:dyDescent="0.25">
      <c r="A1830" t="s">
        <v>6049</v>
      </c>
      <c r="B1830" t="s">
        <v>5463</v>
      </c>
      <c r="C1830" t="s">
        <v>6050</v>
      </c>
      <c r="D1830" t="s">
        <v>1754</v>
      </c>
    </row>
    <row r="1831" spans="1:4" x14ac:dyDescent="0.25">
      <c r="A1831" t="s">
        <v>6051</v>
      </c>
      <c r="B1831" t="s">
        <v>5463</v>
      </c>
      <c r="C1831" t="s">
        <v>6052</v>
      </c>
      <c r="D1831" t="s">
        <v>1664</v>
      </c>
    </row>
    <row r="1832" spans="1:4" x14ac:dyDescent="0.25">
      <c r="A1832" t="s">
        <v>6053</v>
      </c>
      <c r="B1832" t="s">
        <v>5463</v>
      </c>
      <c r="C1832" t="s">
        <v>6054</v>
      </c>
      <c r="D1832" t="s">
        <v>1953</v>
      </c>
    </row>
    <row r="1833" spans="1:4" x14ac:dyDescent="0.25">
      <c r="A1833" t="s">
        <v>6055</v>
      </c>
      <c r="B1833" t="s">
        <v>5463</v>
      </c>
      <c r="C1833" t="s">
        <v>6056</v>
      </c>
      <c r="D1833" t="s">
        <v>1754</v>
      </c>
    </row>
    <row r="1834" spans="1:4" x14ac:dyDescent="0.25">
      <c r="A1834" t="s">
        <v>6057</v>
      </c>
      <c r="B1834" t="s">
        <v>5463</v>
      </c>
      <c r="C1834" t="s">
        <v>5411</v>
      </c>
      <c r="D1834" t="s">
        <v>1717</v>
      </c>
    </row>
    <row r="1835" spans="1:4" x14ac:dyDescent="0.25">
      <c r="A1835" t="s">
        <v>6058</v>
      </c>
      <c r="B1835" t="s">
        <v>5463</v>
      </c>
      <c r="C1835" t="s">
        <v>6059</v>
      </c>
      <c r="D1835" t="s">
        <v>1717</v>
      </c>
    </row>
    <row r="1836" spans="1:4" x14ac:dyDescent="0.25">
      <c r="A1836" t="s">
        <v>6060</v>
      </c>
      <c r="B1836" t="s">
        <v>5463</v>
      </c>
      <c r="C1836" t="s">
        <v>6061</v>
      </c>
      <c r="D1836" t="s">
        <v>1754</v>
      </c>
    </row>
    <row r="1837" spans="1:4" x14ac:dyDescent="0.25">
      <c r="A1837" t="s">
        <v>6062</v>
      </c>
      <c r="B1837" t="s">
        <v>5463</v>
      </c>
      <c r="C1837" t="s">
        <v>6063</v>
      </c>
      <c r="D1837" t="s">
        <v>1953</v>
      </c>
    </row>
    <row r="1838" spans="1:4" x14ac:dyDescent="0.25">
      <c r="A1838" t="s">
        <v>6064</v>
      </c>
      <c r="B1838" t="s">
        <v>5463</v>
      </c>
      <c r="C1838" t="s">
        <v>6065</v>
      </c>
      <c r="D1838" t="s">
        <v>1953</v>
      </c>
    </row>
    <row r="1839" spans="1:4" x14ac:dyDescent="0.25">
      <c r="A1839" t="s">
        <v>6066</v>
      </c>
      <c r="B1839" t="s">
        <v>5463</v>
      </c>
      <c r="C1839" t="s">
        <v>6067</v>
      </c>
      <c r="D1839" t="s">
        <v>5514</v>
      </c>
    </row>
    <row r="1840" spans="1:4" x14ac:dyDescent="0.25">
      <c r="A1840" t="s">
        <v>6068</v>
      </c>
      <c r="B1840" t="s">
        <v>6069</v>
      </c>
      <c r="C1840" t="s">
        <v>6070</v>
      </c>
      <c r="D1840" t="s">
        <v>6071</v>
      </c>
    </row>
    <row r="1841" spans="1:4" x14ac:dyDescent="0.25">
      <c r="A1841" t="s">
        <v>6072</v>
      </c>
      <c r="B1841" t="s">
        <v>6069</v>
      </c>
      <c r="C1841" t="s">
        <v>6073</v>
      </c>
      <c r="D1841" t="s">
        <v>6074</v>
      </c>
    </row>
    <row r="1842" spans="1:4" x14ac:dyDescent="0.25">
      <c r="A1842" t="s">
        <v>6075</v>
      </c>
      <c r="B1842" t="s">
        <v>6069</v>
      </c>
      <c r="C1842" t="s">
        <v>6076</v>
      </c>
      <c r="D1842" t="s">
        <v>2131</v>
      </c>
    </row>
    <row r="1843" spans="1:4" x14ac:dyDescent="0.25">
      <c r="A1843" t="s">
        <v>6077</v>
      </c>
      <c r="B1843" t="s">
        <v>6069</v>
      </c>
      <c r="C1843" t="s">
        <v>6078</v>
      </c>
      <c r="D1843" t="s">
        <v>6071</v>
      </c>
    </row>
    <row r="1844" spans="1:4" x14ac:dyDescent="0.25">
      <c r="A1844" t="s">
        <v>6079</v>
      </c>
      <c r="B1844" t="s">
        <v>6069</v>
      </c>
      <c r="C1844" t="s">
        <v>6080</v>
      </c>
      <c r="D1844" t="s">
        <v>6081</v>
      </c>
    </row>
    <row r="1845" spans="1:4" x14ac:dyDescent="0.25">
      <c r="A1845" t="s">
        <v>6082</v>
      </c>
      <c r="B1845" t="s">
        <v>6069</v>
      </c>
      <c r="C1845" t="s">
        <v>6083</v>
      </c>
      <c r="D1845" t="s">
        <v>6071</v>
      </c>
    </row>
    <row r="1846" spans="1:4" x14ac:dyDescent="0.25">
      <c r="A1846" t="s">
        <v>6084</v>
      </c>
      <c r="B1846" t="s">
        <v>6069</v>
      </c>
      <c r="C1846" t="s">
        <v>6085</v>
      </c>
      <c r="D1846" t="s">
        <v>2131</v>
      </c>
    </row>
    <row r="1847" spans="1:4" x14ac:dyDescent="0.25">
      <c r="A1847" t="s">
        <v>6086</v>
      </c>
      <c r="B1847" t="s">
        <v>6069</v>
      </c>
      <c r="C1847" t="s">
        <v>6087</v>
      </c>
      <c r="D1847" t="s">
        <v>6074</v>
      </c>
    </row>
    <row r="1848" spans="1:4" x14ac:dyDescent="0.25">
      <c r="A1848" t="s">
        <v>6088</v>
      </c>
      <c r="B1848" t="s">
        <v>6069</v>
      </c>
      <c r="C1848" t="s">
        <v>6089</v>
      </c>
      <c r="D1848" t="s">
        <v>6074</v>
      </c>
    </row>
    <row r="1849" spans="1:4" x14ac:dyDescent="0.25">
      <c r="A1849" t="s">
        <v>6090</v>
      </c>
      <c r="B1849" t="s">
        <v>6069</v>
      </c>
      <c r="C1849" t="s">
        <v>6091</v>
      </c>
      <c r="D1849" t="s">
        <v>6074</v>
      </c>
    </row>
    <row r="1850" spans="1:4" x14ac:dyDescent="0.25">
      <c r="A1850" t="s">
        <v>6092</v>
      </c>
      <c r="B1850" t="s">
        <v>6069</v>
      </c>
      <c r="C1850" t="s">
        <v>6093</v>
      </c>
      <c r="D1850" t="s">
        <v>6074</v>
      </c>
    </row>
    <row r="1851" spans="1:4" x14ac:dyDescent="0.25">
      <c r="A1851" t="s">
        <v>6094</v>
      </c>
      <c r="B1851" t="s">
        <v>6069</v>
      </c>
      <c r="C1851" t="s">
        <v>6095</v>
      </c>
      <c r="D1851" t="s">
        <v>1878</v>
      </c>
    </row>
    <row r="1852" spans="1:4" x14ac:dyDescent="0.25">
      <c r="A1852" t="s">
        <v>6096</v>
      </c>
      <c r="B1852" t="s">
        <v>6069</v>
      </c>
      <c r="C1852" t="s">
        <v>6095</v>
      </c>
      <c r="D1852" t="s">
        <v>1878</v>
      </c>
    </row>
    <row r="1853" spans="1:4" x14ac:dyDescent="0.25">
      <c r="A1853" t="s">
        <v>6097</v>
      </c>
      <c r="B1853" t="s">
        <v>6069</v>
      </c>
      <c r="C1853" t="s">
        <v>6098</v>
      </c>
      <c r="D1853" t="s">
        <v>6074</v>
      </c>
    </row>
    <row r="1854" spans="1:4" x14ac:dyDescent="0.25">
      <c r="A1854" t="s">
        <v>6099</v>
      </c>
      <c r="B1854" t="s">
        <v>6069</v>
      </c>
      <c r="C1854" t="s">
        <v>6100</v>
      </c>
      <c r="D1854" t="s">
        <v>6071</v>
      </c>
    </row>
    <row r="1855" spans="1:4" x14ac:dyDescent="0.25">
      <c r="A1855" t="s">
        <v>6101</v>
      </c>
      <c r="B1855" t="s">
        <v>6069</v>
      </c>
      <c r="C1855" t="s">
        <v>6102</v>
      </c>
      <c r="D1855" t="s">
        <v>6071</v>
      </c>
    </row>
    <row r="1856" spans="1:4" x14ac:dyDescent="0.25">
      <c r="A1856" t="s">
        <v>6103</v>
      </c>
      <c r="B1856" t="s">
        <v>6069</v>
      </c>
      <c r="C1856" t="s">
        <v>1683</v>
      </c>
      <c r="D1856" t="s">
        <v>6104</v>
      </c>
    </row>
    <row r="1857" spans="1:4" x14ac:dyDescent="0.25">
      <c r="A1857" t="s">
        <v>6105</v>
      </c>
      <c r="B1857" t="s">
        <v>6069</v>
      </c>
      <c r="C1857" t="s">
        <v>6106</v>
      </c>
      <c r="D1857" t="s">
        <v>6071</v>
      </c>
    </row>
    <row r="1858" spans="1:4" x14ac:dyDescent="0.25">
      <c r="A1858" t="s">
        <v>1722</v>
      </c>
      <c r="B1858" t="s">
        <v>6069</v>
      </c>
      <c r="C1858" t="s">
        <v>6107</v>
      </c>
      <c r="D1858" t="s">
        <v>6071</v>
      </c>
    </row>
    <row r="1859" spans="1:4" x14ac:dyDescent="0.25">
      <c r="A1859" t="s">
        <v>6108</v>
      </c>
      <c r="B1859" t="s">
        <v>6069</v>
      </c>
      <c r="C1859" t="s">
        <v>6109</v>
      </c>
      <c r="D1859" t="s">
        <v>6071</v>
      </c>
    </row>
    <row r="1860" spans="1:4" x14ac:dyDescent="0.25">
      <c r="A1860" t="s">
        <v>6110</v>
      </c>
      <c r="B1860" t="s">
        <v>6069</v>
      </c>
      <c r="C1860" t="s">
        <v>6111</v>
      </c>
      <c r="D1860" t="s">
        <v>1907</v>
      </c>
    </row>
    <row r="1861" spans="1:4" x14ac:dyDescent="0.25">
      <c r="A1861" t="s">
        <v>6112</v>
      </c>
      <c r="B1861" t="s">
        <v>6069</v>
      </c>
      <c r="C1861" t="s">
        <v>6113</v>
      </c>
      <c r="D1861" t="s">
        <v>6071</v>
      </c>
    </row>
    <row r="1862" spans="1:4" x14ac:dyDescent="0.25">
      <c r="A1862" t="s">
        <v>6114</v>
      </c>
      <c r="B1862" t="s">
        <v>6069</v>
      </c>
      <c r="C1862" t="s">
        <v>6115</v>
      </c>
      <c r="D1862" t="s">
        <v>6074</v>
      </c>
    </row>
    <row r="1863" spans="1:4" x14ac:dyDescent="0.25">
      <c r="A1863" t="s">
        <v>6116</v>
      </c>
      <c r="B1863" t="s">
        <v>6069</v>
      </c>
      <c r="C1863" t="s">
        <v>6117</v>
      </c>
      <c r="D1863" t="s">
        <v>6071</v>
      </c>
    </row>
    <row r="1864" spans="1:4" x14ac:dyDescent="0.25">
      <c r="A1864" t="s">
        <v>6118</v>
      </c>
      <c r="B1864" t="s">
        <v>6069</v>
      </c>
      <c r="C1864" t="s">
        <v>6119</v>
      </c>
      <c r="D1864" t="s">
        <v>6071</v>
      </c>
    </row>
    <row r="1865" spans="1:4" x14ac:dyDescent="0.25">
      <c r="A1865" t="s">
        <v>6120</v>
      </c>
      <c r="B1865" t="s">
        <v>6069</v>
      </c>
      <c r="C1865" t="s">
        <v>6121</v>
      </c>
      <c r="D1865" t="s">
        <v>6071</v>
      </c>
    </row>
    <row r="1866" spans="1:4" x14ac:dyDescent="0.25">
      <c r="A1866" t="s">
        <v>6122</v>
      </c>
      <c r="B1866" t="s">
        <v>6069</v>
      </c>
      <c r="C1866" t="s">
        <v>6123</v>
      </c>
      <c r="D1866" t="s">
        <v>6074</v>
      </c>
    </row>
    <row r="1867" spans="1:4" x14ac:dyDescent="0.25">
      <c r="A1867" t="s">
        <v>6124</v>
      </c>
      <c r="B1867" t="s">
        <v>6069</v>
      </c>
      <c r="C1867" t="s">
        <v>6125</v>
      </c>
      <c r="D1867" t="s">
        <v>6071</v>
      </c>
    </row>
    <row r="1868" spans="1:4" x14ac:dyDescent="0.25">
      <c r="A1868" t="s">
        <v>6126</v>
      </c>
      <c r="B1868" t="s">
        <v>6069</v>
      </c>
      <c r="C1868" t="s">
        <v>6127</v>
      </c>
      <c r="D1868" t="s">
        <v>6074</v>
      </c>
    </row>
    <row r="1869" spans="1:4" x14ac:dyDescent="0.25">
      <c r="A1869" t="s">
        <v>6128</v>
      </c>
      <c r="B1869" t="s">
        <v>6069</v>
      </c>
      <c r="C1869" t="s">
        <v>6129</v>
      </c>
      <c r="D1869" t="s">
        <v>2023</v>
      </c>
    </row>
    <row r="1870" spans="1:4" x14ac:dyDescent="0.25">
      <c r="A1870" t="s">
        <v>6130</v>
      </c>
      <c r="B1870" t="s">
        <v>6069</v>
      </c>
      <c r="C1870" t="s">
        <v>6131</v>
      </c>
      <c r="D1870" t="s">
        <v>2131</v>
      </c>
    </row>
    <row r="1871" spans="1:4" x14ac:dyDescent="0.25">
      <c r="A1871" t="s">
        <v>6132</v>
      </c>
      <c r="B1871" t="s">
        <v>6069</v>
      </c>
      <c r="C1871" t="s">
        <v>6131</v>
      </c>
      <c r="D1871" t="s">
        <v>2131</v>
      </c>
    </row>
    <row r="1872" spans="1:4" x14ac:dyDescent="0.25">
      <c r="A1872" t="s">
        <v>6133</v>
      </c>
      <c r="B1872" t="s">
        <v>6069</v>
      </c>
      <c r="C1872" t="s">
        <v>6134</v>
      </c>
      <c r="D1872" t="s">
        <v>1867</v>
      </c>
    </row>
    <row r="1873" spans="1:4" x14ac:dyDescent="0.25">
      <c r="A1873" t="s">
        <v>6135</v>
      </c>
      <c r="B1873" t="s">
        <v>6069</v>
      </c>
      <c r="C1873" t="s">
        <v>6136</v>
      </c>
      <c r="D1873" t="s">
        <v>1862</v>
      </c>
    </row>
    <row r="1874" spans="1:4" x14ac:dyDescent="0.25">
      <c r="A1874" t="s">
        <v>6137</v>
      </c>
      <c r="B1874" t="s">
        <v>6069</v>
      </c>
      <c r="C1874" t="s">
        <v>6138</v>
      </c>
      <c r="D1874" t="s">
        <v>2131</v>
      </c>
    </row>
    <row r="1875" spans="1:4" x14ac:dyDescent="0.25">
      <c r="A1875" t="s">
        <v>6139</v>
      </c>
      <c r="B1875" t="s">
        <v>6069</v>
      </c>
      <c r="C1875" t="s">
        <v>6140</v>
      </c>
      <c r="D1875" t="s">
        <v>6074</v>
      </c>
    </row>
    <row r="1876" spans="1:4" x14ac:dyDescent="0.25">
      <c r="A1876" t="s">
        <v>6141</v>
      </c>
      <c r="B1876" t="s">
        <v>6069</v>
      </c>
      <c r="C1876" t="s">
        <v>6142</v>
      </c>
      <c r="D1876" t="s">
        <v>6074</v>
      </c>
    </row>
    <row r="1877" spans="1:4" x14ac:dyDescent="0.25">
      <c r="A1877" t="s">
        <v>6143</v>
      </c>
      <c r="B1877" t="s">
        <v>6069</v>
      </c>
      <c r="C1877" t="s">
        <v>6144</v>
      </c>
      <c r="D1877" t="s">
        <v>6071</v>
      </c>
    </row>
    <row r="1878" spans="1:4" x14ac:dyDescent="0.25">
      <c r="A1878" t="s">
        <v>6145</v>
      </c>
      <c r="B1878" t="s">
        <v>6069</v>
      </c>
      <c r="C1878" t="s">
        <v>6146</v>
      </c>
      <c r="D1878" t="s">
        <v>6074</v>
      </c>
    </row>
    <row r="1879" spans="1:4" x14ac:dyDescent="0.25">
      <c r="A1879" t="s">
        <v>6147</v>
      </c>
      <c r="B1879" t="s">
        <v>6069</v>
      </c>
      <c r="C1879" t="s">
        <v>6148</v>
      </c>
      <c r="D1879" t="s">
        <v>1867</v>
      </c>
    </row>
    <row r="1880" spans="1:4" x14ac:dyDescent="0.25">
      <c r="A1880" t="s">
        <v>6149</v>
      </c>
      <c r="B1880" t="s">
        <v>6069</v>
      </c>
      <c r="C1880" t="s">
        <v>6150</v>
      </c>
      <c r="D1880" t="s">
        <v>6074</v>
      </c>
    </row>
    <row r="1881" spans="1:4" x14ac:dyDescent="0.25">
      <c r="A1881" t="s">
        <v>6151</v>
      </c>
      <c r="B1881" t="s">
        <v>6069</v>
      </c>
      <c r="C1881" t="s">
        <v>6152</v>
      </c>
      <c r="D1881" t="s">
        <v>6071</v>
      </c>
    </row>
    <row r="1882" spans="1:4" x14ac:dyDescent="0.25">
      <c r="A1882" t="s">
        <v>6153</v>
      </c>
      <c r="B1882" t="s">
        <v>6069</v>
      </c>
      <c r="C1882" t="s">
        <v>6154</v>
      </c>
      <c r="D1882" t="s">
        <v>1867</v>
      </c>
    </row>
    <row r="1883" spans="1:4" x14ac:dyDescent="0.25">
      <c r="A1883" t="s">
        <v>6155</v>
      </c>
      <c r="B1883" t="s">
        <v>6069</v>
      </c>
      <c r="C1883" t="s">
        <v>6156</v>
      </c>
      <c r="D1883" t="s">
        <v>6081</v>
      </c>
    </row>
    <row r="1884" spans="1:4" x14ac:dyDescent="0.25">
      <c r="A1884" t="s">
        <v>6157</v>
      </c>
      <c r="B1884" t="s">
        <v>6069</v>
      </c>
      <c r="C1884" t="s">
        <v>6158</v>
      </c>
      <c r="D1884" t="s">
        <v>6071</v>
      </c>
    </row>
    <row r="1885" spans="1:4" x14ac:dyDescent="0.25">
      <c r="A1885" t="s">
        <v>6159</v>
      </c>
      <c r="B1885" t="s">
        <v>6069</v>
      </c>
      <c r="C1885" t="s">
        <v>6160</v>
      </c>
      <c r="D1885" t="s">
        <v>6071</v>
      </c>
    </row>
    <row r="1886" spans="1:4" x14ac:dyDescent="0.25">
      <c r="A1886" t="s">
        <v>6161</v>
      </c>
      <c r="B1886" t="s">
        <v>6069</v>
      </c>
      <c r="C1886" t="s">
        <v>6162</v>
      </c>
      <c r="D1886" t="s">
        <v>6071</v>
      </c>
    </row>
    <row r="1887" spans="1:4" x14ac:dyDescent="0.25">
      <c r="A1887" t="s">
        <v>6163</v>
      </c>
      <c r="B1887" t="s">
        <v>6069</v>
      </c>
      <c r="C1887" t="s">
        <v>6164</v>
      </c>
      <c r="D1887" t="s">
        <v>6074</v>
      </c>
    </row>
    <row r="1888" spans="1:4" x14ac:dyDescent="0.25">
      <c r="A1888" t="s">
        <v>6165</v>
      </c>
      <c r="B1888" t="s">
        <v>6069</v>
      </c>
      <c r="C1888" t="s">
        <v>6166</v>
      </c>
      <c r="D1888" t="s">
        <v>6071</v>
      </c>
    </row>
    <row r="1889" spans="1:4" x14ac:dyDescent="0.25">
      <c r="A1889" t="s">
        <v>6167</v>
      </c>
      <c r="B1889" t="s">
        <v>6069</v>
      </c>
      <c r="C1889" t="s">
        <v>6168</v>
      </c>
      <c r="D1889" t="s">
        <v>6071</v>
      </c>
    </row>
    <row r="1890" spans="1:4" x14ac:dyDescent="0.25">
      <c r="A1890" t="s">
        <v>6169</v>
      </c>
      <c r="B1890" t="s">
        <v>6069</v>
      </c>
      <c r="C1890" t="s">
        <v>6170</v>
      </c>
      <c r="D1890" t="s">
        <v>6071</v>
      </c>
    </row>
    <row r="1891" spans="1:4" x14ac:dyDescent="0.25">
      <c r="A1891" t="s">
        <v>6171</v>
      </c>
      <c r="B1891" t="s">
        <v>6069</v>
      </c>
      <c r="C1891" t="s">
        <v>6172</v>
      </c>
      <c r="D1891" t="s">
        <v>6071</v>
      </c>
    </row>
    <row r="1892" spans="1:4" x14ac:dyDescent="0.25">
      <c r="A1892" t="s">
        <v>6173</v>
      </c>
      <c r="B1892" t="s">
        <v>6069</v>
      </c>
      <c r="C1892" t="s">
        <v>6174</v>
      </c>
      <c r="D1892" t="s">
        <v>6071</v>
      </c>
    </row>
    <row r="1893" spans="1:4" x14ac:dyDescent="0.25">
      <c r="A1893" t="s">
        <v>6175</v>
      </c>
      <c r="B1893" t="s">
        <v>6069</v>
      </c>
      <c r="C1893" t="s">
        <v>6176</v>
      </c>
      <c r="D1893" t="s">
        <v>6071</v>
      </c>
    </row>
    <row r="1894" spans="1:4" x14ac:dyDescent="0.25">
      <c r="A1894" t="s">
        <v>6177</v>
      </c>
      <c r="B1894" t="s">
        <v>6069</v>
      </c>
      <c r="C1894" t="s">
        <v>1895</v>
      </c>
      <c r="D1894" t="s">
        <v>6178</v>
      </c>
    </row>
    <row r="1895" spans="1:4" x14ac:dyDescent="0.25">
      <c r="A1895" t="s">
        <v>6179</v>
      </c>
      <c r="B1895" t="s">
        <v>6069</v>
      </c>
      <c r="C1895" t="s">
        <v>6180</v>
      </c>
      <c r="D1895" t="s">
        <v>6071</v>
      </c>
    </row>
    <row r="1896" spans="1:4" x14ac:dyDescent="0.25">
      <c r="A1896" t="s">
        <v>6181</v>
      </c>
      <c r="B1896" t="s">
        <v>6069</v>
      </c>
      <c r="C1896" t="s">
        <v>6182</v>
      </c>
      <c r="D1896" t="s">
        <v>6071</v>
      </c>
    </row>
    <row r="1897" spans="1:4" x14ac:dyDescent="0.25">
      <c r="A1897" t="s">
        <v>6183</v>
      </c>
      <c r="B1897" t="s">
        <v>6069</v>
      </c>
      <c r="C1897" t="s">
        <v>6184</v>
      </c>
      <c r="D1897" t="s">
        <v>6074</v>
      </c>
    </row>
    <row r="1898" spans="1:4" x14ac:dyDescent="0.25">
      <c r="A1898" t="s">
        <v>6185</v>
      </c>
      <c r="B1898" t="s">
        <v>6069</v>
      </c>
      <c r="C1898" t="s">
        <v>6186</v>
      </c>
      <c r="D1898" t="s">
        <v>6071</v>
      </c>
    </row>
    <row r="1899" spans="1:4" x14ac:dyDescent="0.25">
      <c r="A1899" t="s">
        <v>6187</v>
      </c>
      <c r="B1899" t="s">
        <v>6069</v>
      </c>
      <c r="C1899" t="s">
        <v>6188</v>
      </c>
      <c r="D1899" t="s">
        <v>6071</v>
      </c>
    </row>
    <row r="1900" spans="1:4" x14ac:dyDescent="0.25">
      <c r="A1900" t="s">
        <v>6189</v>
      </c>
      <c r="B1900" t="s">
        <v>6069</v>
      </c>
      <c r="C1900" t="s">
        <v>6190</v>
      </c>
      <c r="D1900" t="s">
        <v>1996</v>
      </c>
    </row>
    <row r="1901" spans="1:4" x14ac:dyDescent="0.25">
      <c r="A1901" t="s">
        <v>6191</v>
      </c>
      <c r="B1901" t="s">
        <v>6069</v>
      </c>
      <c r="C1901" t="s">
        <v>6192</v>
      </c>
      <c r="D1901" t="s">
        <v>6074</v>
      </c>
    </row>
    <row r="1902" spans="1:4" x14ac:dyDescent="0.25">
      <c r="A1902" t="s">
        <v>6193</v>
      </c>
      <c r="B1902" t="s">
        <v>6069</v>
      </c>
      <c r="C1902" t="s">
        <v>6194</v>
      </c>
      <c r="D1902" t="s">
        <v>6071</v>
      </c>
    </row>
    <row r="1903" spans="1:4" x14ac:dyDescent="0.25">
      <c r="A1903" t="s">
        <v>6195</v>
      </c>
      <c r="B1903" t="s">
        <v>6069</v>
      </c>
      <c r="C1903" t="s">
        <v>6196</v>
      </c>
      <c r="D1903" t="s">
        <v>6071</v>
      </c>
    </row>
    <row r="1904" spans="1:4" x14ac:dyDescent="0.25">
      <c r="A1904" t="s">
        <v>6197</v>
      </c>
      <c r="B1904" t="s">
        <v>6069</v>
      </c>
      <c r="C1904" t="s">
        <v>6198</v>
      </c>
      <c r="D1904" t="s">
        <v>6074</v>
      </c>
    </row>
    <row r="1905" spans="1:4" x14ac:dyDescent="0.25">
      <c r="A1905" t="s">
        <v>6199</v>
      </c>
      <c r="B1905" t="s">
        <v>6069</v>
      </c>
      <c r="C1905" t="s">
        <v>6200</v>
      </c>
      <c r="D1905" t="s">
        <v>6074</v>
      </c>
    </row>
    <row r="1906" spans="1:4" x14ac:dyDescent="0.25">
      <c r="A1906" t="s">
        <v>6201</v>
      </c>
      <c r="B1906" t="s">
        <v>6069</v>
      </c>
      <c r="C1906" t="s">
        <v>6202</v>
      </c>
      <c r="D1906" t="s">
        <v>6071</v>
      </c>
    </row>
    <row r="1907" spans="1:4" x14ac:dyDescent="0.25">
      <c r="A1907" t="s">
        <v>6203</v>
      </c>
      <c r="B1907" t="s">
        <v>6069</v>
      </c>
      <c r="C1907" t="s">
        <v>6204</v>
      </c>
      <c r="D1907" t="s">
        <v>2131</v>
      </c>
    </row>
    <row r="1908" spans="1:4" x14ac:dyDescent="0.25">
      <c r="A1908" t="s">
        <v>6205</v>
      </c>
      <c r="B1908" t="s">
        <v>6069</v>
      </c>
      <c r="C1908" t="s">
        <v>6206</v>
      </c>
      <c r="D1908" t="s">
        <v>6071</v>
      </c>
    </row>
    <row r="1909" spans="1:4" x14ac:dyDescent="0.25">
      <c r="A1909" t="s">
        <v>6207</v>
      </c>
      <c r="B1909" t="s">
        <v>6069</v>
      </c>
      <c r="C1909" t="s">
        <v>6208</v>
      </c>
      <c r="D1909" t="s">
        <v>6071</v>
      </c>
    </row>
    <row r="1910" spans="1:4" x14ac:dyDescent="0.25">
      <c r="A1910" t="s">
        <v>6209</v>
      </c>
      <c r="B1910" t="s">
        <v>6069</v>
      </c>
      <c r="C1910" t="s">
        <v>6210</v>
      </c>
      <c r="D1910" t="s">
        <v>6074</v>
      </c>
    </row>
    <row r="1911" spans="1:4" x14ac:dyDescent="0.25">
      <c r="A1911" t="s">
        <v>6211</v>
      </c>
      <c r="B1911" t="s">
        <v>6069</v>
      </c>
      <c r="C1911" t="s">
        <v>6212</v>
      </c>
      <c r="D1911" t="s">
        <v>6081</v>
      </c>
    </row>
    <row r="1912" spans="1:4" x14ac:dyDescent="0.25">
      <c r="A1912" t="s">
        <v>6213</v>
      </c>
      <c r="B1912" t="s">
        <v>6069</v>
      </c>
      <c r="C1912" t="s">
        <v>6214</v>
      </c>
      <c r="D1912" t="s">
        <v>1867</v>
      </c>
    </row>
    <row r="1913" spans="1:4" x14ac:dyDescent="0.25">
      <c r="A1913" t="s">
        <v>6215</v>
      </c>
      <c r="B1913" t="s">
        <v>6069</v>
      </c>
      <c r="C1913" t="s">
        <v>6216</v>
      </c>
      <c r="D1913" t="s">
        <v>6071</v>
      </c>
    </row>
    <row r="1914" spans="1:4" x14ac:dyDescent="0.25">
      <c r="A1914" t="s">
        <v>6217</v>
      </c>
      <c r="B1914" t="s">
        <v>6069</v>
      </c>
      <c r="C1914" t="s">
        <v>6218</v>
      </c>
      <c r="D1914" t="s">
        <v>6071</v>
      </c>
    </row>
    <row r="1915" spans="1:4" x14ac:dyDescent="0.25">
      <c r="A1915" t="s">
        <v>6219</v>
      </c>
      <c r="B1915" t="s">
        <v>6069</v>
      </c>
      <c r="C1915" t="s">
        <v>6220</v>
      </c>
      <c r="D1915" t="s">
        <v>6081</v>
      </c>
    </row>
    <row r="1916" spans="1:4" x14ac:dyDescent="0.25">
      <c r="A1916" t="s">
        <v>6221</v>
      </c>
      <c r="B1916" t="s">
        <v>6069</v>
      </c>
      <c r="C1916" t="s">
        <v>6222</v>
      </c>
      <c r="D1916" t="s">
        <v>6081</v>
      </c>
    </row>
    <row r="1917" spans="1:4" x14ac:dyDescent="0.25">
      <c r="A1917" t="s">
        <v>6223</v>
      </c>
      <c r="B1917" t="s">
        <v>6069</v>
      </c>
      <c r="C1917" t="s">
        <v>6224</v>
      </c>
      <c r="D1917" t="s">
        <v>6071</v>
      </c>
    </row>
    <row r="1918" spans="1:4" x14ac:dyDescent="0.25">
      <c r="A1918" t="s">
        <v>6225</v>
      </c>
      <c r="B1918" t="s">
        <v>6069</v>
      </c>
      <c r="C1918" t="s">
        <v>6226</v>
      </c>
      <c r="D1918" t="s">
        <v>6071</v>
      </c>
    </row>
    <row r="1919" spans="1:4" x14ac:dyDescent="0.25">
      <c r="A1919" t="s">
        <v>6227</v>
      </c>
      <c r="B1919" t="s">
        <v>6069</v>
      </c>
      <c r="C1919" t="s">
        <v>6228</v>
      </c>
      <c r="D1919" t="s">
        <v>2131</v>
      </c>
    </row>
    <row r="1920" spans="1:4" x14ac:dyDescent="0.25">
      <c r="A1920" t="s">
        <v>6229</v>
      </c>
      <c r="B1920" t="s">
        <v>6069</v>
      </c>
      <c r="C1920" t="s">
        <v>6230</v>
      </c>
      <c r="D1920" t="s">
        <v>6074</v>
      </c>
    </row>
    <row r="1921" spans="1:4" x14ac:dyDescent="0.25">
      <c r="A1921" t="s">
        <v>6231</v>
      </c>
      <c r="B1921" t="s">
        <v>6069</v>
      </c>
      <c r="C1921" t="s">
        <v>6232</v>
      </c>
      <c r="D1921" t="s">
        <v>6071</v>
      </c>
    </row>
    <row r="1922" spans="1:4" x14ac:dyDescent="0.25">
      <c r="A1922" t="s">
        <v>6233</v>
      </c>
      <c r="B1922" t="s">
        <v>6069</v>
      </c>
      <c r="C1922" t="s">
        <v>6234</v>
      </c>
      <c r="D1922" t="s">
        <v>6071</v>
      </c>
    </row>
    <row r="1923" spans="1:4" x14ac:dyDescent="0.25">
      <c r="A1923" t="s">
        <v>6235</v>
      </c>
      <c r="B1923" t="s">
        <v>6069</v>
      </c>
      <c r="C1923" t="s">
        <v>6236</v>
      </c>
      <c r="D1923" t="s">
        <v>6071</v>
      </c>
    </row>
    <row r="1924" spans="1:4" x14ac:dyDescent="0.25">
      <c r="A1924" t="s">
        <v>6237</v>
      </c>
      <c r="B1924" t="s">
        <v>6069</v>
      </c>
      <c r="C1924" t="s">
        <v>6238</v>
      </c>
      <c r="D1924" t="s">
        <v>6071</v>
      </c>
    </row>
    <row r="1925" spans="1:4" x14ac:dyDescent="0.25">
      <c r="A1925" t="s">
        <v>6239</v>
      </c>
      <c r="B1925" t="s">
        <v>6069</v>
      </c>
      <c r="C1925" t="s">
        <v>6240</v>
      </c>
      <c r="D1925" t="s">
        <v>6074</v>
      </c>
    </row>
    <row r="1926" spans="1:4" x14ac:dyDescent="0.25">
      <c r="A1926" t="s">
        <v>6241</v>
      </c>
      <c r="B1926" t="s">
        <v>6069</v>
      </c>
      <c r="C1926" t="s">
        <v>6242</v>
      </c>
      <c r="D1926" t="s">
        <v>6074</v>
      </c>
    </row>
    <row r="1927" spans="1:4" x14ac:dyDescent="0.25">
      <c r="A1927" t="s">
        <v>6243</v>
      </c>
      <c r="B1927" t="s">
        <v>6069</v>
      </c>
      <c r="C1927" t="s">
        <v>6244</v>
      </c>
      <c r="D1927" t="s">
        <v>6081</v>
      </c>
    </row>
    <row r="1928" spans="1:4" x14ac:dyDescent="0.25">
      <c r="A1928" t="s">
        <v>6245</v>
      </c>
      <c r="B1928" t="s">
        <v>6069</v>
      </c>
      <c r="C1928" t="s">
        <v>6246</v>
      </c>
      <c r="D1928" t="s">
        <v>6071</v>
      </c>
    </row>
    <row r="1929" spans="1:4" x14ac:dyDescent="0.25">
      <c r="A1929" t="s">
        <v>6247</v>
      </c>
      <c r="B1929" t="s">
        <v>6069</v>
      </c>
      <c r="C1929" t="s">
        <v>6246</v>
      </c>
      <c r="D1929" t="s">
        <v>6071</v>
      </c>
    </row>
    <row r="1930" spans="1:4" x14ac:dyDescent="0.25">
      <c r="A1930" t="s">
        <v>6248</v>
      </c>
      <c r="B1930" t="s">
        <v>6069</v>
      </c>
      <c r="C1930" t="s">
        <v>6249</v>
      </c>
      <c r="D1930" t="s">
        <v>1867</v>
      </c>
    </row>
    <row r="1931" spans="1:4" x14ac:dyDescent="0.25">
      <c r="A1931" t="s">
        <v>6250</v>
      </c>
      <c r="B1931" t="s">
        <v>6069</v>
      </c>
      <c r="C1931" t="s">
        <v>6249</v>
      </c>
      <c r="D1931" t="s">
        <v>1867</v>
      </c>
    </row>
    <row r="1932" spans="1:4" x14ac:dyDescent="0.25">
      <c r="A1932" t="s">
        <v>6251</v>
      </c>
      <c r="B1932" t="s">
        <v>6069</v>
      </c>
      <c r="C1932" t="s">
        <v>6252</v>
      </c>
      <c r="D1932" t="s">
        <v>6074</v>
      </c>
    </row>
    <row r="1933" spans="1:4" x14ac:dyDescent="0.25">
      <c r="A1933" t="s">
        <v>6253</v>
      </c>
      <c r="B1933" t="s">
        <v>6069</v>
      </c>
      <c r="C1933" t="s">
        <v>6254</v>
      </c>
      <c r="D1933" t="s">
        <v>6071</v>
      </c>
    </row>
    <row r="1934" spans="1:4" x14ac:dyDescent="0.25">
      <c r="A1934" t="s">
        <v>6255</v>
      </c>
      <c r="B1934" t="s">
        <v>6069</v>
      </c>
      <c r="C1934" t="s">
        <v>6256</v>
      </c>
      <c r="D1934" t="s">
        <v>6074</v>
      </c>
    </row>
    <row r="1935" spans="1:4" x14ac:dyDescent="0.25">
      <c r="A1935" t="s">
        <v>6257</v>
      </c>
      <c r="B1935" t="s">
        <v>6069</v>
      </c>
      <c r="C1935" t="s">
        <v>6258</v>
      </c>
      <c r="D1935" t="s">
        <v>6074</v>
      </c>
    </row>
    <row r="1936" spans="1:4" x14ac:dyDescent="0.25">
      <c r="A1936" t="s">
        <v>6259</v>
      </c>
      <c r="B1936" t="s">
        <v>6069</v>
      </c>
      <c r="C1936" t="s">
        <v>6260</v>
      </c>
      <c r="D1936" t="s">
        <v>6074</v>
      </c>
    </row>
    <row r="1937" spans="1:4" x14ac:dyDescent="0.25">
      <c r="A1937" t="s">
        <v>6261</v>
      </c>
      <c r="B1937" t="s">
        <v>6069</v>
      </c>
      <c r="C1937" t="s">
        <v>6262</v>
      </c>
      <c r="D1937" t="s">
        <v>6071</v>
      </c>
    </row>
    <row r="1938" spans="1:4" x14ac:dyDescent="0.25">
      <c r="A1938" t="s">
        <v>6263</v>
      </c>
      <c r="B1938" t="s">
        <v>6069</v>
      </c>
      <c r="C1938" t="s">
        <v>6264</v>
      </c>
      <c r="D1938" t="s">
        <v>6071</v>
      </c>
    </row>
    <row r="1939" spans="1:4" x14ac:dyDescent="0.25">
      <c r="A1939" t="s">
        <v>6265</v>
      </c>
      <c r="B1939" t="s">
        <v>6069</v>
      </c>
      <c r="C1939" t="s">
        <v>6266</v>
      </c>
      <c r="D1939" t="s">
        <v>6071</v>
      </c>
    </row>
    <row r="1940" spans="1:4" x14ac:dyDescent="0.25">
      <c r="A1940" t="s">
        <v>6267</v>
      </c>
      <c r="B1940" t="s">
        <v>6069</v>
      </c>
      <c r="C1940" t="s">
        <v>6268</v>
      </c>
      <c r="D1940" t="s">
        <v>6071</v>
      </c>
    </row>
    <row r="1941" spans="1:4" x14ac:dyDescent="0.25">
      <c r="A1941" t="s">
        <v>6269</v>
      </c>
      <c r="B1941" t="s">
        <v>6069</v>
      </c>
      <c r="C1941" t="s">
        <v>6270</v>
      </c>
      <c r="D1941" t="s">
        <v>6071</v>
      </c>
    </row>
    <row r="1942" spans="1:4" x14ac:dyDescent="0.25">
      <c r="A1942" t="s">
        <v>6271</v>
      </c>
      <c r="B1942" t="s">
        <v>6272</v>
      </c>
      <c r="C1942" t="s">
        <v>6273</v>
      </c>
      <c r="D1942" t="s">
        <v>6274</v>
      </c>
    </row>
    <row r="1943" spans="1:4" x14ac:dyDescent="0.25">
      <c r="A1943" t="s">
        <v>6275</v>
      </c>
      <c r="B1943" t="s">
        <v>6272</v>
      </c>
      <c r="C1943" t="s">
        <v>6276</v>
      </c>
      <c r="D1943" t="s">
        <v>6274</v>
      </c>
    </row>
    <row r="1944" spans="1:4" x14ac:dyDescent="0.25">
      <c r="A1944" t="s">
        <v>6277</v>
      </c>
      <c r="B1944" t="s">
        <v>6272</v>
      </c>
      <c r="C1944" t="s">
        <v>6278</v>
      </c>
      <c r="D1944" t="s">
        <v>6274</v>
      </c>
    </row>
    <row r="1945" spans="1:4" x14ac:dyDescent="0.25">
      <c r="A1945" t="s">
        <v>6279</v>
      </c>
      <c r="B1945" t="s">
        <v>6272</v>
      </c>
      <c r="C1945" t="s">
        <v>6280</v>
      </c>
      <c r="D1945" t="s">
        <v>6274</v>
      </c>
    </row>
    <row r="1946" spans="1:4" x14ac:dyDescent="0.25">
      <c r="A1946" t="s">
        <v>6281</v>
      </c>
      <c r="B1946" t="s">
        <v>6272</v>
      </c>
      <c r="C1946" t="s">
        <v>6282</v>
      </c>
      <c r="D1946" t="s">
        <v>6274</v>
      </c>
    </row>
    <row r="1947" spans="1:4" x14ac:dyDescent="0.25">
      <c r="A1947" t="s">
        <v>6283</v>
      </c>
      <c r="B1947" t="s">
        <v>6272</v>
      </c>
      <c r="C1947" t="s">
        <v>6284</v>
      </c>
      <c r="D1947" t="s">
        <v>6274</v>
      </c>
    </row>
    <row r="1948" spans="1:4" x14ac:dyDescent="0.25">
      <c r="A1948" t="s">
        <v>6285</v>
      </c>
      <c r="B1948" t="s">
        <v>6272</v>
      </c>
      <c r="C1948" t="s">
        <v>6286</v>
      </c>
      <c r="D1948" t="s">
        <v>6274</v>
      </c>
    </row>
    <row r="1949" spans="1:4" x14ac:dyDescent="0.25">
      <c r="A1949" t="s">
        <v>6287</v>
      </c>
      <c r="B1949" t="s">
        <v>6272</v>
      </c>
      <c r="C1949" t="s">
        <v>6288</v>
      </c>
      <c r="D1949" t="s">
        <v>6274</v>
      </c>
    </row>
    <row r="1950" spans="1:4" x14ac:dyDescent="0.25">
      <c r="A1950" t="s">
        <v>6289</v>
      </c>
      <c r="B1950" t="s">
        <v>6272</v>
      </c>
      <c r="C1950" t="s">
        <v>6290</v>
      </c>
      <c r="D1950" t="s">
        <v>6274</v>
      </c>
    </row>
    <row r="1951" spans="1:4" x14ac:dyDescent="0.25">
      <c r="A1951" t="s">
        <v>6291</v>
      </c>
      <c r="B1951" t="s">
        <v>6272</v>
      </c>
      <c r="C1951" t="s">
        <v>6292</v>
      </c>
      <c r="D1951" t="s">
        <v>6274</v>
      </c>
    </row>
    <row r="1952" spans="1:4" x14ac:dyDescent="0.25">
      <c r="A1952" t="s">
        <v>6293</v>
      </c>
      <c r="B1952" t="s">
        <v>6272</v>
      </c>
      <c r="C1952" t="s">
        <v>6294</v>
      </c>
      <c r="D1952" t="s">
        <v>6274</v>
      </c>
    </row>
    <row r="1953" spans="1:4" x14ac:dyDescent="0.25">
      <c r="A1953" t="s">
        <v>6295</v>
      </c>
      <c r="B1953" t="s">
        <v>6272</v>
      </c>
      <c r="C1953" t="s">
        <v>6296</v>
      </c>
      <c r="D1953" t="s">
        <v>6274</v>
      </c>
    </row>
    <row r="1954" spans="1:4" x14ac:dyDescent="0.25">
      <c r="A1954" t="s">
        <v>6297</v>
      </c>
      <c r="B1954" t="s">
        <v>6272</v>
      </c>
      <c r="C1954" t="s">
        <v>6298</v>
      </c>
      <c r="D1954" t="s">
        <v>6274</v>
      </c>
    </row>
    <row r="1955" spans="1:4" x14ac:dyDescent="0.25">
      <c r="A1955" t="s">
        <v>6299</v>
      </c>
      <c r="B1955" t="s">
        <v>6272</v>
      </c>
      <c r="C1955" t="s">
        <v>6300</v>
      </c>
      <c r="D1955" t="s">
        <v>6274</v>
      </c>
    </row>
    <row r="1956" spans="1:4" x14ac:dyDescent="0.25">
      <c r="A1956" t="s">
        <v>6301</v>
      </c>
      <c r="B1956" t="s">
        <v>6272</v>
      </c>
      <c r="C1956" t="s">
        <v>6302</v>
      </c>
      <c r="D1956" t="s">
        <v>6274</v>
      </c>
    </row>
    <row r="1957" spans="1:4" x14ac:dyDescent="0.25">
      <c r="A1957" t="s">
        <v>6303</v>
      </c>
      <c r="B1957" t="s">
        <v>6272</v>
      </c>
      <c r="C1957" t="s">
        <v>6304</v>
      </c>
      <c r="D1957" t="s">
        <v>6274</v>
      </c>
    </row>
    <row r="1958" spans="1:4" x14ac:dyDescent="0.25">
      <c r="A1958" t="s">
        <v>6305</v>
      </c>
      <c r="B1958" t="s">
        <v>6272</v>
      </c>
      <c r="C1958" t="s">
        <v>6306</v>
      </c>
      <c r="D1958" t="s">
        <v>6274</v>
      </c>
    </row>
    <row r="1959" spans="1:4" x14ac:dyDescent="0.25">
      <c r="A1959" t="s">
        <v>6307</v>
      </c>
      <c r="B1959" t="s">
        <v>6272</v>
      </c>
      <c r="C1959" t="s">
        <v>6308</v>
      </c>
      <c r="D1959" t="s">
        <v>6274</v>
      </c>
    </row>
    <row r="1960" spans="1:4" x14ac:dyDescent="0.25">
      <c r="A1960" t="s">
        <v>6309</v>
      </c>
      <c r="B1960" t="s">
        <v>6272</v>
      </c>
      <c r="C1960" t="s">
        <v>6310</v>
      </c>
      <c r="D1960" t="s">
        <v>6274</v>
      </c>
    </row>
    <row r="1961" spans="1:4" x14ac:dyDescent="0.25">
      <c r="A1961" t="s">
        <v>6311</v>
      </c>
      <c r="B1961" t="s">
        <v>6272</v>
      </c>
      <c r="C1961" t="s">
        <v>6312</v>
      </c>
      <c r="D1961" t="s">
        <v>6274</v>
      </c>
    </row>
    <row r="1962" spans="1:4" x14ac:dyDescent="0.25">
      <c r="A1962" t="s">
        <v>6313</v>
      </c>
      <c r="B1962" t="s">
        <v>6272</v>
      </c>
      <c r="C1962" t="s">
        <v>6314</v>
      </c>
      <c r="D1962" t="s">
        <v>6274</v>
      </c>
    </row>
    <row r="1963" spans="1:4" x14ac:dyDescent="0.25">
      <c r="A1963" t="s">
        <v>6315</v>
      </c>
      <c r="B1963" t="s">
        <v>6272</v>
      </c>
      <c r="C1963" t="s">
        <v>6316</v>
      </c>
      <c r="D1963" t="s">
        <v>6274</v>
      </c>
    </row>
    <row r="1964" spans="1:4" x14ac:dyDescent="0.25">
      <c r="A1964" t="s">
        <v>6317</v>
      </c>
      <c r="B1964" t="s">
        <v>6272</v>
      </c>
      <c r="C1964" t="s">
        <v>6318</v>
      </c>
      <c r="D1964" t="s">
        <v>6274</v>
      </c>
    </row>
    <row r="1965" spans="1:4" x14ac:dyDescent="0.25">
      <c r="A1965" t="s">
        <v>6319</v>
      </c>
      <c r="B1965" t="s">
        <v>6272</v>
      </c>
      <c r="C1965" t="s">
        <v>6320</v>
      </c>
      <c r="D1965" t="s">
        <v>6274</v>
      </c>
    </row>
    <row r="1966" spans="1:4" x14ac:dyDescent="0.25">
      <c r="A1966" t="s">
        <v>6321</v>
      </c>
      <c r="B1966" t="s">
        <v>6272</v>
      </c>
      <c r="C1966" t="s">
        <v>6322</v>
      </c>
      <c r="D1966" t="s">
        <v>6274</v>
      </c>
    </row>
    <row r="1967" spans="1:4" x14ac:dyDescent="0.25">
      <c r="A1967" t="s">
        <v>6323</v>
      </c>
      <c r="B1967" t="s">
        <v>6272</v>
      </c>
      <c r="C1967" t="s">
        <v>6324</v>
      </c>
      <c r="D1967" t="s">
        <v>1737</v>
      </c>
    </row>
    <row r="1968" spans="1:4" x14ac:dyDescent="0.25">
      <c r="A1968" t="s">
        <v>6325</v>
      </c>
      <c r="B1968" t="s">
        <v>6272</v>
      </c>
      <c r="C1968" t="s">
        <v>6326</v>
      </c>
      <c r="D1968" t="s">
        <v>6274</v>
      </c>
    </row>
    <row r="1969" spans="1:4" x14ac:dyDescent="0.25">
      <c r="A1969" t="s">
        <v>6327</v>
      </c>
      <c r="B1969" t="s">
        <v>6272</v>
      </c>
      <c r="C1969" t="s">
        <v>6328</v>
      </c>
      <c r="D1969" t="s">
        <v>6274</v>
      </c>
    </row>
    <row r="1970" spans="1:4" x14ac:dyDescent="0.25">
      <c r="A1970" t="s">
        <v>6329</v>
      </c>
      <c r="B1970" t="s">
        <v>6272</v>
      </c>
      <c r="C1970" t="s">
        <v>6330</v>
      </c>
      <c r="D1970" t="s">
        <v>6274</v>
      </c>
    </row>
    <row r="1971" spans="1:4" x14ac:dyDescent="0.25">
      <c r="A1971" t="s">
        <v>6331</v>
      </c>
      <c r="B1971" t="s">
        <v>6272</v>
      </c>
      <c r="C1971" t="s">
        <v>6332</v>
      </c>
      <c r="D1971" t="s">
        <v>6274</v>
      </c>
    </row>
    <row r="1972" spans="1:4" x14ac:dyDescent="0.25">
      <c r="A1972" t="s">
        <v>6333</v>
      </c>
      <c r="B1972" t="s">
        <v>6272</v>
      </c>
      <c r="C1972" t="s">
        <v>6334</v>
      </c>
      <c r="D1972" t="s">
        <v>6274</v>
      </c>
    </row>
    <row r="1973" spans="1:4" x14ac:dyDescent="0.25">
      <c r="A1973" t="s">
        <v>6335</v>
      </c>
      <c r="B1973" t="s">
        <v>6272</v>
      </c>
      <c r="C1973" t="s">
        <v>6336</v>
      </c>
      <c r="D1973" t="s">
        <v>1737</v>
      </c>
    </row>
    <row r="1974" spans="1:4" x14ac:dyDescent="0.25">
      <c r="A1974" t="s">
        <v>6337</v>
      </c>
      <c r="B1974" t="s">
        <v>6272</v>
      </c>
      <c r="C1974" t="s">
        <v>6338</v>
      </c>
      <c r="D1974" t="s">
        <v>6274</v>
      </c>
    </row>
    <row r="1975" spans="1:4" x14ac:dyDescent="0.25">
      <c r="A1975" t="s">
        <v>6339</v>
      </c>
      <c r="B1975" t="s">
        <v>6272</v>
      </c>
      <c r="C1975" t="s">
        <v>6340</v>
      </c>
      <c r="D1975" t="s">
        <v>6274</v>
      </c>
    </row>
    <row r="1976" spans="1:4" x14ac:dyDescent="0.25">
      <c r="A1976" t="s">
        <v>6341</v>
      </c>
      <c r="B1976" t="s">
        <v>6272</v>
      </c>
      <c r="C1976" t="s">
        <v>6340</v>
      </c>
      <c r="D1976" t="s">
        <v>6274</v>
      </c>
    </row>
    <row r="1977" spans="1:4" x14ac:dyDescent="0.25">
      <c r="A1977" t="s">
        <v>6342</v>
      </c>
      <c r="B1977" t="s">
        <v>6272</v>
      </c>
      <c r="C1977" t="s">
        <v>6343</v>
      </c>
      <c r="D1977" t="s">
        <v>6274</v>
      </c>
    </row>
    <row r="1978" spans="1:4" x14ac:dyDescent="0.25">
      <c r="A1978" t="s">
        <v>6344</v>
      </c>
      <c r="B1978" t="s">
        <v>6272</v>
      </c>
      <c r="C1978" t="s">
        <v>6345</v>
      </c>
      <c r="D1978" t="s">
        <v>6274</v>
      </c>
    </row>
    <row r="1979" spans="1:4" x14ac:dyDescent="0.25">
      <c r="A1979" t="s">
        <v>6346</v>
      </c>
      <c r="B1979" t="s">
        <v>6272</v>
      </c>
      <c r="C1979" t="s">
        <v>6345</v>
      </c>
      <c r="D1979" t="s">
        <v>6274</v>
      </c>
    </row>
    <row r="1980" spans="1:4" x14ac:dyDescent="0.25">
      <c r="A1980" t="s">
        <v>6347</v>
      </c>
      <c r="B1980" t="s">
        <v>6272</v>
      </c>
      <c r="C1980" t="s">
        <v>6348</v>
      </c>
      <c r="D1980" t="s">
        <v>6274</v>
      </c>
    </row>
    <row r="1981" spans="1:4" x14ac:dyDescent="0.25">
      <c r="A1981" t="s">
        <v>6349</v>
      </c>
      <c r="B1981" t="s">
        <v>6272</v>
      </c>
      <c r="C1981" t="s">
        <v>6350</v>
      </c>
      <c r="D1981" t="s">
        <v>6274</v>
      </c>
    </row>
    <row r="1982" spans="1:4" x14ac:dyDescent="0.25">
      <c r="A1982" t="s">
        <v>6351</v>
      </c>
      <c r="B1982" t="s">
        <v>6272</v>
      </c>
      <c r="C1982" t="s">
        <v>6352</v>
      </c>
      <c r="D1982" t="s">
        <v>6274</v>
      </c>
    </row>
    <row r="1983" spans="1:4" x14ac:dyDescent="0.25">
      <c r="A1983" t="s">
        <v>6353</v>
      </c>
      <c r="B1983" t="s">
        <v>6272</v>
      </c>
      <c r="C1983" t="s">
        <v>6352</v>
      </c>
      <c r="D1983" t="s">
        <v>6274</v>
      </c>
    </row>
    <row r="1984" spans="1:4" x14ac:dyDescent="0.25">
      <c r="A1984" t="s">
        <v>6354</v>
      </c>
      <c r="B1984" t="s">
        <v>6272</v>
      </c>
      <c r="C1984" t="s">
        <v>6355</v>
      </c>
      <c r="D1984" t="s">
        <v>1737</v>
      </c>
    </row>
    <row r="1985" spans="1:4" x14ac:dyDescent="0.25">
      <c r="A1985" t="s">
        <v>6356</v>
      </c>
      <c r="B1985" t="s">
        <v>6272</v>
      </c>
      <c r="C1985" t="s">
        <v>6357</v>
      </c>
      <c r="D1985" t="s">
        <v>6274</v>
      </c>
    </row>
    <row r="1986" spans="1:4" x14ac:dyDescent="0.25">
      <c r="A1986" t="s">
        <v>6358</v>
      </c>
      <c r="B1986" t="s">
        <v>6272</v>
      </c>
      <c r="C1986" t="s">
        <v>6359</v>
      </c>
      <c r="D1986" t="s">
        <v>6274</v>
      </c>
    </row>
    <row r="1987" spans="1:4" x14ac:dyDescent="0.25">
      <c r="A1987" t="s">
        <v>6360</v>
      </c>
      <c r="B1987" t="s">
        <v>6272</v>
      </c>
      <c r="C1987" t="s">
        <v>6361</v>
      </c>
      <c r="D1987" t="s">
        <v>6274</v>
      </c>
    </row>
    <row r="1988" spans="1:4" x14ac:dyDescent="0.25">
      <c r="A1988" t="s">
        <v>6362</v>
      </c>
      <c r="B1988" t="s">
        <v>6272</v>
      </c>
      <c r="C1988" t="s">
        <v>6363</v>
      </c>
      <c r="D1988" t="s">
        <v>6274</v>
      </c>
    </row>
    <row r="1989" spans="1:4" x14ac:dyDescent="0.25">
      <c r="A1989" t="s">
        <v>6364</v>
      </c>
      <c r="B1989" t="s">
        <v>6272</v>
      </c>
      <c r="C1989" t="s">
        <v>6365</v>
      </c>
      <c r="D1989" t="s">
        <v>1737</v>
      </c>
    </row>
    <row r="1990" spans="1:4" x14ac:dyDescent="0.25">
      <c r="A1990" t="s">
        <v>6366</v>
      </c>
      <c r="B1990" t="s">
        <v>6272</v>
      </c>
      <c r="C1990" t="s">
        <v>6367</v>
      </c>
      <c r="D1990" t="s">
        <v>6274</v>
      </c>
    </row>
    <row r="1991" spans="1:4" x14ac:dyDescent="0.25">
      <c r="A1991" t="s">
        <v>6368</v>
      </c>
      <c r="B1991" t="s">
        <v>6272</v>
      </c>
      <c r="C1991" t="s">
        <v>6369</v>
      </c>
      <c r="D1991" t="s">
        <v>6274</v>
      </c>
    </row>
    <row r="1992" spans="1:4" x14ac:dyDescent="0.25">
      <c r="A1992" t="s">
        <v>6370</v>
      </c>
      <c r="B1992" t="s">
        <v>6272</v>
      </c>
      <c r="C1992" t="s">
        <v>6371</v>
      </c>
      <c r="D1992" t="s">
        <v>6274</v>
      </c>
    </row>
    <row r="1993" spans="1:4" x14ac:dyDescent="0.25">
      <c r="A1993" t="s">
        <v>6372</v>
      </c>
      <c r="B1993" t="s">
        <v>6272</v>
      </c>
      <c r="C1993" t="s">
        <v>6373</v>
      </c>
      <c r="D1993" t="s">
        <v>1737</v>
      </c>
    </row>
    <row r="1994" spans="1:4" x14ac:dyDescent="0.25">
      <c r="A1994" t="s">
        <v>6374</v>
      </c>
      <c r="B1994" t="s">
        <v>6272</v>
      </c>
      <c r="C1994" t="s">
        <v>6375</v>
      </c>
      <c r="D1994" t="s">
        <v>6274</v>
      </c>
    </row>
    <row r="1995" spans="1:4" x14ac:dyDescent="0.25">
      <c r="A1995" t="s">
        <v>6376</v>
      </c>
      <c r="B1995" t="s">
        <v>6272</v>
      </c>
      <c r="C1995" t="s">
        <v>6377</v>
      </c>
      <c r="D1995" t="s">
        <v>6274</v>
      </c>
    </row>
    <row r="1996" spans="1:4" x14ac:dyDescent="0.25">
      <c r="A1996" t="s">
        <v>6378</v>
      </c>
      <c r="B1996" t="s">
        <v>6272</v>
      </c>
      <c r="C1996" t="s">
        <v>6379</v>
      </c>
      <c r="D1996" t="s">
        <v>6274</v>
      </c>
    </row>
    <row r="1997" spans="1:4" x14ac:dyDescent="0.25">
      <c r="A1997" t="s">
        <v>6380</v>
      </c>
      <c r="B1997" t="s">
        <v>6272</v>
      </c>
      <c r="C1997" t="s">
        <v>6381</v>
      </c>
      <c r="D1997" t="s">
        <v>6274</v>
      </c>
    </row>
    <row r="1998" spans="1:4" x14ac:dyDescent="0.25">
      <c r="A1998" t="s">
        <v>6382</v>
      </c>
      <c r="B1998" t="s">
        <v>6272</v>
      </c>
      <c r="C1998" t="s">
        <v>6383</v>
      </c>
      <c r="D1998" t="s">
        <v>1737</v>
      </c>
    </row>
    <row r="1999" spans="1:4" x14ac:dyDescent="0.25">
      <c r="A1999" t="s">
        <v>6384</v>
      </c>
      <c r="B1999" t="s">
        <v>6272</v>
      </c>
      <c r="C1999" t="s">
        <v>6385</v>
      </c>
      <c r="D1999" t="s">
        <v>6274</v>
      </c>
    </row>
    <row r="2000" spans="1:4" x14ac:dyDescent="0.25">
      <c r="A2000" t="s">
        <v>6386</v>
      </c>
      <c r="B2000" t="s">
        <v>6272</v>
      </c>
      <c r="C2000" t="s">
        <v>6385</v>
      </c>
      <c r="D2000" t="s">
        <v>6274</v>
      </c>
    </row>
    <row r="2001" spans="1:4" x14ac:dyDescent="0.25">
      <c r="A2001" t="s">
        <v>6387</v>
      </c>
      <c r="B2001" t="s">
        <v>6272</v>
      </c>
      <c r="C2001" t="s">
        <v>6388</v>
      </c>
      <c r="D2001" t="s">
        <v>6274</v>
      </c>
    </row>
    <row r="2002" spans="1:4" x14ac:dyDescent="0.25">
      <c r="A2002" t="s">
        <v>6389</v>
      </c>
      <c r="B2002" t="s">
        <v>6272</v>
      </c>
      <c r="C2002" t="s">
        <v>6390</v>
      </c>
      <c r="D2002" t="s">
        <v>6274</v>
      </c>
    </row>
    <row r="2003" spans="1:4" x14ac:dyDescent="0.25">
      <c r="A2003" t="s">
        <v>6391</v>
      </c>
      <c r="B2003" t="s">
        <v>6272</v>
      </c>
      <c r="C2003" t="s">
        <v>6392</v>
      </c>
      <c r="D2003" t="s">
        <v>6274</v>
      </c>
    </row>
    <row r="2004" spans="1:4" x14ac:dyDescent="0.25">
      <c r="A2004" t="s">
        <v>6393</v>
      </c>
      <c r="B2004" t="s">
        <v>6272</v>
      </c>
      <c r="C2004" t="s">
        <v>6394</v>
      </c>
      <c r="D2004" t="s">
        <v>6274</v>
      </c>
    </row>
    <row r="2005" spans="1:4" x14ac:dyDescent="0.25">
      <c r="A2005" t="s">
        <v>6395</v>
      </c>
      <c r="B2005" t="s">
        <v>6272</v>
      </c>
      <c r="C2005" t="s">
        <v>6396</v>
      </c>
      <c r="D2005" t="s">
        <v>6274</v>
      </c>
    </row>
    <row r="2006" spans="1:4" x14ac:dyDescent="0.25">
      <c r="A2006" t="s">
        <v>6397</v>
      </c>
      <c r="B2006" t="s">
        <v>6272</v>
      </c>
      <c r="C2006" t="s">
        <v>6398</v>
      </c>
      <c r="D2006" t="s">
        <v>1737</v>
      </c>
    </row>
    <row r="2007" spans="1:4" x14ac:dyDescent="0.25">
      <c r="A2007" t="s">
        <v>6399</v>
      </c>
      <c r="B2007" t="s">
        <v>6272</v>
      </c>
      <c r="C2007" t="s">
        <v>6400</v>
      </c>
      <c r="D2007" t="s">
        <v>6274</v>
      </c>
    </row>
    <row r="2008" spans="1:4" x14ac:dyDescent="0.25">
      <c r="A2008" t="s">
        <v>6401</v>
      </c>
      <c r="B2008" t="s">
        <v>6272</v>
      </c>
      <c r="C2008" t="s">
        <v>6402</v>
      </c>
      <c r="D2008" t="s">
        <v>6274</v>
      </c>
    </row>
    <row r="2009" spans="1:4" x14ac:dyDescent="0.25">
      <c r="A2009" t="s">
        <v>6403</v>
      </c>
      <c r="B2009" t="s">
        <v>6272</v>
      </c>
      <c r="C2009" t="s">
        <v>6404</v>
      </c>
      <c r="D2009" t="s">
        <v>6274</v>
      </c>
    </row>
    <row r="2010" spans="1:4" x14ac:dyDescent="0.25">
      <c r="A2010" t="s">
        <v>6405</v>
      </c>
      <c r="B2010" t="s">
        <v>6272</v>
      </c>
      <c r="C2010" t="s">
        <v>6406</v>
      </c>
      <c r="D2010" t="s">
        <v>6274</v>
      </c>
    </row>
    <row r="2011" spans="1:4" x14ac:dyDescent="0.25">
      <c r="A2011" t="s">
        <v>6407</v>
      </c>
      <c r="B2011" t="s">
        <v>6272</v>
      </c>
      <c r="C2011" t="s">
        <v>6408</v>
      </c>
      <c r="D2011" t="s">
        <v>6274</v>
      </c>
    </row>
    <row r="2012" spans="1:4" x14ac:dyDescent="0.25">
      <c r="A2012" t="s">
        <v>6409</v>
      </c>
      <c r="B2012" t="s">
        <v>6272</v>
      </c>
      <c r="C2012" t="s">
        <v>6410</v>
      </c>
      <c r="D2012" t="s">
        <v>6274</v>
      </c>
    </row>
    <row r="2013" spans="1:4" x14ac:dyDescent="0.25">
      <c r="A2013" t="s">
        <v>6411</v>
      </c>
      <c r="B2013" t="s">
        <v>6272</v>
      </c>
      <c r="C2013" t="s">
        <v>6412</v>
      </c>
      <c r="D2013" t="s">
        <v>6274</v>
      </c>
    </row>
    <row r="2014" spans="1:4" x14ac:dyDescent="0.25">
      <c r="A2014" t="s">
        <v>6413</v>
      </c>
      <c r="B2014" t="s">
        <v>6272</v>
      </c>
      <c r="C2014" t="s">
        <v>6414</v>
      </c>
      <c r="D2014" t="s">
        <v>1737</v>
      </c>
    </row>
    <row r="2015" spans="1:4" x14ac:dyDescent="0.25">
      <c r="A2015" t="s">
        <v>6415</v>
      </c>
      <c r="B2015" t="s">
        <v>6272</v>
      </c>
      <c r="C2015" t="s">
        <v>6416</v>
      </c>
      <c r="D2015" t="s">
        <v>1737</v>
      </c>
    </row>
    <row r="2016" spans="1:4" x14ac:dyDescent="0.25">
      <c r="A2016" t="s">
        <v>6417</v>
      </c>
      <c r="B2016" t="s">
        <v>6272</v>
      </c>
      <c r="C2016" t="s">
        <v>6418</v>
      </c>
      <c r="D2016" t="s">
        <v>6274</v>
      </c>
    </row>
    <row r="2017" spans="1:4" x14ac:dyDescent="0.25">
      <c r="A2017" t="s">
        <v>6419</v>
      </c>
      <c r="B2017" t="s">
        <v>6272</v>
      </c>
      <c r="C2017" t="s">
        <v>6420</v>
      </c>
      <c r="D2017" t="s">
        <v>6274</v>
      </c>
    </row>
    <row r="2018" spans="1:4" x14ac:dyDescent="0.25">
      <c r="A2018" t="s">
        <v>6421</v>
      </c>
      <c r="B2018" t="s">
        <v>6272</v>
      </c>
      <c r="C2018" t="s">
        <v>6422</v>
      </c>
      <c r="D2018" t="s">
        <v>6274</v>
      </c>
    </row>
    <row r="2019" spans="1:4" x14ac:dyDescent="0.25">
      <c r="A2019" t="s">
        <v>1843</v>
      </c>
      <c r="B2019" t="s">
        <v>6272</v>
      </c>
      <c r="C2019" t="s">
        <v>6423</v>
      </c>
      <c r="D2019" t="s">
        <v>6274</v>
      </c>
    </row>
    <row r="2020" spans="1:4" x14ac:dyDescent="0.25">
      <c r="A2020" t="s">
        <v>6424</v>
      </c>
      <c r="B2020" t="s">
        <v>6272</v>
      </c>
      <c r="C2020" t="s">
        <v>6425</v>
      </c>
      <c r="D2020" t="s">
        <v>6274</v>
      </c>
    </row>
    <row r="2021" spans="1:4" x14ac:dyDescent="0.25">
      <c r="A2021" t="s">
        <v>6426</v>
      </c>
      <c r="B2021" t="s">
        <v>6272</v>
      </c>
      <c r="C2021" t="s">
        <v>6425</v>
      </c>
      <c r="D2021" t="s">
        <v>6274</v>
      </c>
    </row>
    <row r="2022" spans="1:4" x14ac:dyDescent="0.25">
      <c r="A2022" t="s">
        <v>6427</v>
      </c>
      <c r="B2022" t="s">
        <v>6272</v>
      </c>
      <c r="C2022" t="s">
        <v>6425</v>
      </c>
      <c r="D2022" t="s">
        <v>6274</v>
      </c>
    </row>
    <row r="2023" spans="1:4" x14ac:dyDescent="0.25">
      <c r="A2023" t="s">
        <v>6428</v>
      </c>
      <c r="B2023" t="s">
        <v>6272</v>
      </c>
      <c r="C2023" t="s">
        <v>6429</v>
      </c>
      <c r="D2023" t="s">
        <v>6274</v>
      </c>
    </row>
    <row r="2024" spans="1:4" x14ac:dyDescent="0.25">
      <c r="A2024" t="s">
        <v>6430</v>
      </c>
      <c r="B2024" t="s">
        <v>6272</v>
      </c>
      <c r="C2024" t="s">
        <v>6431</v>
      </c>
      <c r="D2024" t="s">
        <v>6274</v>
      </c>
    </row>
    <row r="2025" spans="1:4" x14ac:dyDescent="0.25">
      <c r="A2025" t="s">
        <v>6432</v>
      </c>
      <c r="B2025" t="s">
        <v>6272</v>
      </c>
      <c r="C2025" t="s">
        <v>6433</v>
      </c>
      <c r="D2025" t="s">
        <v>6274</v>
      </c>
    </row>
    <row r="2026" spans="1:4" x14ac:dyDescent="0.25">
      <c r="A2026" t="s">
        <v>6434</v>
      </c>
      <c r="B2026" t="s">
        <v>6272</v>
      </c>
      <c r="C2026" t="s">
        <v>6435</v>
      </c>
      <c r="D2026" t="s">
        <v>6274</v>
      </c>
    </row>
    <row r="2027" spans="1:4" x14ac:dyDescent="0.25">
      <c r="A2027" t="s">
        <v>6436</v>
      </c>
      <c r="B2027" t="s">
        <v>6272</v>
      </c>
      <c r="C2027" t="s">
        <v>6437</v>
      </c>
      <c r="D2027" t="s">
        <v>6274</v>
      </c>
    </row>
    <row r="2028" spans="1:4" x14ac:dyDescent="0.25">
      <c r="A2028" t="s">
        <v>6438</v>
      </c>
      <c r="B2028" t="s">
        <v>6272</v>
      </c>
      <c r="C2028" t="s">
        <v>6439</v>
      </c>
      <c r="D2028" t="s">
        <v>6274</v>
      </c>
    </row>
    <row r="2029" spans="1:4" x14ac:dyDescent="0.25">
      <c r="A2029" t="s">
        <v>6440</v>
      </c>
      <c r="B2029" t="s">
        <v>6272</v>
      </c>
      <c r="C2029" t="s">
        <v>6441</v>
      </c>
      <c r="D2029" t="s">
        <v>6274</v>
      </c>
    </row>
    <row r="2030" spans="1:4" x14ac:dyDescent="0.25">
      <c r="A2030" t="s">
        <v>6442</v>
      </c>
      <c r="B2030" t="s">
        <v>6272</v>
      </c>
      <c r="C2030" t="s">
        <v>6443</v>
      </c>
      <c r="D2030" t="s">
        <v>1737</v>
      </c>
    </row>
    <row r="2031" spans="1:4" x14ac:dyDescent="0.25">
      <c r="A2031" t="s">
        <v>6444</v>
      </c>
      <c r="B2031" t="s">
        <v>6272</v>
      </c>
      <c r="C2031" t="s">
        <v>6445</v>
      </c>
      <c r="D2031" t="s">
        <v>6274</v>
      </c>
    </row>
    <row r="2032" spans="1:4" x14ac:dyDescent="0.25">
      <c r="A2032" t="s">
        <v>6446</v>
      </c>
      <c r="B2032" t="s">
        <v>6272</v>
      </c>
      <c r="C2032" t="s">
        <v>6445</v>
      </c>
      <c r="D2032" t="s">
        <v>6274</v>
      </c>
    </row>
    <row r="2033" spans="1:4" x14ac:dyDescent="0.25">
      <c r="A2033" t="s">
        <v>6447</v>
      </c>
      <c r="B2033" t="s">
        <v>6272</v>
      </c>
      <c r="C2033" t="s">
        <v>6448</v>
      </c>
      <c r="D2033" t="s">
        <v>1737</v>
      </c>
    </row>
    <row r="2034" spans="1:4" x14ac:dyDescent="0.25">
      <c r="A2034" t="s">
        <v>6449</v>
      </c>
      <c r="B2034" t="s">
        <v>6272</v>
      </c>
      <c r="C2034" t="s">
        <v>6450</v>
      </c>
      <c r="D2034" t="s">
        <v>6274</v>
      </c>
    </row>
    <row r="2035" spans="1:4" x14ac:dyDescent="0.25">
      <c r="A2035" t="s">
        <v>6451</v>
      </c>
      <c r="B2035" t="s">
        <v>6272</v>
      </c>
      <c r="C2035" t="s">
        <v>6452</v>
      </c>
      <c r="D2035" t="s">
        <v>6274</v>
      </c>
    </row>
    <row r="2036" spans="1:4" x14ac:dyDescent="0.25">
      <c r="A2036" t="s">
        <v>6453</v>
      </c>
      <c r="B2036" t="s">
        <v>6272</v>
      </c>
      <c r="C2036" t="s">
        <v>6454</v>
      </c>
      <c r="D2036" t="s">
        <v>6274</v>
      </c>
    </row>
    <row r="2037" spans="1:4" x14ac:dyDescent="0.25">
      <c r="A2037" t="s">
        <v>6455</v>
      </c>
      <c r="B2037" t="s">
        <v>6272</v>
      </c>
      <c r="C2037" t="s">
        <v>6456</v>
      </c>
      <c r="D2037" t="s">
        <v>6274</v>
      </c>
    </row>
    <row r="2038" spans="1:4" x14ac:dyDescent="0.25">
      <c r="A2038" t="s">
        <v>6457</v>
      </c>
      <c r="B2038" t="s">
        <v>6272</v>
      </c>
      <c r="C2038" t="s">
        <v>6456</v>
      </c>
      <c r="D2038" t="s">
        <v>6274</v>
      </c>
    </row>
    <row r="2039" spans="1:4" x14ac:dyDescent="0.25">
      <c r="A2039" t="s">
        <v>6458</v>
      </c>
      <c r="B2039" t="s">
        <v>6272</v>
      </c>
      <c r="C2039" t="s">
        <v>6456</v>
      </c>
      <c r="D2039" t="s">
        <v>6274</v>
      </c>
    </row>
    <row r="2040" spans="1:4" x14ac:dyDescent="0.25">
      <c r="A2040" t="s">
        <v>6459</v>
      </c>
      <c r="B2040" t="s">
        <v>6272</v>
      </c>
      <c r="C2040" t="s">
        <v>6460</v>
      </c>
      <c r="D2040" t="s">
        <v>6274</v>
      </c>
    </row>
    <row r="2041" spans="1:4" x14ac:dyDescent="0.25">
      <c r="A2041" t="s">
        <v>6461</v>
      </c>
      <c r="B2041" t="s">
        <v>6272</v>
      </c>
      <c r="C2041" t="s">
        <v>6462</v>
      </c>
      <c r="D2041" t="s">
        <v>6274</v>
      </c>
    </row>
    <row r="2042" spans="1:4" x14ac:dyDescent="0.25">
      <c r="A2042" t="s">
        <v>6463</v>
      </c>
      <c r="B2042" t="s">
        <v>6272</v>
      </c>
      <c r="C2042" t="s">
        <v>6464</v>
      </c>
      <c r="D2042" t="s">
        <v>6274</v>
      </c>
    </row>
    <row r="2043" spans="1:4" x14ac:dyDescent="0.25">
      <c r="A2043" t="s">
        <v>6465</v>
      </c>
      <c r="B2043" t="s">
        <v>6272</v>
      </c>
      <c r="C2043" t="s">
        <v>6466</v>
      </c>
      <c r="D2043" t="s">
        <v>1737</v>
      </c>
    </row>
    <row r="2044" spans="1:4" x14ac:dyDescent="0.25">
      <c r="A2044" t="s">
        <v>6467</v>
      </c>
      <c r="B2044" t="s">
        <v>6272</v>
      </c>
      <c r="C2044" t="s">
        <v>6468</v>
      </c>
      <c r="D2044" t="s">
        <v>6274</v>
      </c>
    </row>
    <row r="2045" spans="1:4" x14ac:dyDescent="0.25">
      <c r="A2045" t="s">
        <v>6469</v>
      </c>
      <c r="B2045" t="s">
        <v>6272</v>
      </c>
      <c r="C2045" t="s">
        <v>6470</v>
      </c>
      <c r="D2045" t="s">
        <v>6274</v>
      </c>
    </row>
    <row r="2046" spans="1:4" x14ac:dyDescent="0.25">
      <c r="A2046" t="s">
        <v>6471</v>
      </c>
      <c r="B2046" t="s">
        <v>6272</v>
      </c>
      <c r="C2046" t="s">
        <v>6470</v>
      </c>
      <c r="D2046" t="s">
        <v>6274</v>
      </c>
    </row>
    <row r="2047" spans="1:4" x14ac:dyDescent="0.25">
      <c r="A2047" t="s">
        <v>6472</v>
      </c>
      <c r="B2047" t="s">
        <v>6272</v>
      </c>
      <c r="C2047" t="s">
        <v>6473</v>
      </c>
      <c r="D2047" t="s">
        <v>6274</v>
      </c>
    </row>
    <row r="2048" spans="1:4" x14ac:dyDescent="0.25">
      <c r="A2048" t="s">
        <v>6474</v>
      </c>
      <c r="B2048" t="s">
        <v>6272</v>
      </c>
      <c r="C2048" t="s">
        <v>6473</v>
      </c>
      <c r="D2048" t="s">
        <v>6274</v>
      </c>
    </row>
    <row r="2049" spans="1:4" x14ac:dyDescent="0.25">
      <c r="A2049" t="s">
        <v>6475</v>
      </c>
      <c r="B2049" t="s">
        <v>6272</v>
      </c>
      <c r="C2049" t="s">
        <v>6476</v>
      </c>
      <c r="D2049" t="s">
        <v>6274</v>
      </c>
    </row>
    <row r="2050" spans="1:4" x14ac:dyDescent="0.25">
      <c r="A2050" t="s">
        <v>6477</v>
      </c>
      <c r="B2050" t="s">
        <v>6272</v>
      </c>
      <c r="C2050" t="s">
        <v>6478</v>
      </c>
      <c r="D2050" t="s">
        <v>6274</v>
      </c>
    </row>
    <row r="2051" spans="1:4" x14ac:dyDescent="0.25">
      <c r="A2051" t="s">
        <v>6479</v>
      </c>
      <c r="B2051" t="s">
        <v>6272</v>
      </c>
      <c r="C2051" t="s">
        <v>6480</v>
      </c>
      <c r="D2051" t="s">
        <v>6274</v>
      </c>
    </row>
    <row r="2052" spans="1:4" x14ac:dyDescent="0.25">
      <c r="A2052" t="s">
        <v>6481</v>
      </c>
      <c r="B2052" t="s">
        <v>6272</v>
      </c>
      <c r="C2052" t="s">
        <v>6482</v>
      </c>
      <c r="D2052" t="s">
        <v>1737</v>
      </c>
    </row>
    <row r="2053" spans="1:4" x14ac:dyDescent="0.25">
      <c r="A2053" t="s">
        <v>6483</v>
      </c>
      <c r="B2053" t="s">
        <v>6272</v>
      </c>
      <c r="C2053" t="s">
        <v>6484</v>
      </c>
      <c r="D2053" t="s">
        <v>6274</v>
      </c>
    </row>
    <row r="2054" spans="1:4" x14ac:dyDescent="0.25">
      <c r="A2054" t="s">
        <v>6485</v>
      </c>
      <c r="B2054" t="s">
        <v>6272</v>
      </c>
      <c r="C2054" t="s">
        <v>6486</v>
      </c>
      <c r="D2054" t="s">
        <v>6274</v>
      </c>
    </row>
    <row r="2055" spans="1:4" x14ac:dyDescent="0.25">
      <c r="A2055" t="s">
        <v>6487</v>
      </c>
      <c r="B2055" t="s">
        <v>6272</v>
      </c>
      <c r="C2055" t="s">
        <v>6488</v>
      </c>
      <c r="D2055" t="s">
        <v>6274</v>
      </c>
    </row>
    <row r="2056" spans="1:4" x14ac:dyDescent="0.25">
      <c r="A2056" t="s">
        <v>6489</v>
      </c>
      <c r="B2056" t="s">
        <v>6272</v>
      </c>
      <c r="C2056" t="s">
        <v>6490</v>
      </c>
      <c r="D2056" t="s">
        <v>6274</v>
      </c>
    </row>
    <row r="2057" spans="1:4" x14ac:dyDescent="0.25">
      <c r="A2057" t="s">
        <v>6491</v>
      </c>
      <c r="B2057" t="s">
        <v>6272</v>
      </c>
      <c r="C2057" t="s">
        <v>6490</v>
      </c>
      <c r="D2057" t="s">
        <v>6274</v>
      </c>
    </row>
    <row r="2058" spans="1:4" x14ac:dyDescent="0.25">
      <c r="A2058" t="s">
        <v>6492</v>
      </c>
      <c r="B2058" t="s">
        <v>6272</v>
      </c>
      <c r="C2058" t="s">
        <v>6493</v>
      </c>
      <c r="D2058" t="s">
        <v>6274</v>
      </c>
    </row>
    <row r="2059" spans="1:4" x14ac:dyDescent="0.25">
      <c r="A2059" t="s">
        <v>6494</v>
      </c>
      <c r="B2059" t="s">
        <v>6272</v>
      </c>
      <c r="C2059" t="s">
        <v>6495</v>
      </c>
      <c r="D2059" t="s">
        <v>6274</v>
      </c>
    </row>
    <row r="2060" spans="1:4" x14ac:dyDescent="0.25">
      <c r="A2060" t="s">
        <v>6496</v>
      </c>
      <c r="B2060" t="s">
        <v>6272</v>
      </c>
      <c r="C2060" t="s">
        <v>6497</v>
      </c>
      <c r="D2060" t="s">
        <v>1737</v>
      </c>
    </row>
    <row r="2061" spans="1:4" x14ac:dyDescent="0.25">
      <c r="A2061" t="s">
        <v>6498</v>
      </c>
      <c r="B2061" t="s">
        <v>6272</v>
      </c>
      <c r="C2061" t="s">
        <v>6499</v>
      </c>
      <c r="D2061" t="s">
        <v>6274</v>
      </c>
    </row>
    <row r="2062" spans="1:4" x14ac:dyDescent="0.25">
      <c r="A2062" t="s">
        <v>6500</v>
      </c>
      <c r="B2062" t="s">
        <v>6272</v>
      </c>
      <c r="C2062" t="s">
        <v>6501</v>
      </c>
      <c r="D2062" t="s">
        <v>1737</v>
      </c>
    </row>
    <row r="2063" spans="1:4" x14ac:dyDescent="0.25">
      <c r="A2063" t="s">
        <v>6502</v>
      </c>
      <c r="B2063" t="s">
        <v>6272</v>
      </c>
      <c r="C2063" t="s">
        <v>6501</v>
      </c>
      <c r="D2063" t="s">
        <v>1737</v>
      </c>
    </row>
    <row r="2064" spans="1:4" x14ac:dyDescent="0.25">
      <c r="A2064" t="s">
        <v>6503</v>
      </c>
      <c r="B2064" t="s">
        <v>6272</v>
      </c>
      <c r="C2064" t="s">
        <v>6504</v>
      </c>
      <c r="D2064" t="s">
        <v>6274</v>
      </c>
    </row>
    <row r="2065" spans="1:4" x14ac:dyDescent="0.25">
      <c r="A2065" t="s">
        <v>1940</v>
      </c>
      <c r="B2065" t="s">
        <v>6272</v>
      </c>
      <c r="C2065" t="s">
        <v>6505</v>
      </c>
      <c r="D2065" t="s">
        <v>6274</v>
      </c>
    </row>
    <row r="2066" spans="1:4" x14ac:dyDescent="0.25">
      <c r="A2066" t="s">
        <v>6506</v>
      </c>
      <c r="B2066" t="s">
        <v>6272</v>
      </c>
      <c r="C2066" t="s">
        <v>6507</v>
      </c>
      <c r="D2066" t="s">
        <v>1737</v>
      </c>
    </row>
    <row r="2067" spans="1:4" x14ac:dyDescent="0.25">
      <c r="A2067" t="s">
        <v>6508</v>
      </c>
      <c r="B2067" t="s">
        <v>6272</v>
      </c>
      <c r="C2067" t="s">
        <v>6509</v>
      </c>
      <c r="D2067" t="s">
        <v>6274</v>
      </c>
    </row>
    <row r="2068" spans="1:4" x14ac:dyDescent="0.25">
      <c r="A2068" t="s">
        <v>6510</v>
      </c>
      <c r="B2068" t="s">
        <v>6272</v>
      </c>
      <c r="C2068" t="s">
        <v>6511</v>
      </c>
      <c r="D2068" t="s">
        <v>6274</v>
      </c>
    </row>
    <row r="2069" spans="1:4" x14ac:dyDescent="0.25">
      <c r="A2069" t="s">
        <v>6512</v>
      </c>
      <c r="B2069" t="s">
        <v>6272</v>
      </c>
      <c r="C2069" t="s">
        <v>6513</v>
      </c>
      <c r="D2069" t="s">
        <v>6274</v>
      </c>
    </row>
    <row r="2070" spans="1:4" x14ac:dyDescent="0.25">
      <c r="A2070" t="s">
        <v>6514</v>
      </c>
      <c r="B2070" t="s">
        <v>6272</v>
      </c>
      <c r="C2070" t="s">
        <v>6515</v>
      </c>
      <c r="D2070" t="s">
        <v>6274</v>
      </c>
    </row>
    <row r="2071" spans="1:4" x14ac:dyDescent="0.25">
      <c r="A2071" t="s">
        <v>6516</v>
      </c>
      <c r="B2071" t="s">
        <v>6272</v>
      </c>
      <c r="C2071" t="s">
        <v>6517</v>
      </c>
      <c r="D2071" t="s">
        <v>6274</v>
      </c>
    </row>
    <row r="2072" spans="1:4" x14ac:dyDescent="0.25">
      <c r="A2072" t="s">
        <v>6518</v>
      </c>
      <c r="B2072" t="s">
        <v>6272</v>
      </c>
      <c r="C2072" t="s">
        <v>6517</v>
      </c>
      <c r="D2072" t="s">
        <v>6274</v>
      </c>
    </row>
    <row r="2073" spans="1:4" x14ac:dyDescent="0.25">
      <c r="A2073" t="s">
        <v>6519</v>
      </c>
      <c r="B2073" t="s">
        <v>6272</v>
      </c>
      <c r="C2073" t="s">
        <v>6517</v>
      </c>
      <c r="D2073" t="s">
        <v>6274</v>
      </c>
    </row>
    <row r="2074" spans="1:4" x14ac:dyDescent="0.25">
      <c r="A2074" t="s">
        <v>6520</v>
      </c>
      <c r="B2074" t="s">
        <v>6272</v>
      </c>
      <c r="C2074" t="s">
        <v>6521</v>
      </c>
      <c r="D2074" t="s">
        <v>6274</v>
      </c>
    </row>
    <row r="2075" spans="1:4" x14ac:dyDescent="0.25">
      <c r="A2075" t="s">
        <v>6522</v>
      </c>
      <c r="B2075" t="s">
        <v>6272</v>
      </c>
      <c r="C2075" t="s">
        <v>6523</v>
      </c>
      <c r="D2075" t="s">
        <v>6274</v>
      </c>
    </row>
    <row r="2076" spans="1:4" x14ac:dyDescent="0.25">
      <c r="A2076" t="s">
        <v>6524</v>
      </c>
      <c r="B2076" t="s">
        <v>6272</v>
      </c>
      <c r="C2076" t="s">
        <v>6525</v>
      </c>
      <c r="D2076" t="s">
        <v>6274</v>
      </c>
    </row>
    <row r="2077" spans="1:4" x14ac:dyDescent="0.25">
      <c r="A2077" t="s">
        <v>6526</v>
      </c>
      <c r="B2077" t="s">
        <v>6272</v>
      </c>
      <c r="C2077" t="s">
        <v>6527</v>
      </c>
      <c r="D2077" t="s">
        <v>6274</v>
      </c>
    </row>
    <row r="2078" spans="1:4" x14ac:dyDescent="0.25">
      <c r="A2078" t="s">
        <v>6528</v>
      </c>
      <c r="B2078" t="s">
        <v>6272</v>
      </c>
      <c r="C2078" t="s">
        <v>6529</v>
      </c>
      <c r="D2078" t="s">
        <v>6274</v>
      </c>
    </row>
    <row r="2079" spans="1:4" x14ac:dyDescent="0.25">
      <c r="A2079" t="s">
        <v>6530</v>
      </c>
      <c r="B2079" t="s">
        <v>6272</v>
      </c>
      <c r="C2079" t="s">
        <v>6531</v>
      </c>
      <c r="D2079" t="s">
        <v>6274</v>
      </c>
    </row>
    <row r="2080" spans="1:4" x14ac:dyDescent="0.25">
      <c r="A2080" t="s">
        <v>6532</v>
      </c>
      <c r="B2080" t="s">
        <v>6272</v>
      </c>
      <c r="C2080" t="s">
        <v>6533</v>
      </c>
      <c r="D2080" t="s">
        <v>6274</v>
      </c>
    </row>
    <row r="2081" spans="1:4" x14ac:dyDescent="0.25">
      <c r="A2081" t="s">
        <v>6534</v>
      </c>
      <c r="B2081" t="s">
        <v>6272</v>
      </c>
      <c r="C2081" t="s">
        <v>6533</v>
      </c>
      <c r="D2081" t="s">
        <v>6274</v>
      </c>
    </row>
    <row r="2082" spans="1:4" x14ac:dyDescent="0.25">
      <c r="A2082" t="s">
        <v>6535</v>
      </c>
      <c r="B2082" t="s">
        <v>6272</v>
      </c>
      <c r="C2082" t="s">
        <v>6536</v>
      </c>
      <c r="D2082" t="s">
        <v>1737</v>
      </c>
    </row>
    <row r="2083" spans="1:4" x14ac:dyDescent="0.25">
      <c r="A2083" t="s">
        <v>6537</v>
      </c>
      <c r="B2083" t="s">
        <v>6272</v>
      </c>
      <c r="C2083" t="s">
        <v>6538</v>
      </c>
      <c r="D2083" t="s">
        <v>6274</v>
      </c>
    </row>
    <row r="2084" spans="1:4" x14ac:dyDescent="0.25">
      <c r="A2084" t="s">
        <v>6539</v>
      </c>
      <c r="B2084" t="s">
        <v>6272</v>
      </c>
      <c r="C2084" t="s">
        <v>6540</v>
      </c>
      <c r="D2084" t="s">
        <v>6274</v>
      </c>
    </row>
    <row r="2085" spans="1:4" x14ac:dyDescent="0.25">
      <c r="A2085" t="s">
        <v>6541</v>
      </c>
      <c r="B2085" t="s">
        <v>6272</v>
      </c>
      <c r="C2085" t="s">
        <v>6542</v>
      </c>
      <c r="D2085" t="s">
        <v>6274</v>
      </c>
    </row>
    <row r="2086" spans="1:4" x14ac:dyDescent="0.25">
      <c r="A2086" t="s">
        <v>6543</v>
      </c>
      <c r="B2086" t="s">
        <v>6272</v>
      </c>
      <c r="C2086" t="s">
        <v>6544</v>
      </c>
      <c r="D2086" t="s">
        <v>6274</v>
      </c>
    </row>
    <row r="2087" spans="1:4" x14ac:dyDescent="0.25">
      <c r="A2087" t="s">
        <v>6545</v>
      </c>
      <c r="B2087" t="s">
        <v>6272</v>
      </c>
      <c r="C2087" t="s">
        <v>6546</v>
      </c>
      <c r="D2087" t="s">
        <v>6274</v>
      </c>
    </row>
    <row r="2088" spans="1:4" x14ac:dyDescent="0.25">
      <c r="A2088" t="s">
        <v>6547</v>
      </c>
      <c r="B2088" t="s">
        <v>6272</v>
      </c>
      <c r="C2088" t="s">
        <v>6548</v>
      </c>
      <c r="D2088" t="s">
        <v>6274</v>
      </c>
    </row>
    <row r="2089" spans="1:4" x14ac:dyDescent="0.25">
      <c r="A2089" t="s">
        <v>6549</v>
      </c>
      <c r="B2089" t="s">
        <v>6272</v>
      </c>
      <c r="C2089" t="s">
        <v>6550</v>
      </c>
      <c r="D2089" t="s">
        <v>6274</v>
      </c>
    </row>
    <row r="2090" spans="1:4" x14ac:dyDescent="0.25">
      <c r="A2090" t="s">
        <v>6551</v>
      </c>
      <c r="B2090" t="s">
        <v>6272</v>
      </c>
      <c r="C2090" t="s">
        <v>6552</v>
      </c>
      <c r="D2090" t="s">
        <v>6274</v>
      </c>
    </row>
    <row r="2091" spans="1:4" x14ac:dyDescent="0.25">
      <c r="A2091" t="s">
        <v>6553</v>
      </c>
      <c r="B2091" t="s">
        <v>6272</v>
      </c>
      <c r="C2091" t="s">
        <v>6554</v>
      </c>
      <c r="D2091" t="s">
        <v>6274</v>
      </c>
    </row>
    <row r="2092" spans="1:4" x14ac:dyDescent="0.25">
      <c r="A2092" t="s">
        <v>6555</v>
      </c>
      <c r="B2092" t="s">
        <v>6272</v>
      </c>
      <c r="C2092" t="s">
        <v>6554</v>
      </c>
      <c r="D2092" t="s">
        <v>6274</v>
      </c>
    </row>
    <row r="2093" spans="1:4" x14ac:dyDescent="0.25">
      <c r="A2093" t="s">
        <v>6556</v>
      </c>
      <c r="B2093" t="s">
        <v>6272</v>
      </c>
      <c r="C2093" t="s">
        <v>6554</v>
      </c>
      <c r="D2093" t="s">
        <v>6274</v>
      </c>
    </row>
    <row r="2094" spans="1:4" x14ac:dyDescent="0.25">
      <c r="A2094" t="s">
        <v>6557</v>
      </c>
      <c r="B2094" t="s">
        <v>6272</v>
      </c>
      <c r="C2094" t="s">
        <v>6558</v>
      </c>
      <c r="D2094" t="s">
        <v>6274</v>
      </c>
    </row>
    <row r="2095" spans="1:4" x14ac:dyDescent="0.25">
      <c r="A2095" t="s">
        <v>6559</v>
      </c>
      <c r="B2095" t="s">
        <v>6272</v>
      </c>
      <c r="C2095" t="s">
        <v>6560</v>
      </c>
      <c r="D2095" t="s">
        <v>6274</v>
      </c>
    </row>
    <row r="2096" spans="1:4" x14ac:dyDescent="0.25">
      <c r="A2096" t="s">
        <v>6561</v>
      </c>
      <c r="B2096" t="s">
        <v>6272</v>
      </c>
      <c r="C2096" t="s">
        <v>6562</v>
      </c>
      <c r="D2096" t="s">
        <v>1737</v>
      </c>
    </row>
    <row r="2097" spans="1:4" x14ac:dyDescent="0.25">
      <c r="A2097" t="s">
        <v>6563</v>
      </c>
      <c r="B2097" t="s">
        <v>6272</v>
      </c>
      <c r="C2097" t="s">
        <v>6564</v>
      </c>
      <c r="D2097" t="s">
        <v>6274</v>
      </c>
    </row>
    <row r="2098" spans="1:4" x14ac:dyDescent="0.25">
      <c r="A2098" t="s">
        <v>6565</v>
      </c>
      <c r="B2098" t="s">
        <v>6272</v>
      </c>
      <c r="C2098" t="s">
        <v>6566</v>
      </c>
      <c r="D2098" t="s">
        <v>1737</v>
      </c>
    </row>
    <row r="2099" spans="1:4" x14ac:dyDescent="0.25">
      <c r="A2099" t="s">
        <v>6567</v>
      </c>
      <c r="B2099" t="s">
        <v>6272</v>
      </c>
      <c r="C2099" t="s">
        <v>6568</v>
      </c>
      <c r="D2099" t="s">
        <v>6274</v>
      </c>
    </row>
    <row r="2100" spans="1:4" x14ac:dyDescent="0.25">
      <c r="A2100" t="s">
        <v>6569</v>
      </c>
      <c r="B2100" t="s">
        <v>6272</v>
      </c>
      <c r="C2100" t="s">
        <v>6570</v>
      </c>
      <c r="D2100" t="s">
        <v>1737</v>
      </c>
    </row>
    <row r="2101" spans="1:4" x14ac:dyDescent="0.25">
      <c r="A2101" t="s">
        <v>6571</v>
      </c>
      <c r="B2101" t="s">
        <v>6272</v>
      </c>
      <c r="C2101" t="s">
        <v>6572</v>
      </c>
      <c r="D2101" t="s">
        <v>6274</v>
      </c>
    </row>
    <row r="2102" spans="1:4" x14ac:dyDescent="0.25">
      <c r="A2102" t="s">
        <v>6573</v>
      </c>
      <c r="B2102" t="s">
        <v>6272</v>
      </c>
      <c r="C2102" t="s">
        <v>6574</v>
      </c>
      <c r="D2102" t="s">
        <v>6274</v>
      </c>
    </row>
    <row r="2103" spans="1:4" x14ac:dyDescent="0.25">
      <c r="A2103" t="s">
        <v>6575</v>
      </c>
      <c r="B2103" t="s">
        <v>6272</v>
      </c>
      <c r="C2103" t="s">
        <v>6576</v>
      </c>
      <c r="D2103" t="s">
        <v>6274</v>
      </c>
    </row>
    <row r="2104" spans="1:4" x14ac:dyDescent="0.25">
      <c r="A2104" t="s">
        <v>6577</v>
      </c>
      <c r="B2104" t="s">
        <v>6272</v>
      </c>
      <c r="C2104" t="s">
        <v>6578</v>
      </c>
      <c r="D2104" t="s">
        <v>6274</v>
      </c>
    </row>
    <row r="2105" spans="1:4" x14ac:dyDescent="0.25">
      <c r="A2105" t="s">
        <v>6579</v>
      </c>
      <c r="B2105" t="s">
        <v>6272</v>
      </c>
      <c r="C2105" t="s">
        <v>6580</v>
      </c>
      <c r="D2105" t="s">
        <v>6274</v>
      </c>
    </row>
    <row r="2106" spans="1:4" x14ac:dyDescent="0.25">
      <c r="A2106" t="s">
        <v>6581</v>
      </c>
      <c r="B2106" t="s">
        <v>6272</v>
      </c>
      <c r="C2106" t="s">
        <v>6582</v>
      </c>
      <c r="D2106" t="s">
        <v>6274</v>
      </c>
    </row>
    <row r="2107" spans="1:4" x14ac:dyDescent="0.25">
      <c r="A2107" t="s">
        <v>6583</v>
      </c>
      <c r="B2107" t="s">
        <v>6272</v>
      </c>
      <c r="C2107" t="s">
        <v>6582</v>
      </c>
      <c r="D2107" t="s">
        <v>6274</v>
      </c>
    </row>
    <row r="2108" spans="1:4" x14ac:dyDescent="0.25">
      <c r="A2108" t="s">
        <v>6584</v>
      </c>
      <c r="B2108" t="s">
        <v>6272</v>
      </c>
      <c r="C2108" t="s">
        <v>6582</v>
      </c>
      <c r="D2108" t="s">
        <v>6274</v>
      </c>
    </row>
    <row r="2109" spans="1:4" x14ac:dyDescent="0.25">
      <c r="A2109" t="s">
        <v>6585</v>
      </c>
      <c r="B2109" t="s">
        <v>6272</v>
      </c>
      <c r="C2109" t="s">
        <v>6586</v>
      </c>
      <c r="D2109" t="s">
        <v>6274</v>
      </c>
    </row>
    <row r="2110" spans="1:4" x14ac:dyDescent="0.25">
      <c r="A2110" t="s">
        <v>6587</v>
      </c>
      <c r="B2110" t="s">
        <v>6272</v>
      </c>
      <c r="C2110" t="s">
        <v>6588</v>
      </c>
      <c r="D2110" t="s">
        <v>6274</v>
      </c>
    </row>
    <row r="2111" spans="1:4" x14ac:dyDescent="0.25">
      <c r="A2111" t="s">
        <v>6589</v>
      </c>
      <c r="B2111" t="s">
        <v>6272</v>
      </c>
      <c r="C2111" t="s">
        <v>6590</v>
      </c>
      <c r="D2111" t="s">
        <v>6274</v>
      </c>
    </row>
    <row r="2112" spans="1:4" x14ac:dyDescent="0.25">
      <c r="A2112" t="s">
        <v>6591</v>
      </c>
      <c r="B2112" t="s">
        <v>6272</v>
      </c>
      <c r="C2112" t="s">
        <v>6592</v>
      </c>
      <c r="D2112" t="s">
        <v>6274</v>
      </c>
    </row>
    <row r="2113" spans="1:4" x14ac:dyDescent="0.25">
      <c r="A2113" t="s">
        <v>6593</v>
      </c>
      <c r="B2113" t="s">
        <v>6272</v>
      </c>
      <c r="C2113" t="s">
        <v>6594</v>
      </c>
      <c r="D2113" t="s">
        <v>6274</v>
      </c>
    </row>
    <row r="2114" spans="1:4" x14ac:dyDescent="0.25">
      <c r="A2114" t="s">
        <v>6595</v>
      </c>
      <c r="B2114" t="s">
        <v>6272</v>
      </c>
      <c r="C2114" t="s">
        <v>6596</v>
      </c>
      <c r="D2114" t="s">
        <v>6274</v>
      </c>
    </row>
    <row r="2115" spans="1:4" x14ac:dyDescent="0.25">
      <c r="A2115" t="s">
        <v>6597</v>
      </c>
      <c r="B2115" t="s">
        <v>6272</v>
      </c>
      <c r="C2115" t="s">
        <v>6598</v>
      </c>
      <c r="D2115" t="s">
        <v>6274</v>
      </c>
    </row>
    <row r="2116" spans="1:4" x14ac:dyDescent="0.25">
      <c r="A2116" t="s">
        <v>6599</v>
      </c>
      <c r="B2116" t="s">
        <v>6272</v>
      </c>
      <c r="C2116" t="s">
        <v>6600</v>
      </c>
      <c r="D2116" t="s">
        <v>6274</v>
      </c>
    </row>
    <row r="2117" spans="1:4" x14ac:dyDescent="0.25">
      <c r="A2117" t="s">
        <v>6601</v>
      </c>
      <c r="B2117" t="s">
        <v>6272</v>
      </c>
      <c r="C2117" t="s">
        <v>6602</v>
      </c>
      <c r="D2117" t="s">
        <v>6274</v>
      </c>
    </row>
    <row r="2118" spans="1:4" x14ac:dyDescent="0.25">
      <c r="A2118" t="s">
        <v>6603</v>
      </c>
      <c r="B2118" t="s">
        <v>6272</v>
      </c>
      <c r="C2118" t="s">
        <v>6604</v>
      </c>
      <c r="D2118" t="s">
        <v>6274</v>
      </c>
    </row>
    <row r="2119" spans="1:4" x14ac:dyDescent="0.25">
      <c r="A2119" t="s">
        <v>6605</v>
      </c>
      <c r="B2119" t="s">
        <v>6272</v>
      </c>
      <c r="C2119" t="s">
        <v>6606</v>
      </c>
      <c r="D2119" t="s">
        <v>1737</v>
      </c>
    </row>
    <row r="2120" spans="1:4" x14ac:dyDescent="0.25">
      <c r="A2120" t="s">
        <v>6607</v>
      </c>
      <c r="B2120" t="s">
        <v>6272</v>
      </c>
      <c r="C2120" t="s">
        <v>6608</v>
      </c>
      <c r="D2120" t="s">
        <v>1737</v>
      </c>
    </row>
    <row r="2121" spans="1:4" x14ac:dyDescent="0.25">
      <c r="A2121" t="s">
        <v>6609</v>
      </c>
      <c r="B2121" t="s">
        <v>6272</v>
      </c>
      <c r="C2121" t="s">
        <v>6610</v>
      </c>
      <c r="D2121" t="s">
        <v>6274</v>
      </c>
    </row>
    <row r="2122" spans="1:4" x14ac:dyDescent="0.25">
      <c r="A2122" t="s">
        <v>6611</v>
      </c>
      <c r="B2122" t="s">
        <v>6272</v>
      </c>
      <c r="C2122" t="s">
        <v>6612</v>
      </c>
      <c r="D2122" t="s">
        <v>6274</v>
      </c>
    </row>
    <row r="2123" spans="1:4" x14ac:dyDescent="0.25">
      <c r="A2123" t="s">
        <v>6613</v>
      </c>
      <c r="B2123" t="s">
        <v>6272</v>
      </c>
      <c r="C2123" t="s">
        <v>6614</v>
      </c>
      <c r="D2123" t="s">
        <v>6274</v>
      </c>
    </row>
    <row r="2124" spans="1:4" x14ac:dyDescent="0.25">
      <c r="A2124" t="s">
        <v>6615</v>
      </c>
      <c r="B2124" t="s">
        <v>6272</v>
      </c>
      <c r="C2124" t="s">
        <v>6616</v>
      </c>
      <c r="D2124" t="s">
        <v>6274</v>
      </c>
    </row>
    <row r="2125" spans="1:4" x14ac:dyDescent="0.25">
      <c r="A2125" t="s">
        <v>6617</v>
      </c>
      <c r="B2125" t="s">
        <v>6272</v>
      </c>
      <c r="C2125" t="s">
        <v>6618</v>
      </c>
      <c r="D2125" t="s">
        <v>6274</v>
      </c>
    </row>
    <row r="2126" spans="1:4" x14ac:dyDescent="0.25">
      <c r="A2126" t="s">
        <v>6619</v>
      </c>
      <c r="B2126" t="s">
        <v>6272</v>
      </c>
      <c r="C2126" t="s">
        <v>6620</v>
      </c>
      <c r="D2126" t="s">
        <v>6274</v>
      </c>
    </row>
    <row r="2127" spans="1:4" x14ac:dyDescent="0.25">
      <c r="A2127" t="s">
        <v>6621</v>
      </c>
      <c r="B2127" t="s">
        <v>6272</v>
      </c>
      <c r="C2127" t="s">
        <v>6622</v>
      </c>
      <c r="D2127" t="s">
        <v>6274</v>
      </c>
    </row>
    <row r="2128" spans="1:4" x14ac:dyDescent="0.25">
      <c r="A2128" t="s">
        <v>6623</v>
      </c>
      <c r="B2128" t="s">
        <v>6272</v>
      </c>
      <c r="C2128" t="s">
        <v>6624</v>
      </c>
      <c r="D2128" t="s">
        <v>1737</v>
      </c>
    </row>
    <row r="2129" spans="1:4" x14ac:dyDescent="0.25">
      <c r="A2129" t="s">
        <v>6625</v>
      </c>
      <c r="B2129" t="s">
        <v>6272</v>
      </c>
      <c r="C2129" t="s">
        <v>6626</v>
      </c>
      <c r="D2129" t="s">
        <v>1737</v>
      </c>
    </row>
    <row r="2130" spans="1:4" x14ac:dyDescent="0.25">
      <c r="A2130" t="s">
        <v>6627</v>
      </c>
      <c r="B2130" t="s">
        <v>6272</v>
      </c>
      <c r="C2130" t="s">
        <v>6628</v>
      </c>
      <c r="D2130" t="s">
        <v>6274</v>
      </c>
    </row>
    <row r="2131" spans="1:4" x14ac:dyDescent="0.25">
      <c r="A2131" t="s">
        <v>6629</v>
      </c>
      <c r="B2131" t="s">
        <v>6272</v>
      </c>
      <c r="C2131" t="s">
        <v>6630</v>
      </c>
      <c r="D2131" t="s">
        <v>6274</v>
      </c>
    </row>
    <row r="2132" spans="1:4" x14ac:dyDescent="0.25">
      <c r="A2132" t="s">
        <v>6631</v>
      </c>
      <c r="B2132" t="s">
        <v>6272</v>
      </c>
      <c r="C2132" t="s">
        <v>6632</v>
      </c>
      <c r="D2132" t="s">
        <v>1737</v>
      </c>
    </row>
    <row r="2133" spans="1:4" x14ac:dyDescent="0.25">
      <c r="A2133" t="s">
        <v>6633</v>
      </c>
      <c r="B2133" t="s">
        <v>6272</v>
      </c>
      <c r="C2133" t="s">
        <v>6634</v>
      </c>
      <c r="D2133" t="s">
        <v>6274</v>
      </c>
    </row>
    <row r="2134" spans="1:4" x14ac:dyDescent="0.25">
      <c r="A2134" t="s">
        <v>6635</v>
      </c>
      <c r="B2134" t="s">
        <v>6272</v>
      </c>
      <c r="C2134" t="s">
        <v>6636</v>
      </c>
      <c r="D2134" t="s">
        <v>6274</v>
      </c>
    </row>
    <row r="2135" spans="1:4" x14ac:dyDescent="0.25">
      <c r="A2135" t="s">
        <v>6637</v>
      </c>
      <c r="B2135" t="s">
        <v>6272</v>
      </c>
      <c r="C2135" t="s">
        <v>6638</v>
      </c>
      <c r="D2135" t="s">
        <v>6274</v>
      </c>
    </row>
    <row r="2136" spans="1:4" x14ac:dyDescent="0.25">
      <c r="A2136" t="s">
        <v>6639</v>
      </c>
      <c r="B2136" t="s">
        <v>6272</v>
      </c>
      <c r="C2136" t="s">
        <v>6640</v>
      </c>
      <c r="D2136" t="s">
        <v>1737</v>
      </c>
    </row>
    <row r="2137" spans="1:4" x14ac:dyDescent="0.25">
      <c r="A2137" t="s">
        <v>6641</v>
      </c>
      <c r="B2137" t="s">
        <v>6272</v>
      </c>
      <c r="C2137" t="s">
        <v>6642</v>
      </c>
      <c r="D2137" t="s">
        <v>6274</v>
      </c>
    </row>
    <row r="2138" spans="1:4" x14ac:dyDescent="0.25">
      <c r="A2138" t="s">
        <v>6643</v>
      </c>
      <c r="B2138" t="s">
        <v>6272</v>
      </c>
      <c r="C2138" t="s">
        <v>6644</v>
      </c>
      <c r="D2138" t="s">
        <v>1737</v>
      </c>
    </row>
    <row r="2139" spans="1:4" x14ac:dyDescent="0.25">
      <c r="A2139" t="s">
        <v>6645</v>
      </c>
      <c r="B2139" t="s">
        <v>6272</v>
      </c>
      <c r="C2139" t="s">
        <v>6646</v>
      </c>
      <c r="D2139" t="s">
        <v>6274</v>
      </c>
    </row>
    <row r="2140" spans="1:4" x14ac:dyDescent="0.25">
      <c r="A2140" t="s">
        <v>2110</v>
      </c>
      <c r="B2140" t="s">
        <v>6272</v>
      </c>
      <c r="C2140" t="s">
        <v>6646</v>
      </c>
      <c r="D2140" t="s">
        <v>6274</v>
      </c>
    </row>
    <row r="2141" spans="1:4" x14ac:dyDescent="0.25">
      <c r="A2141" t="s">
        <v>6647</v>
      </c>
      <c r="B2141" t="s">
        <v>6272</v>
      </c>
      <c r="C2141" t="s">
        <v>6648</v>
      </c>
      <c r="D2141" t="s">
        <v>1737</v>
      </c>
    </row>
    <row r="2142" spans="1:4" x14ac:dyDescent="0.25">
      <c r="A2142" t="s">
        <v>6649</v>
      </c>
      <c r="B2142" t="s">
        <v>6272</v>
      </c>
      <c r="C2142" t="s">
        <v>6648</v>
      </c>
      <c r="D2142" t="s">
        <v>1737</v>
      </c>
    </row>
    <row r="2143" spans="1:4" x14ac:dyDescent="0.25">
      <c r="A2143" t="s">
        <v>6650</v>
      </c>
      <c r="B2143" t="s">
        <v>6272</v>
      </c>
      <c r="C2143" t="s">
        <v>6651</v>
      </c>
      <c r="D2143" t="s">
        <v>6274</v>
      </c>
    </row>
    <row r="2144" spans="1:4" x14ac:dyDescent="0.25">
      <c r="A2144" t="s">
        <v>6652</v>
      </c>
      <c r="B2144" t="s">
        <v>6272</v>
      </c>
      <c r="C2144" t="s">
        <v>6653</v>
      </c>
      <c r="D2144" t="s">
        <v>6274</v>
      </c>
    </row>
    <row r="2145" spans="1:4" x14ac:dyDescent="0.25">
      <c r="A2145" t="s">
        <v>6654</v>
      </c>
      <c r="B2145" t="s">
        <v>6272</v>
      </c>
      <c r="C2145" t="s">
        <v>6655</v>
      </c>
      <c r="D2145" t="s">
        <v>1737</v>
      </c>
    </row>
    <row r="2146" spans="1:4" x14ac:dyDescent="0.25">
      <c r="A2146" t="s">
        <v>6656</v>
      </c>
      <c r="B2146" t="s">
        <v>6272</v>
      </c>
      <c r="C2146" t="s">
        <v>6657</v>
      </c>
      <c r="D2146" t="s">
        <v>1737</v>
      </c>
    </row>
    <row r="2147" spans="1:4" x14ac:dyDescent="0.25">
      <c r="A2147" t="s">
        <v>6658</v>
      </c>
      <c r="B2147" t="s">
        <v>6272</v>
      </c>
      <c r="C2147" t="s">
        <v>6659</v>
      </c>
      <c r="D2147" t="s">
        <v>6274</v>
      </c>
    </row>
    <row r="2148" spans="1:4" x14ac:dyDescent="0.25">
      <c r="A2148" t="s">
        <v>6660</v>
      </c>
      <c r="B2148" t="s">
        <v>6272</v>
      </c>
      <c r="C2148" t="s">
        <v>6661</v>
      </c>
      <c r="D2148" t="s">
        <v>6274</v>
      </c>
    </row>
    <row r="2149" spans="1:4" x14ac:dyDescent="0.25">
      <c r="A2149" t="s">
        <v>6662</v>
      </c>
      <c r="B2149" t="s">
        <v>6272</v>
      </c>
      <c r="C2149" t="s">
        <v>6663</v>
      </c>
      <c r="D2149" t="s">
        <v>6274</v>
      </c>
    </row>
    <row r="2150" spans="1:4" x14ac:dyDescent="0.25">
      <c r="A2150" t="s">
        <v>6664</v>
      </c>
      <c r="B2150" t="s">
        <v>6272</v>
      </c>
      <c r="C2150" t="s">
        <v>6665</v>
      </c>
      <c r="D2150" t="s">
        <v>6274</v>
      </c>
    </row>
    <row r="2151" spans="1:4" x14ac:dyDescent="0.25">
      <c r="A2151" t="s">
        <v>6666</v>
      </c>
      <c r="B2151" t="s">
        <v>6272</v>
      </c>
      <c r="C2151" t="s">
        <v>6667</v>
      </c>
      <c r="D2151" t="s">
        <v>6274</v>
      </c>
    </row>
    <row r="2152" spans="1:4" x14ac:dyDescent="0.25">
      <c r="A2152" t="s">
        <v>6668</v>
      </c>
      <c r="B2152" t="s">
        <v>6272</v>
      </c>
      <c r="C2152" t="s">
        <v>6669</v>
      </c>
      <c r="D2152" t="s">
        <v>6274</v>
      </c>
    </row>
    <row r="2153" spans="1:4" x14ac:dyDescent="0.25">
      <c r="A2153" t="s">
        <v>6670</v>
      </c>
      <c r="B2153" t="s">
        <v>6272</v>
      </c>
      <c r="C2153" t="s">
        <v>6671</v>
      </c>
      <c r="D2153" t="s">
        <v>1737</v>
      </c>
    </row>
    <row r="2154" spans="1:4" x14ac:dyDescent="0.25">
      <c r="A2154" t="s">
        <v>6672</v>
      </c>
      <c r="B2154" t="s">
        <v>6272</v>
      </c>
      <c r="C2154" t="s">
        <v>6673</v>
      </c>
      <c r="D2154" t="s">
        <v>6274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O2008"/>
  <sheetViews>
    <sheetView showGridLines="0" zoomScaleNormal="100" zoomScaleSheetLayoutView="85" workbookViewId="0">
      <pane ySplit="6" topLeftCell="A27" activePane="bottomLeft" state="frozen"/>
      <selection activeCell="G434" sqref="G434"/>
      <selection pane="bottomLeft" activeCell="I16" sqref="I16"/>
    </sheetView>
  </sheetViews>
  <sheetFormatPr defaultColWidth="9.109375" defaultRowHeight="13.2" x14ac:dyDescent="0.25"/>
  <cols>
    <col min="1" max="1" width="8.6640625" style="5" customWidth="1"/>
    <col min="2" max="2" width="12.6640625" style="5" customWidth="1"/>
    <col min="3" max="3" width="62" style="5" customWidth="1"/>
    <col min="4" max="4" width="22.44140625" style="5" customWidth="1"/>
    <col min="5" max="5" width="2.6640625" style="5" customWidth="1"/>
    <col min="6" max="6" width="8.6640625" style="5" customWidth="1"/>
    <col min="7" max="7" width="39.6640625" style="5" customWidth="1"/>
    <col min="8" max="8" width="37.44140625" style="5" customWidth="1"/>
    <col min="9" max="9" width="16.6640625" style="5" customWidth="1"/>
    <col min="10" max="12" width="9.109375" style="5"/>
    <col min="13" max="13" width="49.33203125" style="5" customWidth="1"/>
    <col min="14" max="14" width="12.6640625" style="5" customWidth="1"/>
    <col min="15" max="16384" width="9.109375" style="5"/>
  </cols>
  <sheetData>
    <row r="1" spans="1:15" ht="21" x14ac:dyDescent="0.4">
      <c r="A1" s="427" t="str">
        <f>MID(Instructions!B1,1,6)&amp;" ACI-NA Survey - Cash, Capital, Net Assets and Operating Statistics"</f>
        <v>FY2025 ACI-NA Survey - Cash, Capital, Net Assets and Operating Statistics</v>
      </c>
      <c r="B1" s="428"/>
      <c r="C1" s="428"/>
      <c r="D1" s="428"/>
      <c r="E1" s="428"/>
      <c r="F1" s="428"/>
      <c r="G1" s="428"/>
      <c r="H1" s="428"/>
      <c r="I1" s="429" t="s">
        <v>214</v>
      </c>
    </row>
    <row r="2" spans="1:15" ht="13.8" thickBot="1" x14ac:dyDescent="0.3">
      <c r="A2" s="549"/>
      <c r="B2" s="4" t="s">
        <v>122</v>
      </c>
      <c r="C2" s="1022">
        <f>'Stmt of Revs Exps'!C2:D2</f>
        <v>0</v>
      </c>
      <c r="D2" s="1023"/>
      <c r="E2" s="4"/>
      <c r="F2" s="4"/>
      <c r="G2" s="4"/>
      <c r="H2" s="4"/>
      <c r="I2" s="550" t="s">
        <v>6783</v>
      </c>
    </row>
    <row r="3" spans="1:15" x14ac:dyDescent="0.25">
      <c r="A3" s="119"/>
      <c r="B3" s="4" t="s">
        <v>956</v>
      </c>
      <c r="C3" s="4"/>
      <c r="D3" s="551">
        <f>'Stmt of Revs Exps'!D3</f>
        <v>0</v>
      </c>
      <c r="E3" s="4"/>
      <c r="F3" s="4"/>
      <c r="G3" s="436" t="s">
        <v>6721</v>
      </c>
      <c r="H3" s="437"/>
      <c r="I3" s="38" t="s">
        <v>6733</v>
      </c>
    </row>
    <row r="4" spans="1:15" ht="13.8" thickBot="1" x14ac:dyDescent="0.3">
      <c r="A4" s="119"/>
      <c r="B4" s="4" t="s">
        <v>123</v>
      </c>
      <c r="C4" s="4"/>
      <c r="D4" s="552">
        <f>'Stmt of Revs Exps'!D4</f>
        <v>0</v>
      </c>
      <c r="G4" s="543" t="str">
        <f>Instructions!D7</f>
        <v>EconAffairs@airportscouncil.org</v>
      </c>
      <c r="H4" s="4"/>
      <c r="I4" s="438" t="s">
        <v>6734</v>
      </c>
    </row>
    <row r="5" spans="1:15" x14ac:dyDescent="0.25">
      <c r="A5" s="119"/>
      <c r="B5" s="4"/>
      <c r="C5" s="4"/>
      <c r="D5" s="4"/>
      <c r="G5" s="433"/>
      <c r="H5" s="4"/>
      <c r="I5" s="1009" t="s">
        <v>7178</v>
      </c>
    </row>
    <row r="6" spans="1:15" x14ac:dyDescent="0.25">
      <c r="A6" s="448"/>
      <c r="B6" s="2"/>
      <c r="C6" s="2"/>
      <c r="D6" s="425"/>
      <c r="E6" s="425"/>
      <c r="F6" s="425"/>
      <c r="G6" s="425"/>
      <c r="H6" s="425"/>
      <c r="I6" s="1009"/>
    </row>
    <row r="7" spans="1:15" ht="15.75" customHeight="1" x14ac:dyDescent="0.25">
      <c r="A7" s="2" t="s">
        <v>246</v>
      </c>
      <c r="B7" s="1024" t="s">
        <v>245</v>
      </c>
      <c r="C7" s="1024"/>
      <c r="D7" s="39" t="s">
        <v>404</v>
      </c>
      <c r="F7" s="2" t="s">
        <v>246</v>
      </c>
      <c r="G7" s="553" t="s">
        <v>245</v>
      </c>
      <c r="H7" s="15"/>
      <c r="I7" s="39" t="s">
        <v>404</v>
      </c>
    </row>
    <row r="8" spans="1:15" ht="20.25" customHeight="1" x14ac:dyDescent="0.25">
      <c r="A8" s="9"/>
      <c r="B8" s="1025" t="s">
        <v>512</v>
      </c>
      <c r="C8" s="1025"/>
      <c r="D8" s="554"/>
      <c r="E8" s="36"/>
      <c r="F8" s="50"/>
      <c r="G8" s="555" t="s">
        <v>1046</v>
      </c>
      <c r="H8" s="555"/>
    </row>
    <row r="9" spans="1:15" ht="13.5" customHeight="1" x14ac:dyDescent="0.25">
      <c r="A9" s="6" t="s">
        <v>538</v>
      </c>
      <c r="B9" s="4" t="s">
        <v>1040</v>
      </c>
      <c r="C9" s="4"/>
      <c r="D9" s="530">
        <v>0</v>
      </c>
      <c r="F9" s="11" t="s">
        <v>517</v>
      </c>
      <c r="G9" s="4" t="s">
        <v>2443</v>
      </c>
      <c r="H9" s="4"/>
      <c r="I9" s="4"/>
      <c r="M9" s="6"/>
      <c r="N9" s="6"/>
      <c r="O9" s="6"/>
    </row>
    <row r="10" spans="1:15" ht="13.5" customHeight="1" x14ac:dyDescent="0.25">
      <c r="A10" s="6" t="s">
        <v>539</v>
      </c>
      <c r="B10" s="4" t="s">
        <v>1041</v>
      </c>
      <c r="C10" s="32"/>
      <c r="D10" s="510">
        <v>0</v>
      </c>
      <c r="F10" s="11" t="s">
        <v>313</v>
      </c>
      <c r="G10" s="3" t="s">
        <v>77</v>
      </c>
      <c r="H10" s="3"/>
      <c r="I10" s="512"/>
    </row>
    <row r="11" spans="1:15" ht="13.5" customHeight="1" x14ac:dyDescent="0.25">
      <c r="B11" s="4" t="s">
        <v>537</v>
      </c>
      <c r="F11" s="11" t="s">
        <v>314</v>
      </c>
      <c r="G11" s="3" t="s">
        <v>78</v>
      </c>
      <c r="H11" s="3"/>
      <c r="I11" s="512"/>
    </row>
    <row r="12" spans="1:15" ht="13.5" customHeight="1" x14ac:dyDescent="0.25">
      <c r="A12" s="6" t="s">
        <v>361</v>
      </c>
      <c r="B12" s="7" t="s">
        <v>510</v>
      </c>
      <c r="C12" s="32"/>
      <c r="D12" s="530">
        <v>0</v>
      </c>
      <c r="F12" s="11" t="s">
        <v>315</v>
      </c>
      <c r="G12" s="8" t="s">
        <v>76</v>
      </c>
      <c r="H12" s="8"/>
      <c r="I12" s="706">
        <f>SUM(I10:I11)</f>
        <v>0</v>
      </c>
    </row>
    <row r="13" spans="1:15" ht="13.5" customHeight="1" x14ac:dyDescent="0.25">
      <c r="A13" s="6" t="s">
        <v>362</v>
      </c>
      <c r="B13" s="7" t="s">
        <v>540</v>
      </c>
      <c r="C13" s="32"/>
      <c r="D13" s="531">
        <v>0</v>
      </c>
    </row>
    <row r="14" spans="1:15" ht="13.5" customHeight="1" x14ac:dyDescent="0.25">
      <c r="A14" s="6" t="s">
        <v>1016</v>
      </c>
      <c r="B14" s="1" t="s">
        <v>931</v>
      </c>
      <c r="C14" s="1"/>
      <c r="D14" s="707"/>
      <c r="F14" s="11" t="s">
        <v>1018</v>
      </c>
      <c r="G14" s="1" t="s">
        <v>2442</v>
      </c>
      <c r="H14" s="1"/>
      <c r="I14" s="1"/>
    </row>
    <row r="15" spans="1:15" ht="13.5" customHeight="1" x14ac:dyDescent="0.25">
      <c r="A15" s="6" t="s">
        <v>1020</v>
      </c>
      <c r="B15" s="7" t="s">
        <v>889</v>
      </c>
      <c r="C15" s="7"/>
      <c r="D15" s="530">
        <v>0</v>
      </c>
      <c r="F15" s="11" t="s">
        <v>316</v>
      </c>
      <c r="G15" s="7" t="s">
        <v>785</v>
      </c>
      <c r="H15" s="7"/>
      <c r="I15" s="512"/>
      <c r="J15" s="7"/>
    </row>
    <row r="16" spans="1:15" ht="13.5" customHeight="1" x14ac:dyDescent="0.25">
      <c r="A16" s="6" t="s">
        <v>1021</v>
      </c>
      <c r="B16" s="7" t="s">
        <v>890</v>
      </c>
      <c r="C16" s="7"/>
      <c r="D16" s="530">
        <v>0</v>
      </c>
      <c r="F16" s="11" t="s">
        <v>317</v>
      </c>
      <c r="G16" s="7" t="s">
        <v>786</v>
      </c>
      <c r="H16" s="7"/>
      <c r="I16" s="512"/>
      <c r="N16"/>
    </row>
    <row r="17" spans="1:14" ht="13.5" customHeight="1" x14ac:dyDescent="0.25">
      <c r="A17" s="6" t="s">
        <v>1022</v>
      </c>
      <c r="B17" s="7" t="s">
        <v>881</v>
      </c>
      <c r="C17" s="7"/>
      <c r="D17" s="530">
        <v>0</v>
      </c>
      <c r="F17" s="11" t="s">
        <v>457</v>
      </c>
      <c r="G17" s="7" t="s">
        <v>1033</v>
      </c>
      <c r="H17" s="7"/>
      <c r="I17" s="512"/>
      <c r="N17" s="643"/>
    </row>
    <row r="18" spans="1:14" ht="13.5" customHeight="1" x14ac:dyDescent="0.25">
      <c r="A18" s="6" t="s">
        <v>1023</v>
      </c>
      <c r="B18" s="7" t="s">
        <v>423</v>
      </c>
      <c r="C18" s="7"/>
      <c r="D18" s="530">
        <v>0</v>
      </c>
      <c r="F18" s="11" t="s">
        <v>318</v>
      </c>
      <c r="G18" s="8" t="s">
        <v>957</v>
      </c>
      <c r="H18" s="8"/>
      <c r="I18" s="708">
        <f>+I16+I15+I17</f>
        <v>0</v>
      </c>
    </row>
    <row r="19" spans="1:14" ht="13.5" customHeight="1" x14ac:dyDescent="0.25">
      <c r="A19" s="6" t="s">
        <v>1024</v>
      </c>
      <c r="B19" s="7" t="s">
        <v>891</v>
      </c>
      <c r="C19" s="734" t="s">
        <v>463</v>
      </c>
      <c r="D19" s="530"/>
    </row>
    <row r="20" spans="1:14" ht="13.5" customHeight="1" x14ac:dyDescent="0.25">
      <c r="A20" s="6" t="s">
        <v>1025</v>
      </c>
      <c r="B20" s="8" t="s">
        <v>93</v>
      </c>
      <c r="C20" s="8"/>
      <c r="D20" s="709">
        <f>SUM(D14:D19)</f>
        <v>0</v>
      </c>
      <c r="G20" s="1" t="s">
        <v>1134</v>
      </c>
      <c r="H20" s="1"/>
    </row>
    <row r="21" spans="1:14" ht="13.5" customHeight="1" x14ac:dyDescent="0.25">
      <c r="A21"/>
      <c r="B21"/>
      <c r="C21"/>
      <c r="D21"/>
      <c r="F21" s="11" t="s">
        <v>1056</v>
      </c>
      <c r="G21" s="567" t="s">
        <v>6861</v>
      </c>
      <c r="H21" s="182"/>
      <c r="I21" s="526"/>
    </row>
    <row r="22" spans="1:14" ht="13.5" customHeight="1" x14ac:dyDescent="0.25">
      <c r="A22" s="16" t="s">
        <v>1026</v>
      </c>
      <c r="B22" s="1" t="str">
        <f>MID(Instructions!B1,1,6)&amp;" Total amount (budgeted)"</f>
        <v>FY2025 Total amount (budgeted)</v>
      </c>
      <c r="D22" s="511">
        <v>0</v>
      </c>
      <c r="F22" s="11" t="s">
        <v>1057</v>
      </c>
      <c r="G22" s="20" t="s">
        <v>1073</v>
      </c>
      <c r="H22" s="182"/>
      <c r="I22" s="526"/>
      <c r="J22"/>
      <c r="K22"/>
      <c r="L22"/>
      <c r="M22"/>
    </row>
    <row r="23" spans="1:14" ht="13.5" customHeight="1" x14ac:dyDescent="0.25">
      <c r="A23" s="16" t="s">
        <v>802</v>
      </c>
      <c r="B23" s="1" t="str">
        <f>MID(Instructions!B1,1,6)&amp;" Total amount (actual)"</f>
        <v>FY2025 Total amount (actual)</v>
      </c>
      <c r="D23" s="511"/>
      <c r="F23" s="6" t="s">
        <v>1072</v>
      </c>
      <c r="G23" s="20" t="s">
        <v>6850</v>
      </c>
      <c r="H23" s="7"/>
      <c r="I23" s="710">
        <f>100%-I24</f>
        <v>0</v>
      </c>
      <c r="K23"/>
      <c r="L23"/>
      <c r="M23"/>
    </row>
    <row r="24" spans="1:14" ht="13.5" customHeight="1" x14ac:dyDescent="0.25">
      <c r="A24" s="16" t="s">
        <v>803</v>
      </c>
      <c r="B24" s="1" t="s">
        <v>7237</v>
      </c>
      <c r="D24" s="711" t="e">
        <f>D23/D22</f>
        <v>#DIV/0!</v>
      </c>
      <c r="F24" s="16" t="s">
        <v>6851</v>
      </c>
      <c r="G24" s="31" t="s">
        <v>6852</v>
      </c>
      <c r="H24" s="7"/>
      <c r="I24" s="710">
        <f>IF(OR(ISBLANK(I21)=TRUE,ISBLANK(I22)=TRUE),100%,I21+I22)</f>
        <v>1</v>
      </c>
      <c r="K24"/>
      <c r="L24"/>
      <c r="M24"/>
    </row>
    <row r="25" spans="1:14" ht="13.5" customHeight="1" x14ac:dyDescent="0.25"/>
    <row r="26" spans="1:14" ht="13.5" customHeight="1" x14ac:dyDescent="0.25">
      <c r="A26" s="6" t="s">
        <v>1017</v>
      </c>
      <c r="B26" s="1" t="s">
        <v>974</v>
      </c>
      <c r="C26" s="1"/>
      <c r="D26"/>
      <c r="F26" s="6" t="s">
        <v>1019</v>
      </c>
      <c r="G26" s="1" t="s">
        <v>2440</v>
      </c>
      <c r="H26" s="1"/>
    </row>
    <row r="27" spans="1:14" ht="13.5" customHeight="1" x14ac:dyDescent="0.25">
      <c r="A27" s="16" t="s">
        <v>1027</v>
      </c>
      <c r="B27" s="192" t="s">
        <v>527</v>
      </c>
      <c r="C27" s="192"/>
      <c r="D27" s="495"/>
      <c r="F27" s="11" t="s">
        <v>319</v>
      </c>
      <c r="G27" s="192" t="s">
        <v>827</v>
      </c>
      <c r="H27" s="192"/>
      <c r="I27" s="747"/>
    </row>
    <row r="28" spans="1:14" ht="13.5" customHeight="1" x14ac:dyDescent="0.25">
      <c r="A28" s="6" t="s">
        <v>1028</v>
      </c>
      <c r="B28" s="192" t="s">
        <v>1062</v>
      </c>
      <c r="C28" s="7"/>
      <c r="D28" s="495"/>
      <c r="F28" s="11" t="s">
        <v>320</v>
      </c>
      <c r="G28" s="3" t="s">
        <v>828</v>
      </c>
      <c r="H28" s="3"/>
      <c r="I28" s="747"/>
    </row>
    <row r="29" spans="1:14" ht="13.5" customHeight="1" x14ac:dyDescent="0.25">
      <c r="A29" s="16"/>
      <c r="B29" s="192" t="s">
        <v>7229</v>
      </c>
      <c r="C29" s="192"/>
      <c r="D29" s="756"/>
      <c r="F29" s="11" t="s">
        <v>321</v>
      </c>
      <c r="G29" s="3" t="s">
        <v>868</v>
      </c>
      <c r="H29" s="3"/>
      <c r="I29" s="747"/>
    </row>
    <row r="30" spans="1:14" ht="13.5" customHeight="1" x14ac:dyDescent="0.25">
      <c r="A30" s="16" t="s">
        <v>7180</v>
      </c>
      <c r="B30" s="192" t="s">
        <v>7226</v>
      </c>
      <c r="C30" s="192"/>
      <c r="D30" s="535"/>
      <c r="F30" s="568" t="s">
        <v>322</v>
      </c>
      <c r="G30" s="8" t="s">
        <v>869</v>
      </c>
      <c r="H30" s="8"/>
      <c r="I30" s="706">
        <f>SUM(I27:I29)</f>
        <v>0</v>
      </c>
    </row>
    <row r="31" spans="1:14" ht="13.5" customHeight="1" x14ac:dyDescent="0.25">
      <c r="A31" s="16" t="s">
        <v>7181</v>
      </c>
      <c r="B31" s="192" t="s">
        <v>7227</v>
      </c>
      <c r="C31" s="192"/>
      <c r="D31" s="535"/>
    </row>
    <row r="32" spans="1:14" ht="13.5" customHeight="1" x14ac:dyDescent="0.25">
      <c r="A32" s="16" t="s">
        <v>1029</v>
      </c>
      <c r="B32" s="31" t="s">
        <v>7228</v>
      </c>
      <c r="C32" s="31"/>
      <c r="D32" s="759">
        <f>SUM(D30:D31)</f>
        <v>0</v>
      </c>
      <c r="F32" s="11" t="s">
        <v>725</v>
      </c>
      <c r="G32" s="4" t="s">
        <v>288</v>
      </c>
      <c r="H32" s="4"/>
      <c r="I32" s="713"/>
    </row>
    <row r="33" spans="1:11" ht="13.5" customHeight="1" x14ac:dyDescent="0.25">
      <c r="A33" s="16" t="s">
        <v>1030</v>
      </c>
      <c r="B33" s="4" t="s">
        <v>80</v>
      </c>
      <c r="C33" s="33"/>
      <c r="D33" s="712">
        <f>D27+D28+D32</f>
        <v>0</v>
      </c>
      <c r="F33" s="11" t="s">
        <v>323</v>
      </c>
      <c r="G33" s="7" t="s">
        <v>932</v>
      </c>
      <c r="H33" s="7"/>
      <c r="I33" s="534"/>
    </row>
    <row r="34" spans="1:11" ht="13.5" customHeight="1" x14ac:dyDescent="0.25">
      <c r="A34"/>
      <c r="B34"/>
      <c r="C34"/>
      <c r="D34"/>
      <c r="F34" s="11" t="s">
        <v>324</v>
      </c>
      <c r="G34" s="7" t="s">
        <v>933</v>
      </c>
      <c r="H34" s="7"/>
      <c r="I34" s="513"/>
    </row>
    <row r="35" spans="1:11" ht="13.5" customHeight="1" x14ac:dyDescent="0.25">
      <c r="A35" s="16" t="s">
        <v>1031</v>
      </c>
      <c r="B35" s="1" t="s">
        <v>277</v>
      </c>
      <c r="D35" s="714" t="e">
        <f>D9/'Stmt of Revs Exps'!K42*365</f>
        <v>#DIV/0!</v>
      </c>
      <c r="F35" s="11" t="s">
        <v>289</v>
      </c>
      <c r="G35" s="546" t="s">
        <v>6881</v>
      </c>
      <c r="I35" s="513"/>
    </row>
    <row r="36" spans="1:11" ht="13.5" customHeight="1" x14ac:dyDescent="0.25">
      <c r="A36" s="6"/>
      <c r="F36"/>
      <c r="G36"/>
      <c r="H36"/>
      <c r="I36"/>
    </row>
    <row r="37" spans="1:11" ht="13.5" customHeight="1" x14ac:dyDescent="0.25">
      <c r="A37" s="16" t="s">
        <v>726</v>
      </c>
      <c r="B37" s="1026" t="s">
        <v>385</v>
      </c>
      <c r="C37" s="1026"/>
      <c r="D37" s="715"/>
      <c r="E37" s="716"/>
    </row>
    <row r="38" spans="1:11" ht="13.5" customHeight="1" x14ac:dyDescent="0.25">
      <c r="A38" s="6" t="s">
        <v>717</v>
      </c>
      <c r="B38" s="5" t="s">
        <v>720</v>
      </c>
      <c r="D38" s="532"/>
      <c r="E38" s="716"/>
      <c r="F38" s="11" t="s">
        <v>541</v>
      </c>
      <c r="G38" s="4" t="s">
        <v>2444</v>
      </c>
      <c r="H38" s="4"/>
      <c r="I38" s="717"/>
    </row>
    <row r="39" spans="1:11" ht="13.5" customHeight="1" x14ac:dyDescent="0.25">
      <c r="A39" s="16" t="s">
        <v>718</v>
      </c>
      <c r="B39" s="20" t="s">
        <v>7193</v>
      </c>
      <c r="D39" s="539"/>
      <c r="E39" s="716"/>
      <c r="F39" s="11" t="s">
        <v>325</v>
      </c>
      <c r="G39" s="3" t="s">
        <v>936</v>
      </c>
      <c r="H39" s="3"/>
      <c r="I39" s="747"/>
    </row>
    <row r="40" spans="1:11" ht="13.5" customHeight="1" x14ac:dyDescent="0.25">
      <c r="A40" s="16" t="s">
        <v>719</v>
      </c>
      <c r="B40" s="20" t="s">
        <v>6862</v>
      </c>
      <c r="D40" s="547"/>
      <c r="E40" s="716"/>
      <c r="F40" s="11" t="s">
        <v>84</v>
      </c>
      <c r="G40" s="3" t="s">
        <v>937</v>
      </c>
      <c r="H40" s="3"/>
      <c r="I40" s="747"/>
      <c r="K40"/>
    </row>
    <row r="41" spans="1:11" ht="13.5" customHeight="1" x14ac:dyDescent="0.25">
      <c r="A41" s="6"/>
      <c r="D41" s="718"/>
      <c r="E41" s="716"/>
      <c r="F41" s="11" t="s">
        <v>85</v>
      </c>
      <c r="G41" s="8" t="s">
        <v>935</v>
      </c>
      <c r="H41" s="8"/>
      <c r="I41" s="708">
        <f>SUM(I39:I40)</f>
        <v>0</v>
      </c>
      <c r="K41"/>
    </row>
    <row r="42" spans="1:11" ht="13.5" customHeight="1" x14ac:dyDescent="0.25">
      <c r="A42" s="1021" t="s">
        <v>220</v>
      </c>
      <c r="B42" s="1021"/>
      <c r="C42" s="1021"/>
      <c r="D42" s="1021"/>
      <c r="F42" s="11" t="s">
        <v>86</v>
      </c>
      <c r="G42" s="3" t="s">
        <v>938</v>
      </c>
      <c r="H42" s="3"/>
      <c r="I42" s="747"/>
      <c r="J42" s="8"/>
    </row>
    <row r="43" spans="1:11" ht="13.5" customHeight="1" x14ac:dyDescent="0.25">
      <c r="A43" s="556" t="s">
        <v>216</v>
      </c>
      <c r="B43" s="557" t="s">
        <v>303</v>
      </c>
      <c r="C43" s="555"/>
      <c r="D43" s="530"/>
      <c r="F43" s="11" t="s">
        <v>449</v>
      </c>
      <c r="G43" s="3" t="s">
        <v>939</v>
      </c>
      <c r="H43" s="3"/>
      <c r="I43" s="747"/>
      <c r="J43" s="8"/>
    </row>
    <row r="44" spans="1:11" ht="13.5" customHeight="1" x14ac:dyDescent="0.25">
      <c r="A44" s="556" t="s">
        <v>217</v>
      </c>
      <c r="B44" s="557" t="s">
        <v>304</v>
      </c>
      <c r="C44" s="555"/>
      <c r="D44" s="530"/>
      <c r="F44" s="11" t="s">
        <v>450</v>
      </c>
      <c r="G44" s="3" t="s">
        <v>940</v>
      </c>
      <c r="H44" s="3"/>
      <c r="I44" s="747"/>
      <c r="J44" s="8"/>
    </row>
    <row r="45" spans="1:11" ht="13.5" customHeight="1" x14ac:dyDescent="0.25">
      <c r="A45" s="558"/>
      <c r="F45" s="11" t="s">
        <v>451</v>
      </c>
      <c r="G45" s="8" t="s">
        <v>934</v>
      </c>
      <c r="H45" s="8"/>
      <c r="I45" s="719">
        <f>SUM(I41:I44)</f>
        <v>0</v>
      </c>
      <c r="J45" s="8"/>
    </row>
    <row r="46" spans="1:11" ht="13.5" customHeight="1" x14ac:dyDescent="0.25">
      <c r="A46" s="556" t="s">
        <v>218</v>
      </c>
      <c r="B46" s="559" t="s">
        <v>6674</v>
      </c>
      <c r="C46" s="560"/>
      <c r="D46" s="746"/>
      <c r="F46" s="11" t="s">
        <v>452</v>
      </c>
      <c r="G46" s="1" t="s">
        <v>3</v>
      </c>
      <c r="H46" s="1"/>
      <c r="I46" s="548"/>
      <c r="J46" s="8"/>
    </row>
    <row r="47" spans="1:11" ht="23.25" customHeight="1" x14ac:dyDescent="0.25">
      <c r="A47" s="556" t="s">
        <v>219</v>
      </c>
      <c r="B47" s="559" t="s">
        <v>1071</v>
      </c>
      <c r="C47" s="560"/>
      <c r="D47" s="533"/>
      <c r="F47" s="11"/>
      <c r="G47" s="8"/>
      <c r="H47" s="569" t="s">
        <v>6736</v>
      </c>
      <c r="I47" s="720"/>
    </row>
    <row r="48" spans="1:11" ht="27" customHeight="1" x14ac:dyDescent="0.25">
      <c r="A48" s="558"/>
      <c r="C48" s="561"/>
      <c r="D48" s="680"/>
      <c r="E48" s="680"/>
      <c r="F48" s="680"/>
      <c r="G48" s="680"/>
      <c r="H48" s="680"/>
      <c r="I48" s="680"/>
    </row>
    <row r="49" spans="1:9" ht="21" customHeight="1" x14ac:dyDescent="0.25">
      <c r="A49" s="558"/>
      <c r="C49" s="561"/>
      <c r="D49" s="680"/>
      <c r="E49" s="680"/>
      <c r="F49" s="680"/>
      <c r="G49" s="680"/>
      <c r="H49" s="680"/>
      <c r="I49" s="680"/>
    </row>
    <row r="50" spans="1:9" ht="18" customHeight="1" x14ac:dyDescent="0.25">
      <c r="A50" s="558"/>
      <c r="C50" s="561"/>
      <c r="D50" s="587"/>
      <c r="E50" s="587"/>
      <c r="F50" s="587"/>
      <c r="G50" s="587"/>
      <c r="H50" s="587"/>
      <c r="I50" s="587"/>
    </row>
    <row r="51" spans="1:9" ht="18" customHeight="1" x14ac:dyDescent="0.25">
      <c r="A51" s="558"/>
      <c r="B51" s="487" t="s">
        <v>398</v>
      </c>
      <c r="C51" s="485"/>
      <c r="D51" s="587"/>
      <c r="E51" s="587"/>
      <c r="F51" s="587"/>
      <c r="G51" s="587"/>
      <c r="H51" s="587"/>
      <c r="I51" s="587"/>
    </row>
    <row r="52" spans="1:9" ht="17.25" customHeight="1" x14ac:dyDescent="0.25">
      <c r="A52" s="36" t="str">
        <f>A9</f>
        <v>S1</v>
      </c>
      <c r="B52" s="561" t="s">
        <v>363</v>
      </c>
      <c r="C52" s="485"/>
      <c r="D52" s="587"/>
      <c r="E52" s="587"/>
      <c r="F52" s="587"/>
      <c r="G52" s="587"/>
      <c r="H52" s="587"/>
      <c r="I52" s="587"/>
    </row>
    <row r="53" spans="1:9" ht="17.25" customHeight="1" x14ac:dyDescent="0.25">
      <c r="A53" s="36" t="str">
        <f>A10</f>
        <v>S2</v>
      </c>
      <c r="B53" s="561" t="s">
        <v>364</v>
      </c>
      <c r="C53" s="485"/>
      <c r="D53" s="587"/>
      <c r="E53" s="587"/>
      <c r="F53" s="587"/>
      <c r="G53" s="587"/>
      <c r="H53" s="587"/>
      <c r="I53" s="587"/>
    </row>
    <row r="54" spans="1:9" ht="17.25" customHeight="1" x14ac:dyDescent="0.25">
      <c r="A54" s="36" t="str">
        <f>A12</f>
        <v>S3</v>
      </c>
      <c r="B54" s="485" t="s">
        <v>1043</v>
      </c>
      <c r="C54" s="485"/>
      <c r="D54" s="587"/>
      <c r="E54" s="587"/>
      <c r="F54" s="587"/>
      <c r="G54" s="587"/>
      <c r="H54" s="587"/>
      <c r="I54" s="587"/>
    </row>
    <row r="55" spans="1:9" ht="17.25" customHeight="1" x14ac:dyDescent="0.25">
      <c r="A55" s="36" t="str">
        <f>A13</f>
        <v>S4</v>
      </c>
      <c r="B55" s="485" t="s">
        <v>432</v>
      </c>
      <c r="C55" s="485"/>
      <c r="D55" s="587"/>
      <c r="E55" s="587"/>
      <c r="F55" s="587"/>
      <c r="G55" s="587"/>
      <c r="H55" s="587"/>
      <c r="I55" s="587"/>
    </row>
    <row r="56" spans="1:9" ht="17.25" customHeight="1" x14ac:dyDescent="0.25">
      <c r="A56" s="50" t="s">
        <v>955</v>
      </c>
      <c r="B56" s="485" t="s">
        <v>1051</v>
      </c>
      <c r="C56" s="485"/>
      <c r="D56" s="587"/>
      <c r="E56" s="587"/>
      <c r="F56" s="587"/>
      <c r="G56" s="587"/>
      <c r="H56" s="587"/>
      <c r="I56" s="587"/>
    </row>
    <row r="57" spans="1:9" ht="17.25" customHeight="1" x14ac:dyDescent="0.25">
      <c r="A57" s="24" t="str">
        <f t="shared" ref="A57:A62" si="0">A15</f>
        <v>T1</v>
      </c>
      <c r="B57" s="485" t="s">
        <v>66</v>
      </c>
      <c r="C57" s="485"/>
      <c r="D57" s="587"/>
      <c r="E57" s="587"/>
      <c r="F57" s="587"/>
      <c r="G57" s="587"/>
      <c r="H57" s="587"/>
      <c r="I57" s="587"/>
    </row>
    <row r="58" spans="1:9" ht="12.75" customHeight="1" x14ac:dyDescent="0.25">
      <c r="A58" s="24" t="str">
        <f t="shared" si="0"/>
        <v>T2</v>
      </c>
      <c r="B58" s="485" t="s">
        <v>67</v>
      </c>
      <c r="C58" s="485"/>
      <c r="D58" s="587"/>
      <c r="E58" s="587"/>
      <c r="F58" s="587"/>
      <c r="G58" s="587"/>
      <c r="H58" s="587"/>
      <c r="I58" s="587"/>
    </row>
    <row r="59" spans="1:9" ht="32.25" customHeight="1" x14ac:dyDescent="0.25">
      <c r="A59" s="24" t="str">
        <f t="shared" si="0"/>
        <v>T3</v>
      </c>
      <c r="B59" s="485" t="s">
        <v>68</v>
      </c>
      <c r="C59" s="485"/>
      <c r="D59" s="485"/>
      <c r="E59" s="587"/>
      <c r="F59" s="587"/>
      <c r="G59" s="587"/>
      <c r="H59" s="587"/>
      <c r="I59" s="587"/>
    </row>
    <row r="60" spans="1:9" x14ac:dyDescent="0.25">
      <c r="A60" s="24" t="str">
        <f t="shared" si="0"/>
        <v>T4</v>
      </c>
      <c r="B60" s="485" t="s">
        <v>1048</v>
      </c>
      <c r="C60" s="485"/>
      <c r="D60" s="485"/>
      <c r="E60" s="587"/>
      <c r="F60" s="587"/>
      <c r="G60" s="587"/>
      <c r="H60" s="587"/>
      <c r="I60" s="587"/>
    </row>
    <row r="61" spans="1:9" x14ac:dyDescent="0.25">
      <c r="A61" s="24" t="str">
        <f t="shared" si="0"/>
        <v>T5</v>
      </c>
      <c r="B61" s="485" t="s">
        <v>459</v>
      </c>
      <c r="C61" s="485"/>
      <c r="D61" s="587"/>
      <c r="E61" s="587"/>
      <c r="F61" s="587"/>
      <c r="G61" s="587"/>
      <c r="H61" s="587"/>
      <c r="I61" s="587"/>
    </row>
    <row r="62" spans="1:9" x14ac:dyDescent="0.25">
      <c r="A62" s="24" t="str">
        <f t="shared" si="0"/>
        <v>T6</v>
      </c>
      <c r="B62" s="485" t="s">
        <v>693</v>
      </c>
      <c r="C62" s="485"/>
      <c r="D62" s="587"/>
      <c r="E62" s="587"/>
      <c r="F62" s="587"/>
      <c r="G62" s="587"/>
      <c r="H62" s="587"/>
      <c r="I62" s="587"/>
    </row>
    <row r="63" spans="1:9" ht="30" customHeight="1" x14ac:dyDescent="0.25">
      <c r="A63" s="6" t="str">
        <f>A22</f>
        <v>T7</v>
      </c>
      <c r="B63" s="562" t="s">
        <v>7235</v>
      </c>
      <c r="C63" s="485"/>
      <c r="D63" s="587"/>
      <c r="E63" s="587"/>
      <c r="F63" s="587"/>
      <c r="G63" s="587"/>
      <c r="H63" s="587"/>
      <c r="I63" s="587"/>
    </row>
    <row r="64" spans="1:9" ht="16.5" customHeight="1" x14ac:dyDescent="0.25">
      <c r="A64" s="6" t="str">
        <f>A23</f>
        <v>T8</v>
      </c>
      <c r="B64" s="562" t="s">
        <v>7236</v>
      </c>
      <c r="C64" s="485"/>
      <c r="D64" s="587"/>
      <c r="E64" s="485"/>
      <c r="F64" s="485"/>
      <c r="G64" s="485"/>
      <c r="H64" s="485"/>
      <c r="I64" s="485"/>
    </row>
    <row r="65" spans="1:9" ht="16.5" customHeight="1" x14ac:dyDescent="0.25">
      <c r="A65" s="6" t="str">
        <f>A24</f>
        <v>T9</v>
      </c>
      <c r="B65" s="562" t="s">
        <v>7238</v>
      </c>
      <c r="C65" s="485"/>
      <c r="D65" s="587"/>
      <c r="E65" s="485"/>
      <c r="F65" s="485"/>
      <c r="G65" s="485"/>
      <c r="H65" s="485"/>
      <c r="I65" s="485"/>
    </row>
    <row r="66" spans="1:9" ht="19.5" customHeight="1" x14ac:dyDescent="0.25">
      <c r="A66" s="24"/>
      <c r="B66" s="485"/>
      <c r="C66" s="485"/>
      <c r="D66" s="587"/>
      <c r="E66" s="587"/>
      <c r="F66" s="587"/>
      <c r="G66" s="587"/>
      <c r="H66" s="587"/>
      <c r="I66" s="587"/>
    </row>
    <row r="67" spans="1:9" ht="18" customHeight="1" x14ac:dyDescent="0.25">
      <c r="A67" s="50" t="s">
        <v>733</v>
      </c>
      <c r="B67" s="485" t="s">
        <v>95</v>
      </c>
      <c r="C67" s="485"/>
      <c r="D67" s="587"/>
      <c r="E67" s="587"/>
      <c r="F67" s="587"/>
      <c r="G67" s="587"/>
      <c r="H67" s="587"/>
      <c r="I67" s="587"/>
    </row>
    <row r="68" spans="1:9" ht="18" customHeight="1" x14ac:dyDescent="0.25">
      <c r="A68" s="24" t="str">
        <f>A27</f>
        <v>U1</v>
      </c>
      <c r="B68" s="485" t="s">
        <v>528</v>
      </c>
      <c r="C68" s="485"/>
      <c r="D68" s="587"/>
      <c r="E68" s="587"/>
      <c r="F68" s="587"/>
      <c r="G68" s="587"/>
      <c r="H68" s="587"/>
      <c r="I68" s="587"/>
    </row>
    <row r="69" spans="1:9" ht="18" customHeight="1" x14ac:dyDescent="0.25">
      <c r="A69" s="24" t="str">
        <f>A28</f>
        <v>U2</v>
      </c>
      <c r="B69" s="485" t="s">
        <v>6880</v>
      </c>
      <c r="C69" s="485"/>
      <c r="D69" s="587"/>
      <c r="E69" s="587"/>
      <c r="F69" s="587"/>
      <c r="G69" s="587"/>
      <c r="H69" s="587"/>
      <c r="I69" s="587"/>
    </row>
    <row r="70" spans="1:9" ht="45.75" customHeight="1" x14ac:dyDescent="0.25">
      <c r="A70" s="24" t="str">
        <f>A32</f>
        <v>U3</v>
      </c>
      <c r="B70" s="485" t="s">
        <v>6879</v>
      </c>
      <c r="C70" s="485"/>
      <c r="D70" s="587"/>
      <c r="E70" s="587"/>
      <c r="F70" s="587"/>
      <c r="G70" s="587"/>
      <c r="H70" s="587"/>
      <c r="I70" s="587"/>
    </row>
    <row r="71" spans="1:9" ht="15.75" customHeight="1" x14ac:dyDescent="0.25">
      <c r="A71" s="24" t="str">
        <f>A33</f>
        <v>U4</v>
      </c>
      <c r="B71" s="485" t="s">
        <v>96</v>
      </c>
      <c r="C71" s="485"/>
      <c r="D71" s="587"/>
      <c r="E71" s="587"/>
      <c r="F71" s="587"/>
      <c r="G71" s="587"/>
      <c r="H71" s="587"/>
      <c r="I71" s="587"/>
    </row>
    <row r="72" spans="1:9" ht="15.75" customHeight="1" x14ac:dyDescent="0.25">
      <c r="A72" s="24" t="str">
        <f>A35</f>
        <v>U5</v>
      </c>
      <c r="B72" s="562" t="s">
        <v>292</v>
      </c>
      <c r="C72" s="485"/>
      <c r="D72" s="587"/>
      <c r="E72" s="587"/>
      <c r="F72" s="587"/>
      <c r="G72" s="587"/>
      <c r="H72" s="587"/>
      <c r="I72" s="587"/>
    </row>
    <row r="73" spans="1:9" ht="15.75" customHeight="1" x14ac:dyDescent="0.25">
      <c r="A73" s="24"/>
      <c r="B73" s="562"/>
      <c r="C73" s="485"/>
      <c r="D73" s="587"/>
      <c r="E73" s="587"/>
      <c r="F73" s="587"/>
      <c r="G73" s="587"/>
      <c r="H73" s="587"/>
      <c r="I73" s="587"/>
    </row>
    <row r="74" spans="1:9" ht="19.5" customHeight="1" x14ac:dyDescent="0.25">
      <c r="A74" s="50" t="s">
        <v>734</v>
      </c>
      <c r="B74" s="485" t="s">
        <v>529</v>
      </c>
      <c r="C74" s="485"/>
      <c r="D74" s="587"/>
      <c r="E74" s="587"/>
      <c r="F74" s="587"/>
      <c r="G74" s="587"/>
      <c r="H74" s="587"/>
      <c r="I74" s="587"/>
    </row>
    <row r="75" spans="1:9" ht="19.5" customHeight="1" x14ac:dyDescent="0.25">
      <c r="A75" s="24" t="str">
        <f>F10</f>
        <v>V1</v>
      </c>
      <c r="B75" s="485" t="s">
        <v>783</v>
      </c>
      <c r="C75" s="563"/>
      <c r="D75" s="587"/>
      <c r="E75" s="487"/>
      <c r="F75" s="487"/>
      <c r="G75" s="487"/>
      <c r="H75" s="487"/>
      <c r="I75" s="487"/>
    </row>
    <row r="76" spans="1:9" ht="46.5" customHeight="1" x14ac:dyDescent="0.25">
      <c r="A76" s="24" t="str">
        <f>F11</f>
        <v>V2</v>
      </c>
      <c r="B76" s="485" t="s">
        <v>784</v>
      </c>
      <c r="C76" s="487"/>
      <c r="D76" s="587"/>
      <c r="E76" s="587"/>
      <c r="F76" s="587"/>
      <c r="G76" s="587"/>
      <c r="H76" s="587"/>
      <c r="I76" s="587"/>
    </row>
    <row r="77" spans="1:9" ht="16.5" customHeight="1" x14ac:dyDescent="0.25">
      <c r="A77" s="24" t="str">
        <f>F12</f>
        <v>V3</v>
      </c>
      <c r="B77" s="485" t="s">
        <v>518</v>
      </c>
      <c r="C77" s="485"/>
      <c r="D77" s="587"/>
      <c r="E77" s="587"/>
      <c r="F77" s="587"/>
      <c r="G77" s="587"/>
      <c r="H77" s="587"/>
      <c r="I77" s="587"/>
    </row>
    <row r="78" spans="1:9" ht="15.75" customHeight="1" x14ac:dyDescent="0.25">
      <c r="A78" s="24"/>
      <c r="B78" s="485"/>
      <c r="C78" s="485"/>
      <c r="D78" s="587"/>
      <c r="E78" s="587"/>
      <c r="F78" s="587"/>
      <c r="G78" s="587"/>
      <c r="H78" s="587"/>
      <c r="I78" s="587"/>
    </row>
    <row r="79" spans="1:9" ht="15.75" customHeight="1" x14ac:dyDescent="0.25">
      <c r="A79" s="6"/>
      <c r="B79" s="487" t="s">
        <v>6737</v>
      </c>
      <c r="C79" s="485"/>
      <c r="D79" s="587"/>
      <c r="E79" s="587"/>
      <c r="F79" s="587"/>
      <c r="G79" s="587"/>
      <c r="H79" s="587"/>
      <c r="I79" s="587"/>
    </row>
    <row r="80" spans="1:9" ht="15.75" customHeight="1" x14ac:dyDescent="0.25">
      <c r="A80" s="50" t="s">
        <v>732</v>
      </c>
      <c r="B80" s="485" t="s">
        <v>727</v>
      </c>
      <c r="C80" s="485"/>
      <c r="D80" s="587"/>
      <c r="E80" s="587"/>
      <c r="F80" s="587"/>
      <c r="G80" s="587"/>
      <c r="H80" s="587"/>
      <c r="I80" s="587"/>
    </row>
    <row r="81" spans="1:9" ht="15.75" customHeight="1" x14ac:dyDescent="0.25">
      <c r="A81" s="24" t="str">
        <f>F15</f>
        <v>W1</v>
      </c>
      <c r="B81" s="485" t="s">
        <v>7466</v>
      </c>
      <c r="C81" s="485"/>
      <c r="D81" s="587"/>
      <c r="E81" s="587"/>
      <c r="F81" s="587"/>
      <c r="G81" s="587"/>
      <c r="H81" s="587"/>
      <c r="I81" s="587"/>
    </row>
    <row r="82" spans="1:9" ht="15.75" customHeight="1" x14ac:dyDescent="0.25">
      <c r="A82" s="24" t="str">
        <f>F16</f>
        <v>W2</v>
      </c>
      <c r="B82" s="485" t="s">
        <v>7467</v>
      </c>
      <c r="C82" s="485"/>
      <c r="D82" s="587"/>
      <c r="E82" s="587"/>
      <c r="F82" s="587"/>
      <c r="G82" s="587"/>
      <c r="H82" s="587"/>
      <c r="I82" s="587"/>
    </row>
    <row r="83" spans="1:9" ht="15.75" customHeight="1" x14ac:dyDescent="0.25">
      <c r="A83" s="24" t="s">
        <v>574</v>
      </c>
      <c r="B83" s="485" t="s">
        <v>575</v>
      </c>
      <c r="C83" s="485"/>
      <c r="D83" s="587"/>
      <c r="E83" s="587"/>
      <c r="F83" s="587"/>
      <c r="G83" s="587"/>
      <c r="H83" s="587"/>
      <c r="I83" s="587"/>
    </row>
    <row r="84" spans="1:9" ht="15.75" customHeight="1" x14ac:dyDescent="0.25">
      <c r="A84" s="24" t="str">
        <f>F18</f>
        <v>W3</v>
      </c>
      <c r="B84" s="485" t="s">
        <v>731</v>
      </c>
      <c r="C84" s="485"/>
      <c r="D84" s="587"/>
      <c r="E84" s="587"/>
      <c r="F84" s="587"/>
      <c r="G84" s="587"/>
      <c r="H84" s="587"/>
      <c r="I84" s="587"/>
    </row>
    <row r="85" spans="1:9" ht="15.75" customHeight="1" x14ac:dyDescent="0.25">
      <c r="A85" s="36" t="s">
        <v>1056</v>
      </c>
      <c r="B85" s="485" t="s">
        <v>6853</v>
      </c>
      <c r="C85" s="485"/>
      <c r="D85" s="587"/>
      <c r="E85" s="587"/>
      <c r="F85" s="587"/>
      <c r="G85" s="587"/>
      <c r="H85" s="587"/>
      <c r="I85" s="587"/>
    </row>
    <row r="86" spans="1:9" ht="37.5" customHeight="1" x14ac:dyDescent="0.25">
      <c r="A86" s="36" t="s">
        <v>1057</v>
      </c>
      <c r="B86" s="485" t="s">
        <v>6854</v>
      </c>
      <c r="C86" s="485"/>
      <c r="D86" s="587"/>
      <c r="E86" s="587"/>
      <c r="F86" s="587"/>
      <c r="G86" s="587"/>
      <c r="H86" s="587"/>
      <c r="I86" s="587"/>
    </row>
    <row r="87" spans="1:9" ht="15.75" customHeight="1" x14ac:dyDescent="0.25">
      <c r="A87" s="36" t="s">
        <v>1072</v>
      </c>
      <c r="B87" s="485" t="s">
        <v>1077</v>
      </c>
      <c r="C87" s="485"/>
      <c r="D87" s="587"/>
      <c r="E87" s="587"/>
      <c r="F87" s="587"/>
      <c r="G87" s="587"/>
      <c r="H87" s="587"/>
      <c r="I87" s="587"/>
    </row>
    <row r="88" spans="1:9" ht="15.75" customHeight="1" x14ac:dyDescent="0.25">
      <c r="A88" s="564" t="s">
        <v>6851</v>
      </c>
      <c r="B88" s="485" t="s">
        <v>6855</v>
      </c>
      <c r="C88" s="485"/>
      <c r="D88" s="587"/>
      <c r="E88" s="587"/>
      <c r="F88" s="587"/>
      <c r="G88" s="587"/>
      <c r="H88" s="587"/>
      <c r="I88" s="587"/>
    </row>
    <row r="89" spans="1:9" ht="15.75" customHeight="1" x14ac:dyDescent="0.25">
      <c r="A89" s="24"/>
      <c r="B89" s="485"/>
      <c r="C89" s="485"/>
      <c r="D89" s="587"/>
      <c r="E89" s="587"/>
      <c r="F89" s="587"/>
      <c r="G89" s="587"/>
      <c r="H89" s="587"/>
      <c r="I89" s="587"/>
    </row>
    <row r="90" spans="1:9" ht="15.75" customHeight="1" x14ac:dyDescent="0.25">
      <c r="A90" s="50" t="s">
        <v>399</v>
      </c>
      <c r="B90" s="485" t="s">
        <v>2441</v>
      </c>
      <c r="C90" s="485"/>
      <c r="D90" s="587"/>
      <c r="E90" s="587"/>
      <c r="F90" s="587"/>
      <c r="G90" s="587"/>
      <c r="H90" s="587"/>
      <c r="I90" s="587"/>
    </row>
    <row r="91" spans="1:9" ht="15.75" customHeight="1" x14ac:dyDescent="0.25">
      <c r="A91" s="24" t="s">
        <v>319</v>
      </c>
      <c r="B91" s="485" t="s">
        <v>724</v>
      </c>
      <c r="C91" s="485"/>
      <c r="D91" s="587"/>
      <c r="E91" s="587"/>
      <c r="F91" s="587"/>
      <c r="G91" s="587"/>
      <c r="H91" s="587"/>
      <c r="I91" s="587"/>
    </row>
    <row r="92" spans="1:9" ht="15.75" customHeight="1" x14ac:dyDescent="0.25">
      <c r="A92" s="24" t="s">
        <v>320</v>
      </c>
      <c r="B92" s="485" t="s">
        <v>60</v>
      </c>
      <c r="C92" s="485"/>
      <c r="D92" s="587"/>
      <c r="E92" s="587"/>
      <c r="F92" s="587"/>
      <c r="G92" s="587"/>
      <c r="H92" s="587"/>
      <c r="I92" s="587"/>
    </row>
    <row r="93" spans="1:9" ht="28.5" customHeight="1" x14ac:dyDescent="0.25">
      <c r="A93" s="24" t="s">
        <v>321</v>
      </c>
      <c r="B93" s="485" t="s">
        <v>61</v>
      </c>
      <c r="C93" s="485"/>
      <c r="D93" s="587"/>
      <c r="E93" s="587"/>
      <c r="F93" s="587"/>
      <c r="G93" s="587"/>
      <c r="H93" s="587"/>
      <c r="I93" s="587"/>
    </row>
    <row r="94" spans="1:9" ht="12.75" customHeight="1" x14ac:dyDescent="0.25">
      <c r="A94" s="24" t="s">
        <v>322</v>
      </c>
      <c r="B94" s="485" t="s">
        <v>530</v>
      </c>
      <c r="C94" s="485"/>
      <c r="D94" s="587"/>
      <c r="E94" s="587"/>
      <c r="F94" s="587"/>
      <c r="G94" s="587"/>
      <c r="H94" s="587"/>
      <c r="I94" s="587"/>
    </row>
    <row r="95" spans="1:9" ht="12.75" customHeight="1" x14ac:dyDescent="0.25">
      <c r="A95" s="24"/>
      <c r="B95" s="485"/>
      <c r="C95" s="485"/>
      <c r="D95" s="587"/>
      <c r="E95" s="587"/>
      <c r="F95" s="587"/>
      <c r="G95" s="587"/>
      <c r="H95" s="587"/>
      <c r="I95" s="587"/>
    </row>
    <row r="96" spans="1:9" x14ac:dyDescent="0.25">
      <c r="A96" s="565" t="s">
        <v>479</v>
      </c>
      <c r="B96" s="485"/>
      <c r="C96" s="485"/>
      <c r="D96" s="587"/>
      <c r="E96" s="587"/>
      <c r="F96" s="587"/>
      <c r="G96" s="587"/>
      <c r="H96" s="587"/>
      <c r="I96" s="587"/>
    </row>
    <row r="97" spans="1:9" x14ac:dyDescent="0.25">
      <c r="A97" s="36" t="s">
        <v>725</v>
      </c>
      <c r="B97" s="485" t="s">
        <v>14</v>
      </c>
      <c r="C97" s="485"/>
      <c r="D97" s="587"/>
      <c r="E97" s="587"/>
      <c r="F97" s="587"/>
      <c r="G97" s="587"/>
      <c r="H97" s="587"/>
      <c r="I97" s="587"/>
    </row>
    <row r="98" spans="1:9" x14ac:dyDescent="0.25">
      <c r="A98" s="24" t="str">
        <f>F33</f>
        <v>Y1</v>
      </c>
      <c r="B98" s="485" t="s">
        <v>62</v>
      </c>
      <c r="C98" s="485"/>
      <c r="D98" s="587"/>
      <c r="E98" s="587"/>
      <c r="F98" s="587"/>
      <c r="G98" s="587"/>
      <c r="H98" s="587"/>
      <c r="I98" s="587"/>
    </row>
    <row r="99" spans="1:9" x14ac:dyDescent="0.25">
      <c r="A99" s="24" t="str">
        <f>F34</f>
        <v>Y2</v>
      </c>
      <c r="B99" s="485" t="s">
        <v>63</v>
      </c>
      <c r="C99" s="485"/>
      <c r="D99" s="587"/>
      <c r="E99" s="587"/>
      <c r="F99" s="587"/>
      <c r="G99" s="587"/>
      <c r="H99" s="587"/>
      <c r="I99" s="587"/>
    </row>
    <row r="100" spans="1:9" x14ac:dyDescent="0.25">
      <c r="A100" s="24" t="s">
        <v>289</v>
      </c>
      <c r="B100" s="562" t="s">
        <v>7448</v>
      </c>
      <c r="C100" s="485"/>
      <c r="D100" s="587"/>
      <c r="E100" s="587"/>
      <c r="F100" s="587"/>
      <c r="G100" s="587"/>
      <c r="H100" s="587"/>
      <c r="I100" s="587"/>
    </row>
    <row r="101" spans="1:9" x14ac:dyDescent="0.25">
      <c r="A101" s="24"/>
      <c r="B101" s="5" t="s">
        <v>13</v>
      </c>
      <c r="C101" s="485"/>
      <c r="D101" s="587"/>
      <c r="E101" s="587"/>
      <c r="F101" s="587"/>
      <c r="G101" s="587"/>
      <c r="H101" s="587"/>
      <c r="I101" s="587"/>
    </row>
    <row r="102" spans="1:9" x14ac:dyDescent="0.25">
      <c r="A102" s="24"/>
      <c r="B102" s="562"/>
      <c r="C102" s="485"/>
      <c r="D102" s="587"/>
      <c r="E102" s="587"/>
      <c r="F102" s="587"/>
      <c r="G102" s="587"/>
      <c r="H102" s="587"/>
      <c r="I102" s="587"/>
    </row>
    <row r="103" spans="1:9" x14ac:dyDescent="0.25">
      <c r="A103" s="24" t="s">
        <v>216</v>
      </c>
      <c r="B103" s="566" t="s">
        <v>924</v>
      </c>
      <c r="C103" s="485"/>
      <c r="D103" s="587"/>
      <c r="E103" s="587"/>
      <c r="F103" s="587"/>
      <c r="G103" s="587"/>
      <c r="H103" s="587"/>
      <c r="I103" s="587"/>
    </row>
    <row r="104" spans="1:9" ht="12.75" customHeight="1" x14ac:dyDescent="0.25">
      <c r="A104" s="24" t="s">
        <v>217</v>
      </c>
      <c r="B104" s="562" t="s">
        <v>925</v>
      </c>
      <c r="C104" s="485"/>
      <c r="D104" s="587"/>
      <c r="E104" s="587"/>
      <c r="F104" s="587"/>
      <c r="G104" s="587"/>
      <c r="H104" s="587"/>
      <c r="I104" s="587"/>
    </row>
    <row r="105" spans="1:9" ht="19.5" customHeight="1" x14ac:dyDescent="0.25">
      <c r="A105" s="24" t="s">
        <v>218</v>
      </c>
      <c r="B105" s="562" t="s">
        <v>6675</v>
      </c>
      <c r="C105" s="485"/>
      <c r="D105" s="587"/>
      <c r="E105" s="587"/>
      <c r="F105" s="587"/>
      <c r="G105" s="587"/>
      <c r="H105" s="587"/>
      <c r="I105" s="587"/>
    </row>
    <row r="106" spans="1:9" ht="19.5" customHeight="1" x14ac:dyDescent="0.25">
      <c r="A106" s="24" t="s">
        <v>219</v>
      </c>
      <c r="B106" s="566" t="s">
        <v>478</v>
      </c>
      <c r="C106" s="485"/>
      <c r="D106" s="587"/>
      <c r="E106" s="587"/>
      <c r="F106" s="587"/>
      <c r="G106" s="587"/>
      <c r="H106" s="587"/>
      <c r="I106" s="587"/>
    </row>
    <row r="107" spans="1:9" ht="19.5" customHeight="1" x14ac:dyDescent="0.25">
      <c r="A107" s="24"/>
      <c r="B107" s="566"/>
      <c r="C107" s="485"/>
      <c r="D107" s="565"/>
      <c r="E107" s="587"/>
      <c r="F107" s="587"/>
      <c r="G107" s="587"/>
      <c r="H107" s="587"/>
      <c r="I107" s="587"/>
    </row>
    <row r="108" spans="1:9" ht="19.5" customHeight="1" x14ac:dyDescent="0.25">
      <c r="A108" s="50" t="s">
        <v>541</v>
      </c>
      <c r="B108" s="485" t="s">
        <v>7461</v>
      </c>
      <c r="C108" s="485"/>
      <c r="D108" s="587"/>
      <c r="E108" s="587"/>
      <c r="F108" s="587"/>
      <c r="G108" s="587"/>
      <c r="H108" s="587"/>
      <c r="I108" s="587"/>
    </row>
    <row r="109" spans="1:9" ht="15" customHeight="1" x14ac:dyDescent="0.25">
      <c r="A109" s="24" t="str">
        <f t="shared" ref="A109:A115" si="1">F39</f>
        <v>Z1</v>
      </c>
      <c r="B109" s="485" t="s">
        <v>941</v>
      </c>
      <c r="C109" s="485"/>
      <c r="D109" s="587"/>
      <c r="E109" s="587"/>
      <c r="F109" s="587"/>
      <c r="G109" s="587"/>
      <c r="H109" s="587"/>
      <c r="I109" s="587"/>
    </row>
    <row r="110" spans="1:9" ht="15.75" customHeight="1" x14ac:dyDescent="0.25">
      <c r="A110" s="24" t="str">
        <f t="shared" si="1"/>
        <v>Z2</v>
      </c>
      <c r="B110" s="485" t="s">
        <v>531</v>
      </c>
      <c r="C110" s="485"/>
      <c r="D110" s="565"/>
      <c r="E110" s="587"/>
      <c r="F110" s="587"/>
      <c r="G110" s="587"/>
      <c r="H110" s="587"/>
      <c r="I110" s="587"/>
    </row>
    <row r="111" spans="1:9" ht="12" customHeight="1" x14ac:dyDescent="0.25">
      <c r="A111" s="24" t="str">
        <f t="shared" si="1"/>
        <v>Z3</v>
      </c>
      <c r="B111" s="485" t="s">
        <v>184</v>
      </c>
      <c r="C111" s="485"/>
      <c r="D111" s="565"/>
      <c r="E111" s="587"/>
      <c r="F111" s="587"/>
      <c r="G111" s="587"/>
      <c r="H111" s="587"/>
      <c r="I111" s="587"/>
    </row>
    <row r="112" spans="1:9" ht="12" customHeight="1" x14ac:dyDescent="0.25">
      <c r="A112" s="24" t="str">
        <f t="shared" si="1"/>
        <v>Z4</v>
      </c>
      <c r="B112" s="485" t="s">
        <v>185</v>
      </c>
      <c r="C112" s="485"/>
      <c r="D112" s="565"/>
      <c r="E112" s="587"/>
      <c r="F112" s="587"/>
      <c r="G112" s="587"/>
      <c r="H112" s="587"/>
      <c r="I112" s="587"/>
    </row>
    <row r="113" spans="1:9" ht="12" customHeight="1" x14ac:dyDescent="0.25">
      <c r="A113" s="24" t="str">
        <f t="shared" si="1"/>
        <v>Z5</v>
      </c>
      <c r="B113" s="485" t="s">
        <v>279</v>
      </c>
      <c r="C113" s="485"/>
      <c r="D113" s="565"/>
      <c r="E113" s="587"/>
      <c r="F113" s="587"/>
      <c r="G113" s="587"/>
      <c r="H113" s="587"/>
      <c r="I113" s="587"/>
    </row>
    <row r="114" spans="1:9" ht="15.75" customHeight="1" x14ac:dyDescent="0.25">
      <c r="A114" s="24" t="str">
        <f t="shared" si="1"/>
        <v>Z6</v>
      </c>
      <c r="B114" s="485" t="s">
        <v>282</v>
      </c>
      <c r="C114" s="485"/>
      <c r="D114" s="565"/>
      <c r="E114" s="570"/>
      <c r="F114" s="570"/>
      <c r="G114" s="570"/>
      <c r="H114" s="570"/>
      <c r="I114" s="570"/>
    </row>
    <row r="115" spans="1:9" ht="28.5" customHeight="1" x14ac:dyDescent="0.25">
      <c r="A115" s="24" t="str">
        <f t="shared" si="1"/>
        <v>Z7</v>
      </c>
      <c r="B115" s="485" t="s">
        <v>281</v>
      </c>
      <c r="C115" s="570"/>
      <c r="D115" s="565"/>
      <c r="E115" s="587"/>
      <c r="F115" s="587"/>
      <c r="G115" s="587"/>
      <c r="H115" s="587"/>
      <c r="I115" s="587"/>
    </row>
    <row r="116" spans="1:9" ht="31.5" customHeight="1" x14ac:dyDescent="0.25">
      <c r="A116" s="24" t="s">
        <v>452</v>
      </c>
      <c r="B116" s="485" t="s">
        <v>293</v>
      </c>
      <c r="C116" s="485"/>
      <c r="D116" s="565"/>
      <c r="E116" s="587"/>
      <c r="F116" s="587"/>
      <c r="G116" s="587"/>
      <c r="H116" s="587"/>
      <c r="I116" s="587"/>
    </row>
    <row r="117" spans="1:9" x14ac:dyDescent="0.25">
      <c r="A117" s="24"/>
      <c r="B117" s="485"/>
      <c r="C117" s="485"/>
      <c r="D117" s="565"/>
      <c r="E117" s="570"/>
      <c r="F117" s="570"/>
      <c r="G117" s="570"/>
      <c r="H117" s="570"/>
      <c r="I117" s="570"/>
    </row>
    <row r="118" spans="1:9" x14ac:dyDescent="0.25">
      <c r="A118" s="50" t="s">
        <v>726</v>
      </c>
      <c r="B118" s="485" t="s">
        <v>7468</v>
      </c>
      <c r="C118" s="570"/>
      <c r="D118" s="4"/>
      <c r="E118" s="570"/>
      <c r="F118" s="570"/>
      <c r="G118" s="570"/>
      <c r="H118" s="570"/>
      <c r="I118" s="570"/>
    </row>
    <row r="119" spans="1:9" x14ac:dyDescent="0.25">
      <c r="A119" s="36" t="str">
        <f>A38</f>
        <v>ZZ1</v>
      </c>
      <c r="B119" s="485" t="s">
        <v>6704</v>
      </c>
      <c r="C119" s="570"/>
      <c r="D119" s="4"/>
      <c r="E119" s="570"/>
      <c r="F119" s="570"/>
      <c r="G119" s="570"/>
      <c r="H119" s="570"/>
      <c r="I119" s="570"/>
    </row>
    <row r="120" spans="1:9" x14ac:dyDescent="0.25">
      <c r="A120" s="36" t="str">
        <f>A39</f>
        <v>ZZ2</v>
      </c>
      <c r="B120" s="485" t="s">
        <v>6877</v>
      </c>
      <c r="C120" s="570"/>
      <c r="D120" s="31"/>
      <c r="E120" s="570"/>
      <c r="F120" s="489"/>
      <c r="G120" s="489"/>
      <c r="H120" s="489"/>
      <c r="I120" s="489"/>
    </row>
    <row r="121" spans="1:9" x14ac:dyDescent="0.25">
      <c r="A121" s="6" t="str">
        <f>A40</f>
        <v>ZZ3</v>
      </c>
      <c r="B121" s="485" t="s">
        <v>6878</v>
      </c>
      <c r="C121" s="570"/>
      <c r="D121" s="31"/>
      <c r="E121" s="489"/>
      <c r="F121" s="489"/>
      <c r="G121" s="489"/>
      <c r="H121" s="489"/>
      <c r="I121" s="489"/>
    </row>
    <row r="122" spans="1:9" x14ac:dyDescent="0.25">
      <c r="A122" s="6"/>
      <c r="B122" s="570"/>
      <c r="C122" s="570"/>
      <c r="D122" s="31"/>
      <c r="E122" s="489"/>
      <c r="F122" s="489"/>
      <c r="G122" s="489"/>
      <c r="H122" s="489"/>
      <c r="I122" s="489"/>
    </row>
    <row r="123" spans="1:9" x14ac:dyDescent="0.25">
      <c r="A123" s="6"/>
      <c r="B123" s="570"/>
      <c r="C123" s="570"/>
      <c r="D123" s="31"/>
      <c r="E123" s="489"/>
      <c r="F123" s="489"/>
      <c r="G123" s="489"/>
      <c r="H123" s="489"/>
      <c r="I123" s="489"/>
    </row>
    <row r="124" spans="1:9" x14ac:dyDescent="0.25">
      <c r="A124" s="6"/>
      <c r="B124" s="570"/>
      <c r="C124" s="570"/>
      <c r="D124" s="31"/>
      <c r="E124" s="489"/>
      <c r="F124" s="489"/>
      <c r="G124" s="489"/>
      <c r="H124" s="489"/>
      <c r="I124" s="489"/>
    </row>
    <row r="125" spans="1:9" x14ac:dyDescent="0.25">
      <c r="A125" s="6"/>
      <c r="B125" s="570"/>
      <c r="C125" s="489"/>
      <c r="D125" s="31"/>
      <c r="E125" s="489"/>
      <c r="F125" s="489"/>
      <c r="G125" s="489"/>
      <c r="H125" s="489"/>
      <c r="I125" s="489"/>
    </row>
    <row r="126" spans="1:9" x14ac:dyDescent="0.25">
      <c r="A126" s="6"/>
      <c r="B126" s="570"/>
      <c r="C126" s="489"/>
      <c r="D126" s="31"/>
      <c r="E126" s="489"/>
      <c r="F126" s="489"/>
      <c r="G126" s="489"/>
      <c r="H126" s="489"/>
      <c r="I126" s="489"/>
    </row>
    <row r="127" spans="1:9" x14ac:dyDescent="0.25">
      <c r="A127" s="6"/>
      <c r="B127" s="570"/>
      <c r="C127" s="489"/>
      <c r="D127" s="31"/>
      <c r="E127" s="489"/>
      <c r="F127" s="489"/>
      <c r="G127" s="489"/>
      <c r="H127" s="489"/>
      <c r="I127" s="489"/>
    </row>
    <row r="128" spans="1:9" x14ac:dyDescent="0.25">
      <c r="A128" s="6"/>
      <c r="B128" s="489"/>
      <c r="C128" s="489"/>
      <c r="D128" s="31"/>
      <c r="E128" s="489"/>
      <c r="F128" s="489"/>
      <c r="G128" s="489"/>
      <c r="H128" s="489"/>
      <c r="I128" s="489"/>
    </row>
    <row r="129" spans="1:9" x14ac:dyDescent="0.25">
      <c r="A129" s="6"/>
      <c r="B129" s="489"/>
      <c r="C129" s="489"/>
      <c r="D129" s="31"/>
      <c r="E129" s="489"/>
      <c r="F129" s="489"/>
      <c r="G129" s="489"/>
      <c r="H129" s="489"/>
      <c r="I129" s="489"/>
    </row>
    <row r="130" spans="1:9" x14ac:dyDescent="0.25">
      <c r="A130" s="6"/>
      <c r="B130" s="489"/>
      <c r="C130" s="489"/>
      <c r="D130" s="31"/>
      <c r="E130" s="489"/>
      <c r="F130" s="489"/>
      <c r="G130" s="489"/>
      <c r="H130" s="489"/>
      <c r="I130" s="489"/>
    </row>
    <row r="131" spans="1:9" x14ac:dyDescent="0.25">
      <c r="A131" s="6"/>
      <c r="B131" s="489"/>
      <c r="C131" s="489"/>
      <c r="D131" s="31"/>
      <c r="E131" s="489"/>
      <c r="F131" s="489"/>
      <c r="G131" s="489"/>
      <c r="H131" s="489"/>
      <c r="I131" s="489"/>
    </row>
    <row r="132" spans="1:9" x14ac:dyDescent="0.25">
      <c r="A132" s="6"/>
      <c r="B132" s="489"/>
      <c r="C132" s="489"/>
      <c r="D132" s="31"/>
      <c r="E132" s="489"/>
      <c r="F132" s="489"/>
      <c r="G132" s="489"/>
      <c r="H132" s="489"/>
      <c r="I132" s="489"/>
    </row>
    <row r="133" spans="1:9" x14ac:dyDescent="0.25">
      <c r="A133" s="6"/>
      <c r="B133" s="489"/>
      <c r="C133" s="489"/>
      <c r="D133" s="31"/>
      <c r="E133" s="489"/>
      <c r="F133" s="489"/>
      <c r="G133" s="489"/>
      <c r="H133" s="489"/>
      <c r="I133" s="489"/>
    </row>
    <row r="134" spans="1:9" x14ac:dyDescent="0.25">
      <c r="A134" s="6"/>
      <c r="B134" s="489"/>
      <c r="C134" s="489"/>
      <c r="D134" s="31"/>
      <c r="E134" s="489"/>
      <c r="F134" s="489"/>
      <c r="G134" s="489"/>
      <c r="H134" s="489"/>
      <c r="I134" s="489"/>
    </row>
    <row r="135" spans="1:9" x14ac:dyDescent="0.25">
      <c r="A135" s="6"/>
      <c r="B135" s="489"/>
      <c r="C135" s="489"/>
      <c r="D135" s="31"/>
      <c r="E135" s="489"/>
      <c r="F135" s="489"/>
      <c r="G135" s="489"/>
      <c r="H135" s="489"/>
      <c r="I135" s="489"/>
    </row>
    <row r="136" spans="1:9" x14ac:dyDescent="0.25">
      <c r="A136" s="6"/>
      <c r="B136" s="489"/>
      <c r="C136" s="489"/>
      <c r="D136" s="31"/>
      <c r="E136" s="489"/>
      <c r="F136" s="489"/>
      <c r="G136" s="489"/>
      <c r="H136" s="489"/>
      <c r="I136" s="489"/>
    </row>
    <row r="137" spans="1:9" x14ac:dyDescent="0.25">
      <c r="A137" s="6"/>
      <c r="B137" s="489"/>
      <c r="C137" s="489"/>
      <c r="D137" s="31"/>
      <c r="E137" s="489"/>
      <c r="F137" s="489"/>
      <c r="G137" s="489"/>
      <c r="H137" s="489"/>
      <c r="I137" s="489"/>
    </row>
    <row r="138" spans="1:9" x14ac:dyDescent="0.25">
      <c r="A138" s="6"/>
      <c r="B138" s="489"/>
      <c r="C138" s="489"/>
      <c r="D138" s="31"/>
      <c r="E138" s="489"/>
      <c r="F138" s="489"/>
      <c r="G138" s="489"/>
      <c r="H138" s="489"/>
      <c r="I138" s="489"/>
    </row>
    <row r="139" spans="1:9" x14ac:dyDescent="0.25">
      <c r="A139" s="6"/>
      <c r="B139" s="489"/>
      <c r="C139" s="489"/>
      <c r="D139" s="31"/>
      <c r="E139" s="489"/>
      <c r="F139" s="489"/>
      <c r="G139" s="489"/>
      <c r="H139" s="489"/>
      <c r="I139" s="489"/>
    </row>
    <row r="140" spans="1:9" x14ac:dyDescent="0.25">
      <c r="A140" s="6"/>
      <c r="B140" s="489"/>
      <c r="C140" s="489"/>
      <c r="D140" s="31"/>
      <c r="E140" s="489"/>
      <c r="F140" s="489"/>
      <c r="G140" s="489"/>
      <c r="H140" s="489"/>
      <c r="I140" s="489"/>
    </row>
    <row r="141" spans="1:9" x14ac:dyDescent="0.25">
      <c r="A141" s="6"/>
      <c r="B141" s="489"/>
      <c r="C141" s="489"/>
      <c r="D141" s="31"/>
      <c r="E141" s="489"/>
      <c r="F141" s="489"/>
      <c r="G141" s="489"/>
      <c r="H141" s="489"/>
      <c r="I141" s="489"/>
    </row>
    <row r="142" spans="1:9" x14ac:dyDescent="0.25">
      <c r="A142" s="6"/>
      <c r="B142" s="489"/>
      <c r="C142" s="489"/>
      <c r="D142" s="31"/>
      <c r="E142" s="489"/>
      <c r="F142" s="489"/>
      <c r="G142" s="489"/>
      <c r="H142" s="489"/>
      <c r="I142" s="489"/>
    </row>
    <row r="143" spans="1:9" x14ac:dyDescent="0.25">
      <c r="A143" s="6"/>
      <c r="B143" s="489"/>
      <c r="C143" s="489"/>
      <c r="D143" s="31"/>
      <c r="E143" s="489"/>
      <c r="F143" s="489"/>
      <c r="G143" s="489"/>
      <c r="H143" s="489"/>
      <c r="I143" s="489"/>
    </row>
    <row r="144" spans="1:9" x14ac:dyDescent="0.25">
      <c r="A144" s="6"/>
      <c r="B144" s="489"/>
      <c r="C144" s="489"/>
      <c r="D144" s="31"/>
      <c r="E144" s="489"/>
      <c r="F144" s="489"/>
      <c r="G144" s="489"/>
      <c r="H144" s="489"/>
      <c r="I144" s="489"/>
    </row>
    <row r="145" spans="1:9" x14ac:dyDescent="0.25">
      <c r="A145" s="6"/>
      <c r="B145" s="489"/>
      <c r="C145" s="489"/>
      <c r="D145" s="31"/>
      <c r="E145" s="489"/>
      <c r="F145" s="489"/>
      <c r="G145" s="489"/>
      <c r="H145" s="489"/>
      <c r="I145" s="489"/>
    </row>
    <row r="146" spans="1:9" x14ac:dyDescent="0.25">
      <c r="A146" s="6"/>
      <c r="B146" s="489"/>
      <c r="C146" s="489"/>
      <c r="D146" s="31"/>
      <c r="E146" s="489"/>
      <c r="F146" s="489"/>
      <c r="G146" s="489"/>
      <c r="H146" s="489"/>
      <c r="I146" s="489"/>
    </row>
    <row r="147" spans="1:9" x14ac:dyDescent="0.25">
      <c r="A147" s="6"/>
      <c r="B147" s="489"/>
      <c r="C147" s="489"/>
      <c r="D147" s="31"/>
      <c r="E147" s="489"/>
      <c r="F147" s="489"/>
      <c r="G147" s="489"/>
      <c r="H147" s="489"/>
      <c r="I147" s="489"/>
    </row>
    <row r="148" spans="1:9" x14ac:dyDescent="0.25">
      <c r="A148" s="6"/>
      <c r="B148" s="489"/>
      <c r="C148" s="489"/>
      <c r="D148" s="31"/>
      <c r="E148" s="489"/>
      <c r="F148" s="489"/>
      <c r="G148" s="489"/>
      <c r="H148" s="489"/>
      <c r="I148" s="489"/>
    </row>
    <row r="149" spans="1:9" x14ac:dyDescent="0.25">
      <c r="A149" s="6"/>
      <c r="B149" s="489"/>
      <c r="C149" s="489"/>
      <c r="D149" s="31"/>
      <c r="E149" s="489"/>
      <c r="F149" s="489"/>
      <c r="G149" s="489"/>
      <c r="H149" s="489"/>
      <c r="I149" s="489"/>
    </row>
    <row r="150" spans="1:9" x14ac:dyDescent="0.25">
      <c r="A150" s="6"/>
      <c r="B150" s="489"/>
      <c r="C150" s="489"/>
      <c r="D150" s="31"/>
      <c r="E150" s="489"/>
      <c r="F150" s="489"/>
      <c r="G150" s="489"/>
      <c r="H150" s="489"/>
      <c r="I150" s="489"/>
    </row>
    <row r="151" spans="1:9" x14ac:dyDescent="0.25">
      <c r="A151" s="6"/>
      <c r="B151" s="489"/>
      <c r="C151" s="489"/>
      <c r="D151" s="31"/>
      <c r="E151" s="489"/>
      <c r="F151" s="489"/>
      <c r="G151" s="489"/>
      <c r="H151" s="489"/>
      <c r="I151" s="489"/>
    </row>
    <row r="152" spans="1:9" x14ac:dyDescent="0.25">
      <c r="A152" s="6"/>
      <c r="B152" s="489"/>
      <c r="C152" s="489"/>
      <c r="D152" s="31"/>
      <c r="E152" s="489"/>
      <c r="F152" s="489"/>
      <c r="G152" s="489"/>
      <c r="H152" s="489"/>
      <c r="I152" s="489"/>
    </row>
    <row r="153" spans="1:9" x14ac:dyDescent="0.25">
      <c r="A153" s="6"/>
      <c r="B153" s="489"/>
      <c r="C153" s="489"/>
      <c r="D153" s="31"/>
      <c r="E153" s="489"/>
      <c r="F153" s="489"/>
      <c r="G153" s="489"/>
      <c r="H153" s="489"/>
      <c r="I153" s="489"/>
    </row>
    <row r="154" spans="1:9" x14ac:dyDescent="0.25">
      <c r="A154" s="6"/>
      <c r="B154" s="489"/>
      <c r="C154" s="489"/>
      <c r="D154" s="31"/>
      <c r="E154" s="489"/>
      <c r="F154" s="489"/>
      <c r="G154" s="489"/>
      <c r="H154" s="489"/>
      <c r="I154" s="489"/>
    </row>
    <row r="155" spans="1:9" x14ac:dyDescent="0.25">
      <c r="A155" s="6"/>
      <c r="B155" s="489"/>
      <c r="C155" s="489"/>
      <c r="D155" s="31"/>
      <c r="E155" s="489"/>
      <c r="F155" s="489"/>
      <c r="G155" s="489"/>
      <c r="H155" s="489"/>
      <c r="I155" s="489"/>
    </row>
    <row r="156" spans="1:9" x14ac:dyDescent="0.25">
      <c r="A156" s="6"/>
      <c r="B156" s="489"/>
      <c r="C156" s="489"/>
      <c r="D156" s="31"/>
      <c r="E156" s="489"/>
      <c r="F156" s="489"/>
      <c r="G156" s="489"/>
      <c r="H156" s="489"/>
      <c r="I156" s="489"/>
    </row>
    <row r="157" spans="1:9" x14ac:dyDescent="0.25">
      <c r="A157" s="6"/>
      <c r="B157" s="489"/>
      <c r="C157" s="489"/>
      <c r="D157" s="31"/>
      <c r="E157" s="489"/>
      <c r="F157" s="489"/>
      <c r="G157" s="489"/>
      <c r="H157" s="489"/>
      <c r="I157" s="489"/>
    </row>
    <row r="158" spans="1:9" x14ac:dyDescent="0.25">
      <c r="A158" s="6"/>
      <c r="B158" s="489"/>
      <c r="C158" s="489"/>
      <c r="D158" s="31"/>
      <c r="E158" s="489"/>
      <c r="F158" s="489"/>
      <c r="G158" s="489"/>
      <c r="H158" s="489"/>
      <c r="I158" s="489"/>
    </row>
    <row r="159" spans="1:9" x14ac:dyDescent="0.25">
      <c r="A159" s="6"/>
      <c r="B159" s="489"/>
      <c r="C159" s="489"/>
      <c r="D159" s="31"/>
      <c r="E159" s="489"/>
      <c r="F159" s="489"/>
      <c r="G159" s="489"/>
      <c r="H159" s="489"/>
      <c r="I159" s="489"/>
    </row>
    <row r="160" spans="1:9" x14ac:dyDescent="0.25">
      <c r="A160" s="6"/>
      <c r="B160" s="489"/>
      <c r="C160" s="489"/>
      <c r="D160" s="31"/>
      <c r="E160" s="489"/>
      <c r="F160" s="489"/>
      <c r="G160" s="489"/>
      <c r="H160" s="489"/>
      <c r="I160" s="489"/>
    </row>
    <row r="161" spans="1:9" x14ac:dyDescent="0.25">
      <c r="A161" s="6"/>
      <c r="B161" s="489"/>
      <c r="C161" s="489"/>
      <c r="D161" s="31"/>
      <c r="E161" s="489"/>
      <c r="F161" s="489"/>
      <c r="G161" s="489"/>
      <c r="H161" s="489"/>
      <c r="I161" s="489"/>
    </row>
    <row r="162" spans="1:9" x14ac:dyDescent="0.25">
      <c r="A162" s="6"/>
      <c r="B162" s="489"/>
      <c r="C162" s="489"/>
      <c r="D162" s="31"/>
      <c r="E162" s="489"/>
      <c r="F162" s="489"/>
      <c r="G162" s="489"/>
      <c r="H162" s="489"/>
      <c r="I162" s="489"/>
    </row>
    <row r="163" spans="1:9" x14ac:dyDescent="0.25">
      <c r="A163" s="6"/>
      <c r="B163" s="489"/>
      <c r="C163" s="489"/>
      <c r="D163" s="31"/>
      <c r="E163" s="489"/>
      <c r="F163" s="489"/>
      <c r="G163" s="489"/>
      <c r="H163" s="489"/>
      <c r="I163" s="489"/>
    </row>
    <row r="164" spans="1:9" x14ac:dyDescent="0.25">
      <c r="A164" s="6"/>
      <c r="B164" s="489"/>
      <c r="C164" s="489"/>
      <c r="D164" s="31"/>
      <c r="E164" s="489"/>
      <c r="F164" s="489"/>
      <c r="G164" s="489"/>
      <c r="H164" s="489"/>
      <c r="I164" s="489"/>
    </row>
    <row r="165" spans="1:9" x14ac:dyDescent="0.25">
      <c r="A165" s="6"/>
      <c r="B165" s="489"/>
      <c r="C165" s="489"/>
      <c r="D165" s="31"/>
      <c r="E165" s="489"/>
      <c r="F165" s="489"/>
      <c r="G165" s="489"/>
      <c r="H165" s="489"/>
      <c r="I165" s="489"/>
    </row>
    <row r="166" spans="1:9" x14ac:dyDescent="0.25">
      <c r="A166" s="6"/>
      <c r="B166" s="489"/>
      <c r="C166" s="489"/>
      <c r="D166" s="31"/>
      <c r="E166" s="489"/>
      <c r="F166" s="489"/>
      <c r="G166" s="489"/>
      <c r="H166" s="489"/>
      <c r="I166" s="489"/>
    </row>
    <row r="167" spans="1:9" x14ac:dyDescent="0.25">
      <c r="A167" s="6"/>
      <c r="B167" s="489"/>
      <c r="C167" s="489"/>
      <c r="D167" s="31"/>
      <c r="E167" s="489"/>
      <c r="F167" s="489"/>
      <c r="G167" s="489"/>
      <c r="H167" s="489"/>
      <c r="I167" s="489"/>
    </row>
    <row r="168" spans="1:9" x14ac:dyDescent="0.25">
      <c r="A168" s="6"/>
      <c r="B168" s="489"/>
      <c r="C168" s="489"/>
      <c r="D168" s="31"/>
      <c r="E168" s="489"/>
      <c r="F168" s="489"/>
      <c r="G168" s="489"/>
      <c r="H168" s="489"/>
      <c r="I168" s="489"/>
    </row>
    <row r="169" spans="1:9" x14ac:dyDescent="0.25">
      <c r="A169" s="6"/>
      <c r="B169" s="489"/>
      <c r="C169" s="489"/>
      <c r="D169" s="31"/>
      <c r="E169" s="489"/>
      <c r="F169" s="489"/>
      <c r="G169" s="489"/>
      <c r="H169" s="489"/>
      <c r="I169" s="489"/>
    </row>
    <row r="170" spans="1:9" x14ac:dyDescent="0.25">
      <c r="A170" s="6"/>
      <c r="B170" s="489"/>
      <c r="C170" s="489"/>
      <c r="D170" s="31"/>
      <c r="E170" s="489"/>
      <c r="F170" s="489"/>
      <c r="G170" s="489"/>
      <c r="H170" s="489"/>
      <c r="I170" s="489"/>
    </row>
    <row r="171" spans="1:9" x14ac:dyDescent="0.25">
      <c r="A171" s="6"/>
      <c r="B171" s="489"/>
      <c r="C171" s="489"/>
      <c r="D171" s="31"/>
      <c r="E171" s="489"/>
      <c r="F171" s="489"/>
      <c r="G171" s="489"/>
      <c r="H171" s="489"/>
      <c r="I171" s="489"/>
    </row>
    <row r="172" spans="1:9" x14ac:dyDescent="0.25">
      <c r="A172" s="6"/>
      <c r="B172" s="489"/>
      <c r="C172" s="489"/>
      <c r="D172" s="31"/>
      <c r="E172" s="489"/>
      <c r="F172" s="489"/>
      <c r="G172" s="489"/>
      <c r="H172" s="489"/>
      <c r="I172" s="489"/>
    </row>
    <row r="173" spans="1:9" x14ac:dyDescent="0.25">
      <c r="A173" s="6"/>
      <c r="B173" s="489"/>
      <c r="C173" s="489"/>
      <c r="D173" s="31"/>
      <c r="E173" s="489"/>
      <c r="F173" s="489"/>
      <c r="G173" s="489"/>
      <c r="H173" s="489"/>
      <c r="I173" s="489"/>
    </row>
    <row r="174" spans="1:9" x14ac:dyDescent="0.25">
      <c r="A174" s="6"/>
      <c r="B174" s="489"/>
      <c r="C174" s="489"/>
      <c r="D174" s="31"/>
      <c r="E174" s="489"/>
      <c r="F174" s="489"/>
      <c r="G174" s="489"/>
      <c r="H174" s="489"/>
      <c r="I174" s="489"/>
    </row>
    <row r="175" spans="1:9" x14ac:dyDescent="0.25">
      <c r="A175" s="6"/>
      <c r="B175" s="489"/>
      <c r="C175" s="489"/>
      <c r="D175" s="31"/>
      <c r="E175" s="489"/>
      <c r="F175" s="489"/>
      <c r="G175" s="489"/>
      <c r="H175" s="489"/>
      <c r="I175" s="489"/>
    </row>
    <row r="176" spans="1:9" x14ac:dyDescent="0.25">
      <c r="A176" s="6"/>
      <c r="B176" s="489"/>
      <c r="C176" s="489"/>
      <c r="D176" s="31"/>
      <c r="E176" s="489"/>
      <c r="F176" s="489"/>
      <c r="G176" s="489"/>
      <c r="H176" s="489"/>
      <c r="I176" s="489"/>
    </row>
    <row r="177" spans="1:9" x14ac:dyDescent="0.25">
      <c r="A177" s="6"/>
      <c r="B177" s="489"/>
      <c r="C177" s="489"/>
      <c r="D177" s="31"/>
      <c r="E177" s="489"/>
      <c r="F177" s="489"/>
      <c r="G177" s="489"/>
      <c r="H177" s="489"/>
      <c r="I177" s="489"/>
    </row>
    <row r="178" spans="1:9" x14ac:dyDescent="0.25">
      <c r="A178" s="6"/>
      <c r="B178" s="489"/>
      <c r="C178" s="489"/>
      <c r="D178" s="31"/>
      <c r="E178" s="489"/>
      <c r="F178" s="489"/>
      <c r="G178" s="489"/>
      <c r="H178" s="489"/>
      <c r="I178" s="489"/>
    </row>
    <row r="179" spans="1:9" x14ac:dyDescent="0.25">
      <c r="A179" s="6"/>
      <c r="B179" s="489"/>
      <c r="C179" s="489"/>
      <c r="D179" s="31"/>
      <c r="E179" s="489"/>
      <c r="F179" s="489"/>
      <c r="G179" s="489"/>
      <c r="H179" s="489"/>
      <c r="I179" s="489"/>
    </row>
    <row r="180" spans="1:9" x14ac:dyDescent="0.25">
      <c r="A180" s="6"/>
      <c r="B180" s="489"/>
      <c r="C180" s="489"/>
      <c r="D180" s="31"/>
      <c r="E180" s="489"/>
      <c r="F180" s="489"/>
      <c r="G180" s="489"/>
      <c r="H180" s="489"/>
      <c r="I180" s="489"/>
    </row>
    <row r="181" spans="1:9" x14ac:dyDescent="0.25">
      <c r="A181" s="6"/>
      <c r="B181" s="489"/>
      <c r="C181" s="489"/>
      <c r="D181" s="31"/>
      <c r="E181" s="489"/>
      <c r="F181" s="489"/>
      <c r="G181" s="489"/>
      <c r="H181" s="489"/>
      <c r="I181" s="489"/>
    </row>
    <row r="182" spans="1:9" x14ac:dyDescent="0.25">
      <c r="A182" s="6"/>
      <c r="B182" s="489"/>
      <c r="C182" s="489"/>
      <c r="D182" s="31"/>
      <c r="E182" s="489"/>
      <c r="F182" s="489"/>
      <c r="G182" s="489"/>
      <c r="H182" s="489"/>
      <c r="I182" s="489"/>
    </row>
    <row r="183" spans="1:9" x14ac:dyDescent="0.25">
      <c r="A183" s="6"/>
      <c r="B183" s="489"/>
      <c r="C183" s="489"/>
      <c r="D183" s="31"/>
      <c r="E183" s="489"/>
      <c r="F183" s="489"/>
      <c r="G183" s="489"/>
      <c r="H183" s="489"/>
      <c r="I183" s="489"/>
    </row>
    <row r="184" spans="1:9" x14ac:dyDescent="0.25">
      <c r="A184" s="6"/>
      <c r="B184" s="489"/>
      <c r="C184" s="489"/>
      <c r="D184" s="31"/>
      <c r="E184" s="489"/>
      <c r="F184" s="489"/>
      <c r="G184" s="489"/>
      <c r="H184" s="489"/>
      <c r="I184" s="489"/>
    </row>
    <row r="185" spans="1:9" x14ac:dyDescent="0.25">
      <c r="A185" s="6"/>
      <c r="B185" s="489"/>
      <c r="C185" s="489"/>
      <c r="D185" s="31"/>
      <c r="E185" s="489"/>
      <c r="F185" s="489"/>
      <c r="G185" s="489"/>
      <c r="H185" s="489"/>
      <c r="I185" s="489"/>
    </row>
    <row r="186" spans="1:9" x14ac:dyDescent="0.25">
      <c r="A186" s="6"/>
      <c r="B186" s="489"/>
      <c r="C186" s="489"/>
      <c r="D186" s="31"/>
      <c r="E186" s="489"/>
      <c r="F186" s="489"/>
      <c r="G186" s="489"/>
      <c r="H186" s="489"/>
      <c r="I186" s="489"/>
    </row>
    <row r="187" spans="1:9" x14ac:dyDescent="0.25">
      <c r="A187" s="6"/>
      <c r="B187" s="489"/>
      <c r="C187" s="489"/>
      <c r="D187" s="31"/>
      <c r="E187" s="489"/>
      <c r="F187" s="489"/>
      <c r="G187" s="489"/>
      <c r="H187" s="489"/>
      <c r="I187" s="489"/>
    </row>
    <row r="188" spans="1:9" x14ac:dyDescent="0.25">
      <c r="A188" s="6"/>
      <c r="B188" s="489"/>
      <c r="C188" s="489"/>
      <c r="D188" s="31"/>
      <c r="E188" s="489"/>
      <c r="F188" s="489"/>
      <c r="G188" s="489"/>
      <c r="H188" s="489"/>
      <c r="I188" s="489"/>
    </row>
    <row r="189" spans="1:9" x14ac:dyDescent="0.25">
      <c r="A189" s="6"/>
      <c r="B189" s="489"/>
      <c r="C189" s="489"/>
      <c r="D189" s="31"/>
      <c r="E189" s="489"/>
      <c r="F189" s="489"/>
      <c r="G189" s="489"/>
      <c r="H189" s="489"/>
      <c r="I189" s="489"/>
    </row>
    <row r="190" spans="1:9" x14ac:dyDescent="0.25">
      <c r="A190" s="6"/>
      <c r="B190" s="489"/>
      <c r="C190" s="489"/>
      <c r="D190" s="31"/>
      <c r="E190" s="489"/>
      <c r="F190" s="489"/>
      <c r="G190" s="489"/>
      <c r="H190" s="489"/>
      <c r="I190" s="489"/>
    </row>
    <row r="191" spans="1:9" x14ac:dyDescent="0.25">
      <c r="A191" s="6"/>
      <c r="B191" s="489"/>
      <c r="C191" s="489"/>
      <c r="D191" s="31"/>
      <c r="E191" s="489"/>
      <c r="F191" s="489"/>
      <c r="G191" s="489"/>
      <c r="H191" s="489"/>
      <c r="I191" s="489"/>
    </row>
    <row r="192" spans="1:9" x14ac:dyDescent="0.25">
      <c r="A192" s="6"/>
      <c r="B192" s="489"/>
      <c r="C192" s="489"/>
      <c r="D192" s="31"/>
      <c r="E192" s="489"/>
      <c r="F192" s="489"/>
      <c r="G192" s="489"/>
      <c r="H192" s="489"/>
      <c r="I192" s="489"/>
    </row>
    <row r="193" spans="1:9" x14ac:dyDescent="0.25">
      <c r="A193" s="6"/>
      <c r="B193" s="489"/>
      <c r="C193" s="489"/>
      <c r="D193" s="31"/>
      <c r="E193" s="489"/>
      <c r="F193" s="489"/>
      <c r="G193" s="489"/>
      <c r="H193" s="489"/>
      <c r="I193" s="489"/>
    </row>
    <row r="194" spans="1:9" x14ac:dyDescent="0.25">
      <c r="A194" s="6"/>
      <c r="B194" s="489"/>
      <c r="C194" s="489"/>
      <c r="D194" s="31"/>
      <c r="E194" s="489"/>
      <c r="F194" s="489"/>
      <c r="G194" s="489"/>
      <c r="H194" s="489"/>
      <c r="I194" s="489"/>
    </row>
    <row r="195" spans="1:9" x14ac:dyDescent="0.25">
      <c r="A195" s="6"/>
      <c r="B195" s="489"/>
      <c r="C195" s="489"/>
      <c r="D195" s="31"/>
      <c r="E195" s="489"/>
      <c r="F195" s="489"/>
      <c r="G195" s="489"/>
      <c r="H195" s="489"/>
      <c r="I195" s="489"/>
    </row>
    <row r="196" spans="1:9" x14ac:dyDescent="0.25">
      <c r="A196" s="6"/>
      <c r="B196" s="489"/>
      <c r="C196" s="489"/>
      <c r="D196" s="31"/>
      <c r="E196" s="489"/>
      <c r="F196" s="489"/>
      <c r="G196" s="489"/>
      <c r="H196" s="489"/>
      <c r="I196" s="489"/>
    </row>
    <row r="197" spans="1:9" x14ac:dyDescent="0.25">
      <c r="A197" s="6"/>
      <c r="B197" s="489"/>
      <c r="C197" s="489"/>
      <c r="D197" s="31"/>
      <c r="E197" s="489"/>
      <c r="F197" s="489"/>
      <c r="G197" s="489"/>
      <c r="H197" s="489"/>
      <c r="I197" s="489"/>
    </row>
    <row r="198" spans="1:9" x14ac:dyDescent="0.25">
      <c r="A198" s="6"/>
      <c r="B198" s="489"/>
      <c r="C198" s="489"/>
      <c r="D198" s="31"/>
      <c r="E198" s="489"/>
      <c r="F198" s="489"/>
      <c r="G198" s="489"/>
      <c r="H198" s="489"/>
      <c r="I198" s="489"/>
    </row>
    <row r="199" spans="1:9" x14ac:dyDescent="0.25">
      <c r="A199" s="6"/>
      <c r="B199" s="489"/>
      <c r="C199" s="489"/>
      <c r="D199" s="31"/>
      <c r="E199" s="489"/>
      <c r="F199" s="489"/>
      <c r="G199" s="489"/>
      <c r="H199" s="489"/>
      <c r="I199" s="489"/>
    </row>
    <row r="200" spans="1:9" x14ac:dyDescent="0.25">
      <c r="A200" s="6"/>
      <c r="B200" s="489"/>
      <c r="C200" s="489"/>
      <c r="D200" s="31"/>
      <c r="E200" s="489"/>
      <c r="F200" s="489"/>
      <c r="G200" s="489"/>
      <c r="H200" s="489"/>
      <c r="I200" s="489"/>
    </row>
    <row r="201" spans="1:9" x14ac:dyDescent="0.25">
      <c r="A201" s="6"/>
      <c r="B201" s="489"/>
      <c r="C201" s="489"/>
      <c r="D201" s="31"/>
      <c r="E201" s="489"/>
      <c r="F201" s="489"/>
      <c r="G201" s="489"/>
      <c r="H201" s="489"/>
      <c r="I201" s="489"/>
    </row>
    <row r="202" spans="1:9" x14ac:dyDescent="0.25">
      <c r="A202" s="6"/>
      <c r="B202" s="489"/>
      <c r="C202" s="489"/>
      <c r="D202" s="31"/>
      <c r="E202" s="489"/>
      <c r="F202" s="489"/>
      <c r="G202" s="489"/>
      <c r="H202" s="489"/>
      <c r="I202" s="489"/>
    </row>
    <row r="203" spans="1:9" x14ac:dyDescent="0.25">
      <c r="A203" s="6"/>
      <c r="B203" s="489"/>
      <c r="C203" s="489"/>
      <c r="D203" s="31"/>
      <c r="E203" s="489"/>
      <c r="F203" s="489"/>
      <c r="G203" s="489"/>
      <c r="H203" s="489"/>
      <c r="I203" s="489"/>
    </row>
    <row r="204" spans="1:9" x14ac:dyDescent="0.25">
      <c r="A204" s="6"/>
      <c r="B204" s="489"/>
      <c r="C204" s="489"/>
      <c r="D204" s="31"/>
      <c r="E204" s="489"/>
      <c r="F204" s="489"/>
      <c r="G204" s="489"/>
      <c r="H204" s="489"/>
      <c r="I204" s="489"/>
    </row>
    <row r="205" spans="1:9" x14ac:dyDescent="0.25">
      <c r="A205" s="6"/>
      <c r="B205" s="489"/>
      <c r="C205" s="489"/>
      <c r="D205" s="31"/>
      <c r="E205" s="489"/>
      <c r="F205" s="489"/>
      <c r="G205" s="489"/>
      <c r="H205" s="489"/>
      <c r="I205" s="489"/>
    </row>
    <row r="206" spans="1:9" x14ac:dyDescent="0.25">
      <c r="A206" s="6"/>
      <c r="B206" s="489"/>
      <c r="C206" s="489"/>
      <c r="D206" s="31"/>
      <c r="E206" s="489"/>
      <c r="F206" s="489"/>
      <c r="G206" s="489"/>
      <c r="H206" s="489"/>
      <c r="I206" s="489"/>
    </row>
    <row r="207" spans="1:9" x14ac:dyDescent="0.25">
      <c r="A207" s="6"/>
      <c r="B207" s="489"/>
      <c r="C207" s="489"/>
      <c r="D207" s="31"/>
      <c r="E207" s="489"/>
      <c r="F207" s="489"/>
      <c r="G207" s="489"/>
      <c r="H207" s="489"/>
      <c r="I207" s="489"/>
    </row>
    <row r="208" spans="1:9" x14ac:dyDescent="0.25">
      <c r="A208" s="6"/>
      <c r="B208" s="489"/>
      <c r="C208" s="489"/>
      <c r="D208" s="31"/>
      <c r="E208" s="489"/>
      <c r="F208" s="489"/>
      <c r="G208" s="489"/>
      <c r="H208" s="489"/>
      <c r="I208" s="489"/>
    </row>
    <row r="209" spans="1:9" x14ac:dyDescent="0.25">
      <c r="A209" s="6"/>
      <c r="B209" s="489"/>
      <c r="C209" s="489"/>
      <c r="D209" s="31"/>
      <c r="E209" s="489"/>
      <c r="F209" s="489"/>
      <c r="G209" s="489"/>
      <c r="H209" s="489"/>
      <c r="I209" s="489"/>
    </row>
    <row r="210" spans="1:9" x14ac:dyDescent="0.25">
      <c r="A210" s="6"/>
      <c r="B210" s="489"/>
      <c r="C210" s="489"/>
      <c r="D210" s="31"/>
      <c r="E210" s="489"/>
      <c r="F210" s="489"/>
      <c r="G210" s="489"/>
      <c r="H210" s="489"/>
      <c r="I210" s="489"/>
    </row>
    <row r="211" spans="1:9" x14ac:dyDescent="0.25">
      <c r="A211" s="6"/>
      <c r="B211" s="489"/>
      <c r="C211" s="489"/>
      <c r="D211" s="31"/>
      <c r="E211" s="489"/>
      <c r="F211" s="489"/>
      <c r="G211" s="489"/>
      <c r="H211" s="489"/>
      <c r="I211" s="489"/>
    </row>
    <row r="212" spans="1:9" x14ac:dyDescent="0.25">
      <c r="A212" s="6"/>
      <c r="B212" s="489"/>
      <c r="C212" s="489"/>
      <c r="D212" s="31"/>
      <c r="E212" s="489"/>
      <c r="F212" s="489"/>
      <c r="G212" s="489"/>
      <c r="H212" s="489"/>
      <c r="I212" s="489"/>
    </row>
    <row r="213" spans="1:9" x14ac:dyDescent="0.25">
      <c r="A213" s="6"/>
      <c r="B213" s="489"/>
      <c r="C213" s="489"/>
      <c r="D213" s="31"/>
      <c r="E213" s="489"/>
      <c r="F213" s="489"/>
      <c r="G213" s="489"/>
      <c r="H213" s="489"/>
      <c r="I213" s="489"/>
    </row>
    <row r="214" spans="1:9" x14ac:dyDescent="0.25">
      <c r="A214" s="6"/>
      <c r="B214" s="489"/>
      <c r="C214" s="489"/>
      <c r="D214" s="31"/>
      <c r="E214" s="489"/>
      <c r="F214" s="489"/>
      <c r="G214" s="489"/>
      <c r="H214" s="489"/>
      <c r="I214" s="489"/>
    </row>
    <row r="215" spans="1:9" x14ac:dyDescent="0.25">
      <c r="A215" s="6"/>
      <c r="B215" s="489"/>
      <c r="C215" s="489"/>
      <c r="D215" s="31"/>
      <c r="E215" s="489"/>
      <c r="F215" s="489"/>
      <c r="G215" s="489"/>
      <c r="H215" s="489"/>
      <c r="I215" s="489"/>
    </row>
    <row r="216" spans="1:9" x14ac:dyDescent="0.25">
      <c r="A216" s="6"/>
      <c r="B216" s="489"/>
      <c r="C216" s="489"/>
      <c r="D216" s="31"/>
      <c r="E216" s="489"/>
      <c r="F216" s="489"/>
      <c r="G216" s="489"/>
      <c r="H216" s="489"/>
      <c r="I216" s="489"/>
    </row>
    <row r="217" spans="1:9" x14ac:dyDescent="0.25">
      <c r="A217" s="6"/>
      <c r="B217" s="489"/>
      <c r="C217" s="489"/>
      <c r="D217" s="31"/>
      <c r="E217" s="489"/>
      <c r="F217" s="489"/>
      <c r="G217" s="489"/>
      <c r="H217" s="489"/>
      <c r="I217" s="489"/>
    </row>
    <row r="218" spans="1:9" x14ac:dyDescent="0.25">
      <c r="A218" s="6"/>
      <c r="B218" s="489"/>
      <c r="C218" s="489"/>
      <c r="D218" s="31"/>
      <c r="E218" s="489"/>
      <c r="F218" s="489"/>
      <c r="G218" s="489"/>
      <c r="H218" s="489"/>
      <c r="I218" s="489"/>
    </row>
    <row r="219" spans="1:9" x14ac:dyDescent="0.25">
      <c r="A219" s="6"/>
      <c r="B219" s="489"/>
      <c r="C219" s="489"/>
      <c r="D219" s="31"/>
      <c r="E219" s="489"/>
      <c r="F219" s="489"/>
      <c r="G219" s="489"/>
      <c r="H219" s="489"/>
      <c r="I219" s="489"/>
    </row>
    <row r="220" spans="1:9" x14ac:dyDescent="0.25">
      <c r="A220" s="6"/>
      <c r="B220" s="489"/>
      <c r="C220" s="489"/>
      <c r="D220" s="31"/>
      <c r="E220" s="489"/>
      <c r="F220" s="489"/>
      <c r="G220" s="489"/>
      <c r="H220" s="489"/>
      <c r="I220" s="489"/>
    </row>
    <row r="221" spans="1:9" x14ac:dyDescent="0.25">
      <c r="A221" s="6"/>
      <c r="B221" s="489"/>
      <c r="C221" s="489"/>
      <c r="D221" s="31"/>
      <c r="E221" s="489"/>
      <c r="F221" s="489"/>
      <c r="G221" s="489"/>
      <c r="H221" s="489"/>
      <c r="I221" s="489"/>
    </row>
    <row r="222" spans="1:9" x14ac:dyDescent="0.25">
      <c r="A222" s="6"/>
      <c r="B222" s="489"/>
      <c r="C222" s="489"/>
      <c r="D222" s="31"/>
      <c r="E222" s="489"/>
      <c r="F222" s="489"/>
      <c r="G222" s="489"/>
      <c r="H222" s="489"/>
      <c r="I222" s="489"/>
    </row>
    <row r="223" spans="1:9" x14ac:dyDescent="0.25">
      <c r="A223" s="6"/>
      <c r="B223" s="489"/>
      <c r="C223" s="489"/>
      <c r="D223" s="31"/>
      <c r="E223" s="489"/>
      <c r="F223" s="489"/>
      <c r="G223" s="489"/>
      <c r="H223" s="489"/>
      <c r="I223" s="489"/>
    </row>
    <row r="224" spans="1:9" x14ac:dyDescent="0.25">
      <c r="A224" s="6"/>
      <c r="B224" s="489"/>
      <c r="C224" s="489"/>
      <c r="D224" s="31"/>
      <c r="E224" s="489"/>
      <c r="F224" s="489"/>
      <c r="G224" s="489"/>
      <c r="H224" s="489"/>
      <c r="I224" s="489"/>
    </row>
    <row r="225" spans="1:9" x14ac:dyDescent="0.25">
      <c r="A225" s="6"/>
      <c r="B225" s="489"/>
      <c r="C225" s="489"/>
      <c r="D225" s="31"/>
      <c r="E225" s="489"/>
      <c r="F225" s="489"/>
      <c r="G225" s="489"/>
      <c r="H225" s="489"/>
      <c r="I225" s="489"/>
    </row>
    <row r="226" spans="1:9" x14ac:dyDescent="0.25">
      <c r="A226" s="6"/>
      <c r="B226" s="489"/>
      <c r="C226" s="489"/>
      <c r="D226" s="31"/>
      <c r="E226" s="489"/>
      <c r="F226" s="489"/>
      <c r="G226" s="489"/>
      <c r="H226" s="489"/>
      <c r="I226" s="489"/>
    </row>
    <row r="227" spans="1:9" x14ac:dyDescent="0.25">
      <c r="A227" s="6"/>
      <c r="B227" s="489"/>
      <c r="C227" s="489"/>
      <c r="D227" s="31"/>
      <c r="E227" s="489"/>
      <c r="F227" s="489"/>
      <c r="G227" s="489"/>
      <c r="H227" s="489"/>
      <c r="I227" s="489"/>
    </row>
    <row r="228" spans="1:9" x14ac:dyDescent="0.25">
      <c r="A228" s="6"/>
      <c r="B228" s="489"/>
      <c r="C228" s="489"/>
      <c r="D228" s="31"/>
      <c r="E228" s="489"/>
      <c r="F228" s="489"/>
      <c r="G228" s="489"/>
      <c r="H228" s="489"/>
      <c r="I228" s="489"/>
    </row>
    <row r="229" spans="1:9" x14ac:dyDescent="0.25">
      <c r="A229" s="6"/>
      <c r="B229" s="489"/>
      <c r="C229" s="489"/>
      <c r="D229" s="31"/>
      <c r="E229" s="489"/>
      <c r="F229" s="489"/>
      <c r="G229" s="489"/>
      <c r="H229" s="489"/>
      <c r="I229" s="489"/>
    </row>
    <row r="230" spans="1:9" x14ac:dyDescent="0.25">
      <c r="A230" s="6"/>
      <c r="B230" s="489"/>
      <c r="C230" s="489"/>
      <c r="D230" s="31"/>
      <c r="E230" s="489"/>
      <c r="F230" s="489"/>
      <c r="G230" s="489"/>
      <c r="H230" s="489"/>
      <c r="I230" s="489"/>
    </row>
    <row r="231" spans="1:9" x14ac:dyDescent="0.25">
      <c r="A231" s="6"/>
      <c r="B231" s="489"/>
      <c r="C231" s="489"/>
      <c r="D231" s="31"/>
      <c r="E231" s="489"/>
      <c r="F231" s="489"/>
      <c r="G231" s="489"/>
      <c r="H231" s="489"/>
      <c r="I231" s="489"/>
    </row>
    <row r="232" spans="1:9" x14ac:dyDescent="0.25">
      <c r="A232" s="6"/>
      <c r="B232" s="489"/>
      <c r="C232" s="489"/>
      <c r="D232" s="31"/>
      <c r="E232" s="489"/>
      <c r="F232" s="489"/>
      <c r="G232" s="489"/>
      <c r="H232" s="489"/>
      <c r="I232" s="489"/>
    </row>
    <row r="233" spans="1:9" x14ac:dyDescent="0.25">
      <c r="A233" s="6"/>
      <c r="B233" s="489"/>
      <c r="C233" s="489"/>
      <c r="D233" s="31"/>
      <c r="E233" s="489"/>
      <c r="F233" s="489"/>
      <c r="G233" s="489"/>
      <c r="H233" s="489"/>
      <c r="I233" s="489"/>
    </row>
    <row r="234" spans="1:9" x14ac:dyDescent="0.25">
      <c r="A234" s="6"/>
      <c r="B234" s="489"/>
      <c r="C234" s="489"/>
      <c r="D234" s="31"/>
      <c r="E234" s="489"/>
      <c r="F234" s="489"/>
      <c r="G234" s="489"/>
      <c r="H234" s="489"/>
      <c r="I234" s="489"/>
    </row>
    <row r="235" spans="1:9" x14ac:dyDescent="0.25">
      <c r="A235" s="6"/>
      <c r="B235" s="489"/>
      <c r="C235" s="489"/>
      <c r="D235" s="31"/>
      <c r="E235" s="489"/>
      <c r="F235" s="489"/>
      <c r="G235" s="489"/>
      <c r="H235" s="489"/>
      <c r="I235" s="489"/>
    </row>
    <row r="236" spans="1:9" x14ac:dyDescent="0.25">
      <c r="A236" s="6"/>
      <c r="B236" s="489"/>
      <c r="C236" s="489"/>
      <c r="D236" s="31"/>
      <c r="E236" s="489"/>
      <c r="F236" s="489"/>
      <c r="G236" s="489"/>
      <c r="H236" s="489"/>
      <c r="I236" s="489"/>
    </row>
    <row r="237" spans="1:9" x14ac:dyDescent="0.25">
      <c r="A237" s="6"/>
      <c r="B237" s="489"/>
      <c r="C237" s="489"/>
      <c r="D237" s="31"/>
      <c r="E237" s="489"/>
      <c r="F237" s="489"/>
      <c r="G237" s="489"/>
      <c r="H237" s="489"/>
      <c r="I237" s="489"/>
    </row>
    <row r="238" spans="1:9" x14ac:dyDescent="0.25">
      <c r="A238" s="6"/>
      <c r="B238" s="489"/>
      <c r="C238" s="489"/>
      <c r="D238" s="31"/>
      <c r="E238" s="489"/>
      <c r="F238" s="489"/>
      <c r="G238" s="489"/>
      <c r="H238" s="489"/>
      <c r="I238" s="489"/>
    </row>
    <row r="239" spans="1:9" x14ac:dyDescent="0.25">
      <c r="A239" s="6"/>
      <c r="B239" s="489"/>
      <c r="C239" s="489"/>
      <c r="D239" s="31"/>
      <c r="E239" s="489"/>
      <c r="F239" s="489"/>
      <c r="G239" s="489"/>
      <c r="H239" s="489"/>
      <c r="I239" s="489"/>
    </row>
    <row r="240" spans="1:9" x14ac:dyDescent="0.25">
      <c r="A240" s="6"/>
      <c r="B240" s="489"/>
      <c r="C240" s="489"/>
      <c r="D240" s="31"/>
      <c r="E240" s="489"/>
      <c r="F240" s="489"/>
      <c r="G240" s="489"/>
      <c r="H240" s="489"/>
      <c r="I240" s="489"/>
    </row>
    <row r="241" spans="1:9" x14ac:dyDescent="0.25">
      <c r="A241" s="6"/>
      <c r="B241" s="489"/>
      <c r="C241" s="489"/>
      <c r="D241" s="31"/>
      <c r="E241" s="489"/>
      <c r="F241" s="489"/>
      <c r="G241" s="489"/>
      <c r="H241" s="489"/>
      <c r="I241" s="489"/>
    </row>
    <row r="242" spans="1:9" x14ac:dyDescent="0.25">
      <c r="A242" s="6"/>
      <c r="B242" s="489"/>
      <c r="C242" s="489"/>
      <c r="D242" s="31"/>
      <c r="E242" s="489"/>
      <c r="F242" s="489"/>
      <c r="G242" s="489"/>
      <c r="H242" s="489"/>
      <c r="I242" s="489"/>
    </row>
    <row r="243" spans="1:9" x14ac:dyDescent="0.25">
      <c r="A243" s="6"/>
      <c r="B243" s="489"/>
      <c r="C243" s="489"/>
      <c r="D243" s="31"/>
      <c r="E243" s="489"/>
      <c r="F243" s="489"/>
      <c r="G243" s="489"/>
      <c r="H243" s="489"/>
      <c r="I243" s="489"/>
    </row>
    <row r="244" spans="1:9" x14ac:dyDescent="0.25">
      <c r="A244" s="6"/>
      <c r="B244" s="489"/>
      <c r="C244" s="489"/>
      <c r="D244" s="31"/>
      <c r="E244" s="489"/>
      <c r="F244" s="489"/>
      <c r="G244" s="489"/>
      <c r="H244" s="489"/>
      <c r="I244" s="489"/>
    </row>
    <row r="245" spans="1:9" x14ac:dyDescent="0.25">
      <c r="A245" s="6"/>
      <c r="B245" s="489"/>
      <c r="C245" s="489"/>
      <c r="D245" s="31"/>
      <c r="E245" s="489"/>
      <c r="F245" s="489"/>
      <c r="G245" s="489"/>
      <c r="H245" s="489"/>
      <c r="I245" s="489"/>
    </row>
    <row r="246" spans="1:9" x14ac:dyDescent="0.25">
      <c r="A246" s="6"/>
      <c r="B246" s="489"/>
      <c r="C246" s="489"/>
      <c r="D246" s="31"/>
      <c r="E246" s="489"/>
      <c r="F246" s="489"/>
      <c r="G246" s="489"/>
      <c r="H246" s="489"/>
      <c r="I246" s="489"/>
    </row>
    <row r="247" spans="1:9" x14ac:dyDescent="0.25">
      <c r="A247" s="6"/>
      <c r="B247" s="489"/>
      <c r="C247" s="489"/>
      <c r="D247" s="31"/>
      <c r="E247" s="489"/>
      <c r="F247" s="489"/>
      <c r="G247" s="489"/>
      <c r="H247" s="489"/>
      <c r="I247" s="489"/>
    </row>
    <row r="248" spans="1:9" x14ac:dyDescent="0.25">
      <c r="A248" s="6"/>
      <c r="B248" s="489"/>
      <c r="C248" s="489"/>
      <c r="D248" s="31"/>
      <c r="E248" s="489"/>
      <c r="F248" s="489"/>
      <c r="G248" s="489"/>
      <c r="H248" s="489"/>
      <c r="I248" s="489"/>
    </row>
    <row r="249" spans="1:9" x14ac:dyDescent="0.25">
      <c r="A249" s="6"/>
      <c r="B249" s="489"/>
      <c r="C249" s="489"/>
      <c r="D249" s="31"/>
      <c r="E249" s="489"/>
      <c r="F249" s="489"/>
      <c r="G249" s="489"/>
      <c r="H249" s="489"/>
      <c r="I249" s="489"/>
    </row>
    <row r="250" spans="1:9" x14ac:dyDescent="0.25">
      <c r="A250" s="6"/>
      <c r="B250" s="489"/>
      <c r="C250" s="489"/>
      <c r="D250" s="31"/>
      <c r="E250" s="489"/>
      <c r="F250" s="489"/>
      <c r="G250" s="489"/>
      <c r="H250" s="489"/>
      <c r="I250" s="489"/>
    </row>
    <row r="251" spans="1:9" x14ac:dyDescent="0.25">
      <c r="A251" s="6"/>
      <c r="B251" s="489"/>
      <c r="C251" s="489"/>
      <c r="D251" s="31"/>
      <c r="E251" s="489"/>
      <c r="F251" s="489"/>
      <c r="G251" s="489"/>
      <c r="H251" s="489"/>
      <c r="I251" s="489"/>
    </row>
    <row r="252" spans="1:9" x14ac:dyDescent="0.25">
      <c r="A252" s="6"/>
      <c r="B252" s="489"/>
      <c r="C252" s="489"/>
      <c r="D252" s="31"/>
      <c r="E252" s="489"/>
      <c r="F252" s="489"/>
      <c r="G252" s="489"/>
      <c r="H252" s="489"/>
      <c r="I252" s="489"/>
    </row>
    <row r="253" spans="1:9" x14ac:dyDescent="0.25">
      <c r="A253" s="6"/>
      <c r="B253" s="489"/>
      <c r="C253" s="489"/>
      <c r="D253" s="31"/>
      <c r="E253" s="489"/>
      <c r="F253" s="489"/>
      <c r="G253" s="489"/>
      <c r="H253" s="489"/>
      <c r="I253" s="489"/>
    </row>
    <row r="254" spans="1:9" x14ac:dyDescent="0.25">
      <c r="A254" s="6"/>
      <c r="B254" s="489"/>
      <c r="C254" s="489"/>
      <c r="D254" s="31"/>
      <c r="E254" s="489"/>
      <c r="F254" s="489"/>
      <c r="G254" s="489"/>
      <c r="H254" s="489"/>
      <c r="I254" s="489"/>
    </row>
    <row r="255" spans="1:9" x14ac:dyDescent="0.25">
      <c r="A255" s="6"/>
      <c r="B255" s="489"/>
      <c r="C255" s="489"/>
      <c r="D255" s="31"/>
      <c r="E255" s="489"/>
      <c r="F255" s="489"/>
      <c r="G255" s="489"/>
      <c r="H255" s="489"/>
      <c r="I255" s="489"/>
    </row>
    <row r="256" spans="1:9" x14ac:dyDescent="0.25">
      <c r="A256" s="6"/>
      <c r="B256" s="489"/>
      <c r="C256" s="489"/>
      <c r="D256" s="31"/>
      <c r="E256" s="489"/>
      <c r="F256" s="489"/>
      <c r="G256" s="489"/>
      <c r="H256" s="489"/>
      <c r="I256" s="489"/>
    </row>
    <row r="257" spans="1:9" x14ac:dyDescent="0.25">
      <c r="A257" s="6"/>
      <c r="B257" s="489"/>
      <c r="C257" s="489"/>
      <c r="D257" s="31"/>
      <c r="E257" s="489"/>
      <c r="F257" s="489"/>
      <c r="G257" s="489"/>
      <c r="H257" s="489"/>
      <c r="I257" s="489"/>
    </row>
    <row r="258" spans="1:9" x14ac:dyDescent="0.25">
      <c r="A258" s="6"/>
      <c r="B258" s="489"/>
      <c r="C258" s="489"/>
      <c r="D258" s="31"/>
      <c r="E258" s="489"/>
      <c r="F258" s="489"/>
      <c r="G258" s="489"/>
      <c r="H258" s="489"/>
      <c r="I258" s="489"/>
    </row>
    <row r="259" spans="1:9" x14ac:dyDescent="0.25">
      <c r="A259" s="6"/>
      <c r="B259" s="489"/>
      <c r="C259" s="489"/>
      <c r="D259" s="31"/>
      <c r="E259" s="489"/>
      <c r="F259" s="489"/>
      <c r="G259" s="489"/>
      <c r="H259" s="489"/>
      <c r="I259" s="489"/>
    </row>
    <row r="260" spans="1:9" x14ac:dyDescent="0.25">
      <c r="A260" s="6"/>
      <c r="B260" s="489"/>
      <c r="C260" s="489"/>
      <c r="D260" s="31"/>
      <c r="E260" s="489"/>
      <c r="F260" s="489"/>
      <c r="G260" s="489"/>
      <c r="H260" s="489"/>
      <c r="I260" s="489"/>
    </row>
    <row r="261" spans="1:9" x14ac:dyDescent="0.25">
      <c r="A261" s="6"/>
      <c r="B261" s="489"/>
      <c r="C261" s="489"/>
      <c r="D261" s="31"/>
      <c r="E261" s="489"/>
      <c r="F261" s="489"/>
      <c r="G261" s="489"/>
      <c r="H261" s="489"/>
      <c r="I261" s="489"/>
    </row>
    <row r="262" spans="1:9" x14ac:dyDescent="0.25">
      <c r="A262" s="6"/>
      <c r="B262" s="489"/>
      <c r="C262" s="489"/>
      <c r="D262" s="31"/>
      <c r="E262" s="489"/>
      <c r="F262" s="489"/>
      <c r="G262" s="489"/>
      <c r="H262" s="489"/>
      <c r="I262" s="489"/>
    </row>
    <row r="263" spans="1:9" x14ac:dyDescent="0.25">
      <c r="A263" s="6"/>
      <c r="B263" s="489"/>
      <c r="C263" s="489"/>
      <c r="D263" s="31"/>
      <c r="E263" s="489"/>
      <c r="F263" s="489"/>
      <c r="G263" s="489"/>
      <c r="H263" s="489"/>
      <c r="I263" s="489"/>
    </row>
    <row r="264" spans="1:9" x14ac:dyDescent="0.25">
      <c r="A264" s="6"/>
      <c r="B264" s="489"/>
      <c r="C264" s="489"/>
      <c r="D264" s="31"/>
      <c r="E264" s="489"/>
      <c r="F264" s="489"/>
      <c r="G264" s="489"/>
      <c r="H264" s="489"/>
      <c r="I264" s="489"/>
    </row>
    <row r="265" spans="1:9" x14ac:dyDescent="0.25">
      <c r="A265" s="6"/>
      <c r="B265" s="489"/>
      <c r="C265" s="489"/>
      <c r="D265" s="31"/>
      <c r="E265" s="489"/>
      <c r="F265" s="489"/>
      <c r="G265" s="489"/>
      <c r="H265" s="489"/>
      <c r="I265" s="489"/>
    </row>
    <row r="266" spans="1:9" x14ac:dyDescent="0.25">
      <c r="A266" s="6"/>
      <c r="B266" s="489"/>
      <c r="C266" s="489"/>
      <c r="D266" s="31"/>
      <c r="E266" s="489"/>
      <c r="F266" s="489"/>
      <c r="G266" s="489"/>
      <c r="H266" s="489"/>
      <c r="I266" s="489"/>
    </row>
    <row r="267" spans="1:9" x14ac:dyDescent="0.25">
      <c r="A267" s="6"/>
      <c r="B267" s="489"/>
      <c r="C267" s="489"/>
      <c r="D267" s="31"/>
      <c r="E267" s="489"/>
      <c r="F267" s="489"/>
      <c r="G267" s="489"/>
      <c r="H267" s="489"/>
      <c r="I267" s="489"/>
    </row>
    <row r="268" spans="1:9" x14ac:dyDescent="0.25">
      <c r="A268" s="6"/>
      <c r="B268" s="489"/>
      <c r="C268" s="489"/>
      <c r="D268" s="31"/>
      <c r="E268" s="489"/>
      <c r="F268" s="489"/>
      <c r="G268" s="489"/>
      <c r="H268" s="489"/>
      <c r="I268" s="489"/>
    </row>
    <row r="269" spans="1:9" x14ac:dyDescent="0.25">
      <c r="A269" s="6"/>
      <c r="B269" s="489"/>
      <c r="C269" s="489"/>
      <c r="D269" s="31"/>
      <c r="E269" s="489"/>
      <c r="F269" s="489"/>
      <c r="G269" s="489"/>
      <c r="H269" s="489"/>
      <c r="I269" s="489"/>
    </row>
    <row r="270" spans="1:9" x14ac:dyDescent="0.25">
      <c r="A270" s="6"/>
      <c r="B270" s="489"/>
      <c r="C270" s="489"/>
      <c r="D270" s="31"/>
      <c r="E270" s="489"/>
      <c r="F270" s="489"/>
      <c r="G270" s="489"/>
      <c r="H270" s="489"/>
      <c r="I270" s="489"/>
    </row>
    <row r="271" spans="1:9" x14ac:dyDescent="0.25">
      <c r="A271" s="6"/>
      <c r="B271" s="489"/>
      <c r="C271" s="489"/>
      <c r="D271" s="31"/>
      <c r="E271" s="489"/>
      <c r="F271" s="489"/>
      <c r="G271" s="489"/>
      <c r="H271" s="489"/>
      <c r="I271" s="489"/>
    </row>
    <row r="272" spans="1:9" x14ac:dyDescent="0.25">
      <c r="A272" s="6"/>
      <c r="B272" s="489"/>
      <c r="C272" s="489"/>
      <c r="D272" s="31"/>
      <c r="E272" s="489"/>
      <c r="F272" s="489"/>
      <c r="G272" s="489"/>
      <c r="H272" s="489"/>
      <c r="I272" s="489"/>
    </row>
    <row r="273" spans="1:9" x14ac:dyDescent="0.25">
      <c r="A273" s="6"/>
      <c r="B273" s="489"/>
      <c r="C273" s="489"/>
      <c r="D273" s="31"/>
      <c r="E273" s="489"/>
      <c r="F273" s="489"/>
      <c r="G273" s="489"/>
      <c r="H273" s="489"/>
      <c r="I273" s="489"/>
    </row>
    <row r="274" spans="1:9" x14ac:dyDescent="0.25">
      <c r="A274" s="6"/>
      <c r="B274" s="489"/>
      <c r="C274" s="489"/>
      <c r="D274" s="31"/>
      <c r="E274" s="489"/>
      <c r="F274" s="489"/>
      <c r="G274" s="489"/>
      <c r="H274" s="489"/>
      <c r="I274" s="489"/>
    </row>
    <row r="275" spans="1:9" x14ac:dyDescent="0.25">
      <c r="A275" s="6"/>
      <c r="B275" s="489"/>
      <c r="C275" s="489"/>
      <c r="D275" s="31"/>
      <c r="E275" s="489"/>
      <c r="F275" s="489"/>
      <c r="G275" s="489"/>
      <c r="H275" s="489"/>
      <c r="I275" s="489"/>
    </row>
    <row r="276" spans="1:9" x14ac:dyDescent="0.25">
      <c r="A276" s="6"/>
      <c r="B276" s="489"/>
      <c r="C276" s="489"/>
      <c r="D276" s="31"/>
      <c r="E276" s="489"/>
      <c r="F276" s="489"/>
      <c r="G276" s="489"/>
      <c r="H276" s="489"/>
      <c r="I276" s="489"/>
    </row>
    <row r="277" spans="1:9" x14ac:dyDescent="0.25">
      <c r="A277" s="6"/>
      <c r="B277" s="489"/>
      <c r="C277" s="489"/>
      <c r="D277" s="31"/>
      <c r="E277" s="489"/>
      <c r="F277" s="489"/>
      <c r="G277" s="489"/>
      <c r="H277" s="489"/>
      <c r="I277" s="489"/>
    </row>
    <row r="278" spans="1:9" x14ac:dyDescent="0.25">
      <c r="A278" s="6"/>
      <c r="B278" s="489"/>
      <c r="C278" s="489"/>
      <c r="D278" s="31"/>
      <c r="E278" s="489"/>
      <c r="F278" s="489"/>
      <c r="G278" s="489"/>
      <c r="H278" s="489"/>
      <c r="I278" s="489"/>
    </row>
    <row r="279" spans="1:9" x14ac:dyDescent="0.25">
      <c r="A279" s="6"/>
      <c r="B279" s="489"/>
      <c r="C279" s="489"/>
      <c r="D279" s="31"/>
      <c r="E279" s="489"/>
      <c r="F279" s="489"/>
      <c r="G279" s="489"/>
      <c r="H279" s="489"/>
      <c r="I279" s="489"/>
    </row>
    <row r="280" spans="1:9" x14ac:dyDescent="0.25">
      <c r="A280" s="6"/>
      <c r="B280" s="489"/>
      <c r="C280" s="489"/>
      <c r="D280" s="31"/>
      <c r="E280" s="489"/>
      <c r="F280" s="489"/>
      <c r="G280" s="489"/>
      <c r="H280" s="489"/>
      <c r="I280" s="489"/>
    </row>
    <row r="281" spans="1:9" x14ac:dyDescent="0.25">
      <c r="A281" s="6"/>
      <c r="B281" s="489"/>
      <c r="C281" s="489"/>
      <c r="D281" s="31"/>
      <c r="E281" s="489"/>
      <c r="F281" s="489"/>
      <c r="G281" s="489"/>
      <c r="H281" s="489"/>
      <c r="I281" s="489"/>
    </row>
    <row r="282" spans="1:9" x14ac:dyDescent="0.25">
      <c r="A282" s="6"/>
      <c r="B282" s="489"/>
      <c r="C282" s="489"/>
      <c r="D282" s="31"/>
      <c r="E282" s="489"/>
      <c r="F282" s="489"/>
      <c r="G282" s="489"/>
      <c r="H282" s="489"/>
      <c r="I282" s="489"/>
    </row>
    <row r="283" spans="1:9" x14ac:dyDescent="0.25">
      <c r="A283" s="6"/>
      <c r="B283" s="489"/>
      <c r="C283" s="489"/>
      <c r="D283" s="31"/>
      <c r="E283" s="489"/>
      <c r="F283" s="489"/>
      <c r="G283" s="489"/>
      <c r="H283" s="489"/>
      <c r="I283" s="489"/>
    </row>
    <row r="284" spans="1:9" x14ac:dyDescent="0.25">
      <c r="A284" s="6"/>
      <c r="B284" s="489"/>
      <c r="C284" s="489"/>
      <c r="D284" s="31"/>
      <c r="E284" s="489"/>
      <c r="F284" s="489"/>
      <c r="G284" s="489"/>
      <c r="H284" s="489"/>
      <c r="I284" s="489"/>
    </row>
    <row r="285" spans="1:9" x14ac:dyDescent="0.25">
      <c r="A285" s="6"/>
      <c r="B285" s="489"/>
      <c r="C285" s="489"/>
      <c r="D285" s="31"/>
      <c r="E285" s="489"/>
      <c r="F285" s="489"/>
      <c r="G285" s="489"/>
      <c r="H285" s="489"/>
      <c r="I285" s="489"/>
    </row>
    <row r="286" spans="1:9" x14ac:dyDescent="0.25">
      <c r="A286" s="6"/>
      <c r="B286" s="489"/>
      <c r="C286" s="489"/>
      <c r="D286" s="31"/>
      <c r="E286" s="489"/>
      <c r="F286" s="489"/>
      <c r="G286" s="489"/>
      <c r="H286" s="489"/>
      <c r="I286" s="489"/>
    </row>
    <row r="287" spans="1:9" x14ac:dyDescent="0.25">
      <c r="A287" s="6"/>
      <c r="B287" s="489"/>
      <c r="C287" s="489"/>
      <c r="D287" s="31"/>
      <c r="E287" s="489"/>
      <c r="F287" s="489"/>
      <c r="G287" s="489"/>
      <c r="H287" s="489"/>
      <c r="I287" s="489"/>
    </row>
    <row r="288" spans="1:9" x14ac:dyDescent="0.25">
      <c r="A288" s="6"/>
      <c r="B288" s="489"/>
      <c r="C288" s="489"/>
      <c r="D288" s="31"/>
      <c r="E288" s="489"/>
      <c r="F288" s="489"/>
      <c r="G288" s="489"/>
      <c r="H288" s="489"/>
      <c r="I288" s="489"/>
    </row>
    <row r="289" spans="1:9" x14ac:dyDescent="0.25">
      <c r="A289" s="6"/>
      <c r="B289" s="489"/>
      <c r="C289" s="489"/>
      <c r="D289" s="31"/>
      <c r="E289" s="489"/>
      <c r="F289" s="489"/>
      <c r="G289" s="489"/>
      <c r="H289" s="489"/>
      <c r="I289" s="489"/>
    </row>
    <row r="290" spans="1:9" x14ac:dyDescent="0.25">
      <c r="A290" s="6"/>
      <c r="B290" s="489"/>
      <c r="C290" s="489"/>
      <c r="D290" s="31"/>
      <c r="E290" s="489"/>
      <c r="F290" s="489"/>
      <c r="G290" s="489"/>
      <c r="H290" s="489"/>
      <c r="I290" s="489"/>
    </row>
    <row r="291" spans="1:9" x14ac:dyDescent="0.25">
      <c r="A291" s="6"/>
      <c r="B291" s="489"/>
      <c r="C291" s="489"/>
      <c r="D291" s="31"/>
      <c r="E291" s="489"/>
      <c r="F291" s="489"/>
      <c r="G291" s="489"/>
      <c r="H291" s="489"/>
      <c r="I291" s="489"/>
    </row>
    <row r="292" spans="1:9" x14ac:dyDescent="0.25">
      <c r="A292" s="6"/>
      <c r="B292" s="489"/>
      <c r="C292" s="489"/>
      <c r="D292" s="31"/>
      <c r="E292" s="489"/>
      <c r="F292" s="489"/>
      <c r="G292" s="489"/>
      <c r="H292" s="489"/>
      <c r="I292" s="489"/>
    </row>
    <row r="293" spans="1:9" x14ac:dyDescent="0.25">
      <c r="A293" s="6"/>
      <c r="B293" s="489"/>
      <c r="C293" s="489"/>
      <c r="D293" s="31"/>
      <c r="E293" s="489"/>
      <c r="F293" s="489"/>
      <c r="G293" s="489"/>
      <c r="H293" s="489"/>
      <c r="I293" s="489"/>
    </row>
    <row r="294" spans="1:9" x14ac:dyDescent="0.25">
      <c r="A294" s="6"/>
      <c r="B294" s="489"/>
      <c r="C294" s="489"/>
      <c r="D294" s="31"/>
      <c r="E294" s="489"/>
      <c r="F294" s="489"/>
      <c r="G294" s="489"/>
      <c r="H294" s="489"/>
      <c r="I294" s="489"/>
    </row>
    <row r="295" spans="1:9" x14ac:dyDescent="0.25">
      <c r="A295" s="6"/>
      <c r="B295" s="489"/>
      <c r="C295" s="489"/>
      <c r="D295" s="31"/>
      <c r="E295" s="489"/>
      <c r="F295" s="489"/>
      <c r="G295" s="489"/>
      <c r="H295" s="489"/>
      <c r="I295" s="489"/>
    </row>
    <row r="296" spans="1:9" x14ac:dyDescent="0.25">
      <c r="A296" s="6"/>
      <c r="B296" s="489"/>
      <c r="C296" s="489"/>
      <c r="D296" s="31"/>
      <c r="E296" s="489"/>
      <c r="F296" s="489"/>
      <c r="G296" s="489"/>
      <c r="H296" s="489"/>
      <c r="I296" s="489"/>
    </row>
    <row r="297" spans="1:9" x14ac:dyDescent="0.25">
      <c r="A297" s="6"/>
      <c r="B297" s="489"/>
      <c r="C297" s="489"/>
      <c r="D297" s="31"/>
      <c r="E297" s="489"/>
      <c r="F297" s="489"/>
      <c r="G297" s="489"/>
      <c r="H297" s="489"/>
      <c r="I297" s="489"/>
    </row>
    <row r="298" spans="1:9" x14ac:dyDescent="0.25">
      <c r="A298" s="6"/>
      <c r="B298" s="489"/>
      <c r="C298" s="489"/>
      <c r="D298" s="31"/>
      <c r="E298" s="489"/>
      <c r="F298" s="489"/>
      <c r="G298" s="489"/>
      <c r="H298" s="489"/>
      <c r="I298" s="489"/>
    </row>
    <row r="299" spans="1:9" x14ac:dyDescent="0.25">
      <c r="A299" s="6"/>
      <c r="B299" s="489"/>
      <c r="C299" s="489"/>
      <c r="D299" s="31"/>
      <c r="E299" s="489"/>
      <c r="F299" s="489"/>
      <c r="G299" s="489"/>
      <c r="H299" s="489"/>
      <c r="I299" s="489"/>
    </row>
    <row r="300" spans="1:9" x14ac:dyDescent="0.25">
      <c r="A300" s="6"/>
      <c r="B300" s="489"/>
      <c r="C300" s="489"/>
      <c r="D300" s="31"/>
      <c r="E300" s="489"/>
      <c r="F300" s="489"/>
      <c r="G300" s="489"/>
      <c r="H300" s="489"/>
      <c r="I300" s="489"/>
    </row>
    <row r="301" spans="1:9" x14ac:dyDescent="0.25">
      <c r="A301" s="6"/>
      <c r="B301" s="489"/>
      <c r="C301" s="489"/>
      <c r="D301" s="31"/>
      <c r="E301" s="489"/>
      <c r="F301" s="489"/>
      <c r="G301" s="489"/>
      <c r="H301" s="489"/>
      <c r="I301" s="489"/>
    </row>
    <row r="302" spans="1:9" x14ac:dyDescent="0.25">
      <c r="A302" s="6"/>
      <c r="B302" s="489"/>
      <c r="C302" s="489"/>
      <c r="D302" s="31"/>
      <c r="E302" s="489"/>
      <c r="F302" s="489"/>
      <c r="G302" s="489"/>
      <c r="H302" s="489"/>
      <c r="I302" s="489"/>
    </row>
    <row r="303" spans="1:9" x14ac:dyDescent="0.25">
      <c r="A303" s="6"/>
      <c r="B303" s="489"/>
      <c r="C303" s="489"/>
      <c r="D303" s="31"/>
      <c r="E303" s="489"/>
      <c r="F303" s="489"/>
      <c r="G303" s="489"/>
      <c r="H303" s="489"/>
      <c r="I303" s="489"/>
    </row>
    <row r="304" spans="1:9" x14ac:dyDescent="0.25">
      <c r="A304" s="6"/>
      <c r="B304" s="489"/>
      <c r="C304" s="489"/>
      <c r="D304" s="31"/>
      <c r="E304" s="489"/>
      <c r="F304" s="489"/>
      <c r="G304" s="489"/>
      <c r="H304" s="489"/>
      <c r="I304" s="489"/>
    </row>
    <row r="305" spans="1:9" x14ac:dyDescent="0.25">
      <c r="A305" s="6"/>
      <c r="B305" s="489"/>
      <c r="C305" s="489"/>
      <c r="D305" s="31"/>
      <c r="E305" s="489"/>
      <c r="F305" s="489"/>
      <c r="G305" s="489"/>
      <c r="H305" s="489"/>
      <c r="I305" s="489"/>
    </row>
    <row r="306" spans="1:9" x14ac:dyDescent="0.25">
      <c r="A306" s="6"/>
      <c r="B306" s="489"/>
      <c r="C306" s="489"/>
      <c r="D306" s="31"/>
      <c r="E306" s="489"/>
      <c r="F306" s="489"/>
      <c r="G306" s="489"/>
      <c r="H306" s="489"/>
      <c r="I306" s="489"/>
    </row>
    <row r="307" spans="1:9" x14ac:dyDescent="0.25">
      <c r="A307" s="6"/>
      <c r="B307" s="489"/>
      <c r="C307" s="489"/>
      <c r="D307" s="31"/>
      <c r="E307" s="489"/>
      <c r="F307" s="489"/>
      <c r="G307" s="489"/>
      <c r="H307" s="489"/>
      <c r="I307" s="489"/>
    </row>
    <row r="308" spans="1:9" x14ac:dyDescent="0.25">
      <c r="A308" s="6"/>
      <c r="B308" s="489"/>
      <c r="C308" s="489"/>
      <c r="D308" s="31"/>
      <c r="E308" s="489"/>
      <c r="F308" s="489"/>
      <c r="G308" s="489"/>
      <c r="H308" s="489"/>
      <c r="I308" s="489"/>
    </row>
    <row r="309" spans="1:9" x14ac:dyDescent="0.25">
      <c r="A309" s="6"/>
      <c r="B309" s="489"/>
      <c r="C309" s="489"/>
      <c r="D309" s="31"/>
      <c r="E309" s="489"/>
      <c r="F309" s="489"/>
      <c r="G309" s="489"/>
      <c r="H309" s="489"/>
      <c r="I309" s="489"/>
    </row>
    <row r="310" spans="1:9" x14ac:dyDescent="0.25">
      <c r="A310" s="6"/>
      <c r="B310" s="489"/>
      <c r="C310" s="489"/>
      <c r="D310" s="31"/>
      <c r="E310" s="489"/>
      <c r="F310" s="489"/>
      <c r="G310" s="489"/>
      <c r="H310" s="489"/>
      <c r="I310" s="489"/>
    </row>
    <row r="311" spans="1:9" x14ac:dyDescent="0.25">
      <c r="A311" s="6"/>
      <c r="B311" s="489"/>
      <c r="C311" s="489"/>
      <c r="D311" s="31"/>
      <c r="E311" s="489"/>
      <c r="F311" s="489"/>
      <c r="G311" s="489"/>
      <c r="H311" s="489"/>
      <c r="I311" s="489"/>
    </row>
    <row r="312" spans="1:9" x14ac:dyDescent="0.25">
      <c r="A312" s="6"/>
      <c r="B312" s="489"/>
      <c r="C312" s="489"/>
      <c r="D312" s="31"/>
      <c r="E312" s="489"/>
      <c r="F312" s="489"/>
      <c r="G312" s="489"/>
      <c r="H312" s="489"/>
      <c r="I312" s="489"/>
    </row>
    <row r="313" spans="1:9" x14ac:dyDescent="0.25">
      <c r="A313" s="6"/>
      <c r="B313" s="489"/>
      <c r="C313" s="489"/>
      <c r="D313" s="31"/>
      <c r="E313" s="489"/>
      <c r="F313" s="489"/>
      <c r="G313" s="489"/>
      <c r="H313" s="489"/>
      <c r="I313" s="489"/>
    </row>
    <row r="314" spans="1:9" x14ac:dyDescent="0.25">
      <c r="A314" s="6"/>
      <c r="B314" s="489"/>
      <c r="C314" s="489"/>
      <c r="D314" s="31"/>
      <c r="E314" s="489"/>
      <c r="F314" s="489"/>
      <c r="G314" s="489"/>
      <c r="H314" s="489"/>
      <c r="I314" s="489"/>
    </row>
    <row r="315" spans="1:9" x14ac:dyDescent="0.25">
      <c r="A315" s="6"/>
      <c r="B315" s="489"/>
      <c r="C315" s="489"/>
      <c r="D315" s="31"/>
      <c r="E315" s="489"/>
      <c r="F315" s="489"/>
      <c r="G315" s="489"/>
      <c r="H315" s="489"/>
      <c r="I315" s="489"/>
    </row>
    <row r="316" spans="1:9" x14ac:dyDescent="0.25">
      <c r="A316" s="6"/>
      <c r="B316" s="489"/>
      <c r="C316" s="489"/>
      <c r="D316" s="31"/>
      <c r="E316" s="489"/>
      <c r="F316" s="489"/>
      <c r="G316" s="489"/>
      <c r="H316" s="489"/>
      <c r="I316" s="489"/>
    </row>
    <row r="317" spans="1:9" x14ac:dyDescent="0.25">
      <c r="A317" s="6"/>
      <c r="B317" s="489"/>
      <c r="C317" s="489"/>
      <c r="D317" s="31"/>
      <c r="E317" s="489"/>
      <c r="F317" s="489"/>
      <c r="G317" s="489"/>
      <c r="H317" s="489"/>
      <c r="I317" s="489"/>
    </row>
    <row r="318" spans="1:9" x14ac:dyDescent="0.25">
      <c r="A318" s="6"/>
      <c r="B318" s="489"/>
      <c r="C318" s="489"/>
      <c r="D318" s="31"/>
      <c r="E318" s="489"/>
      <c r="F318" s="489"/>
      <c r="G318" s="489"/>
      <c r="H318" s="489"/>
      <c r="I318" s="489"/>
    </row>
    <row r="319" spans="1:9" x14ac:dyDescent="0.25">
      <c r="A319" s="6"/>
      <c r="B319" s="489"/>
      <c r="C319" s="489"/>
      <c r="D319" s="31"/>
      <c r="E319" s="489"/>
      <c r="F319" s="489"/>
      <c r="G319" s="489"/>
      <c r="H319" s="489"/>
      <c r="I319" s="489"/>
    </row>
    <row r="320" spans="1:9" x14ac:dyDescent="0.25">
      <c r="A320" s="6"/>
      <c r="B320" s="489"/>
      <c r="C320" s="489"/>
      <c r="D320" s="31"/>
      <c r="E320" s="489"/>
      <c r="F320" s="489"/>
      <c r="G320" s="489"/>
      <c r="H320" s="489"/>
      <c r="I320" s="489"/>
    </row>
    <row r="321" spans="1:9" x14ac:dyDescent="0.25">
      <c r="A321" s="6"/>
      <c r="B321" s="489"/>
      <c r="C321" s="489"/>
      <c r="D321" s="31"/>
      <c r="E321" s="489"/>
      <c r="F321" s="489"/>
      <c r="G321" s="489"/>
      <c r="H321" s="489"/>
      <c r="I321" s="489"/>
    </row>
    <row r="322" spans="1:9" x14ac:dyDescent="0.25">
      <c r="A322" s="6"/>
      <c r="B322" s="489"/>
      <c r="C322" s="489"/>
      <c r="D322" s="31"/>
      <c r="E322" s="489"/>
      <c r="F322" s="489"/>
      <c r="G322" s="489"/>
      <c r="H322" s="489"/>
      <c r="I322" s="489"/>
    </row>
    <row r="323" spans="1:9" x14ac:dyDescent="0.25">
      <c r="A323" s="6"/>
      <c r="B323" s="489"/>
      <c r="C323" s="489"/>
      <c r="D323" s="31"/>
      <c r="E323" s="489"/>
      <c r="F323" s="489"/>
      <c r="G323" s="489"/>
      <c r="H323" s="489"/>
      <c r="I323" s="489"/>
    </row>
    <row r="324" spans="1:9" x14ac:dyDescent="0.25">
      <c r="A324" s="6"/>
      <c r="B324" s="489"/>
      <c r="C324" s="489"/>
      <c r="D324" s="31"/>
      <c r="E324" s="489"/>
      <c r="F324" s="489"/>
      <c r="G324" s="489"/>
      <c r="H324" s="489"/>
      <c r="I324" s="489"/>
    </row>
    <row r="325" spans="1:9" x14ac:dyDescent="0.25">
      <c r="A325" s="6"/>
      <c r="B325" s="489"/>
      <c r="C325" s="489"/>
      <c r="D325" s="31"/>
      <c r="E325" s="489"/>
      <c r="F325" s="489"/>
      <c r="G325" s="489"/>
      <c r="H325" s="489"/>
      <c r="I325" s="489"/>
    </row>
    <row r="326" spans="1:9" x14ac:dyDescent="0.25">
      <c r="A326" s="6"/>
      <c r="B326" s="489"/>
      <c r="C326" s="489"/>
      <c r="D326" s="31"/>
      <c r="E326" s="489"/>
      <c r="F326" s="489"/>
      <c r="G326" s="489"/>
      <c r="H326" s="489"/>
      <c r="I326" s="489"/>
    </row>
    <row r="327" spans="1:9" x14ac:dyDescent="0.25">
      <c r="A327" s="6"/>
      <c r="B327" s="489"/>
      <c r="C327" s="489"/>
      <c r="D327" s="31"/>
      <c r="E327" s="489"/>
      <c r="F327" s="489"/>
      <c r="G327" s="489"/>
      <c r="H327" s="489"/>
      <c r="I327" s="489"/>
    </row>
    <row r="328" spans="1:9" x14ac:dyDescent="0.25">
      <c r="A328" s="6"/>
      <c r="B328" s="489"/>
      <c r="C328" s="489"/>
      <c r="D328" s="31"/>
      <c r="E328" s="489"/>
      <c r="F328" s="489"/>
      <c r="G328" s="489"/>
      <c r="H328" s="489"/>
      <c r="I328" s="489"/>
    </row>
    <row r="329" spans="1:9" x14ac:dyDescent="0.25">
      <c r="A329" s="6"/>
      <c r="B329" s="489"/>
      <c r="C329" s="489"/>
      <c r="D329" s="31"/>
      <c r="E329" s="489"/>
      <c r="F329" s="489"/>
      <c r="G329" s="489"/>
      <c r="H329" s="489"/>
      <c r="I329" s="489"/>
    </row>
    <row r="330" spans="1:9" x14ac:dyDescent="0.25">
      <c r="A330" s="6"/>
      <c r="B330" s="489"/>
      <c r="C330" s="489"/>
      <c r="D330" s="31"/>
      <c r="E330" s="489"/>
      <c r="F330" s="489"/>
      <c r="G330" s="489"/>
      <c r="H330" s="489"/>
      <c r="I330" s="489"/>
    </row>
    <row r="331" spans="1:9" x14ac:dyDescent="0.25">
      <c r="A331" s="6"/>
      <c r="B331" s="489"/>
      <c r="C331" s="489"/>
      <c r="D331" s="31"/>
      <c r="E331" s="489"/>
      <c r="F331" s="489"/>
      <c r="G331" s="489"/>
      <c r="H331" s="489"/>
      <c r="I331" s="489"/>
    </row>
    <row r="332" spans="1:9" x14ac:dyDescent="0.25">
      <c r="A332" s="6"/>
      <c r="B332" s="489"/>
      <c r="C332" s="489"/>
      <c r="D332" s="31"/>
      <c r="E332" s="489"/>
      <c r="F332" s="489"/>
      <c r="G332" s="489"/>
      <c r="H332" s="489"/>
      <c r="I332" s="489"/>
    </row>
    <row r="333" spans="1:9" x14ac:dyDescent="0.25">
      <c r="A333" s="6"/>
      <c r="B333" s="489"/>
      <c r="C333" s="489"/>
      <c r="D333" s="31"/>
      <c r="E333" s="489"/>
      <c r="F333" s="489"/>
      <c r="G333" s="489"/>
      <c r="H333" s="489"/>
      <c r="I333" s="489"/>
    </row>
    <row r="334" spans="1:9" x14ac:dyDescent="0.25">
      <c r="A334" s="6"/>
      <c r="B334" s="489"/>
      <c r="C334" s="489"/>
      <c r="D334" s="31"/>
      <c r="E334" s="489"/>
      <c r="F334" s="489"/>
      <c r="G334" s="489"/>
      <c r="H334" s="489"/>
      <c r="I334" s="489"/>
    </row>
    <row r="335" spans="1:9" x14ac:dyDescent="0.25">
      <c r="A335" s="6"/>
      <c r="B335" s="489"/>
      <c r="C335" s="489"/>
      <c r="D335" s="31"/>
      <c r="E335" s="489"/>
      <c r="F335" s="489"/>
      <c r="G335" s="489"/>
      <c r="H335" s="489"/>
      <c r="I335" s="489"/>
    </row>
    <row r="336" spans="1:9" x14ac:dyDescent="0.25">
      <c r="A336" s="6"/>
      <c r="B336" s="489"/>
      <c r="C336" s="489"/>
      <c r="D336" s="31"/>
      <c r="E336" s="489"/>
      <c r="F336" s="489"/>
      <c r="G336" s="489"/>
      <c r="H336" s="489"/>
      <c r="I336" s="489"/>
    </row>
    <row r="337" spans="1:9" x14ac:dyDescent="0.25">
      <c r="A337" s="6"/>
      <c r="B337" s="489"/>
      <c r="C337" s="489"/>
      <c r="D337" s="31"/>
      <c r="E337" s="489"/>
      <c r="F337" s="489"/>
      <c r="G337" s="489"/>
      <c r="H337" s="489"/>
      <c r="I337" s="489"/>
    </row>
    <row r="338" spans="1:9" x14ac:dyDescent="0.25">
      <c r="A338" s="6"/>
      <c r="B338" s="489"/>
      <c r="C338" s="489"/>
      <c r="D338" s="31"/>
      <c r="E338" s="489"/>
      <c r="F338" s="489"/>
      <c r="G338" s="489"/>
      <c r="H338" s="489"/>
      <c r="I338" s="489"/>
    </row>
    <row r="339" spans="1:9" x14ac:dyDescent="0.25">
      <c r="A339" s="6"/>
      <c r="B339" s="489"/>
      <c r="C339" s="489"/>
      <c r="D339" s="31"/>
      <c r="E339" s="489"/>
      <c r="F339" s="489"/>
      <c r="G339" s="489"/>
      <c r="H339" s="489"/>
      <c r="I339" s="489"/>
    </row>
    <row r="340" spans="1:9" x14ac:dyDescent="0.25">
      <c r="A340" s="6"/>
      <c r="B340" s="489"/>
      <c r="C340" s="489"/>
      <c r="D340" s="31"/>
      <c r="E340" s="489"/>
      <c r="F340" s="489"/>
      <c r="G340" s="489"/>
      <c r="H340" s="489"/>
      <c r="I340" s="489"/>
    </row>
    <row r="341" spans="1:9" x14ac:dyDescent="0.25">
      <c r="A341" s="6"/>
      <c r="B341" s="489"/>
      <c r="C341" s="489"/>
      <c r="D341" s="31"/>
      <c r="E341" s="489"/>
      <c r="F341" s="489"/>
      <c r="G341" s="489"/>
      <c r="H341" s="489"/>
      <c r="I341" s="489"/>
    </row>
    <row r="342" spans="1:9" x14ac:dyDescent="0.25">
      <c r="A342" s="6"/>
      <c r="B342" s="489"/>
      <c r="C342" s="489"/>
      <c r="D342" s="31"/>
      <c r="E342" s="489"/>
      <c r="F342" s="489"/>
      <c r="G342" s="489"/>
      <c r="H342" s="489"/>
      <c r="I342" s="489"/>
    </row>
    <row r="343" spans="1:9" x14ac:dyDescent="0.25">
      <c r="A343" s="6"/>
      <c r="B343" s="489"/>
      <c r="C343" s="489"/>
      <c r="D343" s="31"/>
      <c r="E343" s="489"/>
      <c r="F343" s="489"/>
      <c r="G343" s="489"/>
      <c r="H343" s="489"/>
      <c r="I343" s="489"/>
    </row>
    <row r="344" spans="1:9" x14ac:dyDescent="0.25">
      <c r="A344" s="6"/>
      <c r="B344" s="489"/>
      <c r="C344" s="489"/>
      <c r="D344" s="31"/>
      <c r="E344" s="489"/>
      <c r="F344" s="489"/>
      <c r="G344" s="489"/>
      <c r="H344" s="489"/>
      <c r="I344" s="489"/>
    </row>
    <row r="345" spans="1:9" x14ac:dyDescent="0.25">
      <c r="A345" s="6"/>
      <c r="B345" s="489"/>
      <c r="C345" s="489"/>
      <c r="D345" s="31"/>
      <c r="E345" s="489"/>
      <c r="F345" s="489"/>
      <c r="G345" s="489"/>
      <c r="H345" s="489"/>
      <c r="I345" s="489"/>
    </row>
    <row r="346" spans="1:9" x14ac:dyDescent="0.25">
      <c r="A346" s="6"/>
      <c r="B346" s="489"/>
      <c r="C346" s="489"/>
      <c r="D346" s="31"/>
      <c r="E346" s="489"/>
      <c r="F346" s="489"/>
      <c r="G346" s="489"/>
      <c r="H346" s="489"/>
      <c r="I346" s="489"/>
    </row>
    <row r="347" spans="1:9" x14ac:dyDescent="0.25">
      <c r="A347" s="6"/>
      <c r="B347" s="489"/>
      <c r="C347" s="489"/>
      <c r="D347" s="31"/>
      <c r="E347" s="489"/>
      <c r="F347" s="489"/>
      <c r="G347" s="489"/>
      <c r="H347" s="489"/>
      <c r="I347" s="489"/>
    </row>
    <row r="348" spans="1:9" x14ac:dyDescent="0.25">
      <c r="A348" s="6"/>
      <c r="B348" s="489"/>
      <c r="C348" s="489"/>
      <c r="D348" s="31"/>
      <c r="E348" s="489"/>
      <c r="F348" s="489"/>
      <c r="G348" s="489"/>
      <c r="H348" s="489"/>
      <c r="I348" s="489"/>
    </row>
    <row r="349" spans="1:9" x14ac:dyDescent="0.25">
      <c r="A349" s="6"/>
      <c r="B349" s="489"/>
      <c r="C349" s="489"/>
      <c r="D349" s="31"/>
      <c r="E349" s="489"/>
      <c r="F349" s="489"/>
      <c r="G349" s="489"/>
      <c r="H349" s="489"/>
      <c r="I349" s="489"/>
    </row>
    <row r="350" spans="1:9" x14ac:dyDescent="0.25">
      <c r="A350" s="6"/>
      <c r="B350" s="489"/>
      <c r="C350" s="489"/>
      <c r="D350" s="31"/>
      <c r="E350" s="489"/>
      <c r="F350" s="489"/>
      <c r="G350" s="489"/>
      <c r="H350" s="489"/>
      <c r="I350" s="489"/>
    </row>
    <row r="351" spans="1:9" x14ac:dyDescent="0.25">
      <c r="A351" s="6"/>
      <c r="B351" s="489"/>
      <c r="C351" s="489"/>
      <c r="D351" s="31"/>
      <c r="E351" s="489"/>
      <c r="F351" s="489"/>
      <c r="G351" s="489"/>
      <c r="H351" s="489"/>
      <c r="I351" s="489"/>
    </row>
    <row r="352" spans="1:9" x14ac:dyDescent="0.25">
      <c r="A352" s="6"/>
      <c r="B352" s="489"/>
      <c r="C352" s="489"/>
      <c r="D352" s="31"/>
      <c r="E352" s="489"/>
      <c r="F352" s="489"/>
      <c r="G352" s="489"/>
      <c r="H352" s="489"/>
      <c r="I352" s="489"/>
    </row>
    <row r="353" spans="1:9" x14ac:dyDescent="0.25">
      <c r="A353" s="6"/>
      <c r="B353" s="489"/>
      <c r="C353" s="489"/>
      <c r="D353" s="31"/>
      <c r="E353" s="489"/>
      <c r="F353" s="489"/>
      <c r="G353" s="489"/>
      <c r="H353" s="489"/>
      <c r="I353" s="489"/>
    </row>
    <row r="354" spans="1:9" x14ac:dyDescent="0.25">
      <c r="A354" s="6"/>
      <c r="B354" s="489"/>
      <c r="C354" s="489"/>
      <c r="D354" s="31"/>
      <c r="E354" s="489"/>
      <c r="F354" s="489"/>
      <c r="G354" s="489"/>
      <c r="H354" s="489"/>
      <c r="I354" s="489"/>
    </row>
    <row r="355" spans="1:9" x14ac:dyDescent="0.25">
      <c r="A355" s="6"/>
      <c r="B355" s="489"/>
      <c r="C355" s="489"/>
      <c r="D355" s="31"/>
      <c r="E355" s="489"/>
      <c r="F355" s="489"/>
      <c r="G355" s="489"/>
      <c r="H355" s="489"/>
      <c r="I355" s="489"/>
    </row>
    <row r="356" spans="1:9" x14ac:dyDescent="0.25">
      <c r="A356" s="6"/>
      <c r="B356" s="489"/>
      <c r="C356" s="489"/>
      <c r="D356" s="31"/>
      <c r="E356" s="489"/>
      <c r="F356" s="489"/>
      <c r="G356" s="489"/>
      <c r="H356" s="489"/>
      <c r="I356" s="489"/>
    </row>
    <row r="357" spans="1:9" x14ac:dyDescent="0.25">
      <c r="A357" s="6"/>
      <c r="B357" s="489"/>
      <c r="C357" s="489"/>
      <c r="D357" s="31"/>
      <c r="E357" s="489"/>
      <c r="F357" s="489"/>
      <c r="G357" s="489"/>
      <c r="H357" s="489"/>
      <c r="I357" s="489"/>
    </row>
    <row r="358" spans="1:9" x14ac:dyDescent="0.25">
      <c r="A358" s="6"/>
      <c r="B358" s="489"/>
      <c r="C358" s="489"/>
      <c r="D358" s="31"/>
      <c r="E358" s="489"/>
      <c r="F358" s="489"/>
      <c r="G358" s="489"/>
      <c r="H358" s="489"/>
      <c r="I358" s="489"/>
    </row>
    <row r="359" spans="1:9" x14ac:dyDescent="0.25">
      <c r="A359" s="6"/>
      <c r="B359" s="489"/>
      <c r="C359" s="489"/>
      <c r="D359" s="31"/>
      <c r="E359" s="489"/>
      <c r="F359" s="489"/>
      <c r="G359" s="489"/>
      <c r="H359" s="489"/>
      <c r="I359" s="489"/>
    </row>
    <row r="360" spans="1:9" x14ac:dyDescent="0.25">
      <c r="A360" s="6"/>
      <c r="B360" s="489"/>
      <c r="C360" s="489"/>
      <c r="D360" s="31"/>
      <c r="E360" s="489"/>
      <c r="F360" s="489"/>
      <c r="G360" s="489"/>
      <c r="H360" s="489"/>
      <c r="I360" s="489"/>
    </row>
    <row r="361" spans="1:9" x14ac:dyDescent="0.25">
      <c r="A361" s="6"/>
      <c r="B361" s="489"/>
      <c r="C361" s="489"/>
      <c r="D361" s="31"/>
      <c r="E361" s="489"/>
      <c r="F361" s="489"/>
      <c r="G361" s="489"/>
      <c r="H361" s="489"/>
      <c r="I361" s="489"/>
    </row>
    <row r="362" spans="1:9" x14ac:dyDescent="0.25">
      <c r="A362" s="6"/>
      <c r="B362" s="489"/>
      <c r="C362" s="489"/>
      <c r="D362" s="31"/>
      <c r="E362" s="489"/>
      <c r="F362" s="489"/>
      <c r="G362" s="489"/>
      <c r="H362" s="489"/>
      <c r="I362" s="489"/>
    </row>
    <row r="363" spans="1:9" x14ac:dyDescent="0.25">
      <c r="A363" s="6"/>
      <c r="B363" s="489"/>
      <c r="C363" s="489"/>
      <c r="D363" s="31"/>
      <c r="E363" s="489"/>
      <c r="F363" s="489"/>
      <c r="G363" s="489"/>
      <c r="H363" s="489"/>
      <c r="I363" s="489"/>
    </row>
    <row r="364" spans="1:9" x14ac:dyDescent="0.25">
      <c r="A364" s="6"/>
      <c r="B364" s="489"/>
      <c r="C364" s="489"/>
      <c r="D364" s="31"/>
      <c r="E364" s="489"/>
      <c r="F364" s="489"/>
      <c r="G364" s="489"/>
      <c r="H364" s="489"/>
      <c r="I364" s="489"/>
    </row>
    <row r="365" spans="1:9" x14ac:dyDescent="0.25">
      <c r="A365" s="6"/>
      <c r="B365" s="489"/>
      <c r="C365" s="489"/>
      <c r="D365" s="31"/>
      <c r="E365" s="489"/>
      <c r="F365" s="489"/>
      <c r="G365" s="489"/>
      <c r="H365" s="489"/>
      <c r="I365" s="489"/>
    </row>
    <row r="366" spans="1:9" x14ac:dyDescent="0.25">
      <c r="A366" s="6"/>
      <c r="B366" s="489"/>
      <c r="C366" s="489"/>
      <c r="D366" s="31"/>
      <c r="E366" s="489"/>
      <c r="F366" s="489"/>
      <c r="G366" s="489"/>
      <c r="H366" s="489"/>
      <c r="I366" s="489"/>
    </row>
    <row r="367" spans="1:9" x14ac:dyDescent="0.25">
      <c r="A367" s="6"/>
      <c r="B367" s="489"/>
      <c r="C367" s="489"/>
      <c r="D367" s="31"/>
      <c r="E367" s="489"/>
      <c r="F367" s="489"/>
      <c r="G367" s="489"/>
      <c r="H367" s="489"/>
      <c r="I367" s="489"/>
    </row>
    <row r="368" spans="1:9" x14ac:dyDescent="0.25">
      <c r="A368" s="6"/>
      <c r="B368" s="489"/>
      <c r="C368" s="489"/>
      <c r="D368" s="31"/>
      <c r="E368" s="489"/>
      <c r="F368" s="489"/>
      <c r="G368" s="489"/>
      <c r="H368" s="489"/>
      <c r="I368" s="489"/>
    </row>
    <row r="369" spans="1:9" x14ac:dyDescent="0.25">
      <c r="A369" s="6"/>
      <c r="B369" s="489"/>
      <c r="C369" s="489"/>
      <c r="D369" s="31"/>
      <c r="E369" s="489"/>
      <c r="F369" s="489"/>
      <c r="G369" s="489"/>
      <c r="H369" s="489"/>
      <c r="I369" s="489"/>
    </row>
    <row r="370" spans="1:9" x14ac:dyDescent="0.25">
      <c r="A370" s="6"/>
      <c r="B370" s="489"/>
      <c r="C370" s="489"/>
      <c r="D370" s="31"/>
      <c r="E370" s="489"/>
      <c r="F370" s="489"/>
      <c r="G370" s="489"/>
      <c r="H370" s="489"/>
      <c r="I370" s="489"/>
    </row>
    <row r="371" spans="1:9" x14ac:dyDescent="0.25">
      <c r="A371" s="6"/>
      <c r="B371" s="489"/>
      <c r="C371" s="489"/>
      <c r="D371" s="31"/>
      <c r="E371" s="489"/>
      <c r="F371" s="489"/>
      <c r="G371" s="489"/>
      <c r="H371" s="489"/>
      <c r="I371" s="489"/>
    </row>
    <row r="372" spans="1:9" x14ac:dyDescent="0.25">
      <c r="A372" s="6"/>
      <c r="B372" s="489"/>
      <c r="C372" s="489"/>
      <c r="D372" s="31"/>
      <c r="E372" s="489"/>
      <c r="F372" s="489"/>
      <c r="G372" s="489"/>
      <c r="H372" s="489"/>
      <c r="I372" s="489"/>
    </row>
    <row r="373" spans="1:9" x14ac:dyDescent="0.25">
      <c r="A373" s="6"/>
      <c r="B373" s="489"/>
      <c r="C373" s="489"/>
      <c r="D373" s="31"/>
      <c r="E373" s="489"/>
      <c r="F373" s="489"/>
      <c r="G373" s="489"/>
      <c r="H373" s="489"/>
      <c r="I373" s="489"/>
    </row>
    <row r="374" spans="1:9" x14ac:dyDescent="0.25">
      <c r="A374" s="6"/>
      <c r="B374" s="489"/>
      <c r="C374" s="489"/>
      <c r="D374" s="31"/>
      <c r="E374" s="489"/>
      <c r="F374" s="489"/>
      <c r="G374" s="489"/>
      <c r="H374" s="489"/>
      <c r="I374" s="489"/>
    </row>
    <row r="375" spans="1:9" x14ac:dyDescent="0.25">
      <c r="A375" s="6"/>
      <c r="B375" s="489"/>
      <c r="C375" s="489"/>
      <c r="D375" s="31"/>
      <c r="E375" s="489"/>
      <c r="F375" s="489"/>
      <c r="G375" s="489"/>
      <c r="H375" s="489"/>
      <c r="I375" s="489"/>
    </row>
    <row r="376" spans="1:9" x14ac:dyDescent="0.25">
      <c r="A376" s="6"/>
      <c r="B376" s="489"/>
      <c r="C376" s="489"/>
      <c r="D376" s="31"/>
      <c r="E376" s="489"/>
      <c r="F376" s="489"/>
      <c r="G376" s="489"/>
      <c r="H376" s="489"/>
      <c r="I376" s="489"/>
    </row>
    <row r="377" spans="1:9" x14ac:dyDescent="0.25">
      <c r="A377" s="6"/>
      <c r="B377" s="489"/>
      <c r="C377" s="489"/>
      <c r="D377" s="31"/>
      <c r="E377" s="489"/>
      <c r="F377" s="489"/>
      <c r="G377" s="489"/>
      <c r="H377" s="489"/>
      <c r="I377" s="489"/>
    </row>
    <row r="378" spans="1:9" x14ac:dyDescent="0.25">
      <c r="A378" s="6"/>
      <c r="B378" s="489"/>
      <c r="C378" s="489"/>
      <c r="D378" s="31"/>
      <c r="E378" s="489"/>
      <c r="F378" s="489"/>
      <c r="G378" s="489"/>
      <c r="H378" s="489"/>
      <c r="I378" s="489"/>
    </row>
    <row r="379" spans="1:9" x14ac:dyDescent="0.25">
      <c r="A379" s="6"/>
      <c r="B379" s="489"/>
      <c r="C379" s="489"/>
      <c r="D379" s="31"/>
      <c r="E379" s="489"/>
      <c r="F379" s="489"/>
      <c r="G379" s="489"/>
      <c r="H379" s="489"/>
      <c r="I379" s="489"/>
    </row>
    <row r="380" spans="1:9" x14ac:dyDescent="0.25">
      <c r="A380" s="6"/>
      <c r="B380" s="489"/>
      <c r="C380" s="489"/>
      <c r="D380" s="31"/>
      <c r="E380" s="489"/>
      <c r="F380" s="489"/>
      <c r="G380" s="489"/>
      <c r="H380" s="489"/>
      <c r="I380" s="489"/>
    </row>
    <row r="381" spans="1:9" x14ac:dyDescent="0.25">
      <c r="A381" s="6"/>
      <c r="B381" s="489"/>
      <c r="C381" s="489"/>
      <c r="D381" s="31"/>
      <c r="E381" s="489"/>
      <c r="F381" s="489"/>
      <c r="G381" s="489"/>
      <c r="H381" s="489"/>
      <c r="I381" s="489"/>
    </row>
    <row r="382" spans="1:9" x14ac:dyDescent="0.25">
      <c r="A382" s="6"/>
      <c r="B382" s="489"/>
      <c r="C382" s="489"/>
      <c r="D382" s="31"/>
      <c r="E382" s="489"/>
      <c r="F382" s="489"/>
      <c r="G382" s="489"/>
      <c r="H382" s="489"/>
      <c r="I382" s="489"/>
    </row>
    <row r="383" spans="1:9" x14ac:dyDescent="0.25">
      <c r="A383" s="6"/>
      <c r="B383" s="489"/>
      <c r="C383" s="489"/>
      <c r="D383" s="31"/>
      <c r="E383" s="489"/>
      <c r="F383" s="489"/>
      <c r="G383" s="489"/>
      <c r="H383" s="489"/>
      <c r="I383" s="489"/>
    </row>
    <row r="384" spans="1:9" x14ac:dyDescent="0.25">
      <c r="A384" s="6"/>
      <c r="B384" s="489"/>
      <c r="C384" s="489"/>
      <c r="D384" s="31"/>
      <c r="E384" s="489"/>
      <c r="F384" s="489"/>
      <c r="G384" s="489"/>
      <c r="H384" s="489"/>
      <c r="I384" s="489"/>
    </row>
    <row r="385" spans="1:9" x14ac:dyDescent="0.25">
      <c r="A385" s="6"/>
      <c r="B385" s="489"/>
      <c r="C385" s="489"/>
      <c r="D385" s="31"/>
      <c r="E385" s="489"/>
      <c r="F385" s="489"/>
      <c r="G385" s="489"/>
      <c r="H385" s="489"/>
      <c r="I385" s="489"/>
    </row>
    <row r="386" spans="1:9" x14ac:dyDescent="0.25">
      <c r="A386" s="6"/>
      <c r="B386" s="489"/>
      <c r="C386" s="489"/>
      <c r="D386" s="31"/>
      <c r="E386" s="489"/>
      <c r="F386" s="489"/>
      <c r="G386" s="489"/>
      <c r="H386" s="489"/>
      <c r="I386" s="489"/>
    </row>
    <row r="387" spans="1:9" x14ac:dyDescent="0.25">
      <c r="A387" s="6"/>
      <c r="B387" s="489"/>
      <c r="C387" s="489"/>
      <c r="D387" s="31"/>
      <c r="E387" s="489"/>
      <c r="F387" s="489"/>
      <c r="G387" s="489"/>
      <c r="H387" s="489"/>
      <c r="I387" s="489"/>
    </row>
    <row r="388" spans="1:9" x14ac:dyDescent="0.25">
      <c r="A388" s="6"/>
      <c r="B388" s="489"/>
      <c r="C388" s="489"/>
      <c r="D388" s="31"/>
      <c r="E388" s="489"/>
      <c r="F388" s="489"/>
      <c r="G388" s="489"/>
      <c r="H388" s="489"/>
      <c r="I388" s="489"/>
    </row>
    <row r="389" spans="1:9" x14ac:dyDescent="0.25">
      <c r="A389" s="6"/>
      <c r="B389" s="489"/>
      <c r="C389" s="489"/>
      <c r="D389" s="31"/>
      <c r="E389" s="489"/>
      <c r="F389" s="489"/>
      <c r="G389" s="489"/>
      <c r="H389" s="489"/>
      <c r="I389" s="489"/>
    </row>
    <row r="390" spans="1:9" x14ac:dyDescent="0.25">
      <c r="A390" s="6"/>
      <c r="B390" s="489"/>
      <c r="C390" s="489"/>
      <c r="D390" s="31"/>
      <c r="E390" s="489"/>
      <c r="F390" s="489"/>
      <c r="G390" s="489"/>
      <c r="H390" s="489"/>
      <c r="I390" s="489"/>
    </row>
    <row r="391" spans="1:9" x14ac:dyDescent="0.25">
      <c r="A391" s="6"/>
      <c r="B391" s="489"/>
      <c r="C391" s="489"/>
      <c r="D391" s="31"/>
      <c r="E391" s="489"/>
      <c r="F391" s="489"/>
      <c r="G391" s="489"/>
      <c r="H391" s="489"/>
      <c r="I391" s="489"/>
    </row>
    <row r="392" spans="1:9" x14ac:dyDescent="0.25">
      <c r="A392" s="6"/>
      <c r="B392" s="489"/>
      <c r="C392" s="489"/>
      <c r="D392" s="31"/>
      <c r="E392" s="489"/>
      <c r="F392" s="489"/>
      <c r="G392" s="489"/>
      <c r="H392" s="489"/>
      <c r="I392" s="489"/>
    </row>
    <row r="393" spans="1:9" x14ac:dyDescent="0.25">
      <c r="A393" s="6"/>
      <c r="B393" s="489"/>
      <c r="C393" s="489"/>
      <c r="D393" s="31"/>
      <c r="E393" s="489"/>
      <c r="F393" s="489"/>
      <c r="G393" s="489"/>
      <c r="H393" s="489"/>
      <c r="I393" s="489"/>
    </row>
    <row r="394" spans="1:9" x14ac:dyDescent="0.25">
      <c r="A394" s="6"/>
      <c r="B394" s="489"/>
      <c r="C394" s="489"/>
      <c r="D394" s="31"/>
      <c r="E394" s="489"/>
      <c r="F394" s="489"/>
      <c r="G394" s="489"/>
      <c r="H394" s="489"/>
      <c r="I394" s="489"/>
    </row>
    <row r="395" spans="1:9" x14ac:dyDescent="0.25">
      <c r="A395" s="6"/>
      <c r="B395" s="489"/>
      <c r="C395" s="489"/>
      <c r="D395" s="31"/>
      <c r="E395" s="489"/>
      <c r="F395" s="489"/>
      <c r="G395" s="489"/>
      <c r="H395" s="489"/>
      <c r="I395" s="489"/>
    </row>
    <row r="396" spans="1:9" x14ac:dyDescent="0.25">
      <c r="A396" s="6"/>
      <c r="B396" s="489"/>
      <c r="C396" s="489"/>
      <c r="D396" s="31"/>
      <c r="E396" s="489"/>
      <c r="F396" s="489"/>
      <c r="G396" s="489"/>
      <c r="H396" s="489"/>
      <c r="I396" s="489"/>
    </row>
    <row r="397" spans="1:9" x14ac:dyDescent="0.25">
      <c r="A397" s="6"/>
      <c r="B397" s="489"/>
      <c r="C397" s="489"/>
      <c r="D397" s="31"/>
      <c r="E397" s="489"/>
      <c r="F397" s="489"/>
      <c r="G397" s="489"/>
      <c r="H397" s="489"/>
      <c r="I397" s="489"/>
    </row>
    <row r="398" spans="1:9" x14ac:dyDescent="0.25">
      <c r="A398" s="6"/>
      <c r="B398" s="489"/>
      <c r="C398" s="489"/>
      <c r="D398" s="31"/>
      <c r="E398" s="489"/>
      <c r="F398" s="489"/>
      <c r="G398" s="489"/>
      <c r="H398" s="489"/>
      <c r="I398" s="489"/>
    </row>
    <row r="399" spans="1:9" x14ac:dyDescent="0.25">
      <c r="A399" s="6"/>
      <c r="B399" s="489"/>
      <c r="C399" s="489"/>
      <c r="D399" s="31"/>
      <c r="E399" s="489"/>
      <c r="F399" s="489"/>
      <c r="G399" s="489"/>
      <c r="H399" s="489"/>
      <c r="I399" s="489"/>
    </row>
    <row r="400" spans="1:9" x14ac:dyDescent="0.25">
      <c r="A400" s="6"/>
      <c r="B400" s="489"/>
      <c r="C400" s="489"/>
      <c r="D400" s="31"/>
      <c r="E400" s="489"/>
      <c r="F400" s="489"/>
      <c r="G400" s="489"/>
      <c r="H400" s="489"/>
      <c r="I400" s="489"/>
    </row>
    <row r="401" spans="1:9" x14ac:dyDescent="0.25">
      <c r="A401" s="6"/>
      <c r="B401" s="489"/>
      <c r="C401" s="489"/>
      <c r="D401" s="31"/>
      <c r="E401" s="489"/>
      <c r="F401" s="489"/>
      <c r="G401" s="489"/>
      <c r="H401" s="489"/>
      <c r="I401" s="489"/>
    </row>
    <row r="402" spans="1:9" x14ac:dyDescent="0.25">
      <c r="A402" s="6"/>
      <c r="B402" s="489"/>
      <c r="C402" s="489"/>
      <c r="D402" s="31"/>
      <c r="E402" s="489"/>
      <c r="F402" s="489"/>
      <c r="G402" s="489"/>
      <c r="H402" s="489"/>
      <c r="I402" s="489"/>
    </row>
    <row r="403" spans="1:9" x14ac:dyDescent="0.25">
      <c r="A403" s="6"/>
      <c r="B403" s="489"/>
      <c r="C403" s="489"/>
      <c r="D403" s="31"/>
      <c r="E403" s="489"/>
      <c r="F403" s="489"/>
      <c r="G403" s="489"/>
      <c r="H403" s="489"/>
      <c r="I403" s="489"/>
    </row>
    <row r="404" spans="1:9" x14ac:dyDescent="0.25">
      <c r="A404" s="6"/>
      <c r="B404" s="489"/>
      <c r="C404" s="489"/>
      <c r="D404" s="31"/>
      <c r="E404" s="489"/>
      <c r="F404" s="489"/>
      <c r="G404" s="489"/>
      <c r="H404" s="489"/>
      <c r="I404" s="489"/>
    </row>
    <row r="405" spans="1:9" x14ac:dyDescent="0.25">
      <c r="A405" s="6"/>
      <c r="B405" s="489"/>
      <c r="C405" s="489"/>
      <c r="D405" s="31"/>
      <c r="E405" s="489"/>
      <c r="F405" s="489"/>
      <c r="G405" s="489"/>
      <c r="H405" s="489"/>
      <c r="I405" s="489"/>
    </row>
    <row r="406" spans="1:9" x14ac:dyDescent="0.25">
      <c r="A406" s="6"/>
      <c r="B406" s="489"/>
      <c r="C406" s="489"/>
      <c r="D406" s="31"/>
      <c r="E406" s="489"/>
      <c r="F406" s="489"/>
      <c r="G406" s="489"/>
      <c r="H406" s="489"/>
      <c r="I406" s="489"/>
    </row>
    <row r="407" spans="1:9" x14ac:dyDescent="0.25">
      <c r="A407" s="6"/>
      <c r="B407" s="489"/>
      <c r="C407" s="489"/>
      <c r="D407" s="31"/>
      <c r="E407" s="489"/>
      <c r="F407" s="489"/>
      <c r="G407" s="489"/>
      <c r="H407" s="489"/>
      <c r="I407" s="489"/>
    </row>
    <row r="408" spans="1:9" x14ac:dyDescent="0.25">
      <c r="A408" s="6"/>
      <c r="B408" s="489"/>
      <c r="C408" s="489"/>
      <c r="D408" s="31"/>
      <c r="E408" s="489"/>
      <c r="F408" s="489"/>
      <c r="G408" s="489"/>
      <c r="H408" s="489"/>
      <c r="I408" s="489"/>
    </row>
    <row r="409" spans="1:9" x14ac:dyDescent="0.25">
      <c r="A409" s="6"/>
      <c r="B409" s="489"/>
      <c r="C409" s="489"/>
      <c r="D409" s="31"/>
      <c r="E409" s="489"/>
      <c r="F409" s="489"/>
      <c r="G409" s="489"/>
      <c r="H409" s="489"/>
      <c r="I409" s="489"/>
    </row>
    <row r="410" spans="1:9" x14ac:dyDescent="0.25">
      <c r="A410" s="6"/>
      <c r="B410" s="489"/>
      <c r="C410" s="489"/>
      <c r="D410" s="31"/>
      <c r="E410" s="489"/>
      <c r="F410" s="489"/>
      <c r="G410" s="489"/>
      <c r="H410" s="489"/>
      <c r="I410" s="489"/>
    </row>
    <row r="411" spans="1:9" x14ac:dyDescent="0.25">
      <c r="A411" s="6"/>
      <c r="B411" s="489"/>
      <c r="C411" s="489"/>
      <c r="D411" s="31"/>
      <c r="E411" s="489"/>
      <c r="F411" s="489"/>
      <c r="G411" s="489"/>
      <c r="H411" s="489"/>
      <c r="I411" s="489"/>
    </row>
    <row r="412" spans="1:9" x14ac:dyDescent="0.25">
      <c r="A412" s="6"/>
      <c r="B412" s="489"/>
      <c r="C412" s="489"/>
      <c r="D412" s="31"/>
      <c r="E412" s="489"/>
      <c r="F412" s="489"/>
      <c r="G412" s="489"/>
      <c r="H412" s="489"/>
      <c r="I412" s="489"/>
    </row>
    <row r="413" spans="1:9" x14ac:dyDescent="0.25">
      <c r="A413" s="6"/>
      <c r="B413" s="489"/>
      <c r="C413" s="489"/>
      <c r="D413" s="31"/>
      <c r="E413" s="489"/>
      <c r="F413" s="489"/>
      <c r="G413" s="489"/>
      <c r="H413" s="489"/>
      <c r="I413" s="489"/>
    </row>
    <row r="414" spans="1:9" x14ac:dyDescent="0.25">
      <c r="A414" s="6"/>
      <c r="B414" s="489"/>
      <c r="C414" s="489"/>
      <c r="D414" s="31"/>
      <c r="E414" s="489"/>
      <c r="F414" s="489"/>
      <c r="G414" s="489"/>
      <c r="H414" s="489"/>
      <c r="I414" s="489"/>
    </row>
    <row r="415" spans="1:9" x14ac:dyDescent="0.25">
      <c r="A415" s="6"/>
      <c r="B415" s="489"/>
      <c r="C415" s="489"/>
      <c r="D415" s="31"/>
      <c r="E415" s="489"/>
      <c r="F415" s="489"/>
      <c r="G415" s="489"/>
      <c r="H415" s="489"/>
      <c r="I415" s="489"/>
    </row>
    <row r="416" spans="1:9" x14ac:dyDescent="0.25">
      <c r="A416" s="6"/>
      <c r="B416" s="489"/>
      <c r="C416" s="489"/>
      <c r="D416" s="31"/>
      <c r="E416" s="489"/>
      <c r="F416" s="489"/>
      <c r="G416" s="489"/>
      <c r="H416" s="489"/>
      <c r="I416" s="489"/>
    </row>
    <row r="417" spans="1:9" x14ac:dyDescent="0.25">
      <c r="A417" s="6"/>
      <c r="B417" s="489"/>
      <c r="C417" s="489"/>
      <c r="D417" s="31"/>
      <c r="E417" s="489"/>
      <c r="F417" s="489"/>
      <c r="G417" s="489"/>
      <c r="H417" s="489"/>
      <c r="I417" s="489"/>
    </row>
    <row r="418" spans="1:9" x14ac:dyDescent="0.25">
      <c r="A418" s="6"/>
      <c r="B418" s="489"/>
      <c r="C418" s="489"/>
      <c r="D418" s="31"/>
      <c r="E418" s="489"/>
      <c r="F418" s="489"/>
      <c r="G418" s="489"/>
      <c r="H418" s="489"/>
      <c r="I418" s="489"/>
    </row>
    <row r="419" spans="1:9" x14ac:dyDescent="0.25">
      <c r="A419" s="6"/>
      <c r="B419" s="489"/>
      <c r="C419" s="489"/>
      <c r="D419" s="31"/>
      <c r="E419" s="489"/>
      <c r="F419" s="489"/>
      <c r="G419" s="489"/>
      <c r="H419" s="489"/>
      <c r="I419" s="489"/>
    </row>
    <row r="420" spans="1:9" x14ac:dyDescent="0.25">
      <c r="A420" s="6"/>
      <c r="B420" s="489"/>
      <c r="C420" s="489"/>
      <c r="D420" s="31"/>
      <c r="E420" s="489"/>
      <c r="F420" s="489"/>
      <c r="G420" s="489"/>
      <c r="H420" s="489"/>
      <c r="I420" s="489"/>
    </row>
    <row r="421" spans="1:9" x14ac:dyDescent="0.25">
      <c r="A421" s="6"/>
      <c r="B421" s="489"/>
      <c r="C421" s="489"/>
      <c r="D421" s="31"/>
      <c r="E421" s="489"/>
      <c r="F421" s="489"/>
      <c r="G421" s="489"/>
      <c r="H421" s="489"/>
      <c r="I421" s="489"/>
    </row>
    <row r="422" spans="1:9" x14ac:dyDescent="0.25">
      <c r="A422" s="6"/>
      <c r="B422" s="489"/>
      <c r="C422" s="489"/>
      <c r="D422" s="31"/>
      <c r="E422" s="489"/>
      <c r="F422" s="489"/>
      <c r="G422" s="489"/>
      <c r="H422" s="489"/>
      <c r="I422" s="489"/>
    </row>
    <row r="423" spans="1:9" x14ac:dyDescent="0.25">
      <c r="A423" s="6"/>
      <c r="B423" s="489"/>
      <c r="C423" s="489"/>
      <c r="D423" s="31"/>
      <c r="E423" s="489"/>
      <c r="F423" s="489"/>
      <c r="G423" s="489"/>
      <c r="H423" s="489"/>
      <c r="I423" s="489"/>
    </row>
    <row r="424" spans="1:9" x14ac:dyDescent="0.25">
      <c r="A424" s="6"/>
      <c r="B424" s="489"/>
      <c r="C424" s="489"/>
      <c r="D424" s="31"/>
      <c r="E424" s="489"/>
      <c r="F424" s="489"/>
      <c r="G424" s="489"/>
      <c r="H424" s="489"/>
      <c r="I424" s="489"/>
    </row>
    <row r="425" spans="1:9" x14ac:dyDescent="0.25">
      <c r="A425" s="6"/>
      <c r="B425" s="489"/>
      <c r="C425" s="489"/>
      <c r="D425" s="31"/>
      <c r="E425" s="489"/>
      <c r="F425" s="489"/>
      <c r="G425" s="489"/>
      <c r="H425" s="489"/>
      <c r="I425" s="489"/>
    </row>
    <row r="426" spans="1:9" x14ac:dyDescent="0.25">
      <c r="A426" s="6"/>
      <c r="B426" s="489"/>
      <c r="C426" s="489"/>
      <c r="D426" s="31"/>
      <c r="E426" s="489"/>
      <c r="F426" s="489"/>
      <c r="G426" s="489"/>
      <c r="H426" s="489"/>
      <c r="I426" s="489"/>
    </row>
    <row r="427" spans="1:9" x14ac:dyDescent="0.25">
      <c r="A427" s="6"/>
      <c r="B427" s="489"/>
      <c r="C427" s="489"/>
      <c r="D427" s="31"/>
      <c r="E427" s="489"/>
      <c r="F427" s="489"/>
      <c r="G427" s="489"/>
      <c r="H427" s="489"/>
      <c r="I427" s="489"/>
    </row>
    <row r="428" spans="1:9" x14ac:dyDescent="0.25">
      <c r="A428" s="6"/>
      <c r="B428" s="489"/>
      <c r="C428" s="489"/>
      <c r="D428" s="31"/>
      <c r="E428" s="489"/>
      <c r="F428" s="489"/>
      <c r="G428" s="489"/>
      <c r="H428" s="489"/>
      <c r="I428" s="489"/>
    </row>
    <row r="429" spans="1:9" x14ac:dyDescent="0.25">
      <c r="A429" s="6"/>
      <c r="B429" s="489"/>
      <c r="C429" s="489"/>
      <c r="D429" s="31"/>
      <c r="E429" s="489"/>
      <c r="F429" s="489"/>
      <c r="G429" s="489"/>
      <c r="H429" s="489"/>
      <c r="I429" s="489"/>
    </row>
    <row r="430" spans="1:9" x14ac:dyDescent="0.25">
      <c r="A430" s="6"/>
      <c r="B430" s="489"/>
      <c r="C430" s="489"/>
      <c r="D430" s="31"/>
      <c r="E430" s="489"/>
      <c r="F430" s="489"/>
      <c r="G430" s="489"/>
      <c r="H430" s="489"/>
      <c r="I430" s="489"/>
    </row>
    <row r="431" spans="1:9" x14ac:dyDescent="0.25">
      <c r="A431" s="6"/>
      <c r="B431" s="489"/>
      <c r="C431" s="489"/>
      <c r="D431" s="31"/>
      <c r="E431" s="489"/>
      <c r="F431" s="489"/>
      <c r="G431" s="489"/>
      <c r="H431" s="489"/>
      <c r="I431" s="489"/>
    </row>
    <row r="432" spans="1:9" x14ac:dyDescent="0.25">
      <c r="A432" s="6"/>
      <c r="B432" s="489"/>
      <c r="C432" s="489"/>
      <c r="D432" s="31"/>
      <c r="E432" s="489"/>
      <c r="F432" s="489"/>
      <c r="G432" s="489"/>
      <c r="H432" s="489"/>
      <c r="I432" s="489"/>
    </row>
    <row r="433" spans="1:9" x14ac:dyDescent="0.25">
      <c r="A433" s="6"/>
      <c r="B433" s="489"/>
      <c r="C433" s="489"/>
      <c r="D433" s="31"/>
      <c r="E433" s="489"/>
      <c r="F433" s="489"/>
      <c r="G433" s="489"/>
      <c r="H433" s="489"/>
      <c r="I433" s="489"/>
    </row>
    <row r="434" spans="1:9" x14ac:dyDescent="0.25">
      <c r="A434" s="6"/>
      <c r="B434" s="489"/>
      <c r="C434" s="489"/>
      <c r="D434" s="31"/>
      <c r="E434" s="489"/>
      <c r="F434" s="489"/>
      <c r="G434" s="489"/>
      <c r="H434" s="489"/>
      <c r="I434" s="489"/>
    </row>
    <row r="435" spans="1:9" x14ac:dyDescent="0.25">
      <c r="A435" s="6"/>
      <c r="B435" s="489"/>
      <c r="C435" s="489"/>
      <c r="D435" s="31"/>
      <c r="E435" s="489"/>
      <c r="F435" s="489"/>
      <c r="G435" s="489"/>
      <c r="H435" s="489"/>
      <c r="I435" s="489"/>
    </row>
    <row r="436" spans="1:9" x14ac:dyDescent="0.25">
      <c r="A436" s="6"/>
      <c r="B436" s="489"/>
      <c r="C436" s="489"/>
      <c r="D436" s="31"/>
      <c r="E436" s="489"/>
      <c r="F436" s="489"/>
      <c r="G436" s="489"/>
      <c r="H436" s="489"/>
      <c r="I436" s="489"/>
    </row>
    <row r="437" spans="1:9" x14ac:dyDescent="0.25">
      <c r="A437" s="6"/>
      <c r="B437" s="489"/>
      <c r="C437" s="489"/>
      <c r="D437" s="31"/>
      <c r="E437" s="489"/>
      <c r="F437" s="489"/>
      <c r="G437" s="489"/>
      <c r="H437" s="489"/>
      <c r="I437" s="489"/>
    </row>
    <row r="438" spans="1:9" x14ac:dyDescent="0.25">
      <c r="A438" s="6"/>
      <c r="B438" s="489"/>
      <c r="C438" s="489"/>
      <c r="D438" s="31"/>
      <c r="E438" s="489"/>
      <c r="F438" s="489"/>
      <c r="G438" s="489"/>
      <c r="H438" s="489"/>
      <c r="I438" s="489"/>
    </row>
    <row r="439" spans="1:9" x14ac:dyDescent="0.25">
      <c r="A439" s="6"/>
      <c r="B439" s="489"/>
      <c r="C439" s="489"/>
      <c r="D439" s="31"/>
      <c r="E439" s="489"/>
      <c r="F439" s="489"/>
      <c r="G439" s="489"/>
      <c r="H439" s="489"/>
      <c r="I439" s="489"/>
    </row>
    <row r="440" spans="1:9" x14ac:dyDescent="0.25">
      <c r="A440" s="6"/>
      <c r="B440" s="489"/>
      <c r="C440" s="489"/>
      <c r="D440" s="31"/>
      <c r="E440" s="489"/>
      <c r="F440" s="489"/>
      <c r="G440" s="489"/>
      <c r="H440" s="489"/>
      <c r="I440" s="489"/>
    </row>
    <row r="441" spans="1:9" x14ac:dyDescent="0.25">
      <c r="A441" s="6"/>
      <c r="B441" s="489"/>
      <c r="C441" s="489"/>
      <c r="D441" s="31"/>
      <c r="E441" s="489"/>
      <c r="F441" s="489"/>
      <c r="G441" s="489"/>
      <c r="H441" s="489"/>
      <c r="I441" s="489"/>
    </row>
    <row r="442" spans="1:9" x14ac:dyDescent="0.25">
      <c r="A442" s="6"/>
      <c r="B442" s="489"/>
      <c r="C442" s="489"/>
      <c r="D442" s="31"/>
      <c r="E442" s="489"/>
      <c r="F442" s="489"/>
      <c r="G442" s="489"/>
      <c r="H442" s="489"/>
      <c r="I442" s="489"/>
    </row>
    <row r="443" spans="1:9" x14ac:dyDescent="0.25">
      <c r="A443" s="6"/>
      <c r="B443" s="489"/>
      <c r="C443" s="489"/>
      <c r="D443" s="31"/>
      <c r="E443" s="489"/>
      <c r="F443" s="489"/>
      <c r="G443" s="489"/>
      <c r="H443" s="489"/>
      <c r="I443" s="489"/>
    </row>
    <row r="444" spans="1:9" x14ac:dyDescent="0.25">
      <c r="A444" s="6"/>
      <c r="B444" s="489"/>
      <c r="C444" s="489"/>
      <c r="D444" s="31"/>
      <c r="E444" s="489"/>
      <c r="F444" s="489"/>
      <c r="G444" s="489"/>
      <c r="H444" s="489"/>
      <c r="I444" s="489"/>
    </row>
    <row r="445" spans="1:9" x14ac:dyDescent="0.25">
      <c r="A445" s="6"/>
      <c r="B445" s="489"/>
      <c r="C445" s="489"/>
      <c r="D445" s="31"/>
      <c r="E445" s="489"/>
      <c r="F445" s="489"/>
      <c r="G445" s="489"/>
      <c r="H445" s="489"/>
      <c r="I445" s="489"/>
    </row>
    <row r="446" spans="1:9" x14ac:dyDescent="0.25">
      <c r="A446" s="6"/>
      <c r="B446" s="489"/>
      <c r="C446" s="489"/>
      <c r="D446" s="31"/>
      <c r="E446" s="489"/>
      <c r="F446" s="489"/>
      <c r="G446" s="489"/>
      <c r="H446" s="489"/>
      <c r="I446" s="489"/>
    </row>
    <row r="447" spans="1:9" x14ac:dyDescent="0.25">
      <c r="A447" s="6"/>
      <c r="B447" s="489"/>
      <c r="C447" s="489"/>
      <c r="D447" s="31"/>
      <c r="E447" s="489"/>
      <c r="F447" s="489"/>
      <c r="G447" s="489"/>
      <c r="H447" s="489"/>
      <c r="I447" s="489"/>
    </row>
    <row r="448" spans="1:9" x14ac:dyDescent="0.25">
      <c r="A448" s="6"/>
      <c r="B448" s="489"/>
      <c r="C448" s="489"/>
      <c r="D448" s="31"/>
      <c r="E448" s="489"/>
      <c r="F448" s="489"/>
      <c r="G448" s="489"/>
      <c r="H448" s="489"/>
      <c r="I448" s="489"/>
    </row>
    <row r="449" spans="1:9" x14ac:dyDescent="0.25">
      <c r="A449" s="6"/>
      <c r="B449" s="489"/>
      <c r="C449" s="489"/>
      <c r="D449" s="31"/>
      <c r="E449" s="489"/>
      <c r="F449" s="489"/>
      <c r="G449" s="489"/>
      <c r="H449" s="489"/>
      <c r="I449" s="489"/>
    </row>
    <row r="450" spans="1:9" x14ac:dyDescent="0.25">
      <c r="A450" s="6"/>
      <c r="B450" s="489"/>
      <c r="C450" s="489"/>
      <c r="D450" s="31"/>
      <c r="E450" s="489"/>
      <c r="F450" s="489"/>
      <c r="G450" s="489"/>
      <c r="H450" s="489"/>
      <c r="I450" s="489"/>
    </row>
    <row r="451" spans="1:9" x14ac:dyDescent="0.25">
      <c r="A451" s="6"/>
      <c r="B451" s="489"/>
      <c r="C451" s="489"/>
      <c r="D451" s="31"/>
      <c r="E451" s="489"/>
      <c r="F451" s="489"/>
      <c r="G451" s="489"/>
      <c r="H451" s="489"/>
      <c r="I451" s="489"/>
    </row>
    <row r="452" spans="1:9" x14ac:dyDescent="0.25">
      <c r="A452" s="6"/>
      <c r="B452" s="489"/>
      <c r="C452" s="489"/>
      <c r="D452" s="31"/>
      <c r="E452" s="489"/>
      <c r="F452" s="489"/>
      <c r="G452" s="489"/>
      <c r="H452" s="489"/>
      <c r="I452" s="489"/>
    </row>
    <row r="453" spans="1:9" x14ac:dyDescent="0.25">
      <c r="A453" s="6"/>
      <c r="B453" s="489"/>
      <c r="C453" s="489"/>
      <c r="D453" s="31"/>
      <c r="E453" s="489"/>
      <c r="F453" s="489"/>
      <c r="G453" s="489"/>
      <c r="H453" s="489"/>
      <c r="I453" s="489"/>
    </row>
    <row r="454" spans="1:9" x14ac:dyDescent="0.25">
      <c r="A454" s="6"/>
      <c r="B454" s="489"/>
      <c r="C454" s="489"/>
      <c r="D454" s="31"/>
      <c r="E454" s="489"/>
      <c r="F454" s="489"/>
      <c r="G454" s="489"/>
      <c r="H454" s="489"/>
      <c r="I454" s="489"/>
    </row>
    <row r="455" spans="1:9" x14ac:dyDescent="0.25">
      <c r="A455" s="6"/>
      <c r="B455" s="489"/>
      <c r="C455" s="489"/>
      <c r="D455" s="31"/>
      <c r="E455" s="489"/>
      <c r="F455" s="489"/>
      <c r="G455" s="489"/>
      <c r="H455" s="489"/>
      <c r="I455" s="489"/>
    </row>
    <row r="456" spans="1:9" x14ac:dyDescent="0.25">
      <c r="A456" s="6"/>
      <c r="B456" s="489"/>
      <c r="C456" s="489"/>
      <c r="D456" s="31"/>
      <c r="E456" s="489"/>
      <c r="F456" s="489"/>
      <c r="G456" s="489"/>
      <c r="H456" s="489"/>
      <c r="I456" s="489"/>
    </row>
    <row r="457" spans="1:9" x14ac:dyDescent="0.25">
      <c r="A457" s="6"/>
      <c r="B457" s="489"/>
      <c r="C457" s="489"/>
      <c r="D457" s="31"/>
      <c r="E457" s="489"/>
      <c r="F457" s="489"/>
      <c r="G457" s="489"/>
      <c r="H457" s="489"/>
      <c r="I457" s="489"/>
    </row>
    <row r="458" spans="1:9" x14ac:dyDescent="0.25">
      <c r="A458" s="6"/>
      <c r="B458" s="489"/>
      <c r="C458" s="489"/>
      <c r="D458" s="31"/>
      <c r="E458" s="489"/>
      <c r="F458" s="489"/>
      <c r="G458" s="489"/>
      <c r="H458" s="489"/>
      <c r="I458" s="489"/>
    </row>
    <row r="459" spans="1:9" x14ac:dyDescent="0.25">
      <c r="A459" s="6"/>
      <c r="B459" s="489"/>
      <c r="C459" s="489"/>
      <c r="D459" s="31"/>
      <c r="E459" s="489"/>
      <c r="F459" s="489"/>
      <c r="G459" s="489"/>
      <c r="H459" s="489"/>
      <c r="I459" s="489"/>
    </row>
    <row r="460" spans="1:9" x14ac:dyDescent="0.25">
      <c r="A460" s="6"/>
      <c r="B460" s="489"/>
      <c r="C460" s="489"/>
      <c r="D460" s="31"/>
      <c r="E460" s="489"/>
      <c r="F460" s="489"/>
      <c r="G460" s="489"/>
      <c r="H460" s="489"/>
      <c r="I460" s="489"/>
    </row>
    <row r="461" spans="1:9" x14ac:dyDescent="0.25">
      <c r="A461" s="6"/>
      <c r="B461" s="489"/>
      <c r="C461" s="489"/>
      <c r="D461" s="31"/>
      <c r="E461" s="489"/>
      <c r="F461" s="489"/>
      <c r="G461" s="489"/>
      <c r="H461" s="489"/>
      <c r="I461" s="489"/>
    </row>
    <row r="462" spans="1:9" x14ac:dyDescent="0.25">
      <c r="A462" s="6"/>
      <c r="B462" s="489"/>
      <c r="C462" s="489"/>
      <c r="D462" s="31"/>
      <c r="E462" s="489"/>
      <c r="F462" s="489"/>
      <c r="G462" s="489"/>
      <c r="H462" s="489"/>
      <c r="I462" s="489"/>
    </row>
    <row r="463" spans="1:9" x14ac:dyDescent="0.25">
      <c r="A463" s="6"/>
      <c r="B463" s="489"/>
      <c r="C463" s="489"/>
      <c r="D463" s="31"/>
      <c r="E463" s="489"/>
      <c r="F463" s="489"/>
      <c r="G463" s="489"/>
      <c r="H463" s="489"/>
      <c r="I463" s="489"/>
    </row>
    <row r="464" spans="1:9" x14ac:dyDescent="0.25">
      <c r="A464" s="6"/>
      <c r="B464" s="489"/>
      <c r="C464" s="489"/>
      <c r="D464" s="31"/>
      <c r="E464" s="489"/>
      <c r="F464" s="489"/>
      <c r="G464" s="489"/>
      <c r="H464" s="489"/>
      <c r="I464" s="489"/>
    </row>
    <row r="465" spans="1:9" x14ac:dyDescent="0.25">
      <c r="A465" s="6"/>
      <c r="B465" s="489"/>
      <c r="C465" s="489"/>
      <c r="D465" s="31"/>
      <c r="E465" s="489"/>
      <c r="F465" s="489"/>
      <c r="G465" s="489"/>
      <c r="H465" s="489"/>
      <c r="I465" s="489"/>
    </row>
    <row r="466" spans="1:9" x14ac:dyDescent="0.25">
      <c r="A466" s="6"/>
      <c r="B466" s="489"/>
      <c r="C466" s="489"/>
      <c r="D466" s="31"/>
      <c r="E466" s="489"/>
      <c r="F466" s="489"/>
      <c r="G466" s="489"/>
      <c r="H466" s="489"/>
      <c r="I466" s="489"/>
    </row>
    <row r="467" spans="1:9" x14ac:dyDescent="0.25">
      <c r="A467" s="6"/>
      <c r="B467" s="489"/>
      <c r="C467" s="489"/>
      <c r="D467" s="31"/>
      <c r="E467" s="489"/>
      <c r="F467" s="489"/>
      <c r="G467" s="489"/>
      <c r="H467" s="489"/>
      <c r="I467" s="489"/>
    </row>
    <row r="468" spans="1:9" x14ac:dyDescent="0.25">
      <c r="A468" s="6"/>
      <c r="B468" s="489"/>
      <c r="C468" s="489"/>
      <c r="D468" s="31"/>
      <c r="E468" s="489"/>
      <c r="F468" s="489"/>
      <c r="G468" s="489"/>
      <c r="H468" s="489"/>
      <c r="I468" s="489"/>
    </row>
    <row r="469" spans="1:9" x14ac:dyDescent="0.25">
      <c r="A469" s="6"/>
      <c r="B469" s="489"/>
      <c r="C469" s="489"/>
      <c r="D469" s="31"/>
      <c r="E469" s="489"/>
      <c r="F469" s="489"/>
      <c r="G469" s="489"/>
      <c r="H469" s="489"/>
      <c r="I469" s="489"/>
    </row>
    <row r="470" spans="1:9" x14ac:dyDescent="0.25">
      <c r="A470" s="6"/>
      <c r="B470" s="489"/>
      <c r="C470" s="489"/>
      <c r="D470" s="31"/>
      <c r="E470" s="489"/>
      <c r="F470" s="489"/>
      <c r="G470" s="489"/>
      <c r="H470" s="489"/>
      <c r="I470" s="489"/>
    </row>
    <row r="471" spans="1:9" x14ac:dyDescent="0.25">
      <c r="A471" s="6"/>
      <c r="B471" s="489"/>
      <c r="C471" s="489"/>
      <c r="D471" s="31"/>
      <c r="E471" s="489"/>
      <c r="F471" s="489"/>
      <c r="G471" s="489"/>
      <c r="H471" s="489"/>
      <c r="I471" s="489"/>
    </row>
    <row r="472" spans="1:9" x14ac:dyDescent="0.25">
      <c r="A472" s="6"/>
      <c r="B472" s="489"/>
      <c r="C472" s="489"/>
      <c r="D472" s="31"/>
      <c r="E472" s="489"/>
      <c r="F472" s="489"/>
      <c r="G472" s="489"/>
      <c r="H472" s="489"/>
      <c r="I472" s="489"/>
    </row>
    <row r="473" spans="1:9" x14ac:dyDescent="0.25">
      <c r="A473" s="6"/>
      <c r="B473" s="489"/>
      <c r="C473" s="489"/>
      <c r="D473" s="31"/>
      <c r="E473" s="489"/>
      <c r="F473" s="489"/>
      <c r="G473" s="489"/>
      <c r="H473" s="489"/>
      <c r="I473" s="489"/>
    </row>
    <row r="474" spans="1:9" x14ac:dyDescent="0.25">
      <c r="A474" s="6"/>
      <c r="B474" s="489"/>
      <c r="C474" s="489"/>
      <c r="D474" s="31"/>
      <c r="E474" s="489"/>
      <c r="F474" s="489"/>
      <c r="G474" s="489"/>
      <c r="H474" s="489"/>
      <c r="I474" s="489"/>
    </row>
    <row r="475" spans="1:9" x14ac:dyDescent="0.25">
      <c r="A475" s="6"/>
      <c r="B475" s="489"/>
      <c r="C475" s="489"/>
      <c r="D475" s="31"/>
      <c r="E475" s="489"/>
      <c r="F475" s="489"/>
      <c r="G475" s="489"/>
      <c r="H475" s="489"/>
      <c r="I475" s="489"/>
    </row>
    <row r="476" spans="1:9" x14ac:dyDescent="0.25">
      <c r="A476" s="6"/>
      <c r="B476" s="489"/>
      <c r="C476" s="489"/>
      <c r="D476" s="31"/>
      <c r="E476" s="489"/>
      <c r="F476" s="489"/>
      <c r="G476" s="489"/>
      <c r="H476" s="489"/>
      <c r="I476" s="489"/>
    </row>
    <row r="477" spans="1:9" x14ac:dyDescent="0.25">
      <c r="A477" s="6"/>
      <c r="B477" s="489"/>
      <c r="C477" s="489"/>
      <c r="D477" s="31"/>
      <c r="E477" s="489"/>
      <c r="F477" s="489"/>
      <c r="G477" s="489"/>
      <c r="H477" s="489"/>
      <c r="I477" s="489"/>
    </row>
    <row r="478" spans="1:9" x14ac:dyDescent="0.25">
      <c r="A478" s="6"/>
      <c r="B478" s="489"/>
      <c r="C478" s="489"/>
      <c r="D478" s="31"/>
      <c r="E478" s="489"/>
      <c r="F478" s="489"/>
      <c r="G478" s="489"/>
      <c r="H478" s="489"/>
      <c r="I478" s="489"/>
    </row>
    <row r="479" spans="1:9" x14ac:dyDescent="0.25">
      <c r="A479" s="6"/>
      <c r="B479" s="489"/>
      <c r="C479" s="489"/>
      <c r="D479" s="31"/>
      <c r="E479" s="489"/>
      <c r="F479" s="489"/>
      <c r="G479" s="489"/>
      <c r="H479" s="489"/>
      <c r="I479" s="489"/>
    </row>
    <row r="480" spans="1:9" x14ac:dyDescent="0.25">
      <c r="A480" s="6"/>
      <c r="B480" s="489"/>
      <c r="C480" s="489"/>
      <c r="D480" s="31"/>
      <c r="E480" s="489"/>
      <c r="F480" s="489"/>
      <c r="G480" s="489"/>
      <c r="H480" s="489"/>
      <c r="I480" s="489"/>
    </row>
    <row r="481" spans="1:9" x14ac:dyDescent="0.25">
      <c r="A481" s="6"/>
      <c r="B481" s="489"/>
      <c r="C481" s="489"/>
      <c r="D481" s="31"/>
      <c r="E481" s="489"/>
      <c r="F481" s="489"/>
      <c r="G481" s="489"/>
      <c r="H481" s="489"/>
      <c r="I481" s="489"/>
    </row>
    <row r="482" spans="1:9" x14ac:dyDescent="0.25">
      <c r="A482" s="6"/>
      <c r="B482" s="489"/>
      <c r="C482" s="489"/>
      <c r="D482" s="31"/>
      <c r="E482" s="489"/>
      <c r="F482" s="489"/>
      <c r="G482" s="489"/>
      <c r="H482" s="489"/>
      <c r="I482" s="489"/>
    </row>
    <row r="483" spans="1:9" x14ac:dyDescent="0.25">
      <c r="A483" s="6"/>
      <c r="B483" s="489"/>
      <c r="C483" s="489"/>
      <c r="D483" s="31"/>
      <c r="E483" s="489"/>
      <c r="F483" s="489"/>
      <c r="G483" s="489"/>
      <c r="H483" s="489"/>
      <c r="I483" s="489"/>
    </row>
    <row r="484" spans="1:9" x14ac:dyDescent="0.25">
      <c r="A484" s="6"/>
      <c r="B484" s="489"/>
      <c r="C484" s="489"/>
      <c r="D484" s="31"/>
      <c r="E484" s="489"/>
      <c r="F484" s="489"/>
      <c r="G484" s="489"/>
      <c r="H484" s="489"/>
      <c r="I484" s="489"/>
    </row>
    <row r="485" spans="1:9" x14ac:dyDescent="0.25">
      <c r="A485" s="6"/>
      <c r="B485" s="489"/>
      <c r="C485" s="489"/>
      <c r="D485" s="31"/>
      <c r="E485" s="489"/>
      <c r="F485" s="489"/>
      <c r="G485" s="489"/>
      <c r="H485" s="489"/>
      <c r="I485" s="489"/>
    </row>
    <row r="486" spans="1:9" x14ac:dyDescent="0.25">
      <c r="A486" s="6"/>
      <c r="B486" s="489"/>
      <c r="C486" s="489"/>
      <c r="D486" s="31"/>
      <c r="E486" s="489"/>
      <c r="F486" s="489"/>
      <c r="G486" s="489"/>
      <c r="H486" s="489"/>
      <c r="I486" s="489"/>
    </row>
    <row r="487" spans="1:9" x14ac:dyDescent="0.25">
      <c r="A487" s="6"/>
      <c r="B487" s="489"/>
      <c r="C487" s="489"/>
      <c r="D487" s="31"/>
      <c r="E487" s="489"/>
      <c r="F487" s="489"/>
      <c r="G487" s="489"/>
      <c r="H487" s="489"/>
      <c r="I487" s="489"/>
    </row>
    <row r="488" spans="1:9" x14ac:dyDescent="0.25">
      <c r="A488" s="6"/>
      <c r="B488" s="489"/>
      <c r="C488" s="489"/>
      <c r="D488" s="31"/>
      <c r="E488" s="489"/>
      <c r="F488" s="489"/>
      <c r="G488" s="489"/>
      <c r="H488" s="489"/>
      <c r="I488" s="489"/>
    </row>
    <row r="489" spans="1:9" x14ac:dyDescent="0.25">
      <c r="A489" s="6"/>
      <c r="B489" s="489"/>
      <c r="C489" s="489"/>
      <c r="D489" s="31"/>
      <c r="E489" s="489"/>
      <c r="F489" s="489"/>
      <c r="G489" s="489"/>
      <c r="H489" s="489"/>
      <c r="I489" s="489"/>
    </row>
    <row r="490" spans="1:9" x14ac:dyDescent="0.25">
      <c r="A490" s="6"/>
      <c r="B490" s="489"/>
      <c r="C490" s="489"/>
      <c r="D490" s="31"/>
      <c r="E490" s="489"/>
      <c r="F490" s="489"/>
      <c r="G490" s="489"/>
      <c r="H490" s="489"/>
      <c r="I490" s="489"/>
    </row>
    <row r="491" spans="1:9" x14ac:dyDescent="0.25">
      <c r="A491" s="6"/>
      <c r="B491" s="489"/>
      <c r="C491" s="489"/>
      <c r="D491" s="31"/>
      <c r="E491" s="489"/>
      <c r="F491" s="489"/>
      <c r="G491" s="489"/>
      <c r="H491" s="489"/>
      <c r="I491" s="489"/>
    </row>
    <row r="492" spans="1:9" x14ac:dyDescent="0.25">
      <c r="A492" s="6"/>
      <c r="B492" s="489"/>
      <c r="C492" s="489"/>
      <c r="D492" s="31"/>
      <c r="E492" s="489"/>
      <c r="F492" s="489"/>
      <c r="G492" s="489"/>
      <c r="H492" s="489"/>
      <c r="I492" s="489"/>
    </row>
    <row r="493" spans="1:9" x14ac:dyDescent="0.25">
      <c r="A493" s="6"/>
      <c r="B493" s="489"/>
      <c r="C493" s="489"/>
      <c r="D493" s="31"/>
      <c r="E493" s="489"/>
      <c r="F493" s="489"/>
      <c r="G493" s="489"/>
      <c r="H493" s="489"/>
      <c r="I493" s="489"/>
    </row>
    <row r="494" spans="1:9" x14ac:dyDescent="0.25">
      <c r="A494" s="6"/>
      <c r="B494" s="489"/>
      <c r="C494" s="489"/>
      <c r="D494" s="31"/>
      <c r="E494" s="489"/>
      <c r="F494" s="489"/>
      <c r="G494" s="489"/>
      <c r="H494" s="489"/>
      <c r="I494" s="489"/>
    </row>
    <row r="495" spans="1:9" x14ac:dyDescent="0.25">
      <c r="A495" s="6"/>
      <c r="B495" s="489"/>
      <c r="C495" s="489"/>
      <c r="D495" s="31"/>
      <c r="E495" s="489"/>
      <c r="F495" s="489"/>
      <c r="G495" s="489"/>
      <c r="H495" s="489"/>
      <c r="I495" s="489"/>
    </row>
    <row r="496" spans="1:9" x14ac:dyDescent="0.25">
      <c r="A496" s="6"/>
      <c r="B496" s="489"/>
      <c r="C496" s="489"/>
      <c r="D496" s="31"/>
      <c r="E496" s="489"/>
      <c r="F496" s="489"/>
      <c r="G496" s="489"/>
      <c r="H496" s="489"/>
      <c r="I496" s="489"/>
    </row>
    <row r="497" spans="1:9" x14ac:dyDescent="0.25">
      <c r="A497" s="6"/>
      <c r="B497" s="489"/>
      <c r="C497" s="489"/>
      <c r="D497" s="31"/>
      <c r="E497" s="489"/>
      <c r="F497" s="489"/>
      <c r="G497" s="489"/>
      <c r="H497" s="489"/>
      <c r="I497" s="489"/>
    </row>
    <row r="498" spans="1:9" x14ac:dyDescent="0.25">
      <c r="A498" s="6"/>
      <c r="B498" s="489"/>
      <c r="C498" s="489"/>
      <c r="D498" s="31"/>
      <c r="E498" s="489"/>
      <c r="F498" s="489"/>
      <c r="G498" s="489"/>
      <c r="H498" s="489"/>
      <c r="I498" s="489"/>
    </row>
    <row r="499" spans="1:9" x14ac:dyDescent="0.25">
      <c r="A499" s="6"/>
      <c r="B499" s="489"/>
      <c r="C499" s="489"/>
      <c r="D499" s="31"/>
      <c r="E499" s="489"/>
      <c r="F499" s="489"/>
      <c r="G499" s="489"/>
      <c r="H499" s="489"/>
      <c r="I499" s="489"/>
    </row>
    <row r="500" spans="1:9" x14ac:dyDescent="0.25">
      <c r="A500" s="6"/>
      <c r="B500" s="489"/>
      <c r="C500" s="489"/>
      <c r="D500" s="31"/>
      <c r="E500" s="489"/>
      <c r="F500" s="489"/>
      <c r="G500" s="489"/>
      <c r="H500" s="489"/>
      <c r="I500" s="489"/>
    </row>
    <row r="501" spans="1:9" x14ac:dyDescent="0.25">
      <c r="A501" s="6"/>
      <c r="B501" s="489"/>
      <c r="C501" s="489"/>
      <c r="D501" s="31"/>
      <c r="E501" s="489"/>
      <c r="F501" s="489"/>
      <c r="G501" s="489"/>
      <c r="H501" s="489"/>
      <c r="I501" s="489"/>
    </row>
    <row r="502" spans="1:9" x14ac:dyDescent="0.25">
      <c r="A502" s="6"/>
      <c r="B502" s="489"/>
      <c r="C502" s="489"/>
      <c r="D502" s="31"/>
      <c r="E502" s="489"/>
      <c r="F502" s="489"/>
      <c r="G502" s="489"/>
      <c r="H502" s="489"/>
      <c r="I502" s="489"/>
    </row>
    <row r="503" spans="1:9" x14ac:dyDescent="0.25">
      <c r="A503" s="6"/>
      <c r="B503" s="489"/>
      <c r="C503" s="489"/>
      <c r="D503" s="31"/>
      <c r="E503" s="489"/>
      <c r="F503" s="489"/>
      <c r="G503" s="489"/>
      <c r="H503" s="489"/>
      <c r="I503" s="489"/>
    </row>
    <row r="504" spans="1:9" x14ac:dyDescent="0.25">
      <c r="A504" s="6"/>
      <c r="B504" s="489"/>
      <c r="C504" s="489"/>
      <c r="D504" s="31"/>
      <c r="E504" s="489"/>
      <c r="F504" s="489"/>
      <c r="G504" s="489"/>
      <c r="H504" s="489"/>
      <c r="I504" s="489"/>
    </row>
    <row r="505" spans="1:9" x14ac:dyDescent="0.25">
      <c r="A505" s="6"/>
      <c r="B505" s="489"/>
      <c r="C505" s="489"/>
      <c r="D505" s="31"/>
      <c r="E505" s="489"/>
      <c r="F505" s="489"/>
      <c r="G505" s="489"/>
      <c r="H505" s="489"/>
      <c r="I505" s="489"/>
    </row>
    <row r="506" spans="1:9" x14ac:dyDescent="0.25">
      <c r="A506" s="6"/>
      <c r="B506" s="489"/>
      <c r="C506" s="489"/>
      <c r="D506" s="31"/>
      <c r="E506" s="489"/>
      <c r="F506" s="489"/>
      <c r="G506" s="489"/>
      <c r="H506" s="489"/>
      <c r="I506" s="489"/>
    </row>
    <row r="507" spans="1:9" x14ac:dyDescent="0.25">
      <c r="A507" s="6"/>
      <c r="B507" s="489"/>
      <c r="C507" s="489"/>
      <c r="D507" s="31"/>
      <c r="E507" s="489"/>
      <c r="F507" s="489"/>
      <c r="G507" s="489"/>
      <c r="H507" s="489"/>
      <c r="I507" s="489"/>
    </row>
    <row r="508" spans="1:9" x14ac:dyDescent="0.25">
      <c r="A508" s="6"/>
      <c r="B508" s="489"/>
      <c r="C508" s="489"/>
      <c r="D508" s="31"/>
      <c r="E508" s="489"/>
      <c r="F508" s="489"/>
      <c r="G508" s="489"/>
      <c r="H508" s="489"/>
      <c r="I508" s="489"/>
    </row>
    <row r="509" spans="1:9" x14ac:dyDescent="0.25">
      <c r="A509" s="6"/>
      <c r="B509" s="489"/>
      <c r="C509" s="489"/>
      <c r="D509" s="31"/>
      <c r="E509" s="489"/>
      <c r="F509" s="489"/>
      <c r="G509" s="489"/>
      <c r="H509" s="489"/>
      <c r="I509" s="489"/>
    </row>
    <row r="510" spans="1:9" x14ac:dyDescent="0.25">
      <c r="A510" s="6"/>
      <c r="B510" s="489"/>
      <c r="C510" s="489"/>
      <c r="D510" s="31"/>
      <c r="E510" s="489"/>
      <c r="F510" s="489"/>
      <c r="G510" s="489"/>
      <c r="H510" s="489"/>
      <c r="I510" s="489"/>
    </row>
    <row r="511" spans="1:9" x14ac:dyDescent="0.25">
      <c r="A511" s="6"/>
      <c r="B511" s="489"/>
      <c r="C511" s="489"/>
      <c r="D511" s="31"/>
      <c r="E511" s="489"/>
      <c r="F511" s="489"/>
      <c r="G511" s="489"/>
      <c r="H511" s="489"/>
      <c r="I511" s="489"/>
    </row>
    <row r="512" spans="1:9" x14ac:dyDescent="0.25">
      <c r="A512" s="6"/>
      <c r="B512" s="489"/>
      <c r="C512" s="489"/>
      <c r="D512" s="31"/>
      <c r="E512" s="489"/>
      <c r="F512" s="489"/>
      <c r="G512" s="489"/>
      <c r="H512" s="489"/>
      <c r="I512" s="489"/>
    </row>
    <row r="513" spans="1:9" x14ac:dyDescent="0.25">
      <c r="A513" s="6"/>
      <c r="B513" s="489"/>
      <c r="C513" s="489"/>
      <c r="D513" s="31"/>
      <c r="E513" s="489"/>
      <c r="F513" s="489"/>
      <c r="G513" s="489"/>
      <c r="H513" s="489"/>
      <c r="I513" s="489"/>
    </row>
    <row r="514" spans="1:9" x14ac:dyDescent="0.25">
      <c r="A514" s="6"/>
      <c r="B514" s="489"/>
      <c r="C514" s="489"/>
      <c r="D514" s="31"/>
      <c r="E514" s="489"/>
      <c r="F514" s="489"/>
      <c r="G514" s="489"/>
      <c r="H514" s="489"/>
      <c r="I514" s="489"/>
    </row>
    <row r="515" spans="1:9" x14ac:dyDescent="0.25">
      <c r="A515" s="6"/>
      <c r="B515" s="489"/>
      <c r="C515" s="489"/>
      <c r="D515" s="31"/>
      <c r="E515" s="489"/>
      <c r="F515" s="489"/>
      <c r="G515" s="489"/>
      <c r="H515" s="489"/>
      <c r="I515" s="489"/>
    </row>
    <row r="516" spans="1:9" x14ac:dyDescent="0.25">
      <c r="A516" s="6"/>
      <c r="B516" s="489"/>
      <c r="C516" s="489"/>
      <c r="D516" s="31"/>
      <c r="E516" s="489"/>
      <c r="F516" s="489"/>
      <c r="G516" s="489"/>
      <c r="H516" s="489"/>
      <c r="I516" s="489"/>
    </row>
    <row r="517" spans="1:9" x14ac:dyDescent="0.25">
      <c r="A517" s="6"/>
      <c r="B517" s="489"/>
      <c r="C517" s="489"/>
      <c r="D517" s="31"/>
      <c r="E517" s="489"/>
      <c r="F517" s="489"/>
      <c r="G517" s="489"/>
      <c r="H517" s="489"/>
      <c r="I517" s="489"/>
    </row>
    <row r="518" spans="1:9" x14ac:dyDescent="0.25">
      <c r="A518" s="6"/>
      <c r="B518" s="489"/>
      <c r="C518" s="489"/>
      <c r="D518" s="31"/>
      <c r="E518" s="489"/>
      <c r="F518" s="489"/>
      <c r="G518" s="489"/>
      <c r="H518" s="489"/>
      <c r="I518" s="489"/>
    </row>
    <row r="519" spans="1:9" x14ac:dyDescent="0.25">
      <c r="A519" s="6"/>
      <c r="B519" s="489"/>
      <c r="C519" s="489"/>
      <c r="D519" s="31"/>
      <c r="E519" s="489"/>
      <c r="F519" s="489"/>
      <c r="G519" s="489"/>
      <c r="H519" s="489"/>
      <c r="I519" s="489"/>
    </row>
    <row r="520" spans="1:9" x14ac:dyDescent="0.25">
      <c r="A520" s="6"/>
      <c r="B520" s="489"/>
      <c r="C520" s="489"/>
      <c r="D520" s="31"/>
      <c r="E520" s="489"/>
      <c r="F520" s="489"/>
      <c r="G520" s="489"/>
      <c r="H520" s="489"/>
      <c r="I520" s="489"/>
    </row>
    <row r="521" spans="1:9" x14ac:dyDescent="0.25">
      <c r="A521" s="6"/>
      <c r="B521" s="489"/>
      <c r="C521" s="489"/>
      <c r="D521" s="31"/>
      <c r="E521" s="489"/>
      <c r="F521" s="489"/>
      <c r="G521" s="489"/>
      <c r="H521" s="489"/>
      <c r="I521" s="489"/>
    </row>
    <row r="522" spans="1:9" x14ac:dyDescent="0.25">
      <c r="A522" s="6"/>
      <c r="B522" s="489"/>
      <c r="C522" s="489"/>
      <c r="D522" s="31"/>
      <c r="E522" s="489"/>
      <c r="F522" s="489"/>
      <c r="G522" s="489"/>
      <c r="H522" s="489"/>
      <c r="I522" s="489"/>
    </row>
    <row r="523" spans="1:9" x14ac:dyDescent="0.25">
      <c r="A523" s="6"/>
      <c r="B523" s="489"/>
      <c r="C523" s="489"/>
      <c r="D523" s="31"/>
      <c r="E523" s="489"/>
      <c r="F523" s="489"/>
      <c r="G523" s="489"/>
      <c r="H523" s="489"/>
      <c r="I523" s="489"/>
    </row>
    <row r="524" spans="1:9" x14ac:dyDescent="0.25">
      <c r="A524" s="6"/>
      <c r="B524" s="489"/>
      <c r="C524" s="489"/>
      <c r="D524" s="31"/>
      <c r="E524" s="489"/>
      <c r="F524" s="489"/>
      <c r="G524" s="489"/>
      <c r="H524" s="489"/>
      <c r="I524" s="489"/>
    </row>
    <row r="525" spans="1:9" x14ac:dyDescent="0.25">
      <c r="A525" s="6"/>
      <c r="B525" s="489"/>
      <c r="C525" s="489"/>
      <c r="D525" s="31"/>
      <c r="E525" s="489"/>
      <c r="F525" s="489"/>
      <c r="G525" s="489"/>
      <c r="H525" s="489"/>
      <c r="I525" s="489"/>
    </row>
    <row r="526" spans="1:9" x14ac:dyDescent="0.25">
      <c r="A526" s="6"/>
      <c r="B526" s="489"/>
      <c r="C526" s="489"/>
      <c r="D526" s="31"/>
      <c r="E526" s="489"/>
      <c r="F526" s="489"/>
      <c r="G526" s="489"/>
      <c r="H526" s="489"/>
      <c r="I526" s="489"/>
    </row>
    <row r="527" spans="1:9" x14ac:dyDescent="0.25">
      <c r="A527" s="6"/>
      <c r="B527" s="489"/>
      <c r="C527" s="489"/>
      <c r="D527" s="31"/>
      <c r="E527" s="489"/>
      <c r="F527" s="489"/>
      <c r="G527" s="489"/>
      <c r="H527" s="489"/>
      <c r="I527" s="489"/>
    </row>
    <row r="528" spans="1:9" x14ac:dyDescent="0.25">
      <c r="A528" s="6"/>
      <c r="B528" s="489"/>
      <c r="C528" s="489"/>
      <c r="D528" s="31"/>
      <c r="E528" s="489"/>
      <c r="F528" s="489"/>
      <c r="G528" s="489"/>
      <c r="H528" s="489"/>
      <c r="I528" s="489"/>
    </row>
    <row r="529" spans="1:9" x14ac:dyDescent="0.25">
      <c r="A529" s="6"/>
      <c r="B529" s="489"/>
      <c r="C529" s="489"/>
      <c r="D529" s="31"/>
      <c r="E529" s="489"/>
      <c r="F529" s="489"/>
      <c r="G529" s="489"/>
      <c r="H529" s="489"/>
      <c r="I529" s="489"/>
    </row>
    <row r="530" spans="1:9" x14ac:dyDescent="0.25">
      <c r="A530" s="6"/>
      <c r="B530" s="489"/>
      <c r="C530" s="489"/>
      <c r="D530" s="31"/>
      <c r="E530" s="489"/>
      <c r="F530" s="489"/>
      <c r="G530" s="489"/>
      <c r="H530" s="489"/>
      <c r="I530" s="489"/>
    </row>
    <row r="531" spans="1:9" x14ac:dyDescent="0.25">
      <c r="A531" s="6"/>
      <c r="B531" s="489"/>
      <c r="C531" s="489"/>
      <c r="D531" s="31"/>
      <c r="E531" s="489"/>
      <c r="F531" s="489"/>
      <c r="G531" s="489"/>
      <c r="H531" s="489"/>
      <c r="I531" s="489"/>
    </row>
    <row r="532" spans="1:9" x14ac:dyDescent="0.25">
      <c r="A532" s="6"/>
      <c r="B532" s="489"/>
      <c r="C532" s="489"/>
      <c r="D532" s="31"/>
      <c r="E532" s="489"/>
      <c r="F532" s="489"/>
      <c r="G532" s="489"/>
      <c r="H532" s="489"/>
      <c r="I532" s="489"/>
    </row>
    <row r="533" spans="1:9" x14ac:dyDescent="0.25">
      <c r="A533" s="6"/>
      <c r="B533" s="489"/>
      <c r="C533" s="489"/>
      <c r="D533" s="31"/>
      <c r="E533" s="489"/>
      <c r="F533" s="489"/>
      <c r="G533" s="489"/>
      <c r="H533" s="489"/>
      <c r="I533" s="489"/>
    </row>
    <row r="534" spans="1:9" x14ac:dyDescent="0.25">
      <c r="A534" s="6"/>
      <c r="B534" s="489"/>
      <c r="C534" s="489"/>
      <c r="D534" s="31"/>
      <c r="E534" s="489"/>
      <c r="F534" s="489"/>
      <c r="G534" s="489"/>
      <c r="H534" s="489"/>
      <c r="I534" s="489"/>
    </row>
    <row r="535" spans="1:9" x14ac:dyDescent="0.25">
      <c r="A535" s="6"/>
      <c r="B535" s="489"/>
      <c r="C535" s="489"/>
      <c r="D535" s="31"/>
      <c r="E535" s="489"/>
      <c r="F535" s="489"/>
      <c r="G535" s="489"/>
      <c r="H535" s="489"/>
      <c r="I535" s="489"/>
    </row>
    <row r="536" spans="1:9" x14ac:dyDescent="0.25">
      <c r="A536" s="6"/>
      <c r="B536" s="489"/>
      <c r="C536" s="489"/>
      <c r="D536" s="31"/>
      <c r="E536" s="489"/>
      <c r="F536" s="489"/>
      <c r="G536" s="489"/>
      <c r="H536" s="489"/>
      <c r="I536" s="489"/>
    </row>
    <row r="537" spans="1:9" x14ac:dyDescent="0.25">
      <c r="A537" s="6"/>
      <c r="B537" s="489"/>
      <c r="C537" s="489"/>
      <c r="D537" s="31"/>
      <c r="E537" s="489"/>
      <c r="F537" s="489"/>
      <c r="G537" s="489"/>
      <c r="H537" s="489"/>
      <c r="I537" s="489"/>
    </row>
    <row r="538" spans="1:9" x14ac:dyDescent="0.25">
      <c r="A538" s="6"/>
      <c r="B538" s="489"/>
      <c r="C538" s="489"/>
      <c r="D538" s="31"/>
      <c r="E538" s="489"/>
      <c r="F538" s="489"/>
      <c r="G538" s="489"/>
      <c r="H538" s="489"/>
      <c r="I538" s="489"/>
    </row>
    <row r="539" spans="1:9" x14ac:dyDescent="0.25">
      <c r="A539" s="6"/>
      <c r="B539" s="489"/>
      <c r="C539" s="489"/>
      <c r="D539" s="31"/>
      <c r="E539" s="489"/>
      <c r="F539" s="489"/>
      <c r="G539" s="489"/>
      <c r="H539" s="489"/>
      <c r="I539" s="489"/>
    </row>
    <row r="540" spans="1:9" x14ac:dyDescent="0.25">
      <c r="A540" s="6"/>
      <c r="B540" s="489"/>
      <c r="C540" s="489"/>
      <c r="D540" s="31"/>
      <c r="E540" s="489"/>
      <c r="F540" s="489"/>
      <c r="G540" s="489"/>
      <c r="H540" s="489"/>
      <c r="I540" s="489"/>
    </row>
    <row r="541" spans="1:9" x14ac:dyDescent="0.25">
      <c r="A541" s="6"/>
      <c r="B541" s="489"/>
      <c r="C541" s="489"/>
      <c r="D541" s="31"/>
      <c r="E541" s="489"/>
      <c r="F541" s="489"/>
      <c r="G541" s="489"/>
      <c r="H541" s="489"/>
      <c r="I541" s="489"/>
    </row>
    <row r="542" spans="1:9" x14ac:dyDescent="0.25">
      <c r="A542" s="6"/>
      <c r="B542" s="489"/>
      <c r="C542" s="489"/>
      <c r="D542" s="31"/>
      <c r="E542" s="489"/>
      <c r="F542" s="489"/>
      <c r="G542" s="489"/>
      <c r="H542" s="489"/>
      <c r="I542" s="489"/>
    </row>
    <row r="543" spans="1:9" x14ac:dyDescent="0.25">
      <c r="A543" s="6"/>
      <c r="B543" s="489"/>
      <c r="C543" s="489"/>
      <c r="D543" s="31"/>
      <c r="E543" s="489"/>
      <c r="F543" s="489"/>
      <c r="G543" s="489"/>
      <c r="H543" s="489"/>
      <c r="I543" s="489"/>
    </row>
    <row r="544" spans="1:9" x14ac:dyDescent="0.25">
      <c r="A544" s="6"/>
      <c r="B544" s="489"/>
      <c r="C544" s="489"/>
      <c r="D544" s="31"/>
      <c r="E544" s="489"/>
      <c r="F544" s="489"/>
      <c r="G544" s="489"/>
      <c r="H544" s="489"/>
      <c r="I544" s="489"/>
    </row>
    <row r="545" spans="1:9" x14ac:dyDescent="0.25">
      <c r="A545" s="6"/>
      <c r="B545" s="489"/>
      <c r="C545" s="489"/>
      <c r="D545" s="31"/>
      <c r="E545" s="489"/>
      <c r="F545" s="489"/>
      <c r="G545" s="489"/>
      <c r="H545" s="489"/>
      <c r="I545" s="489"/>
    </row>
    <row r="546" spans="1:9" x14ac:dyDescent="0.25">
      <c r="A546" s="6"/>
      <c r="B546" s="489"/>
      <c r="C546" s="489"/>
      <c r="D546" s="31"/>
      <c r="E546" s="489"/>
      <c r="F546" s="489"/>
      <c r="G546" s="489"/>
      <c r="H546" s="489"/>
      <c r="I546" s="489"/>
    </row>
    <row r="547" spans="1:9" x14ac:dyDescent="0.25">
      <c r="A547" s="6"/>
      <c r="B547" s="489"/>
      <c r="C547" s="489"/>
      <c r="D547" s="31"/>
      <c r="E547" s="489"/>
      <c r="F547" s="489"/>
      <c r="G547" s="489"/>
      <c r="H547" s="489"/>
      <c r="I547" s="489"/>
    </row>
    <row r="548" spans="1:9" x14ac:dyDescent="0.25">
      <c r="A548" s="6"/>
      <c r="B548" s="489"/>
      <c r="C548" s="489"/>
      <c r="D548" s="31"/>
      <c r="E548" s="489"/>
      <c r="F548" s="489"/>
      <c r="G548" s="489"/>
      <c r="H548" s="489"/>
      <c r="I548" s="489"/>
    </row>
    <row r="549" spans="1:9" x14ac:dyDescent="0.25">
      <c r="A549" s="6"/>
      <c r="B549" s="489"/>
      <c r="C549" s="489"/>
      <c r="D549" s="31"/>
      <c r="E549" s="489"/>
      <c r="F549" s="489"/>
      <c r="G549" s="489"/>
      <c r="H549" s="489"/>
      <c r="I549" s="489"/>
    </row>
    <row r="550" spans="1:9" x14ac:dyDescent="0.25">
      <c r="A550" s="6"/>
      <c r="B550" s="489"/>
      <c r="C550" s="489"/>
      <c r="D550" s="31"/>
      <c r="E550" s="489"/>
      <c r="F550" s="489"/>
      <c r="G550" s="489"/>
      <c r="H550" s="489"/>
      <c r="I550" s="489"/>
    </row>
    <row r="551" spans="1:9" x14ac:dyDescent="0.25">
      <c r="A551" s="6"/>
      <c r="B551" s="489"/>
      <c r="C551" s="489"/>
      <c r="D551" s="31"/>
      <c r="E551" s="489"/>
      <c r="F551" s="489"/>
      <c r="G551" s="489"/>
      <c r="H551" s="489"/>
      <c r="I551" s="489"/>
    </row>
    <row r="552" spans="1:9" x14ac:dyDescent="0.25">
      <c r="A552" s="6"/>
      <c r="B552" s="489"/>
      <c r="C552" s="489"/>
      <c r="D552" s="31"/>
      <c r="E552" s="489"/>
      <c r="F552" s="489"/>
      <c r="G552" s="489"/>
      <c r="H552" s="489"/>
      <c r="I552" s="489"/>
    </row>
    <row r="553" spans="1:9" x14ac:dyDescent="0.25">
      <c r="A553" s="6"/>
      <c r="B553" s="489"/>
      <c r="C553" s="489"/>
      <c r="D553" s="31"/>
      <c r="E553" s="489"/>
      <c r="F553" s="489"/>
      <c r="G553" s="489"/>
      <c r="H553" s="489"/>
      <c r="I553" s="489"/>
    </row>
    <row r="554" spans="1:9" x14ac:dyDescent="0.25">
      <c r="A554" s="6"/>
      <c r="B554" s="489"/>
      <c r="C554" s="489"/>
      <c r="D554" s="31"/>
      <c r="E554" s="489"/>
      <c r="F554" s="489"/>
      <c r="G554" s="489"/>
      <c r="H554" s="489"/>
      <c r="I554" s="489"/>
    </row>
    <row r="555" spans="1:9" x14ac:dyDescent="0.25">
      <c r="A555" s="6"/>
      <c r="B555" s="489"/>
      <c r="C555" s="489"/>
      <c r="D555" s="31"/>
      <c r="E555" s="489"/>
      <c r="F555" s="489"/>
      <c r="G555" s="489"/>
      <c r="H555" s="489"/>
      <c r="I555" s="489"/>
    </row>
    <row r="556" spans="1:9" x14ac:dyDescent="0.25">
      <c r="A556" s="6"/>
      <c r="B556" s="489"/>
      <c r="C556" s="489"/>
      <c r="D556" s="31"/>
      <c r="E556" s="489"/>
      <c r="F556" s="489"/>
      <c r="G556" s="489"/>
      <c r="H556" s="489"/>
      <c r="I556" s="489"/>
    </row>
    <row r="557" spans="1:9" x14ac:dyDescent="0.25">
      <c r="A557" s="6"/>
      <c r="B557" s="489"/>
      <c r="C557" s="489"/>
      <c r="D557" s="31"/>
      <c r="E557" s="489"/>
      <c r="F557" s="489"/>
      <c r="G557" s="489"/>
      <c r="H557" s="489"/>
      <c r="I557" s="489"/>
    </row>
    <row r="558" spans="1:9" x14ac:dyDescent="0.25">
      <c r="A558" s="6"/>
      <c r="B558" s="489"/>
      <c r="C558" s="489"/>
      <c r="D558" s="31"/>
      <c r="E558" s="489"/>
      <c r="F558" s="489"/>
      <c r="G558" s="489"/>
      <c r="H558" s="489"/>
      <c r="I558" s="489"/>
    </row>
    <row r="559" spans="1:9" x14ac:dyDescent="0.25">
      <c r="A559" s="6"/>
      <c r="B559" s="489"/>
      <c r="C559" s="489"/>
      <c r="D559" s="31"/>
      <c r="E559" s="489"/>
      <c r="F559" s="489"/>
      <c r="G559" s="489"/>
      <c r="H559" s="489"/>
      <c r="I559" s="489"/>
    </row>
    <row r="560" spans="1:9" x14ac:dyDescent="0.25">
      <c r="A560" s="6"/>
      <c r="B560" s="489"/>
      <c r="C560" s="489"/>
      <c r="D560" s="31"/>
      <c r="E560" s="489"/>
      <c r="F560" s="489"/>
      <c r="G560" s="489"/>
      <c r="H560" s="489"/>
      <c r="I560" s="489"/>
    </row>
    <row r="561" spans="1:9" x14ac:dyDescent="0.25">
      <c r="A561" s="6"/>
      <c r="B561" s="489"/>
      <c r="C561" s="489"/>
      <c r="D561" s="31"/>
      <c r="E561" s="489"/>
      <c r="F561" s="489"/>
      <c r="G561" s="489"/>
      <c r="H561" s="489"/>
      <c r="I561" s="489"/>
    </row>
    <row r="562" spans="1:9" x14ac:dyDescent="0.25">
      <c r="A562" s="6"/>
      <c r="B562" s="489"/>
      <c r="C562" s="489"/>
      <c r="D562" s="31"/>
      <c r="E562" s="489"/>
      <c r="F562" s="489"/>
      <c r="G562" s="489"/>
      <c r="H562" s="489"/>
      <c r="I562" s="489"/>
    </row>
    <row r="563" spans="1:9" x14ac:dyDescent="0.25">
      <c r="A563" s="6"/>
      <c r="B563" s="489"/>
      <c r="C563" s="489"/>
      <c r="D563" s="31"/>
      <c r="E563" s="489"/>
      <c r="F563" s="489"/>
      <c r="G563" s="489"/>
      <c r="H563" s="489"/>
      <c r="I563" s="489"/>
    </row>
    <row r="564" spans="1:9" x14ac:dyDescent="0.25">
      <c r="A564" s="6"/>
      <c r="B564" s="489"/>
      <c r="C564" s="489"/>
      <c r="D564" s="31"/>
      <c r="E564" s="489"/>
      <c r="F564" s="489"/>
      <c r="G564" s="489"/>
      <c r="H564" s="489"/>
      <c r="I564" s="489"/>
    </row>
    <row r="565" spans="1:9" x14ac:dyDescent="0.25">
      <c r="A565" s="6"/>
      <c r="B565" s="489"/>
      <c r="C565" s="489"/>
      <c r="D565" s="31"/>
      <c r="E565" s="489"/>
      <c r="F565" s="489"/>
      <c r="G565" s="489"/>
      <c r="H565" s="489"/>
      <c r="I565" s="489"/>
    </row>
    <row r="566" spans="1:9" x14ac:dyDescent="0.25">
      <c r="A566" s="6"/>
      <c r="B566" s="489"/>
      <c r="C566" s="489"/>
      <c r="D566" s="31"/>
      <c r="E566" s="489"/>
      <c r="F566" s="489"/>
      <c r="G566" s="489"/>
      <c r="H566" s="489"/>
      <c r="I566" s="489"/>
    </row>
    <row r="567" spans="1:9" x14ac:dyDescent="0.25">
      <c r="A567" s="6"/>
      <c r="B567" s="489"/>
      <c r="C567" s="489"/>
      <c r="D567" s="31"/>
      <c r="E567" s="489"/>
      <c r="F567" s="489"/>
      <c r="G567" s="489"/>
      <c r="H567" s="489"/>
      <c r="I567" s="489"/>
    </row>
    <row r="568" spans="1:9" x14ac:dyDescent="0.25">
      <c r="A568" s="6"/>
      <c r="B568" s="489"/>
      <c r="C568" s="489"/>
      <c r="D568" s="31"/>
      <c r="E568" s="489"/>
      <c r="F568" s="489"/>
      <c r="G568" s="489"/>
      <c r="H568" s="489"/>
      <c r="I568" s="489"/>
    </row>
    <row r="569" spans="1:9" x14ac:dyDescent="0.25">
      <c r="A569" s="6"/>
      <c r="B569" s="489"/>
      <c r="C569" s="489"/>
      <c r="D569" s="31"/>
      <c r="E569" s="489"/>
      <c r="F569" s="489"/>
      <c r="G569" s="489"/>
      <c r="H569" s="489"/>
      <c r="I569" s="489"/>
    </row>
    <row r="570" spans="1:9" x14ac:dyDescent="0.25">
      <c r="A570" s="6"/>
      <c r="B570" s="489"/>
      <c r="C570" s="489"/>
      <c r="D570" s="31"/>
      <c r="E570" s="489"/>
      <c r="F570" s="489"/>
      <c r="G570" s="489"/>
      <c r="H570" s="489"/>
      <c r="I570" s="489"/>
    </row>
    <row r="571" spans="1:9" x14ac:dyDescent="0.25">
      <c r="A571" s="6"/>
      <c r="B571" s="489"/>
      <c r="C571" s="489"/>
      <c r="D571" s="31"/>
      <c r="E571" s="489"/>
      <c r="F571" s="489"/>
      <c r="G571" s="489"/>
      <c r="H571" s="489"/>
      <c r="I571" s="489"/>
    </row>
    <row r="572" spans="1:9" x14ac:dyDescent="0.25">
      <c r="A572" s="6"/>
      <c r="B572" s="489"/>
      <c r="C572" s="489"/>
      <c r="D572" s="31"/>
      <c r="E572" s="489"/>
      <c r="F572" s="489"/>
      <c r="G572" s="489"/>
      <c r="H572" s="489"/>
      <c r="I572" s="489"/>
    </row>
    <row r="573" spans="1:9" x14ac:dyDescent="0.25">
      <c r="A573" s="6"/>
      <c r="B573" s="489"/>
      <c r="C573" s="489"/>
      <c r="D573" s="31"/>
      <c r="E573" s="489"/>
      <c r="F573" s="489"/>
      <c r="G573" s="489"/>
      <c r="H573" s="489"/>
      <c r="I573" s="489"/>
    </row>
    <row r="574" spans="1:9" x14ac:dyDescent="0.25">
      <c r="A574" s="6"/>
      <c r="B574" s="489"/>
      <c r="C574" s="489"/>
      <c r="D574" s="31"/>
      <c r="E574" s="489"/>
      <c r="F574" s="489"/>
      <c r="G574" s="489"/>
      <c r="H574" s="489"/>
      <c r="I574" s="489"/>
    </row>
    <row r="575" spans="1:9" x14ac:dyDescent="0.25">
      <c r="A575" s="6"/>
      <c r="B575" s="489"/>
      <c r="C575" s="489"/>
      <c r="D575" s="31"/>
      <c r="E575" s="489"/>
      <c r="F575" s="489"/>
      <c r="G575" s="489"/>
      <c r="H575" s="489"/>
      <c r="I575" s="489"/>
    </row>
    <row r="576" spans="1:9" x14ac:dyDescent="0.25">
      <c r="A576" s="6"/>
      <c r="B576" s="489"/>
      <c r="C576" s="489"/>
      <c r="D576" s="31"/>
      <c r="E576" s="489"/>
      <c r="F576" s="489"/>
      <c r="G576" s="489"/>
      <c r="H576" s="489"/>
      <c r="I576" s="489"/>
    </row>
    <row r="577" spans="1:9" x14ac:dyDescent="0.25">
      <c r="A577" s="6"/>
      <c r="B577" s="489"/>
      <c r="C577" s="489"/>
      <c r="D577" s="31"/>
      <c r="E577" s="489"/>
      <c r="F577" s="489"/>
      <c r="G577" s="489"/>
      <c r="H577" s="489"/>
      <c r="I577" s="489"/>
    </row>
    <row r="578" spans="1:9" x14ac:dyDescent="0.25">
      <c r="A578" s="6"/>
      <c r="B578" s="489"/>
      <c r="C578" s="489"/>
      <c r="D578" s="31"/>
      <c r="E578" s="489"/>
      <c r="F578" s="489"/>
      <c r="G578" s="489"/>
      <c r="H578" s="489"/>
      <c r="I578" s="489"/>
    </row>
    <row r="579" spans="1:9" x14ac:dyDescent="0.25">
      <c r="A579" s="6"/>
      <c r="B579" s="489"/>
      <c r="C579" s="489"/>
      <c r="D579" s="31"/>
      <c r="E579" s="489"/>
      <c r="F579" s="489"/>
      <c r="G579" s="489"/>
      <c r="H579" s="489"/>
      <c r="I579" s="489"/>
    </row>
    <row r="580" spans="1:9" x14ac:dyDescent="0.25">
      <c r="A580" s="6"/>
      <c r="B580" s="489"/>
      <c r="C580" s="489"/>
      <c r="D580" s="31"/>
      <c r="E580" s="489"/>
      <c r="F580" s="489"/>
      <c r="G580" s="489"/>
      <c r="H580" s="489"/>
      <c r="I580" s="489"/>
    </row>
    <row r="581" spans="1:9" x14ac:dyDescent="0.25">
      <c r="A581" s="6"/>
      <c r="B581" s="489"/>
      <c r="C581" s="489"/>
      <c r="D581" s="31"/>
      <c r="E581" s="489"/>
      <c r="F581" s="489"/>
      <c r="G581" s="489"/>
      <c r="H581" s="489"/>
      <c r="I581" s="489"/>
    </row>
    <row r="582" spans="1:9" x14ac:dyDescent="0.25">
      <c r="A582" s="6"/>
      <c r="B582" s="489"/>
      <c r="C582" s="489"/>
      <c r="D582" s="31"/>
      <c r="E582" s="489"/>
      <c r="F582" s="489"/>
      <c r="G582" s="489"/>
      <c r="H582" s="489"/>
      <c r="I582" s="489"/>
    </row>
    <row r="583" spans="1:9" x14ac:dyDescent="0.25">
      <c r="A583" s="6"/>
      <c r="B583" s="489"/>
      <c r="C583" s="489"/>
      <c r="D583" s="31"/>
      <c r="E583" s="489"/>
      <c r="F583" s="489"/>
      <c r="G583" s="489"/>
      <c r="H583" s="489"/>
      <c r="I583" s="489"/>
    </row>
    <row r="584" spans="1:9" x14ac:dyDescent="0.25">
      <c r="A584" s="6"/>
      <c r="B584" s="489"/>
      <c r="C584" s="489"/>
      <c r="D584" s="31"/>
      <c r="E584" s="489"/>
      <c r="F584" s="489"/>
      <c r="G584" s="489"/>
      <c r="H584" s="489"/>
      <c r="I584" s="489"/>
    </row>
    <row r="585" spans="1:9" x14ac:dyDescent="0.25">
      <c r="A585" s="6"/>
      <c r="B585" s="489"/>
      <c r="C585" s="489"/>
      <c r="D585" s="31"/>
      <c r="E585" s="489"/>
      <c r="F585" s="489"/>
      <c r="G585" s="489"/>
      <c r="H585" s="489"/>
      <c r="I585" s="489"/>
    </row>
    <row r="586" spans="1:9" x14ac:dyDescent="0.25">
      <c r="A586" s="6"/>
      <c r="B586" s="489"/>
      <c r="C586" s="489"/>
      <c r="D586" s="31"/>
      <c r="E586" s="489"/>
      <c r="F586" s="489"/>
      <c r="G586" s="489"/>
      <c r="H586" s="489"/>
      <c r="I586" s="489"/>
    </row>
    <row r="587" spans="1:9" x14ac:dyDescent="0.25">
      <c r="A587" s="6"/>
      <c r="B587" s="489"/>
      <c r="C587" s="489"/>
      <c r="D587" s="31"/>
      <c r="E587" s="489"/>
      <c r="F587" s="489"/>
      <c r="G587" s="489"/>
      <c r="H587" s="489"/>
      <c r="I587" s="489"/>
    </row>
    <row r="588" spans="1:9" x14ac:dyDescent="0.25">
      <c r="A588" s="6"/>
      <c r="B588" s="489"/>
      <c r="C588" s="489"/>
      <c r="D588" s="31"/>
      <c r="E588" s="489"/>
      <c r="F588" s="489"/>
      <c r="G588" s="489"/>
      <c r="H588" s="489"/>
      <c r="I588" s="489"/>
    </row>
    <row r="589" spans="1:9" x14ac:dyDescent="0.25">
      <c r="A589" s="6"/>
      <c r="B589" s="489"/>
      <c r="C589" s="489"/>
      <c r="D589" s="31"/>
      <c r="E589" s="489"/>
      <c r="F589" s="489"/>
      <c r="G589" s="489"/>
      <c r="H589" s="489"/>
      <c r="I589" s="489"/>
    </row>
    <row r="590" spans="1:9" x14ac:dyDescent="0.25">
      <c r="A590" s="6"/>
      <c r="B590" s="489"/>
      <c r="C590" s="489"/>
      <c r="D590" s="31"/>
      <c r="E590" s="489"/>
      <c r="F590" s="489"/>
      <c r="G590" s="489"/>
      <c r="H590" s="489"/>
      <c r="I590" s="489"/>
    </row>
    <row r="591" spans="1:9" x14ac:dyDescent="0.25">
      <c r="A591" s="6"/>
      <c r="B591" s="489"/>
      <c r="C591" s="489"/>
      <c r="D591" s="31"/>
      <c r="E591" s="489"/>
      <c r="F591" s="489"/>
      <c r="G591" s="489"/>
      <c r="H591" s="489"/>
      <c r="I591" s="489"/>
    </row>
    <row r="592" spans="1:9" x14ac:dyDescent="0.25">
      <c r="A592" s="6"/>
      <c r="B592" s="489"/>
      <c r="C592" s="489"/>
      <c r="D592" s="31"/>
      <c r="E592" s="489"/>
      <c r="F592" s="489"/>
      <c r="G592" s="489"/>
      <c r="H592" s="489"/>
      <c r="I592" s="489"/>
    </row>
    <row r="593" spans="1:9" x14ac:dyDescent="0.25">
      <c r="A593" s="6"/>
      <c r="B593" s="489"/>
      <c r="C593" s="489"/>
      <c r="D593" s="31"/>
      <c r="E593" s="489"/>
      <c r="F593" s="489"/>
      <c r="G593" s="489"/>
      <c r="H593" s="489"/>
      <c r="I593" s="489"/>
    </row>
    <row r="594" spans="1:9" x14ac:dyDescent="0.25">
      <c r="A594" s="6"/>
      <c r="B594" s="489"/>
      <c r="C594" s="489"/>
      <c r="D594" s="31"/>
      <c r="E594" s="489"/>
      <c r="F594" s="489"/>
      <c r="G594" s="489"/>
      <c r="H594" s="489"/>
      <c r="I594" s="489"/>
    </row>
    <row r="595" spans="1:9" x14ac:dyDescent="0.25">
      <c r="A595" s="6"/>
      <c r="B595" s="489"/>
      <c r="C595" s="489"/>
      <c r="D595" s="31"/>
      <c r="E595" s="489"/>
      <c r="F595" s="489"/>
      <c r="G595" s="489"/>
      <c r="H595" s="489"/>
      <c r="I595" s="489"/>
    </row>
    <row r="596" spans="1:9" x14ac:dyDescent="0.25">
      <c r="A596" s="6"/>
      <c r="B596" s="489"/>
      <c r="C596" s="489"/>
      <c r="D596" s="31"/>
      <c r="E596" s="489"/>
      <c r="F596" s="489"/>
      <c r="G596" s="489"/>
      <c r="H596" s="489"/>
      <c r="I596" s="489"/>
    </row>
    <row r="597" spans="1:9" x14ac:dyDescent="0.25">
      <c r="A597" s="6"/>
      <c r="B597" s="489"/>
      <c r="C597" s="489"/>
      <c r="D597" s="31"/>
      <c r="E597" s="489"/>
      <c r="F597" s="489"/>
      <c r="G597" s="489"/>
      <c r="H597" s="489"/>
      <c r="I597" s="489"/>
    </row>
    <row r="598" spans="1:9" x14ac:dyDescent="0.25">
      <c r="A598" s="6"/>
      <c r="B598" s="489"/>
      <c r="C598" s="489"/>
      <c r="D598" s="31"/>
      <c r="E598" s="489"/>
      <c r="F598" s="489"/>
      <c r="G598" s="489"/>
      <c r="H598" s="489"/>
      <c r="I598" s="489"/>
    </row>
    <row r="599" spans="1:9" x14ac:dyDescent="0.25">
      <c r="A599" s="6"/>
      <c r="B599" s="489"/>
      <c r="C599" s="489"/>
      <c r="D599" s="31"/>
      <c r="E599" s="489"/>
      <c r="F599" s="489"/>
      <c r="G599" s="489"/>
      <c r="H599" s="489"/>
      <c r="I599" s="489"/>
    </row>
    <row r="600" spans="1:9" x14ac:dyDescent="0.25">
      <c r="A600" s="6"/>
      <c r="B600" s="489"/>
      <c r="C600" s="489"/>
      <c r="D600" s="31"/>
      <c r="E600" s="489"/>
      <c r="F600" s="489"/>
      <c r="G600" s="489"/>
      <c r="H600" s="489"/>
      <c r="I600" s="489"/>
    </row>
    <row r="601" spans="1:9" x14ac:dyDescent="0.25">
      <c r="A601" s="6"/>
      <c r="B601" s="489"/>
      <c r="C601" s="489"/>
      <c r="D601" s="31"/>
      <c r="E601" s="489"/>
      <c r="F601" s="489"/>
      <c r="G601" s="489"/>
      <c r="H601" s="489"/>
      <c r="I601" s="489"/>
    </row>
    <row r="602" spans="1:9" x14ac:dyDescent="0.25">
      <c r="A602" s="6"/>
      <c r="B602" s="489"/>
      <c r="C602" s="489"/>
      <c r="D602" s="31"/>
      <c r="E602" s="489"/>
      <c r="F602" s="489"/>
      <c r="G602" s="489"/>
      <c r="H602" s="489"/>
      <c r="I602" s="489"/>
    </row>
    <row r="603" spans="1:9" x14ac:dyDescent="0.25">
      <c r="A603" s="6"/>
      <c r="B603" s="489"/>
      <c r="C603" s="489"/>
      <c r="D603" s="31"/>
      <c r="E603" s="489"/>
      <c r="F603" s="489"/>
      <c r="G603" s="489"/>
      <c r="H603" s="489"/>
      <c r="I603" s="489"/>
    </row>
    <row r="604" spans="1:9" x14ac:dyDescent="0.25">
      <c r="A604" s="6"/>
      <c r="B604" s="489"/>
      <c r="C604" s="489"/>
      <c r="D604" s="31"/>
      <c r="E604" s="489"/>
      <c r="F604" s="489"/>
      <c r="G604" s="489"/>
      <c r="H604" s="489"/>
      <c r="I604" s="489"/>
    </row>
    <row r="605" spans="1:9" x14ac:dyDescent="0.25">
      <c r="A605" s="6"/>
      <c r="B605" s="489"/>
      <c r="C605" s="489"/>
      <c r="D605" s="31"/>
      <c r="E605" s="489"/>
      <c r="F605" s="489"/>
      <c r="G605" s="489"/>
      <c r="H605" s="489"/>
      <c r="I605" s="489"/>
    </row>
    <row r="606" spans="1:9" x14ac:dyDescent="0.25">
      <c r="A606" s="6"/>
      <c r="B606" s="489"/>
      <c r="C606" s="489"/>
      <c r="D606" s="31"/>
      <c r="E606" s="489"/>
      <c r="F606" s="489"/>
      <c r="G606" s="489"/>
      <c r="H606" s="489"/>
      <c r="I606" s="489"/>
    </row>
    <row r="607" spans="1:9" x14ac:dyDescent="0.25">
      <c r="A607" s="6"/>
      <c r="B607" s="489"/>
      <c r="C607" s="489"/>
      <c r="D607" s="31"/>
      <c r="E607" s="489"/>
      <c r="F607" s="489"/>
      <c r="G607" s="489"/>
      <c r="H607" s="489"/>
      <c r="I607" s="489"/>
    </row>
    <row r="608" spans="1:9" x14ac:dyDescent="0.25">
      <c r="A608" s="6"/>
      <c r="B608" s="489"/>
      <c r="C608" s="489"/>
      <c r="D608" s="31"/>
      <c r="E608" s="489"/>
      <c r="F608" s="489"/>
      <c r="G608" s="489"/>
      <c r="H608" s="489"/>
      <c r="I608" s="489"/>
    </row>
    <row r="609" spans="1:9" x14ac:dyDescent="0.25">
      <c r="A609" s="6"/>
      <c r="B609" s="489"/>
      <c r="C609" s="489"/>
      <c r="D609" s="31"/>
      <c r="E609" s="489"/>
      <c r="F609" s="489"/>
      <c r="G609" s="489"/>
      <c r="H609" s="489"/>
      <c r="I609" s="489"/>
    </row>
    <row r="610" spans="1:9" x14ac:dyDescent="0.25">
      <c r="A610" s="6"/>
      <c r="B610" s="489"/>
      <c r="C610" s="489"/>
      <c r="D610" s="31"/>
      <c r="E610" s="489"/>
      <c r="F610" s="489"/>
      <c r="G610" s="489"/>
      <c r="H610" s="489"/>
      <c r="I610" s="489"/>
    </row>
    <row r="611" spans="1:9" x14ac:dyDescent="0.25">
      <c r="A611" s="6"/>
      <c r="B611" s="489"/>
      <c r="C611" s="489"/>
      <c r="D611" s="31"/>
      <c r="E611" s="489"/>
      <c r="F611" s="489"/>
      <c r="G611" s="489"/>
      <c r="H611" s="489"/>
      <c r="I611" s="489"/>
    </row>
    <row r="612" spans="1:9" x14ac:dyDescent="0.25">
      <c r="A612" s="6"/>
      <c r="B612" s="489"/>
      <c r="C612" s="489"/>
      <c r="D612" s="31"/>
      <c r="E612" s="489"/>
      <c r="F612" s="489"/>
      <c r="G612" s="489"/>
      <c r="H612" s="489"/>
      <c r="I612" s="489"/>
    </row>
    <row r="613" spans="1:9" x14ac:dyDescent="0.25">
      <c r="A613" s="6"/>
      <c r="B613" s="489"/>
      <c r="C613" s="489"/>
      <c r="D613" s="31"/>
      <c r="E613" s="489"/>
      <c r="F613" s="489"/>
      <c r="G613" s="489"/>
      <c r="H613" s="489"/>
      <c r="I613" s="489"/>
    </row>
    <row r="614" spans="1:9" x14ac:dyDescent="0.25">
      <c r="A614" s="6"/>
      <c r="B614" s="489"/>
      <c r="C614" s="489"/>
      <c r="D614" s="31"/>
      <c r="E614" s="489"/>
      <c r="F614" s="489"/>
      <c r="G614" s="489"/>
      <c r="H614" s="489"/>
      <c r="I614" s="489"/>
    </row>
    <row r="615" spans="1:9" x14ac:dyDescent="0.25">
      <c r="A615" s="6"/>
      <c r="B615" s="489"/>
      <c r="C615" s="489"/>
      <c r="D615" s="31"/>
      <c r="E615" s="489"/>
      <c r="F615" s="489"/>
      <c r="G615" s="489"/>
      <c r="H615" s="489"/>
      <c r="I615" s="489"/>
    </row>
    <row r="616" spans="1:9" x14ac:dyDescent="0.25">
      <c r="A616" s="6"/>
      <c r="B616" s="489"/>
      <c r="C616" s="489"/>
      <c r="D616" s="31"/>
      <c r="E616" s="489"/>
      <c r="F616" s="489"/>
      <c r="G616" s="489"/>
      <c r="H616" s="489"/>
      <c r="I616" s="489"/>
    </row>
    <row r="617" spans="1:9" x14ac:dyDescent="0.25">
      <c r="A617" s="6"/>
      <c r="B617" s="489"/>
      <c r="C617" s="489"/>
      <c r="D617" s="31"/>
      <c r="E617" s="489"/>
      <c r="F617" s="489"/>
      <c r="G617" s="489"/>
      <c r="H617" s="489"/>
      <c r="I617" s="489"/>
    </row>
    <row r="618" spans="1:9" x14ac:dyDescent="0.25">
      <c r="A618" s="6"/>
      <c r="B618" s="489"/>
      <c r="C618" s="489"/>
      <c r="D618" s="31"/>
      <c r="E618" s="489"/>
      <c r="F618" s="489"/>
      <c r="G618" s="489"/>
      <c r="H618" s="489"/>
      <c r="I618" s="489"/>
    </row>
    <row r="619" spans="1:9" x14ac:dyDescent="0.25">
      <c r="A619" s="6"/>
      <c r="B619" s="489"/>
      <c r="C619" s="489"/>
      <c r="D619" s="31"/>
      <c r="E619" s="489"/>
      <c r="F619" s="489"/>
      <c r="G619" s="489"/>
      <c r="H619" s="489"/>
      <c r="I619" s="489"/>
    </row>
    <row r="620" spans="1:9" x14ac:dyDescent="0.25">
      <c r="A620" s="6"/>
      <c r="B620" s="489"/>
      <c r="C620" s="489"/>
      <c r="D620" s="31"/>
      <c r="E620" s="489"/>
      <c r="F620" s="489"/>
      <c r="G620" s="489"/>
      <c r="H620" s="489"/>
      <c r="I620" s="489"/>
    </row>
    <row r="621" spans="1:9" x14ac:dyDescent="0.25">
      <c r="A621" s="6"/>
      <c r="B621" s="489"/>
      <c r="C621" s="489"/>
      <c r="D621" s="31"/>
      <c r="E621" s="489"/>
      <c r="F621" s="489"/>
      <c r="G621" s="489"/>
      <c r="H621" s="489"/>
      <c r="I621" s="489"/>
    </row>
    <row r="622" spans="1:9" x14ac:dyDescent="0.25">
      <c r="A622" s="6"/>
      <c r="B622" s="489"/>
      <c r="C622" s="489"/>
      <c r="D622" s="31"/>
      <c r="E622" s="489"/>
      <c r="F622" s="489"/>
      <c r="G622" s="489"/>
      <c r="H622" s="489"/>
      <c r="I622" s="489"/>
    </row>
    <row r="623" spans="1:9" x14ac:dyDescent="0.25">
      <c r="A623" s="6"/>
      <c r="B623" s="489"/>
      <c r="C623" s="489"/>
      <c r="D623" s="31"/>
      <c r="E623" s="489"/>
      <c r="F623" s="489"/>
      <c r="G623" s="489"/>
      <c r="H623" s="489"/>
      <c r="I623" s="489"/>
    </row>
    <row r="624" spans="1:9" x14ac:dyDescent="0.25">
      <c r="A624" s="6"/>
      <c r="B624" s="489"/>
      <c r="C624" s="489"/>
      <c r="D624" s="31"/>
      <c r="E624" s="489"/>
      <c r="F624" s="489"/>
      <c r="G624" s="489"/>
      <c r="H624" s="489"/>
      <c r="I624" s="489"/>
    </row>
    <row r="625" spans="1:9" x14ac:dyDescent="0.25">
      <c r="A625" s="6"/>
      <c r="B625" s="489"/>
      <c r="C625" s="489"/>
      <c r="D625" s="31"/>
      <c r="E625" s="489"/>
      <c r="F625" s="489"/>
      <c r="G625" s="489"/>
      <c r="H625" s="489"/>
      <c r="I625" s="489"/>
    </row>
    <row r="626" spans="1:9" x14ac:dyDescent="0.25">
      <c r="A626" s="6"/>
      <c r="B626" s="489"/>
      <c r="C626" s="489"/>
      <c r="D626" s="31"/>
      <c r="E626" s="489"/>
      <c r="F626" s="489"/>
      <c r="G626" s="489"/>
      <c r="H626" s="489"/>
      <c r="I626" s="489"/>
    </row>
    <row r="627" spans="1:9" x14ac:dyDescent="0.25">
      <c r="A627" s="6"/>
      <c r="B627" s="489"/>
      <c r="C627" s="489"/>
      <c r="D627" s="31"/>
      <c r="E627" s="489"/>
      <c r="F627" s="489"/>
      <c r="G627" s="489"/>
      <c r="H627" s="489"/>
      <c r="I627" s="489"/>
    </row>
    <row r="628" spans="1:9" x14ac:dyDescent="0.25">
      <c r="A628" s="6"/>
      <c r="B628" s="489"/>
      <c r="C628" s="489"/>
      <c r="D628" s="31"/>
      <c r="E628" s="489"/>
      <c r="F628" s="489"/>
      <c r="G628" s="489"/>
      <c r="H628" s="489"/>
      <c r="I628" s="489"/>
    </row>
    <row r="629" spans="1:9" x14ac:dyDescent="0.25">
      <c r="A629" s="6"/>
      <c r="B629" s="489"/>
      <c r="C629" s="489"/>
      <c r="D629" s="31"/>
      <c r="E629" s="489"/>
      <c r="F629" s="489"/>
      <c r="G629" s="489"/>
      <c r="H629" s="489"/>
      <c r="I629" s="489"/>
    </row>
    <row r="630" spans="1:9" x14ac:dyDescent="0.25">
      <c r="A630" s="6"/>
      <c r="B630" s="489"/>
      <c r="C630" s="489"/>
      <c r="D630" s="31"/>
      <c r="E630" s="489"/>
      <c r="F630" s="489"/>
      <c r="G630" s="489"/>
      <c r="H630" s="489"/>
      <c r="I630" s="489"/>
    </row>
    <row r="631" spans="1:9" x14ac:dyDescent="0.25">
      <c r="A631" s="6"/>
      <c r="B631" s="489"/>
      <c r="C631" s="489"/>
      <c r="D631" s="31"/>
      <c r="E631" s="489"/>
      <c r="F631" s="489"/>
      <c r="G631" s="489"/>
      <c r="H631" s="489"/>
      <c r="I631" s="489"/>
    </row>
    <row r="632" spans="1:9" x14ac:dyDescent="0.25">
      <c r="A632" s="6"/>
      <c r="B632" s="489"/>
      <c r="C632" s="489"/>
      <c r="D632" s="31"/>
      <c r="E632" s="489"/>
      <c r="F632" s="489"/>
      <c r="G632" s="489"/>
      <c r="H632" s="489"/>
      <c r="I632" s="489"/>
    </row>
    <row r="633" spans="1:9" x14ac:dyDescent="0.25">
      <c r="A633" s="6"/>
      <c r="B633" s="489"/>
      <c r="C633" s="489"/>
      <c r="D633" s="31"/>
      <c r="E633" s="489"/>
      <c r="F633" s="489"/>
      <c r="G633" s="489"/>
      <c r="H633" s="489"/>
      <c r="I633" s="489"/>
    </row>
    <row r="634" spans="1:9" x14ac:dyDescent="0.25">
      <c r="A634" s="6"/>
      <c r="B634" s="489"/>
      <c r="C634" s="489"/>
      <c r="D634" s="31"/>
      <c r="E634" s="489"/>
      <c r="F634" s="489"/>
      <c r="G634" s="489"/>
      <c r="H634" s="489"/>
      <c r="I634" s="489"/>
    </row>
    <row r="635" spans="1:9" x14ac:dyDescent="0.25">
      <c r="A635" s="6"/>
      <c r="B635" s="489"/>
      <c r="C635" s="489"/>
      <c r="D635" s="31"/>
      <c r="E635" s="489"/>
      <c r="F635" s="489"/>
      <c r="G635" s="489"/>
      <c r="H635" s="489"/>
      <c r="I635" s="489"/>
    </row>
    <row r="636" spans="1:9" x14ac:dyDescent="0.25">
      <c r="A636" s="6"/>
      <c r="B636" s="489"/>
      <c r="C636" s="489"/>
      <c r="D636" s="31"/>
      <c r="E636" s="489"/>
      <c r="F636" s="489"/>
      <c r="G636" s="489"/>
      <c r="H636" s="489"/>
      <c r="I636" s="489"/>
    </row>
    <row r="637" spans="1:9" x14ac:dyDescent="0.25">
      <c r="A637" s="6"/>
      <c r="B637" s="489"/>
      <c r="C637" s="489"/>
      <c r="D637" s="31"/>
      <c r="E637" s="489"/>
      <c r="F637" s="489"/>
      <c r="G637" s="489"/>
      <c r="H637" s="489"/>
      <c r="I637" s="489"/>
    </row>
    <row r="638" spans="1:9" x14ac:dyDescent="0.25">
      <c r="A638" s="6"/>
      <c r="B638" s="489"/>
      <c r="C638" s="489"/>
      <c r="D638" s="31"/>
      <c r="E638" s="489"/>
      <c r="F638" s="489"/>
      <c r="G638" s="489"/>
      <c r="H638" s="489"/>
      <c r="I638" s="489"/>
    </row>
    <row r="639" spans="1:9" x14ac:dyDescent="0.25">
      <c r="A639" s="6"/>
      <c r="B639" s="489"/>
      <c r="C639" s="489"/>
      <c r="D639" s="31"/>
      <c r="E639" s="489"/>
      <c r="F639" s="489"/>
      <c r="G639" s="489"/>
      <c r="H639" s="489"/>
      <c r="I639" s="489"/>
    </row>
    <row r="640" spans="1:9" x14ac:dyDescent="0.25">
      <c r="A640" s="6"/>
      <c r="B640" s="489"/>
      <c r="C640" s="489"/>
      <c r="D640" s="31"/>
      <c r="E640" s="489"/>
      <c r="F640" s="489"/>
      <c r="G640" s="489"/>
      <c r="H640" s="489"/>
      <c r="I640" s="489"/>
    </row>
    <row r="641" spans="1:9" x14ac:dyDescent="0.25">
      <c r="A641" s="6"/>
      <c r="B641" s="489"/>
      <c r="C641" s="489"/>
      <c r="D641" s="31"/>
      <c r="E641" s="489"/>
      <c r="F641" s="489"/>
      <c r="G641" s="489"/>
      <c r="H641" s="489"/>
      <c r="I641" s="489"/>
    </row>
    <row r="642" spans="1:9" x14ac:dyDescent="0.25">
      <c r="A642" s="6"/>
      <c r="B642" s="489"/>
      <c r="C642" s="489"/>
      <c r="D642" s="31"/>
      <c r="E642" s="489"/>
      <c r="F642" s="489"/>
      <c r="G642" s="489"/>
      <c r="H642" s="489"/>
      <c r="I642" s="489"/>
    </row>
    <row r="643" spans="1:9" x14ac:dyDescent="0.25">
      <c r="A643" s="6"/>
      <c r="B643" s="489"/>
      <c r="C643" s="489"/>
      <c r="D643" s="31"/>
      <c r="E643" s="489"/>
      <c r="F643" s="489"/>
      <c r="G643" s="489"/>
      <c r="H643" s="489"/>
      <c r="I643" s="489"/>
    </row>
    <row r="644" spans="1:9" x14ac:dyDescent="0.25">
      <c r="A644" s="6"/>
      <c r="B644" s="489"/>
      <c r="C644" s="489"/>
      <c r="D644" s="31"/>
      <c r="E644" s="489"/>
      <c r="F644" s="489"/>
      <c r="G644" s="489"/>
      <c r="H644" s="489"/>
      <c r="I644" s="489"/>
    </row>
    <row r="645" spans="1:9" x14ac:dyDescent="0.25">
      <c r="A645" s="6"/>
      <c r="B645" s="489"/>
      <c r="C645" s="489"/>
      <c r="D645" s="31"/>
      <c r="E645" s="489"/>
      <c r="F645" s="489"/>
      <c r="G645" s="489"/>
      <c r="H645" s="489"/>
      <c r="I645" s="489"/>
    </row>
    <row r="646" spans="1:9" x14ac:dyDescent="0.25">
      <c r="A646" s="6"/>
      <c r="B646" s="489"/>
      <c r="C646" s="489"/>
      <c r="D646" s="31"/>
      <c r="E646" s="489"/>
      <c r="F646" s="489"/>
      <c r="G646" s="489"/>
      <c r="H646" s="489"/>
      <c r="I646" s="489"/>
    </row>
    <row r="647" spans="1:9" x14ac:dyDescent="0.25">
      <c r="A647" s="6"/>
      <c r="B647" s="489"/>
      <c r="C647" s="489"/>
      <c r="D647" s="31"/>
      <c r="E647" s="489"/>
      <c r="F647" s="489"/>
      <c r="G647" s="489"/>
      <c r="H647" s="489"/>
      <c r="I647" s="489"/>
    </row>
    <row r="648" spans="1:9" x14ac:dyDescent="0.25">
      <c r="A648" s="6"/>
      <c r="B648" s="489"/>
      <c r="C648" s="489"/>
      <c r="D648" s="31"/>
      <c r="E648" s="489"/>
      <c r="F648" s="489"/>
      <c r="G648" s="489"/>
      <c r="H648" s="489"/>
      <c r="I648" s="489"/>
    </row>
    <row r="649" spans="1:9" x14ac:dyDescent="0.25">
      <c r="A649" s="6"/>
      <c r="B649" s="489"/>
      <c r="C649" s="489"/>
      <c r="D649" s="31"/>
      <c r="E649" s="489"/>
      <c r="F649" s="489"/>
      <c r="G649" s="489"/>
      <c r="H649" s="489"/>
      <c r="I649" s="489"/>
    </row>
    <row r="650" spans="1:9" x14ac:dyDescent="0.25">
      <c r="A650" s="6"/>
      <c r="B650" s="489"/>
      <c r="C650" s="489"/>
      <c r="D650" s="31"/>
      <c r="E650" s="489"/>
      <c r="F650" s="489"/>
      <c r="G650" s="489"/>
      <c r="H650" s="489"/>
      <c r="I650" s="489"/>
    </row>
    <row r="651" spans="1:9" x14ac:dyDescent="0.25">
      <c r="A651" s="6"/>
      <c r="B651" s="489"/>
      <c r="C651" s="489"/>
      <c r="D651" s="31"/>
      <c r="E651" s="489"/>
      <c r="F651" s="489"/>
      <c r="G651" s="489"/>
      <c r="H651" s="489"/>
      <c r="I651" s="489"/>
    </row>
    <row r="652" spans="1:9" x14ac:dyDescent="0.25">
      <c r="A652" s="6"/>
      <c r="B652" s="489"/>
      <c r="C652" s="489"/>
      <c r="D652" s="31"/>
      <c r="E652" s="489"/>
      <c r="F652" s="489"/>
      <c r="G652" s="489"/>
      <c r="H652" s="489"/>
      <c r="I652" s="489"/>
    </row>
    <row r="653" spans="1:9" x14ac:dyDescent="0.25">
      <c r="A653" s="6"/>
      <c r="B653" s="489"/>
      <c r="C653" s="489"/>
      <c r="D653" s="31"/>
      <c r="E653" s="489"/>
      <c r="F653" s="489"/>
      <c r="G653" s="489"/>
      <c r="H653" s="489"/>
      <c r="I653" s="489"/>
    </row>
    <row r="654" spans="1:9" x14ac:dyDescent="0.25">
      <c r="A654" s="6"/>
      <c r="B654" s="489"/>
      <c r="C654" s="489"/>
      <c r="D654" s="31"/>
      <c r="E654" s="489"/>
      <c r="F654" s="489"/>
      <c r="G654" s="489"/>
      <c r="H654" s="489"/>
      <c r="I654" s="489"/>
    </row>
    <row r="655" spans="1:9" x14ac:dyDescent="0.25">
      <c r="A655" s="6"/>
      <c r="B655" s="489"/>
      <c r="C655" s="489"/>
      <c r="D655" s="31"/>
      <c r="E655" s="489"/>
      <c r="F655" s="489"/>
      <c r="G655" s="489"/>
      <c r="H655" s="489"/>
      <c r="I655" s="489"/>
    </row>
    <row r="656" spans="1:9" x14ac:dyDescent="0.25">
      <c r="A656" s="6"/>
      <c r="B656" s="489"/>
      <c r="C656" s="489"/>
      <c r="D656" s="31"/>
      <c r="E656" s="489"/>
      <c r="F656" s="489"/>
      <c r="G656" s="489"/>
      <c r="H656" s="489"/>
      <c r="I656" s="489"/>
    </row>
    <row r="657" spans="1:9" x14ac:dyDescent="0.25">
      <c r="A657" s="6"/>
      <c r="B657" s="489"/>
      <c r="C657" s="489"/>
      <c r="D657" s="31"/>
      <c r="E657" s="489"/>
      <c r="F657" s="489"/>
      <c r="G657" s="489"/>
      <c r="H657" s="489"/>
      <c r="I657" s="489"/>
    </row>
    <row r="658" spans="1:9" x14ac:dyDescent="0.25">
      <c r="A658" s="6"/>
      <c r="B658" s="489"/>
      <c r="C658" s="489"/>
      <c r="D658" s="31"/>
      <c r="E658" s="489"/>
      <c r="F658" s="489"/>
      <c r="G658" s="489"/>
      <c r="H658" s="489"/>
      <c r="I658" s="489"/>
    </row>
    <row r="659" spans="1:9" x14ac:dyDescent="0.25">
      <c r="A659" s="6"/>
      <c r="B659" s="489"/>
      <c r="C659" s="489"/>
      <c r="D659" s="31"/>
      <c r="E659" s="489"/>
      <c r="F659" s="489"/>
      <c r="G659" s="489"/>
      <c r="H659" s="489"/>
      <c r="I659" s="489"/>
    </row>
    <row r="660" spans="1:9" x14ac:dyDescent="0.25">
      <c r="A660" s="6"/>
      <c r="B660" s="489"/>
      <c r="C660" s="489"/>
      <c r="D660" s="31"/>
      <c r="E660" s="489"/>
      <c r="F660" s="489"/>
      <c r="G660" s="489"/>
      <c r="H660" s="489"/>
      <c r="I660" s="489"/>
    </row>
    <row r="661" spans="1:9" x14ac:dyDescent="0.25">
      <c r="A661" s="6"/>
      <c r="B661" s="489"/>
      <c r="C661" s="489"/>
      <c r="D661" s="31"/>
      <c r="E661" s="489"/>
      <c r="F661" s="489"/>
      <c r="G661" s="489"/>
      <c r="H661" s="489"/>
      <c r="I661" s="489"/>
    </row>
    <row r="662" spans="1:9" x14ac:dyDescent="0.25">
      <c r="A662" s="6"/>
      <c r="B662" s="489"/>
      <c r="C662" s="489"/>
      <c r="D662" s="31"/>
      <c r="E662" s="489"/>
      <c r="F662" s="489"/>
      <c r="G662" s="489"/>
      <c r="H662" s="489"/>
      <c r="I662" s="489"/>
    </row>
    <row r="663" spans="1:9" x14ac:dyDescent="0.25">
      <c r="A663" s="6"/>
      <c r="B663" s="489"/>
      <c r="C663" s="489"/>
      <c r="D663" s="31"/>
      <c r="E663" s="489"/>
      <c r="F663" s="489"/>
      <c r="G663" s="489"/>
      <c r="H663" s="489"/>
      <c r="I663" s="489"/>
    </row>
    <row r="664" spans="1:9" x14ac:dyDescent="0.25">
      <c r="A664" s="6"/>
      <c r="B664" s="489"/>
      <c r="C664" s="489"/>
      <c r="D664" s="31"/>
      <c r="E664" s="489"/>
      <c r="F664" s="489"/>
      <c r="G664" s="489"/>
      <c r="H664" s="489"/>
      <c r="I664" s="489"/>
    </row>
    <row r="665" spans="1:9" x14ac:dyDescent="0.25">
      <c r="A665" s="6"/>
      <c r="B665" s="489"/>
      <c r="C665" s="489"/>
      <c r="D665" s="31"/>
      <c r="E665" s="489"/>
      <c r="F665" s="489"/>
      <c r="G665" s="489"/>
      <c r="H665" s="489"/>
      <c r="I665" s="489"/>
    </row>
    <row r="666" spans="1:9" x14ac:dyDescent="0.25">
      <c r="A666" s="6"/>
      <c r="B666" s="489"/>
      <c r="C666" s="489"/>
      <c r="D666" s="31"/>
      <c r="E666" s="489"/>
      <c r="F666" s="489"/>
      <c r="G666" s="489"/>
      <c r="H666" s="489"/>
      <c r="I666" s="489"/>
    </row>
    <row r="667" spans="1:9" x14ac:dyDescent="0.25">
      <c r="A667" s="6"/>
      <c r="B667" s="489"/>
      <c r="C667" s="489"/>
      <c r="D667" s="31"/>
      <c r="E667" s="489"/>
      <c r="F667" s="489"/>
      <c r="G667" s="489"/>
      <c r="H667" s="489"/>
      <c r="I667" s="489"/>
    </row>
    <row r="668" spans="1:9" x14ac:dyDescent="0.25">
      <c r="A668" s="6"/>
      <c r="B668" s="489"/>
      <c r="C668" s="489"/>
      <c r="D668" s="31"/>
      <c r="E668" s="489"/>
      <c r="F668" s="489"/>
      <c r="G668" s="489"/>
      <c r="H668" s="489"/>
      <c r="I668" s="489"/>
    </row>
    <row r="669" spans="1:9" x14ac:dyDescent="0.25">
      <c r="A669" s="6"/>
      <c r="B669" s="489"/>
      <c r="C669" s="489"/>
      <c r="D669" s="31"/>
      <c r="E669" s="489"/>
      <c r="F669" s="489"/>
      <c r="G669" s="489"/>
      <c r="H669" s="489"/>
      <c r="I669" s="489"/>
    </row>
    <row r="670" spans="1:9" x14ac:dyDescent="0.25">
      <c r="A670" s="6"/>
      <c r="B670" s="489"/>
      <c r="C670" s="489"/>
      <c r="D670" s="31"/>
      <c r="E670" s="489"/>
      <c r="F670" s="489"/>
      <c r="G670" s="489"/>
      <c r="H670" s="489"/>
      <c r="I670" s="489"/>
    </row>
    <row r="671" spans="1:9" x14ac:dyDescent="0.25">
      <c r="A671" s="6"/>
      <c r="B671" s="489"/>
      <c r="C671" s="489"/>
      <c r="D671" s="31"/>
      <c r="E671" s="489"/>
      <c r="F671" s="489"/>
      <c r="G671" s="489"/>
      <c r="H671" s="489"/>
      <c r="I671" s="489"/>
    </row>
    <row r="672" spans="1:9" x14ac:dyDescent="0.25">
      <c r="A672" s="6"/>
      <c r="B672" s="489"/>
      <c r="C672" s="489"/>
      <c r="D672" s="31"/>
      <c r="E672" s="489"/>
      <c r="F672" s="489"/>
      <c r="G672" s="489"/>
      <c r="H672" s="489"/>
      <c r="I672" s="489"/>
    </row>
    <row r="673" spans="1:9" x14ac:dyDescent="0.25">
      <c r="A673" s="6"/>
      <c r="B673" s="489"/>
      <c r="C673" s="489"/>
      <c r="D673" s="31"/>
      <c r="E673" s="489"/>
      <c r="F673" s="489"/>
      <c r="G673" s="489"/>
      <c r="H673" s="489"/>
      <c r="I673" s="489"/>
    </row>
    <row r="674" spans="1:9" x14ac:dyDescent="0.25">
      <c r="A674" s="6"/>
      <c r="B674" s="489"/>
      <c r="C674" s="489"/>
      <c r="D674" s="31"/>
      <c r="E674" s="489"/>
      <c r="F674" s="489"/>
      <c r="G674" s="489"/>
      <c r="H674" s="489"/>
      <c r="I674" s="489"/>
    </row>
    <row r="675" spans="1:9" x14ac:dyDescent="0.25">
      <c r="A675" s="6"/>
      <c r="B675" s="489"/>
      <c r="C675" s="489"/>
      <c r="D675" s="31"/>
      <c r="E675" s="489"/>
      <c r="F675" s="489"/>
      <c r="G675" s="489"/>
      <c r="H675" s="489"/>
      <c r="I675" s="489"/>
    </row>
    <row r="676" spans="1:9" x14ac:dyDescent="0.25">
      <c r="A676" s="6"/>
      <c r="B676" s="489"/>
      <c r="C676" s="489"/>
      <c r="D676" s="31"/>
      <c r="E676" s="489"/>
      <c r="F676" s="489"/>
      <c r="G676" s="489"/>
      <c r="H676" s="489"/>
      <c r="I676" s="489"/>
    </row>
    <row r="677" spans="1:9" x14ac:dyDescent="0.25">
      <c r="A677" s="6"/>
      <c r="B677" s="489"/>
      <c r="C677" s="489"/>
      <c r="D677" s="31"/>
      <c r="E677" s="489"/>
      <c r="F677" s="489"/>
      <c r="G677" s="489"/>
      <c r="H677" s="489"/>
      <c r="I677" s="489"/>
    </row>
    <row r="678" spans="1:9" x14ac:dyDescent="0.25">
      <c r="A678" s="6"/>
      <c r="B678" s="489"/>
      <c r="C678" s="489"/>
      <c r="D678" s="31"/>
      <c r="E678" s="489"/>
      <c r="F678" s="489"/>
      <c r="G678" s="489"/>
      <c r="H678" s="489"/>
      <c r="I678" s="489"/>
    </row>
    <row r="679" spans="1:9" x14ac:dyDescent="0.25">
      <c r="A679" s="6"/>
      <c r="B679" s="489"/>
      <c r="C679" s="489"/>
      <c r="D679" s="31"/>
      <c r="E679" s="489"/>
      <c r="F679" s="489"/>
      <c r="G679" s="489"/>
      <c r="H679" s="489"/>
      <c r="I679" s="489"/>
    </row>
    <row r="680" spans="1:9" x14ac:dyDescent="0.25">
      <c r="A680" s="6"/>
      <c r="B680" s="489"/>
      <c r="C680" s="489"/>
      <c r="D680" s="31"/>
      <c r="E680" s="489"/>
      <c r="F680" s="489"/>
      <c r="G680" s="489"/>
      <c r="H680" s="489"/>
      <c r="I680" s="489"/>
    </row>
    <row r="681" spans="1:9" x14ac:dyDescent="0.25">
      <c r="A681" s="6"/>
      <c r="B681" s="489"/>
      <c r="C681" s="489"/>
      <c r="D681" s="31"/>
      <c r="E681" s="489"/>
      <c r="F681" s="489"/>
      <c r="G681" s="489"/>
      <c r="H681" s="489"/>
      <c r="I681" s="489"/>
    </row>
    <row r="682" spans="1:9" x14ac:dyDescent="0.25">
      <c r="A682" s="6"/>
      <c r="B682" s="489"/>
      <c r="C682" s="489"/>
      <c r="D682" s="31"/>
      <c r="E682" s="489"/>
      <c r="F682" s="489"/>
      <c r="G682" s="489"/>
      <c r="H682" s="489"/>
      <c r="I682" s="489"/>
    </row>
    <row r="683" spans="1:9" x14ac:dyDescent="0.25">
      <c r="A683" s="6"/>
      <c r="B683" s="489"/>
      <c r="C683" s="489"/>
      <c r="D683" s="31"/>
      <c r="E683" s="489"/>
      <c r="F683" s="489"/>
      <c r="G683" s="489"/>
      <c r="H683" s="489"/>
      <c r="I683" s="489"/>
    </row>
    <row r="684" spans="1:9" x14ac:dyDescent="0.25">
      <c r="A684" s="6"/>
      <c r="B684" s="489"/>
      <c r="C684" s="489"/>
      <c r="D684" s="31"/>
      <c r="E684" s="489"/>
      <c r="F684" s="489"/>
      <c r="G684" s="489"/>
      <c r="H684" s="489"/>
      <c r="I684" s="489"/>
    </row>
    <row r="685" spans="1:9" x14ac:dyDescent="0.25">
      <c r="A685" s="6"/>
      <c r="B685" s="489"/>
      <c r="C685" s="489"/>
      <c r="D685" s="31"/>
      <c r="E685" s="489"/>
      <c r="F685" s="489"/>
      <c r="G685" s="489"/>
      <c r="H685" s="489"/>
      <c r="I685" s="489"/>
    </row>
    <row r="686" spans="1:9" x14ac:dyDescent="0.25">
      <c r="A686" s="6"/>
      <c r="B686" s="489"/>
      <c r="C686" s="489"/>
      <c r="D686" s="31"/>
      <c r="E686" s="489"/>
      <c r="F686" s="489"/>
      <c r="G686" s="489"/>
      <c r="H686" s="489"/>
      <c r="I686" s="489"/>
    </row>
    <row r="687" spans="1:9" x14ac:dyDescent="0.25">
      <c r="A687" s="6"/>
      <c r="B687" s="489"/>
      <c r="C687" s="489"/>
      <c r="D687" s="31"/>
      <c r="E687" s="489"/>
      <c r="F687" s="489"/>
      <c r="G687" s="489"/>
      <c r="H687" s="489"/>
      <c r="I687" s="489"/>
    </row>
    <row r="688" spans="1:9" x14ac:dyDescent="0.25">
      <c r="A688" s="6"/>
      <c r="B688" s="489"/>
      <c r="C688" s="489"/>
      <c r="D688" s="31"/>
      <c r="E688" s="489"/>
      <c r="F688" s="489"/>
      <c r="G688" s="489"/>
      <c r="H688" s="489"/>
      <c r="I688" s="489"/>
    </row>
    <row r="689" spans="1:9" x14ac:dyDescent="0.25">
      <c r="A689" s="6"/>
      <c r="B689" s="489"/>
      <c r="C689" s="489"/>
      <c r="D689" s="31"/>
      <c r="E689" s="489"/>
      <c r="F689" s="489"/>
      <c r="G689" s="489"/>
      <c r="H689" s="489"/>
      <c r="I689" s="489"/>
    </row>
    <row r="690" spans="1:9" x14ac:dyDescent="0.25">
      <c r="A690" s="6"/>
      <c r="B690" s="489"/>
      <c r="C690" s="489"/>
      <c r="D690" s="31"/>
      <c r="E690" s="489"/>
      <c r="F690" s="489"/>
      <c r="G690" s="489"/>
      <c r="H690" s="489"/>
      <c r="I690" s="489"/>
    </row>
    <row r="691" spans="1:9" x14ac:dyDescent="0.25">
      <c r="A691" s="6"/>
      <c r="B691" s="489"/>
      <c r="C691" s="489"/>
      <c r="D691" s="31"/>
      <c r="E691" s="489"/>
      <c r="F691" s="489"/>
      <c r="G691" s="489"/>
      <c r="H691" s="489"/>
      <c r="I691" s="489"/>
    </row>
    <row r="692" spans="1:9" x14ac:dyDescent="0.25">
      <c r="A692" s="6"/>
      <c r="B692" s="489"/>
      <c r="C692" s="489"/>
      <c r="D692" s="31"/>
      <c r="E692" s="489"/>
      <c r="F692" s="489"/>
      <c r="G692" s="489"/>
      <c r="H692" s="489"/>
      <c r="I692" s="489"/>
    </row>
    <row r="693" spans="1:9" x14ac:dyDescent="0.25">
      <c r="A693" s="6"/>
      <c r="B693" s="489"/>
      <c r="C693" s="489"/>
      <c r="D693" s="31"/>
      <c r="E693" s="489"/>
      <c r="F693" s="489"/>
      <c r="G693" s="489"/>
      <c r="H693" s="489"/>
      <c r="I693" s="489"/>
    </row>
    <row r="694" spans="1:9" x14ac:dyDescent="0.25">
      <c r="A694" s="6"/>
      <c r="B694" s="489"/>
      <c r="C694" s="489"/>
      <c r="D694" s="31"/>
      <c r="E694" s="489"/>
      <c r="F694" s="489"/>
      <c r="G694" s="489"/>
      <c r="H694" s="489"/>
      <c r="I694" s="489"/>
    </row>
    <row r="695" spans="1:9" x14ac:dyDescent="0.25">
      <c r="A695" s="6"/>
      <c r="B695" s="489"/>
      <c r="C695" s="489"/>
      <c r="D695" s="31"/>
      <c r="E695" s="489"/>
      <c r="F695" s="489"/>
      <c r="G695" s="489"/>
      <c r="H695" s="489"/>
      <c r="I695" s="489"/>
    </row>
    <row r="696" spans="1:9" x14ac:dyDescent="0.25">
      <c r="A696" s="6"/>
      <c r="B696" s="489"/>
      <c r="C696" s="489"/>
      <c r="D696" s="31"/>
      <c r="E696" s="489"/>
      <c r="F696" s="489"/>
      <c r="G696" s="489"/>
      <c r="H696" s="489"/>
      <c r="I696" s="489"/>
    </row>
    <row r="697" spans="1:9" x14ac:dyDescent="0.25">
      <c r="A697" s="6"/>
      <c r="B697" s="489"/>
      <c r="C697" s="489"/>
      <c r="D697" s="31"/>
      <c r="E697" s="489"/>
      <c r="F697" s="489"/>
      <c r="G697" s="489"/>
      <c r="H697" s="489"/>
      <c r="I697" s="489"/>
    </row>
    <row r="698" spans="1:9" x14ac:dyDescent="0.25">
      <c r="A698" s="6"/>
      <c r="B698" s="489"/>
      <c r="C698" s="489"/>
      <c r="D698" s="31"/>
      <c r="E698" s="489"/>
      <c r="F698" s="489"/>
      <c r="G698" s="489"/>
      <c r="H698" s="489"/>
      <c r="I698" s="489"/>
    </row>
    <row r="699" spans="1:9" x14ac:dyDescent="0.25">
      <c r="A699" s="6"/>
      <c r="B699" s="489"/>
      <c r="C699" s="489"/>
      <c r="D699" s="31"/>
      <c r="E699" s="489"/>
      <c r="F699" s="489"/>
      <c r="G699" s="489"/>
      <c r="H699" s="489"/>
      <c r="I699" s="489"/>
    </row>
    <row r="700" spans="1:9" x14ac:dyDescent="0.25">
      <c r="A700" s="6"/>
      <c r="B700" s="489"/>
      <c r="C700" s="489"/>
      <c r="D700" s="31"/>
      <c r="E700" s="489"/>
      <c r="F700" s="489"/>
      <c r="G700" s="489"/>
      <c r="H700" s="489"/>
      <c r="I700" s="489"/>
    </row>
    <row r="701" spans="1:9" x14ac:dyDescent="0.25">
      <c r="A701" s="6"/>
      <c r="B701" s="489"/>
      <c r="C701" s="489"/>
      <c r="D701" s="31"/>
      <c r="E701" s="489"/>
      <c r="F701" s="489"/>
      <c r="G701" s="489"/>
      <c r="H701" s="489"/>
      <c r="I701" s="489"/>
    </row>
    <row r="702" spans="1:9" x14ac:dyDescent="0.25">
      <c r="A702" s="6"/>
      <c r="B702" s="489"/>
      <c r="C702" s="489"/>
      <c r="D702" s="31"/>
      <c r="E702" s="489"/>
      <c r="F702" s="489"/>
      <c r="G702" s="489"/>
      <c r="H702" s="489"/>
      <c r="I702" s="489"/>
    </row>
    <row r="703" spans="1:9" x14ac:dyDescent="0.25">
      <c r="A703" s="6"/>
      <c r="B703" s="489"/>
      <c r="C703" s="489"/>
      <c r="D703" s="31"/>
      <c r="E703" s="489"/>
      <c r="F703" s="489"/>
      <c r="G703" s="489"/>
      <c r="H703" s="489"/>
      <c r="I703" s="489"/>
    </row>
    <row r="704" spans="1:9" x14ac:dyDescent="0.25">
      <c r="A704" s="6"/>
      <c r="B704" s="489"/>
      <c r="C704" s="489"/>
      <c r="D704" s="31"/>
      <c r="E704" s="489"/>
      <c r="F704" s="489"/>
      <c r="G704" s="489"/>
      <c r="H704" s="489"/>
      <c r="I704" s="489"/>
    </row>
    <row r="705" spans="1:9" x14ac:dyDescent="0.25">
      <c r="A705" s="6"/>
      <c r="B705" s="489"/>
      <c r="C705" s="489"/>
      <c r="D705" s="31"/>
      <c r="E705" s="489"/>
      <c r="F705" s="489"/>
      <c r="G705" s="489"/>
      <c r="H705" s="489"/>
      <c r="I705" s="489"/>
    </row>
    <row r="706" spans="1:9" x14ac:dyDescent="0.25">
      <c r="A706" s="6"/>
      <c r="B706" s="489"/>
      <c r="C706" s="489"/>
      <c r="D706" s="31"/>
      <c r="E706" s="489"/>
      <c r="F706" s="489"/>
      <c r="G706" s="489"/>
      <c r="H706" s="489"/>
      <c r="I706" s="489"/>
    </row>
    <row r="707" spans="1:9" x14ac:dyDescent="0.25">
      <c r="A707" s="6"/>
      <c r="B707" s="489"/>
      <c r="C707" s="489"/>
      <c r="D707" s="31"/>
      <c r="E707" s="489"/>
      <c r="F707" s="489"/>
      <c r="G707" s="489"/>
      <c r="H707" s="489"/>
      <c r="I707" s="489"/>
    </row>
    <row r="708" spans="1:9" x14ac:dyDescent="0.25">
      <c r="A708" s="6"/>
      <c r="B708" s="489"/>
      <c r="C708" s="489"/>
      <c r="D708" s="31"/>
      <c r="E708" s="489"/>
      <c r="F708" s="489"/>
      <c r="G708" s="489"/>
      <c r="H708" s="489"/>
      <c r="I708" s="489"/>
    </row>
    <row r="709" spans="1:9" x14ac:dyDescent="0.25">
      <c r="A709" s="6"/>
      <c r="B709" s="489"/>
      <c r="C709" s="489"/>
      <c r="D709" s="31"/>
      <c r="E709" s="489"/>
      <c r="F709" s="489"/>
      <c r="G709" s="489"/>
      <c r="H709" s="489"/>
      <c r="I709" s="489"/>
    </row>
    <row r="710" spans="1:9" x14ac:dyDescent="0.25">
      <c r="A710" s="6"/>
      <c r="B710" s="489"/>
      <c r="C710" s="489"/>
      <c r="D710" s="31"/>
      <c r="E710" s="489"/>
      <c r="F710" s="489"/>
      <c r="G710" s="489"/>
      <c r="H710" s="489"/>
      <c r="I710" s="489"/>
    </row>
    <row r="711" spans="1:9" x14ac:dyDescent="0.25">
      <c r="A711" s="6"/>
      <c r="B711" s="489"/>
      <c r="C711" s="489"/>
      <c r="D711" s="31"/>
      <c r="E711" s="489"/>
      <c r="F711" s="489"/>
      <c r="G711" s="489"/>
      <c r="H711" s="489"/>
      <c r="I711" s="489"/>
    </row>
    <row r="712" spans="1:9" x14ac:dyDescent="0.25">
      <c r="A712" s="6"/>
      <c r="B712" s="489"/>
      <c r="C712" s="489"/>
      <c r="D712" s="31"/>
      <c r="E712" s="489"/>
      <c r="F712" s="489"/>
      <c r="G712" s="489"/>
      <c r="H712" s="489"/>
      <c r="I712" s="489"/>
    </row>
    <row r="713" spans="1:9" x14ac:dyDescent="0.25">
      <c r="A713" s="6"/>
      <c r="B713" s="489"/>
      <c r="C713" s="489"/>
      <c r="D713" s="31"/>
      <c r="E713" s="489"/>
      <c r="F713" s="489"/>
      <c r="G713" s="489"/>
      <c r="H713" s="489"/>
      <c r="I713" s="489"/>
    </row>
    <row r="714" spans="1:9" x14ac:dyDescent="0.25">
      <c r="A714" s="6"/>
      <c r="B714" s="489"/>
      <c r="C714" s="489"/>
      <c r="D714" s="31"/>
      <c r="E714" s="489"/>
      <c r="F714" s="489"/>
      <c r="G714" s="489"/>
      <c r="H714" s="489"/>
      <c r="I714" s="489"/>
    </row>
    <row r="715" spans="1:9" x14ac:dyDescent="0.25">
      <c r="A715" s="6"/>
      <c r="B715" s="489"/>
      <c r="C715" s="489"/>
      <c r="D715" s="31"/>
      <c r="E715" s="489"/>
      <c r="F715" s="489"/>
      <c r="G715" s="489"/>
      <c r="H715" s="489"/>
      <c r="I715" s="489"/>
    </row>
    <row r="716" spans="1:9" x14ac:dyDescent="0.25">
      <c r="A716" s="6"/>
      <c r="B716" s="489"/>
      <c r="C716" s="489"/>
      <c r="D716" s="31"/>
      <c r="E716" s="489"/>
      <c r="F716" s="489"/>
      <c r="G716" s="489"/>
      <c r="H716" s="489"/>
      <c r="I716" s="489"/>
    </row>
    <row r="717" spans="1:9" x14ac:dyDescent="0.25">
      <c r="A717" s="6"/>
      <c r="B717" s="489"/>
      <c r="C717" s="489"/>
      <c r="D717" s="31"/>
      <c r="E717" s="489"/>
      <c r="F717" s="489"/>
      <c r="G717" s="489"/>
      <c r="H717" s="489"/>
      <c r="I717" s="489"/>
    </row>
    <row r="718" spans="1:9" x14ac:dyDescent="0.25">
      <c r="A718" s="6"/>
      <c r="B718" s="489"/>
      <c r="C718" s="489"/>
      <c r="D718" s="31"/>
      <c r="E718" s="489"/>
      <c r="F718" s="489"/>
      <c r="G718" s="489"/>
      <c r="H718" s="489"/>
      <c r="I718" s="489"/>
    </row>
    <row r="719" spans="1:9" x14ac:dyDescent="0.25">
      <c r="A719" s="6"/>
      <c r="B719" s="489"/>
      <c r="C719" s="489"/>
      <c r="D719" s="31"/>
      <c r="E719" s="489"/>
      <c r="F719" s="489"/>
      <c r="G719" s="489"/>
      <c r="H719" s="489"/>
      <c r="I719" s="489"/>
    </row>
    <row r="720" spans="1:9" x14ac:dyDescent="0.25">
      <c r="A720" s="6"/>
      <c r="B720" s="489"/>
      <c r="C720" s="489"/>
      <c r="D720" s="31"/>
      <c r="E720" s="489"/>
      <c r="F720" s="489"/>
      <c r="G720" s="489"/>
      <c r="H720" s="489"/>
      <c r="I720" s="489"/>
    </row>
    <row r="721" spans="1:9" x14ac:dyDescent="0.25">
      <c r="A721" s="6"/>
      <c r="B721" s="489"/>
      <c r="C721" s="489"/>
      <c r="D721" s="31"/>
      <c r="E721" s="489"/>
      <c r="F721" s="489"/>
      <c r="G721" s="489"/>
      <c r="H721" s="489"/>
      <c r="I721" s="489"/>
    </row>
    <row r="722" spans="1:9" x14ac:dyDescent="0.25">
      <c r="A722" s="6"/>
      <c r="B722" s="489"/>
      <c r="C722" s="489"/>
      <c r="D722" s="31"/>
      <c r="E722" s="489"/>
      <c r="F722" s="489"/>
      <c r="G722" s="489"/>
      <c r="H722" s="489"/>
      <c r="I722" s="489"/>
    </row>
    <row r="723" spans="1:9" x14ac:dyDescent="0.25">
      <c r="A723" s="6"/>
      <c r="B723" s="489"/>
      <c r="C723" s="489"/>
      <c r="D723" s="31"/>
      <c r="E723" s="489"/>
      <c r="F723" s="489"/>
      <c r="G723" s="489"/>
      <c r="H723" s="489"/>
      <c r="I723" s="489"/>
    </row>
    <row r="724" spans="1:9" x14ac:dyDescent="0.25">
      <c r="A724" s="6"/>
      <c r="B724" s="489"/>
      <c r="C724" s="489"/>
      <c r="D724" s="31"/>
      <c r="E724" s="489"/>
      <c r="F724" s="489"/>
      <c r="G724" s="489"/>
      <c r="H724" s="489"/>
      <c r="I724" s="489"/>
    </row>
    <row r="725" spans="1:9" x14ac:dyDescent="0.25">
      <c r="A725" s="6"/>
      <c r="B725" s="489"/>
      <c r="C725" s="489"/>
      <c r="D725" s="31"/>
      <c r="E725" s="489"/>
      <c r="F725" s="489"/>
      <c r="G725" s="489"/>
      <c r="H725" s="489"/>
      <c r="I725" s="489"/>
    </row>
    <row r="726" spans="1:9" x14ac:dyDescent="0.25">
      <c r="A726" s="6"/>
      <c r="B726" s="489"/>
      <c r="C726" s="489"/>
      <c r="D726" s="31"/>
      <c r="E726" s="489"/>
      <c r="F726" s="489"/>
      <c r="G726" s="489"/>
      <c r="H726" s="489"/>
      <c r="I726" s="489"/>
    </row>
    <row r="727" spans="1:9" x14ac:dyDescent="0.25">
      <c r="A727" s="6"/>
      <c r="B727" s="489"/>
      <c r="C727" s="489"/>
      <c r="D727" s="31"/>
      <c r="E727" s="489"/>
      <c r="F727" s="489"/>
      <c r="G727" s="489"/>
      <c r="H727" s="489"/>
      <c r="I727" s="489"/>
    </row>
    <row r="728" spans="1:9" x14ac:dyDescent="0.25">
      <c r="A728" s="6"/>
      <c r="B728" s="489"/>
      <c r="C728" s="489"/>
      <c r="D728" s="31"/>
      <c r="E728" s="489"/>
      <c r="F728" s="489"/>
      <c r="G728" s="489"/>
      <c r="H728" s="489"/>
      <c r="I728" s="489"/>
    </row>
    <row r="729" spans="1:9" x14ac:dyDescent="0.25">
      <c r="A729" s="6"/>
      <c r="B729" s="489"/>
      <c r="C729" s="489"/>
      <c r="D729" s="31"/>
      <c r="E729" s="489"/>
      <c r="F729" s="489"/>
      <c r="G729" s="489"/>
      <c r="H729" s="489"/>
      <c r="I729" s="489"/>
    </row>
    <row r="730" spans="1:9" x14ac:dyDescent="0.25">
      <c r="A730" s="6"/>
      <c r="B730" s="489"/>
      <c r="C730" s="489"/>
      <c r="D730" s="31"/>
      <c r="E730" s="489"/>
      <c r="F730" s="489"/>
      <c r="G730" s="489"/>
      <c r="H730" s="489"/>
      <c r="I730" s="489"/>
    </row>
    <row r="731" spans="1:9" x14ac:dyDescent="0.25">
      <c r="A731" s="6"/>
      <c r="B731" s="489"/>
      <c r="C731" s="489"/>
      <c r="D731" s="31"/>
      <c r="E731" s="489"/>
      <c r="F731" s="489"/>
      <c r="G731" s="489"/>
      <c r="H731" s="489"/>
      <c r="I731" s="489"/>
    </row>
    <row r="732" spans="1:9" x14ac:dyDescent="0.25">
      <c r="A732" s="6"/>
      <c r="B732" s="489"/>
      <c r="C732" s="489"/>
      <c r="D732" s="31"/>
      <c r="E732" s="489"/>
      <c r="F732" s="489"/>
      <c r="G732" s="489"/>
      <c r="H732" s="489"/>
      <c r="I732" s="489"/>
    </row>
    <row r="733" spans="1:9" x14ac:dyDescent="0.25">
      <c r="A733" s="6"/>
      <c r="B733" s="489"/>
      <c r="C733" s="489"/>
      <c r="D733" s="31"/>
      <c r="E733" s="489"/>
      <c r="F733" s="489"/>
      <c r="G733" s="489"/>
      <c r="H733" s="489"/>
      <c r="I733" s="489"/>
    </row>
    <row r="734" spans="1:9" x14ac:dyDescent="0.25">
      <c r="A734" s="6"/>
      <c r="B734" s="489"/>
      <c r="C734" s="489"/>
      <c r="D734" s="31"/>
      <c r="E734" s="489"/>
      <c r="F734" s="489"/>
      <c r="G734" s="489"/>
      <c r="H734" s="489"/>
      <c r="I734" s="489"/>
    </row>
    <row r="735" spans="1:9" x14ac:dyDescent="0.25">
      <c r="A735" s="6"/>
      <c r="B735" s="489"/>
      <c r="C735" s="489"/>
      <c r="D735" s="31"/>
      <c r="E735" s="489"/>
      <c r="F735" s="489"/>
      <c r="G735" s="489"/>
      <c r="H735" s="489"/>
      <c r="I735" s="489"/>
    </row>
    <row r="736" spans="1:9" x14ac:dyDescent="0.25">
      <c r="A736" s="6"/>
      <c r="B736" s="489"/>
      <c r="C736" s="489"/>
      <c r="D736" s="31"/>
      <c r="E736" s="489"/>
      <c r="F736" s="489"/>
      <c r="G736" s="489"/>
      <c r="H736" s="489"/>
      <c r="I736" s="489"/>
    </row>
    <row r="737" spans="1:9" x14ac:dyDescent="0.25">
      <c r="A737" s="6"/>
      <c r="B737" s="489"/>
      <c r="C737" s="489"/>
      <c r="D737" s="31"/>
      <c r="E737" s="489"/>
      <c r="F737" s="489"/>
      <c r="G737" s="489"/>
      <c r="H737" s="489"/>
      <c r="I737" s="489"/>
    </row>
    <row r="738" spans="1:9" x14ac:dyDescent="0.25">
      <c r="A738" s="6"/>
      <c r="B738" s="489"/>
      <c r="C738" s="489"/>
      <c r="D738" s="31"/>
      <c r="E738" s="489"/>
      <c r="F738" s="489"/>
      <c r="G738" s="489"/>
      <c r="H738" s="489"/>
      <c r="I738" s="489"/>
    </row>
    <row r="739" spans="1:9" x14ac:dyDescent="0.25">
      <c r="A739" s="6"/>
      <c r="B739" s="489"/>
      <c r="C739" s="489"/>
      <c r="D739" s="31"/>
      <c r="E739" s="489"/>
      <c r="F739" s="489"/>
      <c r="G739" s="489"/>
      <c r="H739" s="489"/>
      <c r="I739" s="489"/>
    </row>
    <row r="740" spans="1:9" x14ac:dyDescent="0.25">
      <c r="A740" s="6"/>
      <c r="B740" s="489"/>
      <c r="C740" s="489"/>
      <c r="D740" s="31"/>
      <c r="E740" s="489"/>
      <c r="F740" s="489"/>
      <c r="G740" s="489"/>
      <c r="H740" s="489"/>
      <c r="I740" s="489"/>
    </row>
    <row r="741" spans="1:9" x14ac:dyDescent="0.25">
      <c r="A741" s="6"/>
      <c r="B741" s="489"/>
      <c r="C741" s="489"/>
      <c r="D741" s="31"/>
      <c r="E741" s="489"/>
      <c r="F741" s="489"/>
      <c r="G741" s="489"/>
      <c r="H741" s="489"/>
      <c r="I741" s="489"/>
    </row>
    <row r="742" spans="1:9" x14ac:dyDescent="0.25">
      <c r="A742" s="6"/>
      <c r="B742" s="489"/>
      <c r="C742" s="489"/>
      <c r="D742" s="31"/>
      <c r="E742" s="489"/>
      <c r="F742" s="489"/>
      <c r="G742" s="489"/>
      <c r="H742" s="489"/>
      <c r="I742" s="489"/>
    </row>
    <row r="743" spans="1:9" x14ac:dyDescent="0.25">
      <c r="A743" s="6"/>
      <c r="B743" s="489"/>
      <c r="C743" s="489"/>
      <c r="D743" s="31"/>
      <c r="E743" s="489"/>
      <c r="F743" s="489"/>
      <c r="G743" s="489"/>
      <c r="H743" s="489"/>
      <c r="I743" s="489"/>
    </row>
    <row r="744" spans="1:9" x14ac:dyDescent="0.25">
      <c r="A744" s="6"/>
      <c r="B744" s="489"/>
      <c r="C744" s="489"/>
      <c r="D744" s="31"/>
      <c r="E744" s="489"/>
      <c r="F744" s="489"/>
      <c r="G744" s="489"/>
      <c r="H744" s="489"/>
      <c r="I744" s="489"/>
    </row>
    <row r="745" spans="1:9" x14ac:dyDescent="0.25">
      <c r="A745" s="6"/>
      <c r="B745" s="489"/>
      <c r="C745" s="489"/>
      <c r="D745" s="31"/>
      <c r="E745" s="489"/>
      <c r="F745" s="489"/>
      <c r="G745" s="489"/>
      <c r="H745" s="489"/>
      <c r="I745" s="489"/>
    </row>
    <row r="746" spans="1:9" x14ac:dyDescent="0.25">
      <c r="A746" s="6"/>
      <c r="B746" s="489"/>
      <c r="C746" s="489"/>
      <c r="D746" s="31"/>
      <c r="E746" s="489"/>
      <c r="F746" s="489"/>
      <c r="G746" s="489"/>
      <c r="H746" s="489"/>
      <c r="I746" s="489"/>
    </row>
    <row r="747" spans="1:9" x14ac:dyDescent="0.25">
      <c r="A747" s="6"/>
      <c r="B747" s="489"/>
      <c r="C747" s="489"/>
      <c r="D747" s="31"/>
      <c r="E747" s="489"/>
      <c r="F747" s="489"/>
      <c r="G747" s="489"/>
      <c r="H747" s="489"/>
      <c r="I747" s="489"/>
    </row>
    <row r="748" spans="1:9" x14ac:dyDescent="0.25">
      <c r="A748" s="6"/>
      <c r="B748" s="489"/>
      <c r="C748" s="489"/>
      <c r="D748" s="31"/>
      <c r="E748" s="489"/>
      <c r="F748" s="489"/>
      <c r="G748" s="489"/>
      <c r="H748" s="489"/>
      <c r="I748" s="489"/>
    </row>
    <row r="749" spans="1:9" x14ac:dyDescent="0.25">
      <c r="A749" s="6"/>
      <c r="B749" s="489"/>
      <c r="C749" s="489"/>
      <c r="D749" s="31"/>
      <c r="E749" s="489"/>
      <c r="F749" s="489"/>
      <c r="G749" s="489"/>
      <c r="H749" s="489"/>
      <c r="I749" s="489"/>
    </row>
    <row r="750" spans="1:9" x14ac:dyDescent="0.25">
      <c r="A750" s="6"/>
      <c r="B750" s="489"/>
      <c r="C750" s="489"/>
      <c r="D750" s="31"/>
      <c r="E750" s="489"/>
      <c r="F750" s="489"/>
      <c r="G750" s="489"/>
      <c r="H750" s="489"/>
      <c r="I750" s="489"/>
    </row>
    <row r="751" spans="1:9" x14ac:dyDescent="0.25">
      <c r="A751" s="6"/>
      <c r="B751" s="489"/>
      <c r="C751" s="489"/>
      <c r="D751" s="31"/>
      <c r="E751" s="489"/>
      <c r="F751" s="489"/>
      <c r="G751" s="489"/>
      <c r="H751" s="489"/>
      <c r="I751" s="489"/>
    </row>
    <row r="752" spans="1:9" x14ac:dyDescent="0.25">
      <c r="A752" s="6"/>
      <c r="B752" s="489"/>
      <c r="C752" s="489"/>
      <c r="D752" s="31"/>
      <c r="E752" s="489"/>
      <c r="F752" s="489"/>
      <c r="G752" s="489"/>
      <c r="H752" s="489"/>
      <c r="I752" s="489"/>
    </row>
    <row r="753" spans="1:9" x14ac:dyDescent="0.25">
      <c r="A753" s="6"/>
      <c r="B753" s="489"/>
      <c r="C753" s="489"/>
      <c r="D753" s="31"/>
      <c r="E753" s="489"/>
      <c r="F753" s="489"/>
      <c r="G753" s="489"/>
      <c r="H753" s="489"/>
      <c r="I753" s="489"/>
    </row>
    <row r="754" spans="1:9" x14ac:dyDescent="0.25">
      <c r="A754" s="6"/>
      <c r="B754" s="489"/>
      <c r="C754" s="489"/>
      <c r="D754" s="31"/>
      <c r="E754" s="489"/>
      <c r="F754" s="489"/>
      <c r="G754" s="489"/>
      <c r="H754" s="489"/>
      <c r="I754" s="489"/>
    </row>
    <row r="755" spans="1:9" x14ac:dyDescent="0.25">
      <c r="A755" s="6"/>
      <c r="B755" s="489"/>
      <c r="C755" s="489"/>
      <c r="D755" s="31"/>
      <c r="E755" s="489"/>
      <c r="F755" s="489"/>
      <c r="G755" s="489"/>
      <c r="H755" s="489"/>
      <c r="I755" s="489"/>
    </row>
    <row r="756" spans="1:9" x14ac:dyDescent="0.25">
      <c r="A756" s="6"/>
      <c r="B756" s="489"/>
      <c r="C756" s="489"/>
      <c r="D756" s="31"/>
      <c r="E756" s="489"/>
      <c r="F756" s="489"/>
      <c r="G756" s="489"/>
      <c r="H756" s="489"/>
      <c r="I756" s="489"/>
    </row>
    <row r="757" spans="1:9" x14ac:dyDescent="0.25">
      <c r="A757" s="6"/>
      <c r="B757" s="489"/>
      <c r="C757" s="489"/>
      <c r="D757" s="31"/>
      <c r="E757" s="489"/>
      <c r="F757" s="489"/>
      <c r="G757" s="489"/>
      <c r="H757" s="489"/>
      <c r="I757" s="489"/>
    </row>
    <row r="758" spans="1:9" x14ac:dyDescent="0.25">
      <c r="A758" s="6"/>
      <c r="B758" s="489"/>
      <c r="C758" s="489"/>
      <c r="D758" s="31"/>
      <c r="E758" s="489"/>
      <c r="F758" s="489"/>
      <c r="G758" s="489"/>
      <c r="H758" s="489"/>
      <c r="I758" s="489"/>
    </row>
    <row r="759" spans="1:9" x14ac:dyDescent="0.25">
      <c r="A759" s="6"/>
      <c r="B759" s="489"/>
      <c r="C759" s="489"/>
      <c r="D759" s="31"/>
      <c r="E759" s="489"/>
      <c r="F759" s="489"/>
      <c r="G759" s="489"/>
      <c r="H759" s="489"/>
      <c r="I759" s="489"/>
    </row>
    <row r="760" spans="1:9" x14ac:dyDescent="0.25">
      <c r="A760" s="6"/>
      <c r="B760" s="489"/>
      <c r="C760" s="489"/>
      <c r="D760" s="31"/>
      <c r="E760" s="489"/>
      <c r="F760" s="489"/>
      <c r="G760" s="489"/>
      <c r="H760" s="489"/>
      <c r="I760" s="489"/>
    </row>
    <row r="761" spans="1:9" x14ac:dyDescent="0.25">
      <c r="A761" s="6"/>
      <c r="B761" s="489"/>
      <c r="C761" s="489"/>
      <c r="D761" s="31"/>
      <c r="E761" s="489"/>
      <c r="F761" s="489"/>
      <c r="G761" s="489"/>
      <c r="H761" s="489"/>
      <c r="I761" s="489"/>
    </row>
    <row r="762" spans="1:9" x14ac:dyDescent="0.25">
      <c r="A762" s="6"/>
      <c r="B762" s="489"/>
      <c r="C762" s="489"/>
      <c r="D762" s="31"/>
      <c r="E762" s="489"/>
      <c r="F762" s="489"/>
      <c r="G762" s="489"/>
      <c r="H762" s="489"/>
      <c r="I762" s="489"/>
    </row>
    <row r="763" spans="1:9" x14ac:dyDescent="0.25">
      <c r="A763" s="6"/>
      <c r="B763" s="489"/>
      <c r="C763" s="489"/>
      <c r="D763" s="31"/>
      <c r="E763" s="489"/>
      <c r="F763" s="489"/>
      <c r="G763" s="489"/>
      <c r="H763" s="489"/>
      <c r="I763" s="489"/>
    </row>
    <row r="764" spans="1:9" x14ac:dyDescent="0.25">
      <c r="A764" s="6"/>
      <c r="B764" s="489"/>
      <c r="C764" s="489"/>
      <c r="D764" s="31"/>
      <c r="E764" s="489"/>
      <c r="F764" s="489"/>
      <c r="G764" s="489"/>
      <c r="H764" s="489"/>
      <c r="I764" s="489"/>
    </row>
    <row r="765" spans="1:9" x14ac:dyDescent="0.25">
      <c r="A765" s="6"/>
      <c r="B765" s="489"/>
      <c r="C765" s="489"/>
      <c r="D765" s="31"/>
      <c r="E765" s="489"/>
      <c r="F765" s="489"/>
      <c r="G765" s="489"/>
      <c r="H765" s="489"/>
      <c r="I765" s="489"/>
    </row>
    <row r="766" spans="1:9" x14ac:dyDescent="0.25">
      <c r="A766" s="6"/>
      <c r="B766" s="489"/>
      <c r="C766" s="489"/>
      <c r="D766" s="31"/>
      <c r="E766" s="489"/>
      <c r="F766" s="489"/>
      <c r="G766" s="489"/>
      <c r="H766" s="489"/>
      <c r="I766" s="489"/>
    </row>
    <row r="767" spans="1:9" x14ac:dyDescent="0.25">
      <c r="A767" s="6"/>
      <c r="B767" s="489"/>
      <c r="C767" s="489"/>
      <c r="D767" s="31"/>
      <c r="E767" s="489"/>
      <c r="F767" s="489"/>
      <c r="G767" s="489"/>
      <c r="H767" s="489"/>
      <c r="I767" s="489"/>
    </row>
    <row r="768" spans="1:9" x14ac:dyDescent="0.25">
      <c r="A768" s="6"/>
      <c r="B768" s="489"/>
      <c r="C768" s="489"/>
      <c r="D768" s="31"/>
      <c r="E768" s="489"/>
      <c r="F768" s="489"/>
      <c r="G768" s="489"/>
      <c r="H768" s="489"/>
      <c r="I768" s="489"/>
    </row>
    <row r="769" spans="1:9" x14ac:dyDescent="0.25">
      <c r="A769" s="6"/>
      <c r="B769" s="489"/>
      <c r="C769" s="489"/>
      <c r="D769" s="31"/>
      <c r="E769" s="489"/>
      <c r="F769" s="489"/>
      <c r="G769" s="489"/>
      <c r="H769" s="489"/>
      <c r="I769" s="489"/>
    </row>
    <row r="770" spans="1:9" x14ac:dyDescent="0.25">
      <c r="A770" s="6"/>
      <c r="B770" s="489"/>
      <c r="C770" s="489"/>
      <c r="D770" s="31"/>
      <c r="E770" s="489"/>
      <c r="F770" s="489"/>
      <c r="G770" s="489"/>
      <c r="H770" s="489"/>
      <c r="I770" s="489"/>
    </row>
    <row r="771" spans="1:9" x14ac:dyDescent="0.25">
      <c r="A771" s="6"/>
      <c r="B771" s="489"/>
      <c r="C771" s="489"/>
      <c r="D771" s="31"/>
      <c r="E771" s="489"/>
      <c r="F771" s="489"/>
      <c r="G771" s="489"/>
      <c r="H771" s="489"/>
      <c r="I771" s="489"/>
    </row>
    <row r="772" spans="1:9" x14ac:dyDescent="0.25">
      <c r="A772" s="6"/>
      <c r="B772" s="489"/>
      <c r="C772" s="489"/>
      <c r="D772" s="31"/>
      <c r="E772" s="489"/>
      <c r="F772" s="489"/>
      <c r="G772" s="489"/>
      <c r="H772" s="489"/>
      <c r="I772" s="489"/>
    </row>
    <row r="773" spans="1:9" x14ac:dyDescent="0.25">
      <c r="A773" s="6"/>
      <c r="B773" s="489"/>
      <c r="C773" s="489"/>
      <c r="D773" s="31"/>
      <c r="E773" s="489"/>
      <c r="F773" s="489"/>
      <c r="G773" s="489"/>
      <c r="H773" s="489"/>
      <c r="I773" s="489"/>
    </row>
    <row r="774" spans="1:9" x14ac:dyDescent="0.25">
      <c r="A774" s="6"/>
      <c r="B774" s="489"/>
      <c r="C774" s="489"/>
      <c r="D774" s="31"/>
      <c r="E774" s="489"/>
      <c r="F774" s="489"/>
      <c r="G774" s="489"/>
      <c r="H774" s="489"/>
      <c r="I774" s="489"/>
    </row>
    <row r="775" spans="1:9" x14ac:dyDescent="0.25">
      <c r="A775" s="6"/>
      <c r="B775" s="489"/>
      <c r="C775" s="489"/>
      <c r="D775" s="31"/>
      <c r="E775" s="489"/>
      <c r="F775" s="489"/>
      <c r="G775" s="489"/>
      <c r="H775" s="489"/>
      <c r="I775" s="489"/>
    </row>
    <row r="776" spans="1:9" x14ac:dyDescent="0.25">
      <c r="A776" s="6"/>
      <c r="B776" s="489"/>
      <c r="C776" s="489"/>
      <c r="D776" s="31"/>
      <c r="E776" s="489"/>
      <c r="F776" s="489"/>
      <c r="G776" s="489"/>
      <c r="H776" s="489"/>
      <c r="I776" s="489"/>
    </row>
    <row r="777" spans="1:9" x14ac:dyDescent="0.25">
      <c r="A777" s="6"/>
      <c r="B777" s="489"/>
      <c r="C777" s="489"/>
      <c r="D777" s="31"/>
      <c r="E777" s="489"/>
      <c r="F777" s="489"/>
      <c r="G777" s="489"/>
      <c r="H777" s="489"/>
      <c r="I777" s="489"/>
    </row>
    <row r="778" spans="1:9" x14ac:dyDescent="0.25">
      <c r="A778" s="6"/>
      <c r="B778" s="489"/>
      <c r="C778" s="489"/>
      <c r="D778" s="31"/>
      <c r="E778" s="489"/>
      <c r="F778" s="489"/>
      <c r="G778" s="489"/>
      <c r="H778" s="489"/>
      <c r="I778" s="489"/>
    </row>
    <row r="779" spans="1:9" x14ac:dyDescent="0.25">
      <c r="A779" s="6"/>
      <c r="B779" s="489"/>
      <c r="C779" s="489"/>
      <c r="D779" s="31"/>
      <c r="E779" s="489"/>
      <c r="F779" s="489"/>
      <c r="G779" s="489"/>
      <c r="H779" s="489"/>
      <c r="I779" s="489"/>
    </row>
    <row r="780" spans="1:9" x14ac:dyDescent="0.25">
      <c r="A780" s="6"/>
      <c r="B780" s="489"/>
      <c r="C780" s="489"/>
      <c r="D780" s="31"/>
      <c r="E780" s="489"/>
      <c r="F780" s="489"/>
      <c r="G780" s="489"/>
      <c r="H780" s="489"/>
      <c r="I780" s="489"/>
    </row>
    <row r="781" spans="1:9" x14ac:dyDescent="0.25">
      <c r="A781" s="6"/>
      <c r="B781" s="489"/>
      <c r="C781" s="489"/>
      <c r="D781" s="31"/>
      <c r="E781" s="489"/>
      <c r="F781" s="489"/>
      <c r="G781" s="489"/>
      <c r="H781" s="489"/>
      <c r="I781" s="489"/>
    </row>
    <row r="782" spans="1:9" x14ac:dyDescent="0.25">
      <c r="A782" s="6"/>
      <c r="B782" s="489"/>
      <c r="C782" s="489"/>
      <c r="D782" s="31"/>
      <c r="E782" s="489"/>
      <c r="F782" s="489"/>
      <c r="G782" s="489"/>
      <c r="H782" s="489"/>
      <c r="I782" s="489"/>
    </row>
    <row r="783" spans="1:9" x14ac:dyDescent="0.25">
      <c r="A783" s="6"/>
      <c r="B783" s="489"/>
      <c r="C783" s="489"/>
      <c r="D783" s="31"/>
      <c r="E783" s="489"/>
      <c r="F783" s="489"/>
      <c r="G783" s="489"/>
      <c r="H783" s="489"/>
      <c r="I783" s="489"/>
    </row>
    <row r="784" spans="1:9" x14ac:dyDescent="0.25">
      <c r="A784" s="6"/>
      <c r="B784" s="489"/>
      <c r="C784" s="489"/>
      <c r="D784" s="31"/>
      <c r="E784" s="489"/>
      <c r="F784" s="489"/>
      <c r="G784" s="489"/>
      <c r="H784" s="489"/>
      <c r="I784" s="489"/>
    </row>
    <row r="785" spans="1:9" x14ac:dyDescent="0.25">
      <c r="A785" s="6"/>
      <c r="B785" s="489"/>
      <c r="C785" s="489"/>
      <c r="D785" s="31"/>
      <c r="E785" s="489"/>
      <c r="F785" s="489"/>
      <c r="G785" s="489"/>
      <c r="H785" s="489"/>
      <c r="I785" s="489"/>
    </row>
    <row r="786" spans="1:9" x14ac:dyDescent="0.25">
      <c r="A786" s="6"/>
      <c r="B786" s="489"/>
      <c r="C786" s="489"/>
      <c r="D786" s="31"/>
      <c r="E786" s="489"/>
      <c r="F786" s="489"/>
      <c r="G786" s="489"/>
      <c r="H786" s="489"/>
      <c r="I786" s="489"/>
    </row>
    <row r="787" spans="1:9" x14ac:dyDescent="0.25">
      <c r="A787" s="6"/>
      <c r="B787" s="489"/>
      <c r="C787" s="489"/>
      <c r="D787" s="31"/>
      <c r="E787" s="489"/>
      <c r="F787" s="489"/>
      <c r="G787" s="489"/>
      <c r="H787" s="489"/>
      <c r="I787" s="489"/>
    </row>
    <row r="788" spans="1:9" x14ac:dyDescent="0.25">
      <c r="A788" s="6"/>
      <c r="B788" s="489"/>
      <c r="C788" s="489"/>
      <c r="D788" s="31"/>
      <c r="E788" s="489"/>
      <c r="F788" s="489"/>
      <c r="G788" s="489"/>
      <c r="H788" s="489"/>
      <c r="I788" s="489"/>
    </row>
    <row r="789" spans="1:9" x14ac:dyDescent="0.25">
      <c r="A789" s="6"/>
      <c r="B789" s="489"/>
      <c r="C789" s="489"/>
      <c r="D789" s="31"/>
      <c r="E789" s="489"/>
      <c r="F789" s="489"/>
      <c r="G789" s="489"/>
      <c r="H789" s="489"/>
      <c r="I789" s="489"/>
    </row>
    <row r="790" spans="1:9" x14ac:dyDescent="0.25">
      <c r="A790" s="6"/>
      <c r="B790" s="489"/>
      <c r="C790" s="489"/>
      <c r="D790" s="31"/>
      <c r="E790" s="489"/>
      <c r="F790" s="489"/>
      <c r="G790" s="489"/>
      <c r="H790" s="489"/>
      <c r="I790" s="489"/>
    </row>
    <row r="791" spans="1:9" x14ac:dyDescent="0.25">
      <c r="A791" s="6"/>
      <c r="B791" s="489"/>
      <c r="C791" s="489"/>
      <c r="D791" s="31"/>
      <c r="E791" s="489"/>
      <c r="F791" s="489"/>
      <c r="G791" s="489"/>
      <c r="H791" s="489"/>
      <c r="I791" s="489"/>
    </row>
    <row r="792" spans="1:9" x14ac:dyDescent="0.25">
      <c r="A792" s="6"/>
      <c r="B792" s="489"/>
      <c r="C792" s="489"/>
      <c r="D792" s="31"/>
      <c r="E792" s="489"/>
      <c r="F792" s="489"/>
      <c r="G792" s="489"/>
      <c r="H792" s="489"/>
      <c r="I792" s="489"/>
    </row>
    <row r="793" spans="1:9" x14ac:dyDescent="0.25">
      <c r="A793" s="6"/>
      <c r="B793" s="489"/>
      <c r="C793" s="489"/>
      <c r="D793" s="31"/>
      <c r="E793" s="489"/>
      <c r="F793" s="489"/>
      <c r="G793" s="489"/>
      <c r="H793" s="489"/>
      <c r="I793" s="489"/>
    </row>
    <row r="794" spans="1:9" x14ac:dyDescent="0.25">
      <c r="A794" s="6"/>
      <c r="B794" s="489"/>
      <c r="C794" s="489"/>
      <c r="D794" s="31"/>
      <c r="E794" s="489"/>
      <c r="F794" s="489"/>
      <c r="G794" s="489"/>
      <c r="H794" s="489"/>
      <c r="I794" s="489"/>
    </row>
    <row r="795" spans="1:9" x14ac:dyDescent="0.25">
      <c r="A795" s="6"/>
      <c r="B795" s="489"/>
      <c r="C795" s="489"/>
      <c r="D795" s="31"/>
      <c r="E795" s="489"/>
      <c r="F795" s="489"/>
      <c r="G795" s="489"/>
      <c r="H795" s="489"/>
      <c r="I795" s="489"/>
    </row>
    <row r="796" spans="1:9" x14ac:dyDescent="0.25">
      <c r="A796" s="6"/>
      <c r="B796" s="489"/>
      <c r="C796" s="489"/>
      <c r="D796" s="31"/>
      <c r="E796" s="489"/>
      <c r="F796" s="489"/>
      <c r="G796" s="489"/>
      <c r="H796" s="489"/>
      <c r="I796" s="489"/>
    </row>
    <row r="797" spans="1:9" x14ac:dyDescent="0.25">
      <c r="A797" s="6"/>
      <c r="B797" s="489"/>
      <c r="C797" s="489"/>
      <c r="D797" s="31"/>
      <c r="E797" s="489"/>
      <c r="F797" s="489"/>
      <c r="G797" s="489"/>
      <c r="H797" s="489"/>
      <c r="I797" s="489"/>
    </row>
    <row r="798" spans="1:9" x14ac:dyDescent="0.25">
      <c r="A798" s="6"/>
      <c r="B798" s="489"/>
      <c r="C798" s="489"/>
      <c r="D798" s="31"/>
      <c r="E798" s="489"/>
      <c r="F798" s="489"/>
      <c r="G798" s="489"/>
      <c r="H798" s="489"/>
      <c r="I798" s="489"/>
    </row>
    <row r="799" spans="1:9" x14ac:dyDescent="0.25">
      <c r="A799" s="6"/>
      <c r="B799" s="489"/>
      <c r="C799" s="489"/>
      <c r="D799" s="31"/>
      <c r="E799" s="489"/>
      <c r="F799" s="489"/>
      <c r="G799" s="489"/>
      <c r="H799" s="489"/>
      <c r="I799" s="489"/>
    </row>
    <row r="800" spans="1:9" x14ac:dyDescent="0.25">
      <c r="A800" s="6"/>
      <c r="B800" s="489"/>
      <c r="C800" s="489"/>
      <c r="D800" s="31"/>
      <c r="E800" s="489"/>
      <c r="F800" s="489"/>
      <c r="G800" s="489"/>
      <c r="H800" s="489"/>
      <c r="I800" s="489"/>
    </row>
    <row r="801" spans="1:9" x14ac:dyDescent="0.25">
      <c r="A801" s="6"/>
      <c r="B801" s="489"/>
      <c r="C801" s="489"/>
      <c r="D801" s="31"/>
      <c r="E801" s="489"/>
      <c r="F801" s="489"/>
      <c r="G801" s="489"/>
      <c r="H801" s="489"/>
      <c r="I801" s="489"/>
    </row>
    <row r="802" spans="1:9" x14ac:dyDescent="0.25">
      <c r="A802" s="6"/>
      <c r="B802" s="489"/>
      <c r="C802" s="489"/>
      <c r="D802" s="31"/>
      <c r="E802" s="489"/>
      <c r="F802" s="489"/>
      <c r="G802" s="489"/>
      <c r="H802" s="489"/>
      <c r="I802" s="489"/>
    </row>
    <row r="803" spans="1:9" x14ac:dyDescent="0.25">
      <c r="A803" s="6"/>
      <c r="B803" s="489"/>
      <c r="C803" s="489"/>
      <c r="D803" s="31"/>
      <c r="E803" s="489"/>
      <c r="F803" s="489"/>
      <c r="G803" s="489"/>
      <c r="H803" s="489"/>
      <c r="I803" s="489"/>
    </row>
    <row r="804" spans="1:9" x14ac:dyDescent="0.25">
      <c r="A804" s="6"/>
      <c r="B804" s="489"/>
      <c r="C804" s="489"/>
      <c r="D804" s="31"/>
      <c r="E804" s="489"/>
      <c r="F804" s="489"/>
      <c r="G804" s="489"/>
      <c r="H804" s="489"/>
      <c r="I804" s="489"/>
    </row>
    <row r="805" spans="1:9" x14ac:dyDescent="0.25">
      <c r="A805" s="6"/>
      <c r="B805" s="489"/>
      <c r="C805" s="489"/>
      <c r="D805" s="31"/>
      <c r="E805" s="489"/>
      <c r="F805" s="489"/>
      <c r="G805" s="489"/>
      <c r="H805" s="489"/>
      <c r="I805" s="489"/>
    </row>
    <row r="806" spans="1:9" x14ac:dyDescent="0.25">
      <c r="A806" s="6"/>
      <c r="B806" s="489"/>
      <c r="C806" s="489"/>
      <c r="D806" s="31"/>
      <c r="E806" s="489"/>
      <c r="F806" s="489"/>
      <c r="G806" s="489"/>
      <c r="H806" s="489"/>
      <c r="I806" s="489"/>
    </row>
    <row r="807" spans="1:9" x14ac:dyDescent="0.25">
      <c r="A807" s="6"/>
      <c r="B807" s="489"/>
      <c r="C807" s="489"/>
      <c r="D807" s="31"/>
      <c r="E807" s="489"/>
      <c r="F807" s="489"/>
      <c r="G807" s="489"/>
      <c r="H807" s="489"/>
      <c r="I807" s="489"/>
    </row>
    <row r="808" spans="1:9" x14ac:dyDescent="0.25">
      <c r="A808" s="6"/>
      <c r="B808" s="489"/>
      <c r="C808" s="489"/>
      <c r="D808" s="31"/>
      <c r="E808" s="489"/>
      <c r="F808" s="489"/>
      <c r="G808" s="489"/>
      <c r="H808" s="489"/>
      <c r="I808" s="489"/>
    </row>
    <row r="809" spans="1:9" x14ac:dyDescent="0.25">
      <c r="A809" s="6"/>
      <c r="B809" s="489"/>
      <c r="C809" s="489"/>
      <c r="D809" s="31"/>
      <c r="E809" s="489"/>
      <c r="F809" s="489"/>
      <c r="G809" s="489"/>
      <c r="H809" s="489"/>
      <c r="I809" s="489"/>
    </row>
    <row r="810" spans="1:9" x14ac:dyDescent="0.25">
      <c r="A810" s="6"/>
      <c r="B810" s="489"/>
      <c r="C810" s="489"/>
      <c r="D810" s="31"/>
      <c r="E810" s="489"/>
      <c r="F810" s="489"/>
      <c r="G810" s="489"/>
      <c r="H810" s="489"/>
      <c r="I810" s="489"/>
    </row>
    <row r="811" spans="1:9" x14ac:dyDescent="0.25">
      <c r="A811" s="6"/>
      <c r="B811" s="489"/>
      <c r="C811" s="489"/>
      <c r="D811" s="31"/>
      <c r="E811" s="489"/>
      <c r="F811" s="489"/>
      <c r="G811" s="489"/>
      <c r="H811" s="489"/>
      <c r="I811" s="489"/>
    </row>
    <row r="812" spans="1:9" x14ac:dyDescent="0.25">
      <c r="A812" s="6"/>
      <c r="B812" s="489"/>
      <c r="C812" s="489"/>
      <c r="D812" s="31"/>
      <c r="E812" s="489"/>
      <c r="F812" s="489"/>
      <c r="G812" s="489"/>
      <c r="H812" s="489"/>
      <c r="I812" s="489"/>
    </row>
    <row r="813" spans="1:9" x14ac:dyDescent="0.25">
      <c r="A813" s="6"/>
      <c r="B813" s="489"/>
      <c r="C813" s="489"/>
      <c r="D813" s="31"/>
      <c r="E813" s="489"/>
      <c r="F813" s="489"/>
      <c r="G813" s="489"/>
      <c r="H813" s="489"/>
      <c r="I813" s="489"/>
    </row>
    <row r="814" spans="1:9" x14ac:dyDescent="0.25">
      <c r="A814" s="6"/>
      <c r="B814" s="489"/>
      <c r="C814" s="489"/>
      <c r="D814" s="31"/>
      <c r="E814" s="489"/>
      <c r="F814" s="489"/>
      <c r="G814" s="489"/>
      <c r="H814" s="489"/>
      <c r="I814" s="489"/>
    </row>
    <row r="815" spans="1:9" x14ac:dyDescent="0.25">
      <c r="A815" s="6"/>
      <c r="B815" s="489"/>
      <c r="C815" s="489"/>
      <c r="D815" s="31"/>
      <c r="E815" s="489"/>
      <c r="F815" s="489"/>
      <c r="G815" s="489"/>
      <c r="H815" s="489"/>
      <c r="I815" s="489"/>
    </row>
    <row r="816" spans="1:9" x14ac:dyDescent="0.25">
      <c r="A816" s="6"/>
      <c r="B816" s="489"/>
      <c r="C816" s="489"/>
      <c r="D816" s="31"/>
      <c r="E816" s="489"/>
      <c r="F816" s="489"/>
      <c r="G816" s="489"/>
      <c r="H816" s="489"/>
      <c r="I816" s="489"/>
    </row>
    <row r="817" spans="1:9" x14ac:dyDescent="0.25">
      <c r="A817" s="6"/>
      <c r="B817" s="489"/>
      <c r="C817" s="489"/>
      <c r="D817" s="31"/>
      <c r="E817" s="489"/>
      <c r="F817" s="489"/>
      <c r="G817" s="489"/>
      <c r="H817" s="489"/>
      <c r="I817" s="489"/>
    </row>
    <row r="818" spans="1:9" x14ac:dyDescent="0.25">
      <c r="A818" s="6"/>
      <c r="B818" s="489"/>
      <c r="C818" s="489"/>
      <c r="D818" s="31"/>
      <c r="E818" s="489"/>
      <c r="F818" s="489"/>
      <c r="G818" s="489"/>
      <c r="H818" s="489"/>
      <c r="I818" s="489"/>
    </row>
    <row r="819" spans="1:9" x14ac:dyDescent="0.25">
      <c r="A819" s="6"/>
      <c r="B819" s="489"/>
      <c r="C819" s="489"/>
      <c r="D819" s="31"/>
      <c r="E819" s="489"/>
      <c r="F819" s="489"/>
      <c r="G819" s="489"/>
      <c r="H819" s="489"/>
      <c r="I819" s="489"/>
    </row>
    <row r="820" spans="1:9" x14ac:dyDescent="0.25">
      <c r="A820" s="6"/>
      <c r="B820" s="489"/>
      <c r="C820" s="489"/>
      <c r="D820" s="31"/>
      <c r="E820" s="489"/>
      <c r="F820" s="489"/>
      <c r="G820" s="489"/>
      <c r="H820" s="489"/>
      <c r="I820" s="489"/>
    </row>
    <row r="821" spans="1:9" x14ac:dyDescent="0.25">
      <c r="A821" s="6"/>
      <c r="B821" s="489"/>
      <c r="C821" s="489"/>
      <c r="D821" s="31"/>
      <c r="E821" s="489"/>
      <c r="F821" s="489"/>
      <c r="G821" s="489"/>
      <c r="H821" s="489"/>
      <c r="I821" s="489"/>
    </row>
    <row r="822" spans="1:9" x14ac:dyDescent="0.25">
      <c r="A822" s="6"/>
      <c r="B822" s="489"/>
      <c r="C822" s="489"/>
      <c r="D822" s="31"/>
      <c r="E822" s="489"/>
      <c r="F822" s="489"/>
      <c r="G822" s="489"/>
      <c r="H822" s="489"/>
      <c r="I822" s="489"/>
    </row>
    <row r="823" spans="1:9" x14ac:dyDescent="0.25">
      <c r="A823" s="6"/>
      <c r="B823" s="489"/>
      <c r="C823" s="489"/>
      <c r="D823" s="31"/>
      <c r="E823" s="489"/>
      <c r="F823" s="489"/>
      <c r="G823" s="489"/>
      <c r="H823" s="489"/>
      <c r="I823" s="489"/>
    </row>
    <row r="824" spans="1:9" x14ac:dyDescent="0.25">
      <c r="A824" s="6"/>
      <c r="B824" s="489"/>
      <c r="C824" s="489"/>
      <c r="D824" s="31"/>
      <c r="E824" s="489"/>
      <c r="F824" s="489"/>
      <c r="G824" s="489"/>
      <c r="H824" s="489"/>
      <c r="I824" s="489"/>
    </row>
    <row r="825" spans="1:9" x14ac:dyDescent="0.25">
      <c r="A825" s="6"/>
      <c r="B825" s="489"/>
      <c r="C825" s="489"/>
      <c r="D825" s="31"/>
      <c r="E825" s="489"/>
      <c r="F825" s="489"/>
      <c r="G825" s="489"/>
      <c r="H825" s="489"/>
      <c r="I825" s="489"/>
    </row>
    <row r="826" spans="1:9" x14ac:dyDescent="0.25">
      <c r="A826" s="6"/>
      <c r="B826" s="489"/>
      <c r="C826" s="489"/>
      <c r="D826" s="31"/>
      <c r="E826" s="489"/>
      <c r="F826" s="489"/>
      <c r="G826" s="489"/>
      <c r="H826" s="489"/>
      <c r="I826" s="489"/>
    </row>
    <row r="827" spans="1:9" x14ac:dyDescent="0.25">
      <c r="A827" s="6"/>
      <c r="B827" s="489"/>
      <c r="C827" s="489"/>
      <c r="D827" s="31"/>
      <c r="E827" s="489"/>
      <c r="F827" s="489"/>
      <c r="G827" s="489"/>
      <c r="H827" s="489"/>
      <c r="I827" s="489"/>
    </row>
    <row r="828" spans="1:9" x14ac:dyDescent="0.25">
      <c r="A828" s="6"/>
      <c r="B828" s="489"/>
      <c r="C828" s="489"/>
      <c r="D828" s="31"/>
      <c r="E828" s="489"/>
      <c r="F828" s="489"/>
      <c r="G828" s="489"/>
      <c r="H828" s="489"/>
      <c r="I828" s="489"/>
    </row>
    <row r="829" spans="1:9" x14ac:dyDescent="0.25">
      <c r="A829" s="6"/>
      <c r="B829" s="489"/>
      <c r="C829" s="489"/>
      <c r="D829" s="31"/>
      <c r="E829" s="489"/>
      <c r="F829" s="489"/>
      <c r="G829" s="489"/>
      <c r="H829" s="489"/>
      <c r="I829" s="489"/>
    </row>
    <row r="830" spans="1:9" x14ac:dyDescent="0.25">
      <c r="A830" s="6"/>
      <c r="B830" s="489"/>
      <c r="C830" s="489"/>
      <c r="D830" s="31"/>
      <c r="E830" s="489"/>
      <c r="F830" s="489"/>
      <c r="G830" s="489"/>
      <c r="H830" s="489"/>
      <c r="I830" s="489"/>
    </row>
    <row r="831" spans="1:9" x14ac:dyDescent="0.25">
      <c r="A831" s="6"/>
      <c r="B831" s="489"/>
      <c r="C831" s="489"/>
      <c r="D831" s="31"/>
      <c r="E831" s="489"/>
      <c r="F831" s="489"/>
      <c r="G831" s="489"/>
      <c r="H831" s="489"/>
      <c r="I831" s="489"/>
    </row>
    <row r="832" spans="1:9" x14ac:dyDescent="0.25">
      <c r="A832" s="6"/>
      <c r="B832" s="489"/>
      <c r="C832" s="489"/>
      <c r="D832" s="31"/>
      <c r="E832" s="489"/>
      <c r="F832" s="489"/>
      <c r="G832" s="489"/>
      <c r="H832" s="489"/>
      <c r="I832" s="489"/>
    </row>
    <row r="833" spans="1:9" x14ac:dyDescent="0.25">
      <c r="A833" s="6"/>
      <c r="B833" s="489"/>
      <c r="C833" s="489"/>
      <c r="D833" s="31"/>
      <c r="E833" s="489"/>
      <c r="F833" s="489"/>
      <c r="G833" s="489"/>
      <c r="H833" s="489"/>
      <c r="I833" s="489"/>
    </row>
    <row r="834" spans="1:9" x14ac:dyDescent="0.25">
      <c r="A834" s="6"/>
      <c r="B834" s="489"/>
      <c r="C834" s="489"/>
      <c r="D834" s="31"/>
      <c r="E834" s="489"/>
      <c r="F834" s="489"/>
      <c r="G834" s="489"/>
      <c r="H834" s="489"/>
      <c r="I834" s="489"/>
    </row>
    <row r="835" spans="1:9" x14ac:dyDescent="0.25">
      <c r="A835" s="6"/>
      <c r="B835" s="489"/>
      <c r="C835" s="489"/>
      <c r="D835" s="31"/>
      <c r="E835" s="489"/>
      <c r="F835" s="489"/>
      <c r="G835" s="489"/>
      <c r="H835" s="489"/>
      <c r="I835" s="489"/>
    </row>
    <row r="836" spans="1:9" x14ac:dyDescent="0.25">
      <c r="A836" s="6"/>
      <c r="B836" s="489"/>
      <c r="C836" s="489"/>
      <c r="D836" s="31"/>
      <c r="E836" s="489"/>
      <c r="F836" s="489"/>
      <c r="G836" s="489"/>
      <c r="H836" s="489"/>
      <c r="I836" s="489"/>
    </row>
    <row r="837" spans="1:9" x14ac:dyDescent="0.25">
      <c r="A837" s="6"/>
      <c r="B837" s="489"/>
      <c r="C837" s="489"/>
      <c r="D837" s="31"/>
      <c r="E837" s="489"/>
      <c r="F837" s="489"/>
      <c r="G837" s="489"/>
      <c r="H837" s="489"/>
      <c r="I837" s="489"/>
    </row>
    <row r="838" spans="1:9" x14ac:dyDescent="0.25">
      <c r="A838" s="6"/>
      <c r="B838" s="489"/>
      <c r="C838" s="489"/>
      <c r="D838" s="31"/>
      <c r="E838" s="489"/>
      <c r="F838" s="489"/>
      <c r="G838" s="489"/>
      <c r="H838" s="489"/>
      <c r="I838" s="489"/>
    </row>
    <row r="839" spans="1:9" x14ac:dyDescent="0.25">
      <c r="A839" s="6"/>
      <c r="B839" s="489"/>
      <c r="C839" s="489"/>
      <c r="D839" s="31"/>
      <c r="E839" s="489"/>
      <c r="F839" s="489"/>
      <c r="G839" s="489"/>
      <c r="H839" s="489"/>
      <c r="I839" s="489"/>
    </row>
    <row r="840" spans="1:9" x14ac:dyDescent="0.25">
      <c r="A840" s="6"/>
      <c r="B840" s="489"/>
      <c r="C840" s="489"/>
      <c r="D840" s="31"/>
      <c r="E840" s="489"/>
      <c r="F840" s="489"/>
      <c r="G840" s="489"/>
      <c r="H840" s="489"/>
      <c r="I840" s="489"/>
    </row>
    <row r="841" spans="1:9" x14ac:dyDescent="0.25">
      <c r="A841" s="6"/>
      <c r="B841" s="489"/>
      <c r="C841" s="489"/>
      <c r="D841" s="31"/>
      <c r="E841" s="489"/>
      <c r="F841" s="489"/>
      <c r="G841" s="489"/>
      <c r="H841" s="489"/>
      <c r="I841" s="489"/>
    </row>
    <row r="842" spans="1:9" x14ac:dyDescent="0.25">
      <c r="A842" s="6"/>
      <c r="B842" s="489"/>
      <c r="C842" s="489"/>
      <c r="D842" s="31"/>
      <c r="E842" s="489"/>
      <c r="F842" s="489"/>
      <c r="G842" s="489"/>
      <c r="H842" s="489"/>
      <c r="I842" s="489"/>
    </row>
    <row r="843" spans="1:9" x14ac:dyDescent="0.25">
      <c r="A843" s="6"/>
      <c r="B843" s="489"/>
      <c r="C843" s="489"/>
      <c r="D843" s="31"/>
      <c r="E843" s="489"/>
      <c r="F843" s="489"/>
      <c r="G843" s="489"/>
      <c r="H843" s="489"/>
      <c r="I843" s="489"/>
    </row>
    <row r="844" spans="1:9" x14ac:dyDescent="0.25">
      <c r="A844" s="6"/>
      <c r="B844" s="489"/>
      <c r="C844" s="489"/>
      <c r="D844" s="31"/>
      <c r="E844" s="489"/>
      <c r="F844" s="489"/>
      <c r="G844" s="489"/>
      <c r="H844" s="489"/>
      <c r="I844" s="489"/>
    </row>
    <row r="845" spans="1:9" x14ac:dyDescent="0.25">
      <c r="A845" s="6"/>
      <c r="B845" s="489"/>
      <c r="C845" s="489"/>
      <c r="D845" s="31"/>
      <c r="E845" s="489"/>
      <c r="F845" s="489"/>
      <c r="G845" s="489"/>
      <c r="H845" s="489"/>
      <c r="I845" s="489"/>
    </row>
    <row r="846" spans="1:9" x14ac:dyDescent="0.25">
      <c r="A846" s="6"/>
      <c r="B846" s="489"/>
      <c r="C846" s="489"/>
      <c r="D846" s="31"/>
      <c r="E846" s="489"/>
      <c r="F846" s="489"/>
      <c r="G846" s="489"/>
      <c r="H846" s="489"/>
      <c r="I846" s="489"/>
    </row>
    <row r="847" spans="1:9" x14ac:dyDescent="0.25">
      <c r="A847" s="6"/>
      <c r="B847" s="489"/>
      <c r="C847" s="489"/>
      <c r="D847" s="31"/>
      <c r="E847" s="489"/>
      <c r="F847" s="489"/>
      <c r="G847" s="489"/>
      <c r="H847" s="489"/>
      <c r="I847" s="489"/>
    </row>
    <row r="848" spans="1:9" x14ac:dyDescent="0.25">
      <c r="A848" s="6"/>
      <c r="B848" s="489"/>
      <c r="C848" s="489"/>
      <c r="D848" s="31"/>
      <c r="E848" s="489"/>
      <c r="F848" s="489"/>
      <c r="G848" s="489"/>
      <c r="H848" s="489"/>
      <c r="I848" s="489"/>
    </row>
    <row r="849" spans="1:9" x14ac:dyDescent="0.25">
      <c r="A849" s="6"/>
      <c r="B849" s="489"/>
      <c r="C849" s="489"/>
      <c r="D849" s="31"/>
      <c r="E849" s="489"/>
      <c r="F849" s="489"/>
      <c r="G849" s="489"/>
      <c r="H849" s="489"/>
      <c r="I849" s="489"/>
    </row>
    <row r="850" spans="1:9" x14ac:dyDescent="0.25">
      <c r="A850" s="6"/>
      <c r="B850" s="489"/>
      <c r="C850" s="489"/>
      <c r="D850" s="31"/>
      <c r="E850" s="489"/>
      <c r="F850" s="489"/>
      <c r="G850" s="489"/>
      <c r="H850" s="489"/>
      <c r="I850" s="489"/>
    </row>
    <row r="851" spans="1:9" x14ac:dyDescent="0.25">
      <c r="A851" s="6"/>
      <c r="B851" s="489"/>
      <c r="C851" s="489"/>
      <c r="D851" s="31"/>
      <c r="E851" s="489"/>
      <c r="F851" s="489"/>
      <c r="G851" s="489"/>
      <c r="H851" s="489"/>
      <c r="I851" s="489"/>
    </row>
    <row r="852" spans="1:9" x14ac:dyDescent="0.25">
      <c r="A852" s="6"/>
      <c r="B852" s="489"/>
      <c r="C852" s="489"/>
      <c r="D852" s="31"/>
      <c r="E852" s="489"/>
      <c r="F852" s="489"/>
      <c r="G852" s="489"/>
      <c r="H852" s="489"/>
      <c r="I852" s="489"/>
    </row>
    <row r="853" spans="1:9" x14ac:dyDescent="0.25">
      <c r="A853" s="6"/>
      <c r="B853" s="489"/>
      <c r="C853" s="489"/>
      <c r="D853" s="31"/>
      <c r="E853" s="489"/>
      <c r="F853" s="489"/>
      <c r="G853" s="489"/>
      <c r="H853" s="489"/>
      <c r="I853" s="489"/>
    </row>
    <row r="854" spans="1:9" x14ac:dyDescent="0.25">
      <c r="A854" s="6"/>
      <c r="B854" s="489"/>
      <c r="C854" s="489"/>
      <c r="D854" s="31"/>
      <c r="E854" s="489"/>
      <c r="F854" s="489"/>
      <c r="G854" s="489"/>
      <c r="H854" s="489"/>
      <c r="I854" s="489"/>
    </row>
    <row r="855" spans="1:9" x14ac:dyDescent="0.25">
      <c r="A855" s="6"/>
      <c r="B855" s="489"/>
      <c r="C855" s="489"/>
      <c r="D855" s="31"/>
      <c r="E855" s="489"/>
      <c r="F855" s="489"/>
      <c r="G855" s="489"/>
      <c r="H855" s="489"/>
      <c r="I855" s="489"/>
    </row>
    <row r="856" spans="1:9" x14ac:dyDescent="0.25">
      <c r="A856" s="6"/>
      <c r="B856" s="489"/>
      <c r="C856" s="489"/>
      <c r="D856" s="31"/>
      <c r="E856" s="489"/>
      <c r="F856" s="489"/>
      <c r="G856" s="489"/>
      <c r="H856" s="489"/>
      <c r="I856" s="489"/>
    </row>
    <row r="857" spans="1:9" x14ac:dyDescent="0.25">
      <c r="A857" s="6"/>
      <c r="B857" s="489"/>
      <c r="C857" s="489"/>
      <c r="D857" s="31"/>
      <c r="E857" s="489"/>
      <c r="F857" s="489"/>
      <c r="G857" s="489"/>
      <c r="H857" s="489"/>
      <c r="I857" s="489"/>
    </row>
    <row r="858" spans="1:9" x14ac:dyDescent="0.25">
      <c r="A858" s="6"/>
      <c r="B858" s="489"/>
      <c r="C858" s="489"/>
      <c r="D858" s="31"/>
      <c r="E858" s="489"/>
      <c r="F858" s="489"/>
      <c r="G858" s="489"/>
      <c r="H858" s="489"/>
      <c r="I858" s="489"/>
    </row>
    <row r="859" spans="1:9" x14ac:dyDescent="0.25">
      <c r="A859" s="6"/>
      <c r="B859" s="489"/>
      <c r="C859" s="489"/>
      <c r="D859" s="31"/>
      <c r="E859" s="489"/>
      <c r="F859" s="489"/>
      <c r="G859" s="489"/>
      <c r="H859" s="489"/>
      <c r="I859" s="489"/>
    </row>
    <row r="860" spans="1:9" x14ac:dyDescent="0.25">
      <c r="A860" s="6"/>
      <c r="B860" s="489"/>
      <c r="C860" s="489"/>
      <c r="D860" s="31"/>
      <c r="E860" s="489"/>
      <c r="F860" s="489"/>
      <c r="G860" s="489"/>
      <c r="H860" s="489"/>
      <c r="I860" s="489"/>
    </row>
    <row r="861" spans="1:9" x14ac:dyDescent="0.25">
      <c r="A861" s="6"/>
      <c r="B861" s="489"/>
      <c r="C861" s="489"/>
      <c r="D861" s="31"/>
      <c r="E861" s="489"/>
      <c r="F861" s="489"/>
      <c r="G861" s="489"/>
      <c r="H861" s="489"/>
      <c r="I861" s="489"/>
    </row>
    <row r="862" spans="1:9" x14ac:dyDescent="0.25">
      <c r="A862" s="6"/>
      <c r="B862" s="489"/>
      <c r="C862" s="489"/>
      <c r="D862" s="31"/>
      <c r="E862" s="489"/>
      <c r="F862" s="489"/>
      <c r="G862" s="489"/>
      <c r="H862" s="489"/>
      <c r="I862" s="489"/>
    </row>
    <row r="863" spans="1:9" x14ac:dyDescent="0.25">
      <c r="A863" s="6"/>
      <c r="B863" s="489"/>
      <c r="C863" s="489"/>
      <c r="D863" s="31"/>
      <c r="E863" s="489"/>
      <c r="F863" s="489"/>
      <c r="G863" s="489"/>
      <c r="H863" s="489"/>
      <c r="I863" s="489"/>
    </row>
    <row r="864" spans="1:9" x14ac:dyDescent="0.25">
      <c r="A864" s="6"/>
      <c r="B864" s="489"/>
      <c r="C864" s="489"/>
      <c r="D864" s="31"/>
      <c r="E864" s="489"/>
      <c r="F864" s="489"/>
      <c r="G864" s="489"/>
      <c r="H864" s="489"/>
      <c r="I864" s="489"/>
    </row>
    <row r="865" spans="1:9" x14ac:dyDescent="0.25">
      <c r="A865" s="6"/>
      <c r="B865" s="489"/>
      <c r="C865" s="489"/>
      <c r="D865" s="31"/>
      <c r="E865" s="489"/>
      <c r="F865" s="489"/>
      <c r="G865" s="489"/>
      <c r="H865" s="489"/>
      <c r="I865" s="489"/>
    </row>
    <row r="866" spans="1:9" x14ac:dyDescent="0.25">
      <c r="A866" s="6"/>
      <c r="B866" s="489"/>
      <c r="C866" s="489"/>
      <c r="D866" s="31"/>
      <c r="E866" s="489"/>
      <c r="F866" s="489"/>
      <c r="G866" s="489"/>
      <c r="H866" s="489"/>
      <c r="I866" s="489"/>
    </row>
    <row r="867" spans="1:9" x14ac:dyDescent="0.25">
      <c r="A867" s="6"/>
      <c r="B867" s="489"/>
      <c r="C867" s="489"/>
      <c r="D867" s="31"/>
      <c r="E867" s="489"/>
      <c r="F867" s="489"/>
      <c r="G867" s="489"/>
      <c r="H867" s="489"/>
      <c r="I867" s="489"/>
    </row>
    <row r="868" spans="1:9" x14ac:dyDescent="0.25">
      <c r="A868" s="6"/>
      <c r="B868" s="489"/>
      <c r="C868" s="489"/>
      <c r="D868" s="31"/>
      <c r="E868" s="489"/>
      <c r="F868" s="489"/>
      <c r="G868" s="489"/>
      <c r="H868" s="489"/>
      <c r="I868" s="489"/>
    </row>
    <row r="869" spans="1:9" x14ac:dyDescent="0.25">
      <c r="A869" s="6"/>
      <c r="B869" s="489"/>
      <c r="C869" s="489"/>
      <c r="D869" s="31"/>
      <c r="E869" s="489"/>
      <c r="F869" s="489"/>
      <c r="G869" s="489"/>
      <c r="H869" s="489"/>
      <c r="I869" s="489"/>
    </row>
    <row r="870" spans="1:9" x14ac:dyDescent="0.25">
      <c r="A870" s="6"/>
      <c r="B870" s="489"/>
      <c r="C870" s="489"/>
      <c r="D870" s="31"/>
      <c r="E870" s="489"/>
      <c r="F870" s="489"/>
      <c r="G870" s="489"/>
      <c r="H870" s="489"/>
      <c r="I870" s="489"/>
    </row>
    <row r="871" spans="1:9" x14ac:dyDescent="0.25">
      <c r="A871" s="6"/>
      <c r="B871" s="489"/>
      <c r="C871" s="489"/>
      <c r="D871" s="31"/>
      <c r="E871" s="489"/>
      <c r="F871" s="489"/>
      <c r="G871" s="489"/>
      <c r="H871" s="489"/>
      <c r="I871" s="489"/>
    </row>
    <row r="872" spans="1:9" x14ac:dyDescent="0.25">
      <c r="A872" s="6"/>
      <c r="B872" s="489"/>
      <c r="C872" s="489"/>
      <c r="D872" s="31"/>
      <c r="E872" s="489"/>
      <c r="F872" s="489"/>
      <c r="G872" s="489"/>
      <c r="H872" s="489"/>
      <c r="I872" s="489"/>
    </row>
    <row r="873" spans="1:9" x14ac:dyDescent="0.25">
      <c r="A873" s="6"/>
      <c r="B873" s="489"/>
      <c r="C873" s="489"/>
      <c r="D873" s="31"/>
      <c r="E873" s="489"/>
      <c r="F873" s="489"/>
      <c r="G873" s="489"/>
      <c r="H873" s="489"/>
      <c r="I873" s="489"/>
    </row>
    <row r="874" spans="1:9" x14ac:dyDescent="0.25">
      <c r="A874" s="6"/>
      <c r="B874" s="489"/>
      <c r="C874" s="489"/>
      <c r="D874" s="31"/>
      <c r="E874" s="489"/>
      <c r="F874" s="489"/>
      <c r="G874" s="489"/>
      <c r="H874" s="489"/>
      <c r="I874" s="489"/>
    </row>
    <row r="875" spans="1:9" x14ac:dyDescent="0.25">
      <c r="A875" s="6"/>
      <c r="B875" s="489"/>
      <c r="C875" s="489"/>
      <c r="D875" s="31"/>
      <c r="E875" s="489"/>
      <c r="F875" s="489"/>
      <c r="G875" s="489"/>
      <c r="H875" s="489"/>
      <c r="I875" s="489"/>
    </row>
    <row r="876" spans="1:9" x14ac:dyDescent="0.25">
      <c r="A876" s="6"/>
      <c r="B876" s="489"/>
      <c r="C876" s="489"/>
      <c r="D876" s="31"/>
      <c r="E876" s="489"/>
      <c r="F876" s="489"/>
      <c r="G876" s="489"/>
      <c r="H876" s="489"/>
      <c r="I876" s="489"/>
    </row>
    <row r="877" spans="1:9" x14ac:dyDescent="0.25">
      <c r="A877" s="6"/>
      <c r="B877" s="489"/>
      <c r="C877" s="489"/>
      <c r="D877" s="31"/>
      <c r="E877" s="489"/>
      <c r="F877" s="489"/>
      <c r="G877" s="489"/>
      <c r="H877" s="489"/>
      <c r="I877" s="489"/>
    </row>
    <row r="878" spans="1:9" x14ac:dyDescent="0.25">
      <c r="A878" s="6"/>
      <c r="B878" s="489"/>
      <c r="C878" s="489"/>
      <c r="D878" s="31"/>
      <c r="E878" s="489"/>
      <c r="F878" s="489"/>
      <c r="G878" s="489"/>
      <c r="H878" s="489"/>
      <c r="I878" s="489"/>
    </row>
    <row r="879" spans="1:9" x14ac:dyDescent="0.25">
      <c r="A879" s="6"/>
      <c r="B879" s="489"/>
      <c r="C879" s="489"/>
      <c r="D879" s="31"/>
      <c r="E879" s="489"/>
      <c r="F879" s="489"/>
      <c r="G879" s="489"/>
      <c r="H879" s="489"/>
      <c r="I879" s="489"/>
    </row>
    <row r="880" spans="1:9" x14ac:dyDescent="0.25">
      <c r="A880" s="6"/>
      <c r="B880" s="489"/>
      <c r="C880" s="489"/>
      <c r="D880" s="31"/>
      <c r="E880" s="489"/>
      <c r="F880" s="489"/>
      <c r="G880" s="489"/>
      <c r="H880" s="489"/>
      <c r="I880" s="489"/>
    </row>
    <row r="881" spans="1:9" x14ac:dyDescent="0.25">
      <c r="A881" s="6"/>
      <c r="B881" s="489"/>
      <c r="C881" s="489"/>
      <c r="D881" s="31"/>
      <c r="E881" s="489"/>
      <c r="F881" s="489"/>
      <c r="G881" s="489"/>
      <c r="H881" s="489"/>
      <c r="I881" s="489"/>
    </row>
    <row r="882" spans="1:9" x14ac:dyDescent="0.25">
      <c r="A882" s="6"/>
      <c r="B882" s="489"/>
      <c r="C882" s="489"/>
      <c r="D882" s="31"/>
      <c r="E882" s="489"/>
      <c r="F882" s="489"/>
      <c r="G882" s="489"/>
      <c r="H882" s="489"/>
      <c r="I882" s="489"/>
    </row>
    <row r="883" spans="1:9" x14ac:dyDescent="0.25">
      <c r="A883" s="6"/>
      <c r="B883" s="489"/>
      <c r="C883" s="489"/>
      <c r="D883" s="31"/>
      <c r="E883" s="489"/>
      <c r="F883" s="489"/>
      <c r="G883" s="489"/>
      <c r="H883" s="489"/>
      <c r="I883" s="489"/>
    </row>
    <row r="884" spans="1:9" x14ac:dyDescent="0.25">
      <c r="A884" s="6"/>
      <c r="B884" s="489"/>
      <c r="C884" s="489"/>
      <c r="D884" s="31"/>
      <c r="E884" s="489"/>
      <c r="F884" s="489"/>
      <c r="G884" s="489"/>
      <c r="H884" s="489"/>
      <c r="I884" s="489"/>
    </row>
    <row r="885" spans="1:9" x14ac:dyDescent="0.25">
      <c r="A885" s="6"/>
      <c r="B885" s="489"/>
      <c r="C885" s="489"/>
      <c r="D885" s="31"/>
      <c r="E885" s="489"/>
      <c r="F885" s="489"/>
      <c r="G885" s="489"/>
      <c r="H885" s="489"/>
      <c r="I885" s="489"/>
    </row>
    <row r="886" spans="1:9" x14ac:dyDescent="0.25">
      <c r="A886" s="6"/>
      <c r="B886" s="489"/>
      <c r="C886" s="489"/>
      <c r="D886" s="31"/>
      <c r="E886" s="489"/>
      <c r="F886" s="489"/>
      <c r="G886" s="489"/>
      <c r="H886" s="489"/>
      <c r="I886" s="489"/>
    </row>
    <row r="887" spans="1:9" x14ac:dyDescent="0.25">
      <c r="A887" s="6"/>
      <c r="B887" s="489"/>
      <c r="C887" s="489"/>
      <c r="D887" s="31"/>
      <c r="E887" s="489"/>
      <c r="F887" s="489"/>
      <c r="G887" s="489"/>
      <c r="H887" s="489"/>
      <c r="I887" s="489"/>
    </row>
    <row r="888" spans="1:9" x14ac:dyDescent="0.25">
      <c r="A888" s="6"/>
      <c r="B888" s="489"/>
      <c r="C888" s="489"/>
      <c r="D888" s="31"/>
      <c r="E888" s="489"/>
      <c r="F888" s="489"/>
      <c r="G888" s="489"/>
      <c r="H888" s="489"/>
      <c r="I888" s="489"/>
    </row>
    <row r="889" spans="1:9" x14ac:dyDescent="0.25">
      <c r="A889" s="6"/>
      <c r="B889" s="489"/>
      <c r="C889" s="489"/>
      <c r="D889" s="31"/>
      <c r="E889" s="489"/>
      <c r="F889" s="489"/>
      <c r="G889" s="489"/>
      <c r="H889" s="489"/>
      <c r="I889" s="489"/>
    </row>
    <row r="890" spans="1:9" x14ac:dyDescent="0.25">
      <c r="A890" s="6"/>
      <c r="B890" s="489"/>
      <c r="C890" s="489"/>
      <c r="D890" s="31"/>
      <c r="E890" s="489"/>
      <c r="F890" s="489"/>
      <c r="G890" s="489"/>
      <c r="H890" s="489"/>
      <c r="I890" s="489"/>
    </row>
    <row r="891" spans="1:9" x14ac:dyDescent="0.25">
      <c r="A891" s="6"/>
      <c r="B891" s="489"/>
      <c r="C891" s="489"/>
      <c r="D891" s="31"/>
      <c r="E891" s="489"/>
      <c r="F891" s="489"/>
      <c r="G891" s="489"/>
      <c r="H891" s="489"/>
      <c r="I891" s="489"/>
    </row>
    <row r="892" spans="1:9" x14ac:dyDescent="0.25">
      <c r="A892" s="6"/>
      <c r="B892" s="489"/>
      <c r="C892" s="489"/>
      <c r="D892" s="31"/>
      <c r="E892" s="489"/>
      <c r="F892" s="489"/>
      <c r="G892" s="489"/>
      <c r="H892" s="489"/>
      <c r="I892" s="489"/>
    </row>
    <row r="893" spans="1:9" x14ac:dyDescent="0.25">
      <c r="A893" s="6"/>
      <c r="B893" s="489"/>
      <c r="C893" s="489"/>
      <c r="D893" s="31"/>
      <c r="E893" s="489"/>
      <c r="F893" s="489"/>
      <c r="G893" s="489"/>
      <c r="H893" s="489"/>
      <c r="I893" s="489"/>
    </row>
    <row r="894" spans="1:9" x14ac:dyDescent="0.25">
      <c r="A894" s="6"/>
      <c r="B894" s="489"/>
      <c r="C894" s="489"/>
      <c r="D894" s="31"/>
      <c r="E894" s="489"/>
      <c r="F894" s="489"/>
      <c r="G894" s="489"/>
      <c r="H894" s="489"/>
      <c r="I894" s="489"/>
    </row>
    <row r="895" spans="1:9" x14ac:dyDescent="0.25">
      <c r="A895" s="6"/>
      <c r="B895" s="489"/>
      <c r="C895" s="489"/>
      <c r="D895" s="31"/>
      <c r="E895" s="489"/>
      <c r="F895" s="489"/>
      <c r="G895" s="489"/>
      <c r="H895" s="489"/>
      <c r="I895" s="489"/>
    </row>
    <row r="896" spans="1:9" x14ac:dyDescent="0.25">
      <c r="A896" s="6"/>
      <c r="B896" s="489"/>
      <c r="C896" s="489"/>
      <c r="D896" s="31"/>
      <c r="E896" s="489"/>
      <c r="F896" s="489"/>
      <c r="G896" s="489"/>
      <c r="H896" s="489"/>
      <c r="I896" s="489"/>
    </row>
    <row r="897" spans="1:9" x14ac:dyDescent="0.25">
      <c r="A897" s="6"/>
      <c r="B897" s="489"/>
      <c r="C897" s="489"/>
      <c r="D897" s="31"/>
      <c r="E897" s="489"/>
      <c r="F897" s="489"/>
      <c r="G897" s="489"/>
      <c r="H897" s="489"/>
      <c r="I897" s="489"/>
    </row>
    <row r="898" spans="1:9" x14ac:dyDescent="0.25">
      <c r="A898" s="6"/>
      <c r="B898" s="489"/>
      <c r="C898" s="489"/>
      <c r="D898" s="31"/>
      <c r="E898" s="489"/>
      <c r="F898" s="489"/>
      <c r="G898" s="489"/>
      <c r="H898" s="489"/>
      <c r="I898" s="489"/>
    </row>
    <row r="899" spans="1:9" x14ac:dyDescent="0.25">
      <c r="A899" s="6"/>
      <c r="B899" s="489"/>
      <c r="C899" s="489"/>
      <c r="D899" s="31"/>
      <c r="E899" s="489"/>
      <c r="F899" s="489"/>
      <c r="G899" s="489"/>
      <c r="H899" s="489"/>
      <c r="I899" s="489"/>
    </row>
    <row r="900" spans="1:9" x14ac:dyDescent="0.25">
      <c r="A900" s="6"/>
      <c r="B900" s="489"/>
      <c r="C900" s="489"/>
      <c r="D900" s="31"/>
      <c r="E900" s="489"/>
      <c r="F900" s="489"/>
      <c r="G900" s="489"/>
      <c r="H900" s="489"/>
      <c r="I900" s="489"/>
    </row>
    <row r="901" spans="1:9" x14ac:dyDescent="0.25">
      <c r="A901" s="6"/>
      <c r="B901" s="489"/>
      <c r="C901" s="489"/>
      <c r="D901" s="31"/>
      <c r="E901" s="489"/>
      <c r="F901" s="489"/>
      <c r="G901" s="489"/>
      <c r="H901" s="489"/>
      <c r="I901" s="489"/>
    </row>
    <row r="902" spans="1:9" x14ac:dyDescent="0.25">
      <c r="A902" s="6"/>
      <c r="B902" s="489"/>
      <c r="C902" s="489"/>
      <c r="D902" s="31"/>
      <c r="E902" s="489"/>
      <c r="F902" s="489"/>
      <c r="G902" s="489"/>
      <c r="H902" s="489"/>
      <c r="I902" s="489"/>
    </row>
    <row r="903" spans="1:9" x14ac:dyDescent="0.25">
      <c r="A903" s="6"/>
      <c r="B903" s="489"/>
      <c r="C903" s="489"/>
      <c r="D903" s="31"/>
      <c r="E903" s="489"/>
      <c r="F903" s="489"/>
      <c r="G903" s="489"/>
      <c r="H903" s="489"/>
      <c r="I903" s="489"/>
    </row>
    <row r="904" spans="1:9" x14ac:dyDescent="0.25">
      <c r="A904" s="6"/>
      <c r="B904" s="489"/>
      <c r="C904" s="489"/>
      <c r="D904" s="31"/>
      <c r="E904" s="489"/>
      <c r="F904" s="489"/>
      <c r="G904" s="489"/>
      <c r="H904" s="489"/>
      <c r="I904" s="489"/>
    </row>
    <row r="905" spans="1:9" x14ac:dyDescent="0.25">
      <c r="A905" s="6"/>
      <c r="B905" s="489"/>
      <c r="C905" s="489"/>
      <c r="D905" s="31"/>
      <c r="E905" s="489"/>
      <c r="F905" s="489"/>
      <c r="G905" s="489"/>
      <c r="H905" s="489"/>
      <c r="I905" s="489"/>
    </row>
    <row r="906" spans="1:9" x14ac:dyDescent="0.25">
      <c r="A906" s="6"/>
      <c r="B906" s="489"/>
      <c r="C906" s="489"/>
      <c r="D906" s="31"/>
      <c r="E906" s="489"/>
      <c r="F906" s="489"/>
      <c r="G906" s="489"/>
      <c r="H906" s="489"/>
      <c r="I906" s="489"/>
    </row>
    <row r="907" spans="1:9" x14ac:dyDescent="0.25">
      <c r="A907" s="6"/>
      <c r="B907" s="489"/>
      <c r="C907" s="489"/>
      <c r="D907" s="31"/>
      <c r="E907" s="489"/>
      <c r="F907" s="489"/>
      <c r="G907" s="489"/>
      <c r="H907" s="489"/>
      <c r="I907" s="489"/>
    </row>
    <row r="908" spans="1:9" x14ac:dyDescent="0.25">
      <c r="A908" s="6"/>
      <c r="B908" s="489"/>
      <c r="C908" s="489"/>
      <c r="D908" s="31"/>
      <c r="E908" s="489"/>
      <c r="F908" s="489"/>
      <c r="G908" s="489"/>
      <c r="H908" s="489"/>
      <c r="I908" s="489"/>
    </row>
    <row r="909" spans="1:9" x14ac:dyDescent="0.25">
      <c r="A909" s="6"/>
      <c r="B909" s="489"/>
      <c r="C909" s="489"/>
      <c r="D909" s="31"/>
      <c r="E909" s="489"/>
      <c r="F909" s="489"/>
      <c r="G909" s="489"/>
      <c r="H909" s="489"/>
      <c r="I909" s="489"/>
    </row>
    <row r="910" spans="1:9" x14ac:dyDescent="0.25">
      <c r="A910" s="6"/>
      <c r="B910" s="489"/>
      <c r="C910" s="489"/>
      <c r="D910" s="31"/>
      <c r="E910" s="489"/>
      <c r="F910" s="489"/>
      <c r="G910" s="489"/>
      <c r="H910" s="489"/>
      <c r="I910" s="489"/>
    </row>
    <row r="911" spans="1:9" x14ac:dyDescent="0.25">
      <c r="A911" s="6"/>
      <c r="B911" s="489"/>
      <c r="C911" s="489"/>
      <c r="D911" s="31"/>
      <c r="E911" s="489"/>
      <c r="F911" s="489"/>
      <c r="G911" s="489"/>
      <c r="H911" s="489"/>
      <c r="I911" s="489"/>
    </row>
    <row r="912" spans="1:9" x14ac:dyDescent="0.25">
      <c r="A912" s="6"/>
      <c r="B912" s="489"/>
      <c r="C912" s="489"/>
      <c r="D912" s="31"/>
      <c r="E912" s="489"/>
      <c r="F912" s="489"/>
      <c r="G912" s="489"/>
      <c r="H912" s="489"/>
      <c r="I912" s="489"/>
    </row>
    <row r="913" spans="1:9" x14ac:dyDescent="0.25">
      <c r="A913" s="6"/>
      <c r="B913" s="489"/>
      <c r="C913" s="489"/>
      <c r="D913" s="31"/>
      <c r="E913" s="489"/>
      <c r="F913" s="489"/>
      <c r="G913" s="489"/>
      <c r="H913" s="489"/>
      <c r="I913" s="489"/>
    </row>
    <row r="914" spans="1:9" x14ac:dyDescent="0.25">
      <c r="A914" s="6"/>
      <c r="B914" s="489"/>
      <c r="C914" s="489"/>
      <c r="D914" s="31"/>
      <c r="E914" s="489"/>
      <c r="F914" s="489"/>
      <c r="G914" s="489"/>
      <c r="H914" s="489"/>
      <c r="I914" s="489"/>
    </row>
    <row r="915" spans="1:9" x14ac:dyDescent="0.25">
      <c r="A915" s="6"/>
      <c r="B915" s="489"/>
      <c r="C915" s="489"/>
      <c r="D915" s="31"/>
      <c r="E915" s="489"/>
      <c r="F915" s="489"/>
      <c r="G915" s="489"/>
      <c r="H915" s="489"/>
      <c r="I915" s="489"/>
    </row>
    <row r="916" spans="1:9" x14ac:dyDescent="0.25">
      <c r="A916" s="6"/>
      <c r="B916" s="489"/>
      <c r="C916" s="489"/>
      <c r="D916" s="31"/>
      <c r="E916" s="489"/>
      <c r="F916" s="489"/>
      <c r="G916" s="489"/>
      <c r="H916" s="489"/>
      <c r="I916" s="489"/>
    </row>
    <row r="917" spans="1:9" x14ac:dyDescent="0.25">
      <c r="A917" s="6"/>
      <c r="B917" s="489"/>
      <c r="C917" s="489"/>
      <c r="D917" s="31"/>
      <c r="E917" s="489"/>
      <c r="F917" s="489"/>
      <c r="G917" s="489"/>
      <c r="H917" s="489"/>
      <c r="I917" s="489"/>
    </row>
    <row r="918" spans="1:9" x14ac:dyDescent="0.25">
      <c r="A918" s="6"/>
      <c r="B918" s="489"/>
      <c r="C918" s="489"/>
      <c r="D918" s="31"/>
      <c r="E918" s="489"/>
      <c r="F918" s="489"/>
      <c r="G918" s="489"/>
      <c r="H918" s="489"/>
      <c r="I918" s="489"/>
    </row>
    <row r="919" spans="1:9" x14ac:dyDescent="0.25">
      <c r="A919" s="6"/>
      <c r="B919" s="489"/>
      <c r="C919" s="489"/>
      <c r="D919" s="31"/>
      <c r="E919" s="489"/>
      <c r="F919" s="489"/>
      <c r="G919" s="489"/>
      <c r="H919" s="489"/>
      <c r="I919" s="489"/>
    </row>
    <row r="920" spans="1:9" x14ac:dyDescent="0.25">
      <c r="A920" s="6"/>
      <c r="B920" s="489"/>
      <c r="C920" s="489"/>
      <c r="D920" s="31"/>
      <c r="E920" s="489"/>
      <c r="F920" s="489"/>
      <c r="G920" s="489"/>
      <c r="H920" s="489"/>
      <c r="I920" s="489"/>
    </row>
    <row r="921" spans="1:9" x14ac:dyDescent="0.25">
      <c r="A921" s="6"/>
      <c r="B921" s="489"/>
      <c r="C921" s="489"/>
      <c r="D921" s="31"/>
      <c r="E921" s="489"/>
      <c r="F921" s="489"/>
      <c r="G921" s="489"/>
      <c r="H921" s="489"/>
      <c r="I921" s="489"/>
    </row>
    <row r="922" spans="1:9" x14ac:dyDescent="0.25">
      <c r="A922" s="6"/>
      <c r="B922" s="489"/>
      <c r="C922" s="489"/>
      <c r="D922" s="31"/>
      <c r="E922" s="489"/>
      <c r="F922" s="489"/>
      <c r="G922" s="489"/>
      <c r="H922" s="489"/>
      <c r="I922" s="489"/>
    </row>
    <row r="923" spans="1:9" x14ac:dyDescent="0.25">
      <c r="A923" s="6"/>
      <c r="B923" s="489"/>
      <c r="C923" s="489"/>
      <c r="D923" s="31"/>
      <c r="E923" s="489"/>
      <c r="F923" s="489"/>
      <c r="G923" s="489"/>
      <c r="H923" s="489"/>
      <c r="I923" s="489"/>
    </row>
    <row r="924" spans="1:9" x14ac:dyDescent="0.25">
      <c r="A924" s="6"/>
      <c r="B924" s="489"/>
      <c r="C924" s="489"/>
      <c r="D924" s="31"/>
      <c r="E924" s="489"/>
      <c r="F924" s="489"/>
      <c r="G924" s="489"/>
      <c r="H924" s="489"/>
      <c r="I924" s="489"/>
    </row>
    <row r="925" spans="1:9" x14ac:dyDescent="0.25">
      <c r="A925" s="6"/>
      <c r="B925" s="489"/>
      <c r="C925" s="489"/>
      <c r="D925" s="31"/>
      <c r="E925" s="489"/>
      <c r="F925" s="489"/>
      <c r="G925" s="489"/>
      <c r="H925" s="489"/>
      <c r="I925" s="489"/>
    </row>
    <row r="926" spans="1:9" x14ac:dyDescent="0.25">
      <c r="A926" s="6"/>
      <c r="B926" s="489"/>
      <c r="C926" s="489"/>
      <c r="D926" s="31"/>
      <c r="E926" s="489"/>
      <c r="F926" s="489"/>
      <c r="G926" s="489"/>
      <c r="H926" s="489"/>
      <c r="I926" s="489"/>
    </row>
    <row r="927" spans="1:9" x14ac:dyDescent="0.25">
      <c r="A927" s="6"/>
      <c r="B927" s="489"/>
      <c r="C927" s="489"/>
      <c r="D927" s="31"/>
      <c r="E927" s="489"/>
      <c r="F927" s="489"/>
      <c r="G927" s="489"/>
      <c r="H927" s="489"/>
      <c r="I927" s="489"/>
    </row>
    <row r="928" spans="1:9" x14ac:dyDescent="0.25">
      <c r="A928" s="6"/>
      <c r="B928" s="489"/>
      <c r="C928" s="489"/>
      <c r="D928" s="31"/>
      <c r="E928" s="489"/>
      <c r="F928" s="489"/>
      <c r="G928" s="489"/>
      <c r="H928" s="489"/>
      <c r="I928" s="489"/>
    </row>
    <row r="929" spans="1:9" x14ac:dyDescent="0.25">
      <c r="A929" s="6"/>
      <c r="B929" s="489"/>
      <c r="C929" s="489"/>
      <c r="D929" s="31"/>
      <c r="E929" s="489"/>
      <c r="F929" s="489"/>
      <c r="G929" s="489"/>
      <c r="H929" s="489"/>
      <c r="I929" s="489"/>
    </row>
    <row r="930" spans="1:9" x14ac:dyDescent="0.25">
      <c r="A930" s="6"/>
      <c r="B930" s="489"/>
      <c r="C930" s="489"/>
      <c r="D930" s="31"/>
      <c r="E930" s="489"/>
      <c r="F930" s="489"/>
      <c r="G930" s="489"/>
      <c r="H930" s="489"/>
      <c r="I930" s="489"/>
    </row>
    <row r="931" spans="1:9" x14ac:dyDescent="0.25">
      <c r="A931" s="6"/>
      <c r="B931" s="489"/>
      <c r="C931" s="489"/>
      <c r="D931" s="31"/>
      <c r="E931" s="489"/>
      <c r="F931" s="489"/>
      <c r="G931" s="489"/>
      <c r="H931" s="489"/>
      <c r="I931" s="489"/>
    </row>
    <row r="932" spans="1:9" x14ac:dyDescent="0.25">
      <c r="A932" s="6"/>
      <c r="B932" s="489"/>
      <c r="C932" s="489"/>
      <c r="D932" s="31"/>
      <c r="E932" s="489"/>
      <c r="F932" s="489"/>
      <c r="G932" s="489"/>
      <c r="H932" s="489"/>
      <c r="I932" s="489"/>
    </row>
    <row r="933" spans="1:9" x14ac:dyDescent="0.25">
      <c r="A933" s="6"/>
      <c r="B933" s="489"/>
      <c r="C933" s="489"/>
      <c r="D933" s="31"/>
      <c r="E933" s="489"/>
      <c r="F933" s="489"/>
      <c r="G933" s="489"/>
      <c r="H933" s="489"/>
      <c r="I933" s="489"/>
    </row>
    <row r="934" spans="1:9" x14ac:dyDescent="0.25">
      <c r="A934" s="6"/>
      <c r="B934" s="489"/>
      <c r="C934" s="489"/>
      <c r="D934" s="31"/>
      <c r="E934" s="489"/>
      <c r="F934" s="489"/>
      <c r="G934" s="489"/>
      <c r="H934" s="489"/>
      <c r="I934" s="489"/>
    </row>
    <row r="935" spans="1:9" x14ac:dyDescent="0.25">
      <c r="A935" s="6"/>
      <c r="B935" s="489"/>
      <c r="C935" s="489"/>
      <c r="D935" s="31"/>
      <c r="E935" s="489"/>
      <c r="F935" s="489"/>
      <c r="G935" s="489"/>
      <c r="H935" s="489"/>
      <c r="I935" s="489"/>
    </row>
    <row r="936" spans="1:9" x14ac:dyDescent="0.25">
      <c r="A936" s="6"/>
      <c r="B936" s="489"/>
      <c r="C936" s="489"/>
      <c r="D936" s="31"/>
      <c r="E936" s="489"/>
      <c r="F936" s="489"/>
      <c r="G936" s="489"/>
      <c r="H936" s="489"/>
      <c r="I936" s="489"/>
    </row>
    <row r="937" spans="1:9" x14ac:dyDescent="0.25">
      <c r="A937" s="6"/>
      <c r="B937" s="489"/>
      <c r="C937" s="489"/>
      <c r="D937" s="31"/>
      <c r="E937" s="489"/>
      <c r="F937" s="489"/>
      <c r="G937" s="489"/>
      <c r="H937" s="489"/>
      <c r="I937" s="489"/>
    </row>
    <row r="938" spans="1:9" x14ac:dyDescent="0.25">
      <c r="A938" s="6"/>
      <c r="B938" s="489"/>
      <c r="C938" s="489"/>
      <c r="D938" s="31"/>
      <c r="E938" s="489"/>
      <c r="F938" s="489"/>
      <c r="G938" s="489"/>
      <c r="H938" s="489"/>
      <c r="I938" s="489"/>
    </row>
    <row r="939" spans="1:9" x14ac:dyDescent="0.25">
      <c r="A939" s="6"/>
      <c r="B939" s="489"/>
      <c r="C939" s="489"/>
      <c r="D939" s="31"/>
      <c r="E939" s="489"/>
      <c r="F939" s="489"/>
      <c r="G939" s="489"/>
      <c r="H939" s="489"/>
      <c r="I939" s="489"/>
    </row>
    <row r="940" spans="1:9" x14ac:dyDescent="0.25">
      <c r="A940" s="6"/>
      <c r="B940" s="489"/>
      <c r="C940" s="489"/>
      <c r="D940" s="31"/>
      <c r="E940" s="489"/>
      <c r="F940" s="489"/>
      <c r="G940" s="489"/>
      <c r="H940" s="489"/>
      <c r="I940" s="489"/>
    </row>
    <row r="941" spans="1:9" x14ac:dyDescent="0.25">
      <c r="A941" s="6"/>
      <c r="B941" s="489"/>
      <c r="C941" s="489"/>
      <c r="D941" s="31"/>
      <c r="E941" s="489"/>
      <c r="F941" s="489"/>
      <c r="G941" s="489"/>
      <c r="H941" s="489"/>
      <c r="I941" s="489"/>
    </row>
    <row r="942" spans="1:9" x14ac:dyDescent="0.25">
      <c r="A942" s="6"/>
      <c r="B942" s="489"/>
      <c r="C942" s="489"/>
      <c r="D942" s="31"/>
      <c r="E942" s="489"/>
      <c r="F942" s="489"/>
      <c r="G942" s="489"/>
      <c r="H942" s="489"/>
      <c r="I942" s="489"/>
    </row>
    <row r="943" spans="1:9" x14ac:dyDescent="0.25">
      <c r="A943" s="6"/>
      <c r="B943" s="489"/>
      <c r="C943" s="489"/>
      <c r="D943" s="31"/>
      <c r="E943" s="489"/>
      <c r="F943" s="489"/>
      <c r="G943" s="489"/>
      <c r="H943" s="489"/>
      <c r="I943" s="489"/>
    </row>
    <row r="944" spans="1:9" x14ac:dyDescent="0.25">
      <c r="A944" s="6"/>
      <c r="B944" s="489"/>
      <c r="C944" s="489"/>
      <c r="D944" s="31"/>
      <c r="E944" s="489"/>
      <c r="F944" s="489"/>
      <c r="G944" s="489"/>
      <c r="H944" s="489"/>
      <c r="I944" s="489"/>
    </row>
    <row r="945" spans="1:9" x14ac:dyDescent="0.25">
      <c r="A945" s="6"/>
      <c r="B945" s="489"/>
      <c r="C945" s="489"/>
      <c r="D945" s="31"/>
      <c r="E945" s="489"/>
      <c r="F945" s="489"/>
      <c r="G945" s="489"/>
      <c r="H945" s="489"/>
      <c r="I945" s="489"/>
    </row>
    <row r="946" spans="1:9" x14ac:dyDescent="0.25">
      <c r="A946" s="6"/>
      <c r="B946" s="489"/>
      <c r="C946" s="489"/>
      <c r="D946" s="31"/>
      <c r="E946" s="489"/>
      <c r="F946" s="489"/>
      <c r="G946" s="489"/>
      <c r="H946" s="489"/>
      <c r="I946" s="489"/>
    </row>
    <row r="947" spans="1:9" x14ac:dyDescent="0.25">
      <c r="A947" s="6"/>
      <c r="B947" s="489"/>
      <c r="C947" s="489"/>
      <c r="D947" s="31"/>
      <c r="E947" s="489"/>
      <c r="F947" s="489"/>
      <c r="G947" s="489"/>
      <c r="H947" s="489"/>
      <c r="I947" s="489"/>
    </row>
    <row r="948" spans="1:9" x14ac:dyDescent="0.25">
      <c r="A948" s="6"/>
      <c r="B948" s="489"/>
      <c r="C948" s="489"/>
      <c r="D948" s="31"/>
      <c r="E948" s="489"/>
      <c r="F948" s="489"/>
      <c r="G948" s="489"/>
      <c r="H948" s="489"/>
      <c r="I948" s="489"/>
    </row>
    <row r="949" spans="1:9" x14ac:dyDescent="0.25">
      <c r="A949" s="6"/>
      <c r="B949" s="489"/>
      <c r="C949" s="489"/>
      <c r="D949" s="31"/>
      <c r="E949" s="489"/>
      <c r="F949" s="489"/>
      <c r="G949" s="489"/>
      <c r="H949" s="489"/>
      <c r="I949" s="489"/>
    </row>
    <row r="950" spans="1:9" x14ac:dyDescent="0.25">
      <c r="A950" s="6"/>
      <c r="B950" s="489"/>
      <c r="C950" s="489"/>
      <c r="D950" s="31"/>
      <c r="E950" s="489"/>
      <c r="F950" s="489"/>
      <c r="G950" s="489"/>
      <c r="H950" s="489"/>
      <c r="I950" s="489"/>
    </row>
    <row r="951" spans="1:9" x14ac:dyDescent="0.25">
      <c r="A951" s="6"/>
      <c r="B951" s="489"/>
      <c r="C951" s="489"/>
      <c r="D951" s="31"/>
      <c r="E951" s="489"/>
      <c r="F951" s="489"/>
      <c r="G951" s="489"/>
      <c r="H951" s="489"/>
      <c r="I951" s="489"/>
    </row>
    <row r="952" spans="1:9" x14ac:dyDescent="0.25">
      <c r="A952" s="6"/>
      <c r="B952" s="489"/>
      <c r="C952" s="489"/>
      <c r="D952" s="31"/>
      <c r="E952" s="489"/>
      <c r="F952" s="489"/>
      <c r="G952" s="489"/>
      <c r="H952" s="489"/>
      <c r="I952" s="489"/>
    </row>
    <row r="953" spans="1:9" x14ac:dyDescent="0.25">
      <c r="A953" s="6"/>
      <c r="B953" s="489"/>
      <c r="C953" s="489"/>
      <c r="D953" s="31"/>
      <c r="E953" s="489"/>
      <c r="F953" s="489"/>
      <c r="G953" s="489"/>
      <c r="H953" s="489"/>
      <c r="I953" s="489"/>
    </row>
    <row r="954" spans="1:9" x14ac:dyDescent="0.25">
      <c r="A954" s="6"/>
      <c r="B954" s="489"/>
      <c r="C954" s="489"/>
      <c r="D954" s="31"/>
      <c r="E954" s="489"/>
      <c r="F954" s="489"/>
      <c r="G954" s="489"/>
      <c r="H954" s="489"/>
      <c r="I954" s="489"/>
    </row>
    <row r="955" spans="1:9" x14ac:dyDescent="0.25">
      <c r="A955" s="6"/>
      <c r="B955" s="489"/>
      <c r="C955" s="489"/>
      <c r="D955" s="31"/>
      <c r="E955" s="489"/>
      <c r="F955" s="489"/>
      <c r="G955" s="489"/>
      <c r="H955" s="489"/>
      <c r="I955" s="489"/>
    </row>
    <row r="956" spans="1:9" x14ac:dyDescent="0.25">
      <c r="A956" s="6"/>
      <c r="B956" s="489"/>
      <c r="C956" s="489"/>
      <c r="D956" s="31"/>
      <c r="E956" s="489"/>
      <c r="F956" s="489"/>
      <c r="G956" s="489"/>
      <c r="H956" s="489"/>
      <c r="I956" s="489"/>
    </row>
    <row r="957" spans="1:9" x14ac:dyDescent="0.25">
      <c r="A957" s="6"/>
      <c r="B957" s="489"/>
      <c r="C957" s="489"/>
      <c r="D957" s="31"/>
      <c r="E957" s="489"/>
      <c r="F957" s="489"/>
      <c r="G957" s="489"/>
      <c r="H957" s="489"/>
      <c r="I957" s="489"/>
    </row>
    <row r="958" spans="1:9" x14ac:dyDescent="0.25">
      <c r="A958" s="6"/>
      <c r="B958" s="489"/>
      <c r="C958" s="489"/>
      <c r="D958" s="31"/>
      <c r="E958" s="489"/>
      <c r="F958" s="489"/>
      <c r="G958" s="489"/>
      <c r="H958" s="489"/>
      <c r="I958" s="489"/>
    </row>
    <row r="959" spans="1:9" x14ac:dyDescent="0.25">
      <c r="A959" s="6"/>
      <c r="B959" s="489"/>
      <c r="C959" s="489"/>
      <c r="D959" s="31"/>
      <c r="E959" s="489"/>
      <c r="F959" s="489"/>
      <c r="G959" s="489"/>
      <c r="H959" s="489"/>
      <c r="I959" s="489"/>
    </row>
    <row r="960" spans="1:9" x14ac:dyDescent="0.25">
      <c r="A960" s="6"/>
      <c r="B960" s="489"/>
      <c r="C960" s="489"/>
      <c r="D960" s="31"/>
      <c r="E960" s="489"/>
      <c r="F960" s="489"/>
      <c r="G960" s="489"/>
      <c r="H960" s="489"/>
      <c r="I960" s="489"/>
    </row>
    <row r="961" spans="1:9" x14ac:dyDescent="0.25">
      <c r="A961" s="6"/>
      <c r="B961" s="489"/>
      <c r="C961" s="489"/>
      <c r="D961" s="31"/>
      <c r="E961" s="489"/>
      <c r="F961" s="489"/>
      <c r="G961" s="489"/>
      <c r="H961" s="489"/>
      <c r="I961" s="489"/>
    </row>
    <row r="962" spans="1:9" x14ac:dyDescent="0.25">
      <c r="A962" s="6"/>
      <c r="B962" s="489"/>
      <c r="C962" s="489"/>
      <c r="D962" s="31"/>
      <c r="E962" s="489"/>
      <c r="F962" s="489"/>
      <c r="G962" s="489"/>
      <c r="H962" s="489"/>
      <c r="I962" s="489"/>
    </row>
    <row r="963" spans="1:9" x14ac:dyDescent="0.25">
      <c r="A963" s="6"/>
      <c r="B963" s="489"/>
      <c r="C963" s="489"/>
      <c r="D963" s="31"/>
      <c r="E963" s="489"/>
      <c r="F963" s="489"/>
      <c r="G963" s="489"/>
      <c r="H963" s="489"/>
      <c r="I963" s="489"/>
    </row>
    <row r="964" spans="1:9" x14ac:dyDescent="0.25">
      <c r="A964" s="6"/>
      <c r="B964" s="489"/>
      <c r="C964" s="489"/>
      <c r="D964" s="31"/>
      <c r="E964" s="489"/>
      <c r="F964" s="489"/>
      <c r="G964" s="489"/>
      <c r="H964" s="489"/>
      <c r="I964" s="489"/>
    </row>
    <row r="965" spans="1:9" x14ac:dyDescent="0.25">
      <c r="A965" s="6"/>
      <c r="B965" s="489"/>
      <c r="C965" s="489"/>
      <c r="D965" s="31"/>
      <c r="E965" s="489"/>
      <c r="F965" s="489"/>
      <c r="G965" s="489"/>
      <c r="H965" s="489"/>
      <c r="I965" s="489"/>
    </row>
    <row r="966" spans="1:9" x14ac:dyDescent="0.25">
      <c r="A966" s="6"/>
      <c r="B966" s="489"/>
      <c r="C966" s="489"/>
      <c r="D966" s="31"/>
      <c r="E966" s="489"/>
      <c r="F966" s="489"/>
      <c r="G966" s="489"/>
      <c r="H966" s="489"/>
      <c r="I966" s="489"/>
    </row>
    <row r="967" spans="1:9" x14ac:dyDescent="0.25">
      <c r="A967" s="6"/>
      <c r="B967" s="489"/>
      <c r="C967" s="489"/>
      <c r="D967" s="31"/>
      <c r="E967" s="489"/>
      <c r="F967" s="489"/>
      <c r="G967" s="489"/>
      <c r="H967" s="489"/>
      <c r="I967" s="489"/>
    </row>
    <row r="968" spans="1:9" x14ac:dyDescent="0.25">
      <c r="A968" s="6"/>
      <c r="B968" s="489"/>
      <c r="C968" s="489"/>
      <c r="D968" s="31"/>
      <c r="E968" s="489"/>
      <c r="F968" s="489"/>
      <c r="G968" s="489"/>
      <c r="H968" s="489"/>
      <c r="I968" s="489"/>
    </row>
    <row r="969" spans="1:9" x14ac:dyDescent="0.25">
      <c r="A969" s="6"/>
      <c r="B969" s="489"/>
      <c r="C969" s="489"/>
      <c r="D969" s="31"/>
      <c r="E969" s="489"/>
      <c r="F969" s="489"/>
      <c r="G969" s="489"/>
      <c r="H969" s="489"/>
      <c r="I969" s="489"/>
    </row>
    <row r="970" spans="1:9" x14ac:dyDescent="0.25">
      <c r="A970" s="6"/>
      <c r="B970" s="489"/>
      <c r="C970" s="489"/>
      <c r="D970" s="31"/>
      <c r="E970" s="489"/>
      <c r="F970" s="489"/>
      <c r="G970" s="489"/>
      <c r="H970" s="489"/>
      <c r="I970" s="489"/>
    </row>
    <row r="971" spans="1:9" x14ac:dyDescent="0.25">
      <c r="A971" s="6"/>
      <c r="B971" s="489"/>
      <c r="C971" s="489"/>
      <c r="D971" s="31"/>
      <c r="E971" s="489"/>
      <c r="F971" s="489"/>
      <c r="G971" s="489"/>
      <c r="H971" s="489"/>
      <c r="I971" s="489"/>
    </row>
    <row r="972" spans="1:9" x14ac:dyDescent="0.25">
      <c r="A972" s="6"/>
      <c r="B972" s="489"/>
      <c r="C972" s="489"/>
      <c r="D972" s="31"/>
      <c r="E972" s="489"/>
      <c r="F972" s="489"/>
      <c r="G972" s="489"/>
      <c r="H972" s="489"/>
      <c r="I972" s="489"/>
    </row>
    <row r="973" spans="1:9" x14ac:dyDescent="0.25">
      <c r="A973" s="6"/>
      <c r="B973" s="489"/>
      <c r="C973" s="489"/>
      <c r="D973" s="31"/>
      <c r="E973" s="489"/>
      <c r="F973" s="489"/>
      <c r="G973" s="489"/>
      <c r="H973" s="489"/>
      <c r="I973" s="489"/>
    </row>
    <row r="974" spans="1:9" x14ac:dyDescent="0.25">
      <c r="A974" s="6"/>
      <c r="B974" s="489"/>
      <c r="C974" s="489"/>
      <c r="D974" s="31"/>
      <c r="E974" s="489"/>
      <c r="F974" s="489"/>
      <c r="G974" s="489"/>
      <c r="H974" s="489"/>
      <c r="I974" s="489"/>
    </row>
    <row r="975" spans="1:9" x14ac:dyDescent="0.25">
      <c r="A975" s="6"/>
      <c r="B975" s="489"/>
      <c r="C975" s="489"/>
      <c r="D975" s="31"/>
      <c r="E975" s="489"/>
      <c r="F975" s="489"/>
      <c r="G975" s="489"/>
      <c r="H975" s="489"/>
      <c r="I975" s="489"/>
    </row>
    <row r="976" spans="1:9" x14ac:dyDescent="0.25">
      <c r="A976" s="6"/>
      <c r="B976" s="489"/>
      <c r="C976" s="489"/>
      <c r="D976" s="31"/>
      <c r="E976" s="489"/>
      <c r="F976" s="489"/>
      <c r="G976" s="489"/>
      <c r="H976" s="489"/>
      <c r="I976" s="489"/>
    </row>
    <row r="977" spans="1:9" x14ac:dyDescent="0.25">
      <c r="A977" s="6"/>
      <c r="B977" s="489"/>
      <c r="C977" s="489"/>
      <c r="D977" s="31"/>
      <c r="E977" s="489"/>
      <c r="F977" s="489"/>
      <c r="G977" s="489"/>
      <c r="H977" s="489"/>
      <c r="I977" s="489"/>
    </row>
    <row r="978" spans="1:9" x14ac:dyDescent="0.25">
      <c r="A978" s="6"/>
      <c r="B978" s="489"/>
      <c r="C978" s="489"/>
      <c r="D978" s="31"/>
      <c r="E978" s="489"/>
      <c r="F978" s="489"/>
      <c r="G978" s="489"/>
      <c r="H978" s="489"/>
      <c r="I978" s="489"/>
    </row>
    <row r="979" spans="1:9" x14ac:dyDescent="0.25">
      <c r="A979" s="6"/>
      <c r="B979" s="489"/>
      <c r="C979" s="489"/>
      <c r="D979" s="31"/>
      <c r="E979" s="489"/>
      <c r="F979" s="489"/>
      <c r="G979" s="489"/>
      <c r="H979" s="489"/>
      <c r="I979" s="489"/>
    </row>
    <row r="980" spans="1:9" x14ac:dyDescent="0.25">
      <c r="A980" s="6"/>
      <c r="B980" s="489"/>
      <c r="C980" s="489"/>
      <c r="D980" s="31"/>
      <c r="E980" s="489"/>
      <c r="F980" s="489"/>
      <c r="G980" s="489"/>
      <c r="H980" s="489"/>
      <c r="I980" s="489"/>
    </row>
    <row r="981" spans="1:9" x14ac:dyDescent="0.25">
      <c r="A981" s="6"/>
      <c r="B981" s="489"/>
      <c r="C981" s="489"/>
      <c r="D981" s="31"/>
      <c r="E981" s="489"/>
      <c r="F981" s="489"/>
      <c r="G981" s="489"/>
      <c r="H981" s="489"/>
      <c r="I981" s="489"/>
    </row>
    <row r="982" spans="1:9" x14ac:dyDescent="0.25">
      <c r="A982" s="6"/>
      <c r="B982" s="489"/>
      <c r="C982" s="489"/>
      <c r="D982" s="31"/>
      <c r="E982" s="489"/>
      <c r="F982" s="489"/>
      <c r="G982" s="489"/>
      <c r="H982" s="489"/>
      <c r="I982" s="489"/>
    </row>
    <row r="983" spans="1:9" x14ac:dyDescent="0.25">
      <c r="A983" s="6"/>
      <c r="B983" s="489"/>
      <c r="C983" s="489"/>
      <c r="D983" s="31"/>
      <c r="E983" s="489"/>
      <c r="F983" s="489"/>
      <c r="G983" s="489"/>
      <c r="H983" s="489"/>
      <c r="I983" s="489"/>
    </row>
    <row r="984" spans="1:9" x14ac:dyDescent="0.25">
      <c r="A984" s="6"/>
      <c r="B984" s="489"/>
      <c r="C984" s="489"/>
      <c r="D984" s="31"/>
      <c r="E984" s="489"/>
      <c r="F984" s="489"/>
      <c r="G984" s="489"/>
      <c r="H984" s="489"/>
      <c r="I984" s="489"/>
    </row>
    <row r="985" spans="1:9" x14ac:dyDescent="0.25">
      <c r="A985" s="6"/>
      <c r="B985" s="489"/>
      <c r="C985" s="489"/>
      <c r="D985" s="31"/>
      <c r="E985" s="489"/>
      <c r="F985" s="489"/>
      <c r="G985" s="489"/>
      <c r="H985" s="489"/>
      <c r="I985" s="489"/>
    </row>
    <row r="986" spans="1:9" x14ac:dyDescent="0.25">
      <c r="A986" s="6"/>
      <c r="B986" s="489"/>
      <c r="C986" s="489"/>
      <c r="D986" s="31"/>
      <c r="E986" s="489"/>
      <c r="F986" s="489"/>
      <c r="G986" s="489"/>
      <c r="H986" s="489"/>
      <c r="I986" s="489"/>
    </row>
    <row r="987" spans="1:9" x14ac:dyDescent="0.25">
      <c r="A987" s="6"/>
      <c r="B987" s="489"/>
      <c r="C987" s="489"/>
      <c r="D987" s="31"/>
      <c r="E987" s="489"/>
      <c r="F987" s="489"/>
      <c r="G987" s="489"/>
      <c r="H987" s="489"/>
      <c r="I987" s="489"/>
    </row>
    <row r="988" spans="1:9" x14ac:dyDescent="0.25">
      <c r="A988" s="6"/>
      <c r="B988" s="489"/>
      <c r="C988" s="489"/>
      <c r="D988" s="31"/>
      <c r="E988" s="489"/>
      <c r="F988" s="489"/>
      <c r="G988" s="489"/>
      <c r="H988" s="489"/>
      <c r="I988" s="489"/>
    </row>
    <row r="989" spans="1:9" x14ac:dyDescent="0.25">
      <c r="A989" s="6"/>
      <c r="B989" s="489"/>
      <c r="C989" s="489"/>
      <c r="D989" s="31"/>
      <c r="E989" s="489"/>
      <c r="F989" s="489"/>
      <c r="G989" s="489"/>
      <c r="H989" s="489"/>
      <c r="I989" s="489"/>
    </row>
    <row r="990" spans="1:9" x14ac:dyDescent="0.25">
      <c r="A990" s="6"/>
      <c r="B990" s="489"/>
      <c r="C990" s="489"/>
      <c r="D990" s="31"/>
      <c r="E990" s="489"/>
      <c r="F990" s="489"/>
      <c r="G990" s="489"/>
      <c r="H990" s="489"/>
      <c r="I990" s="489"/>
    </row>
    <row r="991" spans="1:9" x14ac:dyDescent="0.25">
      <c r="A991" s="6"/>
      <c r="B991" s="489"/>
      <c r="C991" s="489"/>
      <c r="D991" s="31"/>
      <c r="E991" s="489"/>
      <c r="F991" s="489"/>
      <c r="G991" s="489"/>
      <c r="H991" s="489"/>
      <c r="I991" s="489"/>
    </row>
    <row r="992" spans="1:9" x14ac:dyDescent="0.25">
      <c r="A992" s="6"/>
      <c r="B992" s="489"/>
      <c r="C992" s="489"/>
      <c r="D992" s="31"/>
      <c r="E992" s="489"/>
      <c r="F992" s="489"/>
      <c r="G992" s="489"/>
      <c r="H992" s="489"/>
      <c r="I992" s="489"/>
    </row>
    <row r="993" spans="1:9" x14ac:dyDescent="0.25">
      <c r="A993" s="6"/>
      <c r="B993" s="489"/>
      <c r="C993" s="489"/>
      <c r="D993" s="31"/>
      <c r="E993" s="489"/>
      <c r="F993" s="489"/>
      <c r="G993" s="489"/>
      <c r="H993" s="489"/>
      <c r="I993" s="489"/>
    </row>
    <row r="994" spans="1:9" x14ac:dyDescent="0.25">
      <c r="A994" s="6"/>
      <c r="B994" s="489"/>
      <c r="C994" s="489"/>
      <c r="D994" s="31"/>
      <c r="E994" s="489"/>
      <c r="F994" s="489"/>
      <c r="G994" s="489"/>
      <c r="H994" s="489"/>
      <c r="I994" s="489"/>
    </row>
    <row r="995" spans="1:9" x14ac:dyDescent="0.25">
      <c r="A995" s="6"/>
      <c r="B995" s="489"/>
      <c r="C995" s="489"/>
      <c r="D995" s="31"/>
      <c r="E995" s="489"/>
      <c r="F995" s="489"/>
      <c r="G995" s="489"/>
      <c r="H995" s="489"/>
      <c r="I995" s="489"/>
    </row>
    <row r="996" spans="1:9" x14ac:dyDescent="0.25">
      <c r="A996" s="6"/>
      <c r="B996" s="489"/>
      <c r="C996" s="489"/>
      <c r="D996" s="31"/>
      <c r="E996" s="489"/>
      <c r="F996" s="489"/>
      <c r="G996" s="489"/>
      <c r="H996" s="489"/>
      <c r="I996" s="489"/>
    </row>
    <row r="997" spans="1:9" x14ac:dyDescent="0.25">
      <c r="A997" s="6"/>
      <c r="B997" s="489"/>
      <c r="C997" s="489"/>
      <c r="D997" s="31"/>
      <c r="E997" s="489"/>
      <c r="F997" s="489"/>
      <c r="G997" s="489"/>
      <c r="H997" s="489"/>
      <c r="I997" s="489"/>
    </row>
    <row r="998" spans="1:9" x14ac:dyDescent="0.25">
      <c r="A998" s="6"/>
      <c r="B998" s="489"/>
      <c r="C998" s="489"/>
      <c r="D998" s="31"/>
      <c r="E998" s="489"/>
      <c r="F998" s="489"/>
      <c r="G998" s="489"/>
      <c r="H998" s="489"/>
      <c r="I998" s="489"/>
    </row>
    <row r="999" spans="1:9" x14ac:dyDescent="0.25">
      <c r="A999" s="6"/>
      <c r="B999" s="489"/>
      <c r="C999" s="489"/>
      <c r="D999" s="31"/>
      <c r="E999" s="489"/>
      <c r="F999" s="489"/>
      <c r="G999" s="489"/>
      <c r="H999" s="489"/>
      <c r="I999" s="489"/>
    </row>
    <row r="1000" spans="1:9" x14ac:dyDescent="0.25">
      <c r="A1000" s="6"/>
      <c r="B1000" s="489"/>
      <c r="C1000" s="489"/>
      <c r="D1000" s="31"/>
      <c r="E1000" s="489"/>
      <c r="F1000" s="489"/>
      <c r="G1000" s="489"/>
      <c r="H1000" s="489"/>
      <c r="I1000" s="489"/>
    </row>
    <row r="1001" spans="1:9" x14ac:dyDescent="0.25">
      <c r="A1001" s="6"/>
      <c r="B1001" s="489"/>
      <c r="C1001" s="489"/>
      <c r="D1001" s="31"/>
      <c r="E1001" s="489"/>
      <c r="F1001" s="489"/>
      <c r="G1001" s="489"/>
      <c r="H1001" s="489"/>
      <c r="I1001" s="489"/>
    </row>
    <row r="1002" spans="1:9" x14ac:dyDescent="0.25">
      <c r="A1002" s="6"/>
      <c r="B1002" s="489"/>
      <c r="C1002" s="489"/>
      <c r="D1002" s="31"/>
      <c r="E1002" s="489"/>
      <c r="F1002" s="489"/>
      <c r="G1002" s="489"/>
      <c r="H1002" s="489"/>
      <c r="I1002" s="489"/>
    </row>
    <row r="1003" spans="1:9" x14ac:dyDescent="0.25">
      <c r="A1003" s="6"/>
      <c r="B1003" s="489"/>
      <c r="C1003" s="489"/>
      <c r="D1003" s="31"/>
      <c r="E1003" s="489"/>
      <c r="F1003" s="489"/>
      <c r="G1003" s="489"/>
      <c r="H1003" s="489"/>
      <c r="I1003" s="489"/>
    </row>
    <row r="1004" spans="1:9" x14ac:dyDescent="0.25">
      <c r="A1004" s="6"/>
      <c r="B1004" s="489"/>
      <c r="C1004" s="489"/>
      <c r="D1004" s="31"/>
      <c r="E1004" s="489"/>
      <c r="F1004" s="489"/>
      <c r="G1004" s="489"/>
      <c r="H1004" s="489"/>
      <c r="I1004" s="489"/>
    </row>
    <row r="1005" spans="1:9" x14ac:dyDescent="0.25">
      <c r="A1005" s="6"/>
      <c r="B1005" s="489"/>
      <c r="C1005" s="489"/>
      <c r="D1005" s="31"/>
      <c r="E1005" s="489"/>
      <c r="F1005" s="489"/>
      <c r="G1005" s="489"/>
      <c r="H1005" s="489"/>
      <c r="I1005" s="489"/>
    </row>
    <row r="1006" spans="1:9" x14ac:dyDescent="0.25">
      <c r="A1006" s="6"/>
      <c r="B1006" s="489"/>
      <c r="C1006" s="489"/>
      <c r="D1006" s="31"/>
      <c r="E1006" s="489"/>
      <c r="F1006" s="489"/>
      <c r="G1006" s="489"/>
      <c r="H1006" s="489"/>
      <c r="I1006" s="489"/>
    </row>
    <row r="1007" spans="1:9" x14ac:dyDescent="0.25">
      <c r="A1007" s="6"/>
      <c r="B1007" s="489"/>
      <c r="C1007" s="489"/>
      <c r="D1007" s="31"/>
      <c r="E1007" s="489"/>
      <c r="F1007" s="489"/>
      <c r="G1007" s="489"/>
      <c r="H1007" s="489"/>
      <c r="I1007" s="489"/>
    </row>
    <row r="1008" spans="1:9" x14ac:dyDescent="0.25">
      <c r="A1008" s="6"/>
      <c r="B1008" s="489"/>
      <c r="C1008" s="489"/>
      <c r="D1008" s="31"/>
      <c r="E1008" s="489"/>
      <c r="F1008" s="489"/>
      <c r="G1008" s="489"/>
      <c r="H1008" s="489"/>
      <c r="I1008" s="489"/>
    </row>
    <row r="1009" spans="1:9" x14ac:dyDescent="0.25">
      <c r="A1009" s="6"/>
      <c r="B1009" s="489"/>
      <c r="C1009" s="489"/>
      <c r="D1009" s="31"/>
      <c r="E1009" s="489"/>
      <c r="F1009" s="489"/>
      <c r="G1009" s="489"/>
      <c r="H1009" s="489"/>
      <c r="I1009" s="489"/>
    </row>
    <row r="1010" spans="1:9" x14ac:dyDescent="0.25">
      <c r="A1010" s="6"/>
      <c r="B1010" s="489"/>
      <c r="C1010" s="489"/>
      <c r="D1010" s="31"/>
      <c r="E1010" s="489"/>
      <c r="F1010" s="489"/>
      <c r="G1010" s="489"/>
      <c r="H1010" s="489"/>
      <c r="I1010" s="489"/>
    </row>
    <row r="1011" spans="1:9" x14ac:dyDescent="0.25">
      <c r="A1011" s="6"/>
      <c r="B1011" s="489"/>
      <c r="C1011" s="489"/>
      <c r="D1011" s="31"/>
      <c r="E1011" s="489"/>
      <c r="F1011" s="489"/>
      <c r="G1011" s="489"/>
      <c r="H1011" s="489"/>
      <c r="I1011" s="489"/>
    </row>
    <row r="1012" spans="1:9" x14ac:dyDescent="0.25">
      <c r="A1012" s="6"/>
      <c r="B1012" s="489"/>
      <c r="C1012" s="489"/>
      <c r="D1012" s="31"/>
      <c r="E1012" s="489"/>
      <c r="F1012" s="489"/>
      <c r="G1012" s="489"/>
      <c r="H1012" s="489"/>
      <c r="I1012" s="489"/>
    </row>
    <row r="1013" spans="1:9" x14ac:dyDescent="0.25">
      <c r="A1013" s="6"/>
      <c r="B1013" s="489"/>
      <c r="C1013" s="489"/>
      <c r="D1013" s="31"/>
      <c r="E1013" s="489"/>
      <c r="F1013" s="489"/>
      <c r="G1013" s="489"/>
      <c r="H1013" s="489"/>
      <c r="I1013" s="489"/>
    </row>
    <row r="1014" spans="1:9" x14ac:dyDescent="0.25">
      <c r="A1014" s="6"/>
      <c r="B1014" s="489"/>
      <c r="C1014" s="489"/>
      <c r="D1014" s="31"/>
      <c r="E1014" s="489"/>
      <c r="F1014" s="489"/>
      <c r="G1014" s="489"/>
      <c r="H1014" s="489"/>
      <c r="I1014" s="489"/>
    </row>
    <row r="1015" spans="1:9" x14ac:dyDescent="0.25">
      <c r="A1015" s="6"/>
      <c r="B1015" s="489"/>
      <c r="C1015" s="489"/>
      <c r="D1015" s="31"/>
      <c r="E1015" s="489"/>
      <c r="F1015" s="489"/>
      <c r="G1015" s="489"/>
      <c r="H1015" s="489"/>
      <c r="I1015" s="489"/>
    </row>
    <row r="1016" spans="1:9" x14ac:dyDescent="0.25">
      <c r="A1016" s="6"/>
      <c r="B1016" s="489"/>
      <c r="C1016" s="489"/>
      <c r="D1016" s="31"/>
      <c r="E1016" s="489"/>
      <c r="F1016" s="489"/>
      <c r="G1016" s="489"/>
      <c r="H1016" s="489"/>
      <c r="I1016" s="489"/>
    </row>
    <row r="1017" spans="1:9" x14ac:dyDescent="0.25">
      <c r="A1017" s="6"/>
      <c r="B1017" s="489"/>
      <c r="C1017" s="489"/>
      <c r="D1017" s="31"/>
      <c r="E1017" s="489"/>
      <c r="F1017" s="489"/>
      <c r="G1017" s="489"/>
      <c r="H1017" s="489"/>
      <c r="I1017" s="489"/>
    </row>
    <row r="1018" spans="1:9" x14ac:dyDescent="0.25">
      <c r="A1018" s="6"/>
      <c r="B1018" s="489"/>
      <c r="C1018" s="489"/>
      <c r="D1018" s="31"/>
      <c r="E1018" s="489"/>
      <c r="F1018" s="489"/>
      <c r="G1018" s="489"/>
      <c r="H1018" s="489"/>
      <c r="I1018" s="489"/>
    </row>
    <row r="1019" spans="1:9" x14ac:dyDescent="0.25">
      <c r="A1019" s="6"/>
      <c r="B1019" s="489"/>
      <c r="C1019" s="489"/>
      <c r="D1019" s="31"/>
      <c r="E1019" s="489"/>
      <c r="F1019" s="489"/>
      <c r="G1019" s="489"/>
      <c r="H1019" s="489"/>
      <c r="I1019" s="489"/>
    </row>
    <row r="1020" spans="1:9" x14ac:dyDescent="0.25">
      <c r="A1020" s="6"/>
      <c r="B1020" s="489"/>
      <c r="C1020" s="489"/>
      <c r="D1020" s="31"/>
      <c r="E1020" s="489"/>
      <c r="F1020" s="489"/>
      <c r="G1020" s="489"/>
      <c r="H1020" s="489"/>
      <c r="I1020" s="489"/>
    </row>
    <row r="1021" spans="1:9" x14ac:dyDescent="0.25">
      <c r="A1021" s="6"/>
      <c r="B1021" s="489"/>
      <c r="C1021" s="489"/>
      <c r="D1021" s="31"/>
      <c r="E1021" s="489"/>
      <c r="F1021" s="489"/>
      <c r="G1021" s="489"/>
      <c r="H1021" s="489"/>
      <c r="I1021" s="489"/>
    </row>
    <row r="1022" spans="1:9" x14ac:dyDescent="0.25">
      <c r="A1022" s="6"/>
      <c r="B1022" s="489"/>
      <c r="C1022" s="489"/>
      <c r="D1022" s="31"/>
      <c r="E1022" s="489"/>
      <c r="F1022" s="489"/>
      <c r="G1022" s="489"/>
      <c r="H1022" s="489"/>
      <c r="I1022" s="489"/>
    </row>
    <row r="1023" spans="1:9" x14ac:dyDescent="0.25">
      <c r="A1023" s="6"/>
      <c r="B1023" s="489"/>
      <c r="C1023" s="489"/>
      <c r="D1023" s="31"/>
      <c r="E1023" s="489"/>
      <c r="F1023" s="489"/>
      <c r="G1023" s="489"/>
      <c r="H1023" s="489"/>
      <c r="I1023" s="489"/>
    </row>
    <row r="1024" spans="1:9" x14ac:dyDescent="0.25">
      <c r="A1024" s="6"/>
      <c r="B1024" s="489"/>
      <c r="C1024" s="489"/>
      <c r="D1024" s="31"/>
      <c r="E1024" s="489"/>
      <c r="F1024" s="489"/>
      <c r="G1024" s="489"/>
      <c r="H1024" s="489"/>
      <c r="I1024" s="489"/>
    </row>
    <row r="1025" spans="1:9" x14ac:dyDescent="0.25">
      <c r="A1025" s="6"/>
      <c r="B1025" s="489"/>
      <c r="C1025" s="489"/>
      <c r="D1025" s="31"/>
      <c r="E1025" s="489"/>
      <c r="F1025" s="489"/>
      <c r="G1025" s="489"/>
      <c r="H1025" s="489"/>
      <c r="I1025" s="489"/>
    </row>
    <row r="1026" spans="1:9" x14ac:dyDescent="0.25">
      <c r="A1026" s="6"/>
      <c r="B1026" s="489"/>
      <c r="C1026" s="489"/>
      <c r="D1026" s="31"/>
      <c r="E1026" s="489"/>
      <c r="F1026" s="489"/>
      <c r="G1026" s="489"/>
      <c r="H1026" s="489"/>
      <c r="I1026" s="489"/>
    </row>
    <row r="1027" spans="1:9" x14ac:dyDescent="0.25">
      <c r="A1027" s="6"/>
      <c r="B1027" s="489"/>
      <c r="C1027" s="489"/>
      <c r="D1027" s="31"/>
      <c r="E1027" s="489"/>
      <c r="F1027" s="489"/>
      <c r="G1027" s="489"/>
      <c r="H1027" s="489"/>
      <c r="I1027" s="489"/>
    </row>
    <row r="1028" spans="1:9" x14ac:dyDescent="0.25">
      <c r="A1028" s="6"/>
      <c r="B1028" s="489"/>
      <c r="C1028" s="489"/>
      <c r="D1028" s="31"/>
      <c r="E1028" s="489"/>
      <c r="F1028" s="489"/>
      <c r="G1028" s="489"/>
      <c r="H1028" s="489"/>
      <c r="I1028" s="489"/>
    </row>
    <row r="1029" spans="1:9" x14ac:dyDescent="0.25">
      <c r="A1029" s="6"/>
      <c r="B1029" s="489"/>
      <c r="C1029" s="489"/>
      <c r="D1029" s="31"/>
      <c r="E1029" s="489"/>
      <c r="F1029" s="489"/>
      <c r="G1029" s="489"/>
      <c r="H1029" s="489"/>
      <c r="I1029" s="489"/>
    </row>
    <row r="1030" spans="1:9" x14ac:dyDescent="0.25">
      <c r="A1030" s="6"/>
      <c r="B1030" s="489"/>
      <c r="C1030" s="489"/>
      <c r="D1030" s="31"/>
      <c r="E1030" s="489"/>
      <c r="F1030" s="489"/>
      <c r="G1030" s="489"/>
      <c r="H1030" s="489"/>
      <c r="I1030" s="489"/>
    </row>
    <row r="1031" spans="1:9" x14ac:dyDescent="0.25">
      <c r="A1031" s="6"/>
      <c r="B1031" s="489"/>
      <c r="C1031" s="489"/>
      <c r="D1031" s="31"/>
      <c r="E1031" s="489"/>
      <c r="F1031" s="489"/>
      <c r="G1031" s="489"/>
      <c r="H1031" s="489"/>
      <c r="I1031" s="489"/>
    </row>
    <row r="1032" spans="1:9" x14ac:dyDescent="0.25">
      <c r="A1032" s="6"/>
      <c r="B1032" s="489"/>
      <c r="C1032" s="489"/>
      <c r="D1032" s="31"/>
      <c r="E1032" s="489"/>
      <c r="F1032" s="489"/>
      <c r="G1032" s="489"/>
      <c r="H1032" s="489"/>
      <c r="I1032" s="489"/>
    </row>
    <row r="1033" spans="1:9" x14ac:dyDescent="0.25">
      <c r="A1033" s="6"/>
      <c r="B1033" s="489"/>
      <c r="C1033" s="489"/>
      <c r="D1033" s="31"/>
      <c r="E1033" s="489"/>
      <c r="F1033" s="489"/>
      <c r="G1033" s="489"/>
      <c r="H1033" s="489"/>
      <c r="I1033" s="489"/>
    </row>
    <row r="1034" spans="1:9" x14ac:dyDescent="0.25">
      <c r="A1034" s="6"/>
      <c r="B1034" s="489"/>
      <c r="C1034" s="489"/>
      <c r="D1034" s="31"/>
      <c r="E1034" s="489"/>
      <c r="F1034" s="489"/>
      <c r="G1034" s="489"/>
      <c r="H1034" s="489"/>
      <c r="I1034" s="489"/>
    </row>
    <row r="1035" spans="1:9" x14ac:dyDescent="0.25">
      <c r="A1035" s="6"/>
      <c r="B1035" s="489"/>
      <c r="C1035" s="489"/>
      <c r="D1035" s="31"/>
      <c r="E1035" s="489"/>
      <c r="F1035" s="489"/>
      <c r="G1035" s="489"/>
      <c r="H1035" s="489"/>
      <c r="I1035" s="489"/>
    </row>
    <row r="1036" spans="1:9" x14ac:dyDescent="0.25">
      <c r="A1036" s="6"/>
      <c r="B1036" s="489"/>
      <c r="C1036" s="489"/>
      <c r="D1036" s="31"/>
      <c r="E1036" s="489"/>
      <c r="F1036" s="489"/>
      <c r="G1036" s="489"/>
      <c r="H1036" s="489"/>
      <c r="I1036" s="489"/>
    </row>
    <row r="1037" spans="1:9" x14ac:dyDescent="0.25">
      <c r="A1037" s="6"/>
      <c r="B1037" s="489"/>
      <c r="C1037" s="489"/>
      <c r="D1037" s="31"/>
      <c r="E1037" s="489"/>
      <c r="F1037" s="489"/>
      <c r="G1037" s="489"/>
      <c r="H1037" s="489"/>
      <c r="I1037" s="489"/>
    </row>
    <row r="1038" spans="1:9" x14ac:dyDescent="0.25">
      <c r="A1038" s="6"/>
      <c r="B1038" s="489"/>
      <c r="C1038" s="489"/>
      <c r="D1038" s="31"/>
      <c r="E1038" s="489"/>
      <c r="F1038" s="489"/>
      <c r="G1038" s="489"/>
      <c r="H1038" s="489"/>
      <c r="I1038" s="489"/>
    </row>
    <row r="1039" spans="1:9" x14ac:dyDescent="0.25">
      <c r="A1039" s="6"/>
      <c r="B1039" s="489"/>
      <c r="C1039" s="489"/>
      <c r="D1039" s="31"/>
      <c r="E1039" s="489"/>
      <c r="F1039" s="489"/>
      <c r="G1039" s="489"/>
      <c r="H1039" s="489"/>
      <c r="I1039" s="489"/>
    </row>
    <row r="1040" spans="1:9" x14ac:dyDescent="0.25">
      <c r="A1040" s="6"/>
      <c r="B1040" s="489"/>
      <c r="C1040" s="489"/>
      <c r="D1040" s="31"/>
      <c r="E1040" s="489"/>
      <c r="F1040" s="489"/>
      <c r="G1040" s="489"/>
      <c r="H1040" s="489"/>
      <c r="I1040" s="489"/>
    </row>
    <row r="1041" spans="1:9" x14ac:dyDescent="0.25">
      <c r="A1041" s="6"/>
      <c r="B1041" s="489"/>
      <c r="C1041" s="489"/>
      <c r="D1041" s="31"/>
      <c r="E1041" s="489"/>
      <c r="F1041" s="489"/>
      <c r="G1041" s="489"/>
      <c r="H1041" s="489"/>
      <c r="I1041" s="489"/>
    </row>
    <row r="1042" spans="1:9" x14ac:dyDescent="0.25">
      <c r="A1042" s="6"/>
      <c r="B1042" s="489"/>
      <c r="C1042" s="489"/>
      <c r="D1042" s="31"/>
      <c r="E1042" s="489"/>
      <c r="F1042" s="489"/>
      <c r="G1042" s="489"/>
      <c r="H1042" s="489"/>
      <c r="I1042" s="489"/>
    </row>
    <row r="1043" spans="1:9" x14ac:dyDescent="0.25">
      <c r="A1043" s="6"/>
      <c r="B1043" s="489"/>
      <c r="C1043" s="489"/>
      <c r="D1043" s="31"/>
      <c r="E1043" s="489"/>
      <c r="F1043" s="489"/>
      <c r="G1043" s="489"/>
      <c r="H1043" s="489"/>
      <c r="I1043" s="489"/>
    </row>
    <row r="1044" spans="1:9" x14ac:dyDescent="0.25">
      <c r="A1044" s="6"/>
      <c r="B1044" s="489"/>
      <c r="C1044" s="489"/>
      <c r="D1044" s="31"/>
      <c r="E1044" s="489"/>
      <c r="F1044" s="489"/>
      <c r="G1044" s="489"/>
      <c r="H1044" s="489"/>
      <c r="I1044" s="489"/>
    </row>
    <row r="1045" spans="1:9" x14ac:dyDescent="0.25">
      <c r="A1045" s="6"/>
      <c r="B1045" s="489"/>
      <c r="C1045" s="489"/>
      <c r="D1045" s="31"/>
      <c r="E1045" s="489"/>
      <c r="F1045" s="489"/>
      <c r="G1045" s="489"/>
      <c r="H1045" s="489"/>
      <c r="I1045" s="489"/>
    </row>
    <row r="1046" spans="1:9" x14ac:dyDescent="0.25">
      <c r="A1046" s="6"/>
      <c r="B1046" s="489"/>
      <c r="C1046" s="489"/>
      <c r="D1046" s="31"/>
      <c r="E1046" s="489"/>
      <c r="F1046" s="489"/>
      <c r="G1046" s="489"/>
      <c r="H1046" s="489"/>
      <c r="I1046" s="489"/>
    </row>
    <row r="1047" spans="1:9" x14ac:dyDescent="0.25">
      <c r="A1047" s="6"/>
      <c r="B1047" s="489"/>
      <c r="C1047" s="489"/>
      <c r="D1047" s="31"/>
      <c r="E1047" s="489"/>
      <c r="F1047" s="489"/>
      <c r="G1047" s="489"/>
      <c r="H1047" s="489"/>
      <c r="I1047" s="489"/>
    </row>
    <row r="1048" spans="1:9" x14ac:dyDescent="0.25">
      <c r="A1048" s="6"/>
      <c r="B1048" s="489"/>
      <c r="C1048" s="489"/>
      <c r="D1048" s="31"/>
      <c r="E1048" s="489"/>
      <c r="F1048" s="489"/>
      <c r="G1048" s="489"/>
      <c r="H1048" s="489"/>
      <c r="I1048" s="489"/>
    </row>
    <row r="1049" spans="1:9" x14ac:dyDescent="0.25">
      <c r="A1049" s="6"/>
      <c r="B1049" s="489"/>
      <c r="C1049" s="489"/>
      <c r="D1049" s="31"/>
      <c r="E1049" s="489"/>
      <c r="F1049" s="489"/>
      <c r="G1049" s="489"/>
      <c r="H1049" s="489"/>
      <c r="I1049" s="489"/>
    </row>
    <row r="1050" spans="1:9" x14ac:dyDescent="0.25">
      <c r="A1050" s="6"/>
      <c r="B1050" s="489"/>
      <c r="C1050" s="489"/>
      <c r="D1050" s="31"/>
      <c r="E1050" s="489"/>
      <c r="F1050" s="489"/>
      <c r="G1050" s="489"/>
      <c r="H1050" s="489"/>
      <c r="I1050" s="489"/>
    </row>
    <row r="1051" spans="1:9" x14ac:dyDescent="0.25">
      <c r="A1051" s="6"/>
      <c r="B1051" s="489"/>
      <c r="C1051" s="489"/>
      <c r="D1051" s="31"/>
      <c r="E1051" s="489"/>
      <c r="F1051" s="489"/>
      <c r="G1051" s="489"/>
      <c r="H1051" s="489"/>
      <c r="I1051" s="489"/>
    </row>
    <row r="1052" spans="1:9" x14ac:dyDescent="0.25">
      <c r="A1052" s="6"/>
      <c r="B1052" s="489"/>
      <c r="C1052" s="489"/>
      <c r="D1052" s="31"/>
      <c r="E1052" s="489"/>
      <c r="F1052" s="489"/>
      <c r="G1052" s="489"/>
      <c r="H1052" s="489"/>
      <c r="I1052" s="489"/>
    </row>
    <row r="1053" spans="1:9" x14ac:dyDescent="0.25">
      <c r="A1053" s="6"/>
      <c r="B1053" s="489"/>
      <c r="C1053" s="489"/>
      <c r="D1053" s="31"/>
      <c r="E1053" s="489"/>
      <c r="F1053" s="489"/>
      <c r="G1053" s="489"/>
      <c r="H1053" s="489"/>
      <c r="I1053" s="489"/>
    </row>
    <row r="1054" spans="1:9" x14ac:dyDescent="0.25">
      <c r="A1054" s="6"/>
      <c r="B1054" s="489"/>
      <c r="C1054" s="489"/>
      <c r="D1054" s="31"/>
      <c r="E1054" s="489"/>
      <c r="F1054" s="489"/>
      <c r="G1054" s="489"/>
      <c r="H1054" s="489"/>
      <c r="I1054" s="489"/>
    </row>
    <row r="1055" spans="1:9" x14ac:dyDescent="0.25">
      <c r="A1055" s="6"/>
      <c r="B1055" s="489"/>
      <c r="C1055" s="489"/>
      <c r="D1055" s="31"/>
      <c r="E1055" s="489"/>
      <c r="F1055" s="489"/>
      <c r="G1055" s="489"/>
      <c r="H1055" s="489"/>
      <c r="I1055" s="489"/>
    </row>
    <row r="1056" spans="1:9" x14ac:dyDescent="0.25">
      <c r="A1056" s="6"/>
      <c r="B1056" s="489"/>
      <c r="C1056" s="489"/>
      <c r="D1056" s="31"/>
      <c r="E1056" s="489"/>
      <c r="F1056" s="489"/>
      <c r="G1056" s="489"/>
      <c r="H1056" s="489"/>
      <c r="I1056" s="489"/>
    </row>
    <row r="1057" spans="1:9" x14ac:dyDescent="0.25">
      <c r="A1057" s="6"/>
      <c r="B1057" s="489"/>
      <c r="C1057" s="489"/>
      <c r="D1057" s="31"/>
      <c r="E1057" s="489"/>
      <c r="F1057" s="489"/>
      <c r="G1057" s="489"/>
      <c r="H1057" s="489"/>
      <c r="I1057" s="489"/>
    </row>
    <row r="1058" spans="1:9" x14ac:dyDescent="0.25">
      <c r="A1058" s="6"/>
      <c r="B1058" s="489"/>
      <c r="C1058" s="489"/>
      <c r="D1058" s="31"/>
      <c r="E1058" s="489"/>
      <c r="F1058" s="489"/>
      <c r="G1058" s="489"/>
      <c r="H1058" s="489"/>
      <c r="I1058" s="489"/>
    </row>
    <row r="1059" spans="1:9" x14ac:dyDescent="0.25">
      <c r="A1059" s="6"/>
      <c r="B1059" s="489"/>
      <c r="C1059" s="489"/>
      <c r="D1059" s="31"/>
      <c r="E1059" s="489"/>
      <c r="F1059" s="489"/>
      <c r="G1059" s="489"/>
      <c r="H1059" s="489"/>
      <c r="I1059" s="489"/>
    </row>
    <row r="1060" spans="1:9" x14ac:dyDescent="0.25">
      <c r="A1060" s="6"/>
      <c r="B1060" s="489"/>
      <c r="C1060" s="489"/>
      <c r="D1060" s="31"/>
      <c r="E1060" s="489"/>
      <c r="F1060" s="489"/>
      <c r="G1060" s="489"/>
      <c r="H1060" s="489"/>
      <c r="I1060" s="489"/>
    </row>
    <row r="1061" spans="1:9" x14ac:dyDescent="0.25">
      <c r="A1061" s="6"/>
      <c r="B1061" s="489"/>
      <c r="C1061" s="489"/>
      <c r="D1061" s="31"/>
      <c r="E1061" s="489"/>
      <c r="F1061" s="489"/>
      <c r="G1061" s="489"/>
      <c r="H1061" s="489"/>
      <c r="I1061" s="489"/>
    </row>
    <row r="1062" spans="1:9" x14ac:dyDescent="0.25">
      <c r="A1062" s="6"/>
      <c r="B1062" s="489"/>
      <c r="C1062" s="489"/>
      <c r="D1062" s="31"/>
      <c r="E1062" s="489"/>
      <c r="F1062" s="489"/>
      <c r="G1062" s="489"/>
      <c r="H1062" s="489"/>
      <c r="I1062" s="489"/>
    </row>
    <row r="1063" spans="1:9" x14ac:dyDescent="0.25">
      <c r="A1063" s="6"/>
      <c r="B1063" s="489"/>
      <c r="C1063" s="489"/>
      <c r="D1063" s="31"/>
      <c r="E1063" s="489"/>
      <c r="F1063" s="489"/>
      <c r="G1063" s="489"/>
      <c r="H1063" s="489"/>
      <c r="I1063" s="489"/>
    </row>
    <row r="1064" spans="1:9" x14ac:dyDescent="0.25">
      <c r="A1064" s="6"/>
      <c r="B1064" s="489"/>
      <c r="C1064" s="489"/>
      <c r="D1064" s="31"/>
      <c r="E1064" s="489"/>
      <c r="F1064" s="489"/>
      <c r="G1064" s="489"/>
      <c r="H1064" s="489"/>
      <c r="I1064" s="489"/>
    </row>
    <row r="1065" spans="1:9" x14ac:dyDescent="0.25">
      <c r="A1065" s="6"/>
      <c r="B1065" s="489"/>
      <c r="C1065" s="489"/>
      <c r="D1065" s="31"/>
      <c r="E1065" s="489"/>
      <c r="F1065" s="489"/>
      <c r="G1065" s="489"/>
      <c r="H1065" s="489"/>
      <c r="I1065" s="489"/>
    </row>
    <row r="1066" spans="1:9" x14ac:dyDescent="0.25">
      <c r="A1066" s="6"/>
      <c r="B1066" s="489"/>
      <c r="C1066" s="489"/>
      <c r="D1066" s="31"/>
      <c r="E1066" s="489"/>
      <c r="F1066" s="489"/>
      <c r="G1066" s="489"/>
      <c r="H1066" s="489"/>
      <c r="I1066" s="489"/>
    </row>
    <row r="1067" spans="1:9" x14ac:dyDescent="0.25">
      <c r="A1067" s="6"/>
      <c r="B1067" s="489"/>
      <c r="C1067" s="489"/>
      <c r="D1067" s="31"/>
      <c r="E1067" s="489"/>
      <c r="F1067" s="489"/>
      <c r="G1067" s="489"/>
      <c r="H1067" s="489"/>
      <c r="I1067" s="489"/>
    </row>
    <row r="1068" spans="1:9" x14ac:dyDescent="0.25">
      <c r="A1068" s="6"/>
      <c r="B1068" s="489"/>
      <c r="C1068" s="489"/>
      <c r="D1068" s="31"/>
      <c r="E1068" s="489"/>
      <c r="F1068" s="489"/>
      <c r="G1068" s="489"/>
      <c r="H1068" s="489"/>
      <c r="I1068" s="489"/>
    </row>
    <row r="1069" spans="1:9" x14ac:dyDescent="0.25">
      <c r="A1069" s="6"/>
      <c r="B1069" s="489"/>
      <c r="C1069" s="489"/>
      <c r="D1069" s="31"/>
      <c r="E1069" s="489"/>
      <c r="F1069" s="489"/>
      <c r="G1069" s="489"/>
      <c r="H1069" s="489"/>
      <c r="I1069" s="489"/>
    </row>
    <row r="1070" spans="1:9" x14ac:dyDescent="0.25">
      <c r="A1070" s="6"/>
      <c r="B1070" s="489"/>
      <c r="C1070" s="489"/>
      <c r="D1070" s="31"/>
      <c r="E1070" s="489"/>
      <c r="F1070" s="489"/>
      <c r="G1070" s="489"/>
      <c r="H1070" s="489"/>
      <c r="I1070" s="489"/>
    </row>
    <row r="1071" spans="1:9" x14ac:dyDescent="0.25">
      <c r="A1071" s="6"/>
      <c r="B1071" s="489"/>
      <c r="C1071" s="489"/>
      <c r="D1071" s="31"/>
      <c r="E1071" s="489"/>
      <c r="F1071" s="489"/>
      <c r="G1071" s="489"/>
      <c r="H1071" s="489"/>
      <c r="I1071" s="489"/>
    </row>
    <row r="1072" spans="1:9" x14ac:dyDescent="0.25">
      <c r="A1072" s="6"/>
      <c r="B1072" s="489"/>
      <c r="C1072" s="489"/>
      <c r="D1072" s="31"/>
      <c r="E1072" s="489"/>
      <c r="F1072" s="489"/>
      <c r="G1072" s="489"/>
      <c r="H1072" s="489"/>
      <c r="I1072" s="489"/>
    </row>
    <row r="1073" spans="1:9" x14ac:dyDescent="0.25">
      <c r="A1073" s="6"/>
      <c r="B1073" s="489"/>
      <c r="C1073" s="489"/>
      <c r="D1073" s="31"/>
      <c r="E1073" s="489"/>
      <c r="F1073" s="489"/>
      <c r="G1073" s="489"/>
      <c r="H1073" s="489"/>
      <c r="I1073" s="489"/>
    </row>
    <row r="1074" spans="1:9" x14ac:dyDescent="0.25">
      <c r="A1074" s="6"/>
      <c r="B1074" s="489"/>
      <c r="C1074" s="489"/>
      <c r="D1074" s="31"/>
      <c r="E1074" s="489"/>
      <c r="F1074" s="489"/>
      <c r="G1074" s="489"/>
      <c r="H1074" s="489"/>
      <c r="I1074" s="489"/>
    </row>
    <row r="1075" spans="1:9" x14ac:dyDescent="0.25">
      <c r="A1075" s="6"/>
      <c r="B1075" s="489"/>
      <c r="C1075" s="489"/>
      <c r="D1075" s="31"/>
      <c r="E1075" s="489"/>
      <c r="F1075" s="489"/>
      <c r="G1075" s="489"/>
      <c r="H1075" s="489"/>
      <c r="I1075" s="489"/>
    </row>
    <row r="1076" spans="1:9" x14ac:dyDescent="0.25">
      <c r="A1076" s="6"/>
      <c r="B1076" s="489"/>
      <c r="C1076" s="489"/>
      <c r="D1076" s="31"/>
      <c r="E1076" s="489"/>
      <c r="F1076" s="489"/>
      <c r="G1076" s="489"/>
      <c r="H1076" s="489"/>
      <c r="I1076" s="489"/>
    </row>
    <row r="1077" spans="1:9" x14ac:dyDescent="0.25">
      <c r="A1077" s="6"/>
      <c r="B1077" s="489"/>
      <c r="C1077" s="489"/>
      <c r="D1077" s="31"/>
      <c r="E1077" s="489"/>
      <c r="F1077" s="489"/>
      <c r="G1077" s="489"/>
      <c r="H1077" s="489"/>
      <c r="I1077" s="489"/>
    </row>
    <row r="1078" spans="1:9" x14ac:dyDescent="0.25">
      <c r="A1078" s="6"/>
      <c r="B1078" s="489"/>
      <c r="C1078" s="489"/>
      <c r="D1078" s="31"/>
      <c r="E1078" s="489"/>
      <c r="F1078" s="489"/>
      <c r="G1078" s="489"/>
      <c r="H1078" s="489"/>
      <c r="I1078" s="489"/>
    </row>
    <row r="1079" spans="1:9" x14ac:dyDescent="0.25">
      <c r="A1079" s="6"/>
      <c r="B1079" s="489"/>
      <c r="C1079" s="489"/>
      <c r="D1079" s="31"/>
      <c r="E1079" s="489"/>
      <c r="F1079" s="489"/>
      <c r="G1079" s="489"/>
      <c r="H1079" s="489"/>
      <c r="I1079" s="489"/>
    </row>
    <row r="1080" spans="1:9" x14ac:dyDescent="0.25">
      <c r="A1080" s="6"/>
      <c r="B1080" s="489"/>
      <c r="C1080" s="489"/>
      <c r="D1080" s="31"/>
      <c r="E1080" s="489"/>
      <c r="F1080" s="489"/>
      <c r="G1080" s="489"/>
      <c r="H1080" s="489"/>
      <c r="I1080" s="489"/>
    </row>
    <row r="1081" spans="1:9" x14ac:dyDescent="0.25">
      <c r="A1081" s="6"/>
      <c r="B1081" s="489"/>
      <c r="C1081" s="489"/>
      <c r="D1081" s="31"/>
      <c r="E1081" s="489"/>
      <c r="F1081" s="489"/>
      <c r="G1081" s="489"/>
      <c r="H1081" s="489"/>
      <c r="I1081" s="489"/>
    </row>
    <row r="1082" spans="1:9" x14ac:dyDescent="0.25">
      <c r="A1082" s="6"/>
      <c r="B1082" s="489"/>
      <c r="C1082" s="489"/>
      <c r="D1082" s="31"/>
      <c r="E1082" s="489"/>
      <c r="F1082" s="489"/>
      <c r="G1082" s="489"/>
      <c r="H1082" s="489"/>
      <c r="I1082" s="489"/>
    </row>
    <row r="1083" spans="1:9" x14ac:dyDescent="0.25">
      <c r="A1083" s="6"/>
      <c r="B1083" s="489"/>
      <c r="C1083" s="489"/>
      <c r="D1083" s="31"/>
      <c r="E1083" s="489"/>
      <c r="F1083" s="489"/>
      <c r="G1083" s="489"/>
      <c r="H1083" s="489"/>
      <c r="I1083" s="489"/>
    </row>
    <row r="1084" spans="1:9" x14ac:dyDescent="0.25">
      <c r="A1084" s="6"/>
      <c r="B1084" s="489"/>
      <c r="C1084" s="489"/>
      <c r="D1084" s="31"/>
      <c r="E1084" s="489"/>
      <c r="F1084" s="489"/>
      <c r="G1084" s="489"/>
      <c r="H1084" s="489"/>
      <c r="I1084" s="489"/>
    </row>
    <row r="1085" spans="1:9" x14ac:dyDescent="0.25">
      <c r="A1085" s="6"/>
      <c r="B1085" s="489"/>
      <c r="C1085" s="489"/>
      <c r="D1085" s="31"/>
      <c r="E1085" s="489"/>
      <c r="F1085" s="489"/>
      <c r="G1085" s="489"/>
      <c r="H1085" s="489"/>
      <c r="I1085" s="489"/>
    </row>
    <row r="1086" spans="1:9" x14ac:dyDescent="0.25">
      <c r="A1086" s="6"/>
      <c r="B1086" s="489"/>
      <c r="C1086" s="489"/>
      <c r="D1086" s="31"/>
      <c r="E1086" s="489"/>
      <c r="F1086" s="489"/>
      <c r="G1086" s="489"/>
      <c r="H1086" s="489"/>
      <c r="I1086" s="489"/>
    </row>
    <row r="1087" spans="1:9" x14ac:dyDescent="0.25">
      <c r="A1087" s="6"/>
      <c r="B1087" s="489"/>
      <c r="C1087" s="489"/>
      <c r="D1087" s="31"/>
      <c r="E1087" s="489"/>
      <c r="F1087" s="489"/>
      <c r="G1087" s="489"/>
      <c r="H1087" s="489"/>
      <c r="I1087" s="489"/>
    </row>
    <row r="1088" spans="1:9" x14ac:dyDescent="0.25">
      <c r="A1088" s="6"/>
      <c r="B1088" s="489"/>
      <c r="C1088" s="489"/>
      <c r="D1088" s="31"/>
      <c r="E1088" s="489"/>
      <c r="F1088" s="489"/>
      <c r="G1088" s="489"/>
      <c r="H1088" s="489"/>
      <c r="I1088" s="489"/>
    </row>
    <row r="1089" spans="1:9" x14ac:dyDescent="0.25">
      <c r="A1089" s="6"/>
      <c r="B1089" s="489"/>
      <c r="C1089" s="489"/>
      <c r="D1089" s="31"/>
      <c r="E1089" s="489"/>
      <c r="F1089" s="489"/>
      <c r="G1089" s="489"/>
      <c r="H1089" s="489"/>
      <c r="I1089" s="489"/>
    </row>
    <row r="1090" spans="1:9" x14ac:dyDescent="0.25">
      <c r="A1090" s="6"/>
      <c r="B1090" s="489"/>
      <c r="C1090" s="489"/>
      <c r="D1090" s="31"/>
      <c r="E1090" s="489"/>
      <c r="F1090" s="489"/>
      <c r="G1090" s="489"/>
      <c r="H1090" s="489"/>
      <c r="I1090" s="489"/>
    </row>
    <row r="1091" spans="1:9" x14ac:dyDescent="0.25">
      <c r="A1091" s="6"/>
      <c r="B1091" s="489"/>
      <c r="C1091" s="489"/>
      <c r="D1091" s="31"/>
      <c r="E1091" s="489"/>
      <c r="F1091" s="489"/>
      <c r="G1091" s="489"/>
      <c r="H1091" s="489"/>
      <c r="I1091" s="489"/>
    </row>
    <row r="1092" spans="1:9" x14ac:dyDescent="0.25">
      <c r="A1092" s="6"/>
      <c r="B1092" s="489"/>
      <c r="C1092" s="489"/>
      <c r="D1092" s="31"/>
      <c r="E1092" s="489"/>
      <c r="F1092" s="489"/>
      <c r="G1092" s="489"/>
      <c r="H1092" s="489"/>
      <c r="I1092" s="489"/>
    </row>
    <row r="1093" spans="1:9" x14ac:dyDescent="0.25">
      <c r="A1093" s="6"/>
      <c r="B1093" s="489"/>
      <c r="C1093" s="489"/>
      <c r="D1093" s="31"/>
      <c r="E1093" s="489"/>
      <c r="F1093" s="489"/>
      <c r="G1093" s="489"/>
      <c r="H1093" s="489"/>
      <c r="I1093" s="489"/>
    </row>
    <row r="1094" spans="1:9" x14ac:dyDescent="0.25">
      <c r="A1094" s="6"/>
      <c r="B1094" s="489"/>
      <c r="C1094" s="489"/>
      <c r="D1094" s="31"/>
      <c r="E1094" s="489"/>
      <c r="F1094" s="489"/>
      <c r="G1094" s="489"/>
      <c r="H1094" s="489"/>
      <c r="I1094" s="489"/>
    </row>
    <row r="1095" spans="1:9" x14ac:dyDescent="0.25">
      <c r="A1095" s="6"/>
      <c r="B1095" s="489"/>
      <c r="C1095" s="489"/>
      <c r="D1095" s="31"/>
      <c r="E1095" s="489"/>
      <c r="F1095" s="489"/>
      <c r="G1095" s="489"/>
      <c r="H1095" s="489"/>
      <c r="I1095" s="489"/>
    </row>
    <row r="1096" spans="1:9" x14ac:dyDescent="0.25">
      <c r="A1096" s="6"/>
      <c r="B1096" s="489"/>
      <c r="C1096" s="489"/>
      <c r="D1096" s="31"/>
      <c r="E1096" s="489"/>
      <c r="F1096" s="489"/>
      <c r="G1096" s="489"/>
      <c r="H1096" s="489"/>
      <c r="I1096" s="489"/>
    </row>
    <row r="1097" spans="1:9" x14ac:dyDescent="0.25">
      <c r="A1097" s="6"/>
      <c r="B1097" s="489"/>
      <c r="C1097" s="489"/>
      <c r="D1097" s="31"/>
      <c r="E1097" s="489"/>
      <c r="F1097" s="489"/>
      <c r="G1097" s="489"/>
      <c r="H1097" s="489"/>
      <c r="I1097" s="489"/>
    </row>
    <row r="1098" spans="1:9" x14ac:dyDescent="0.25">
      <c r="A1098" s="6"/>
      <c r="B1098" s="489"/>
      <c r="C1098" s="489"/>
      <c r="D1098" s="31"/>
      <c r="E1098" s="489"/>
      <c r="F1098" s="489"/>
      <c r="G1098" s="489"/>
      <c r="H1098" s="489"/>
      <c r="I1098" s="489"/>
    </row>
    <row r="1099" spans="1:9" x14ac:dyDescent="0.25">
      <c r="A1099" s="6"/>
      <c r="B1099" s="489"/>
      <c r="C1099" s="489"/>
      <c r="D1099" s="31"/>
      <c r="E1099" s="489"/>
      <c r="F1099" s="489"/>
      <c r="G1099" s="489"/>
      <c r="H1099" s="489"/>
      <c r="I1099" s="489"/>
    </row>
    <row r="1100" spans="1:9" x14ac:dyDescent="0.25">
      <c r="A1100" s="6"/>
      <c r="B1100" s="489"/>
      <c r="C1100" s="489"/>
      <c r="D1100" s="31"/>
      <c r="E1100" s="489"/>
      <c r="F1100" s="489"/>
      <c r="G1100" s="489"/>
      <c r="H1100" s="489"/>
      <c r="I1100" s="489"/>
    </row>
    <row r="1101" spans="1:9" x14ac:dyDescent="0.25">
      <c r="A1101" s="6"/>
      <c r="B1101" s="489"/>
      <c r="C1101" s="489"/>
      <c r="D1101" s="31"/>
      <c r="E1101" s="489"/>
      <c r="F1101" s="489"/>
      <c r="G1101" s="489"/>
      <c r="H1101" s="489"/>
      <c r="I1101" s="489"/>
    </row>
    <row r="1102" spans="1:9" x14ac:dyDescent="0.25">
      <c r="A1102" s="6"/>
      <c r="B1102" s="489"/>
      <c r="C1102" s="489"/>
      <c r="D1102" s="31"/>
      <c r="E1102" s="489"/>
      <c r="F1102" s="489"/>
      <c r="G1102" s="489"/>
      <c r="H1102" s="489"/>
      <c r="I1102" s="489"/>
    </row>
    <row r="1103" spans="1:9" x14ac:dyDescent="0.25">
      <c r="A1103" s="6"/>
      <c r="B1103" s="489"/>
      <c r="C1103" s="489"/>
      <c r="D1103" s="31"/>
      <c r="E1103" s="489"/>
      <c r="F1103" s="489"/>
      <c r="G1103" s="489"/>
      <c r="H1103" s="489"/>
      <c r="I1103" s="489"/>
    </row>
    <row r="1104" spans="1:9" x14ac:dyDescent="0.25">
      <c r="A1104" s="6"/>
      <c r="B1104" s="489"/>
      <c r="C1104" s="489"/>
      <c r="D1104" s="31"/>
      <c r="E1104" s="489"/>
      <c r="F1104" s="489"/>
      <c r="G1104" s="489"/>
      <c r="H1104" s="489"/>
      <c r="I1104" s="489"/>
    </row>
    <row r="1105" spans="1:9" x14ac:dyDescent="0.25">
      <c r="A1105" s="6"/>
      <c r="B1105" s="489"/>
      <c r="C1105" s="489"/>
      <c r="D1105" s="31"/>
      <c r="E1105" s="489"/>
      <c r="F1105" s="489"/>
      <c r="G1105" s="489"/>
      <c r="H1105" s="489"/>
      <c r="I1105" s="489"/>
    </row>
    <row r="1106" spans="1:9" x14ac:dyDescent="0.25">
      <c r="A1106" s="6"/>
      <c r="B1106" s="489"/>
      <c r="C1106" s="489"/>
      <c r="D1106" s="31"/>
      <c r="E1106" s="489"/>
      <c r="F1106" s="489"/>
      <c r="G1106" s="489"/>
      <c r="H1106" s="489"/>
      <c r="I1106" s="489"/>
    </row>
    <row r="1107" spans="1:9" x14ac:dyDescent="0.25">
      <c r="A1107" s="6"/>
      <c r="B1107" s="489"/>
      <c r="C1107" s="489"/>
      <c r="D1107" s="31"/>
      <c r="E1107" s="489"/>
      <c r="F1107" s="489"/>
      <c r="G1107" s="489"/>
      <c r="H1107" s="489"/>
      <c r="I1107" s="489"/>
    </row>
    <row r="1108" spans="1:9" x14ac:dyDescent="0.25">
      <c r="A1108" s="6"/>
      <c r="B1108" s="489"/>
      <c r="C1108" s="489"/>
      <c r="D1108" s="31"/>
      <c r="E1108" s="489"/>
      <c r="F1108" s="489"/>
      <c r="G1108" s="489"/>
      <c r="H1108" s="489"/>
      <c r="I1108" s="489"/>
    </row>
    <row r="1109" spans="1:9" x14ac:dyDescent="0.25">
      <c r="A1109" s="6"/>
      <c r="B1109" s="489"/>
      <c r="C1109" s="489"/>
      <c r="D1109" s="31"/>
      <c r="E1109" s="489"/>
      <c r="F1109" s="489"/>
      <c r="G1109" s="489"/>
      <c r="H1109" s="489"/>
      <c r="I1109" s="489"/>
    </row>
    <row r="1110" spans="1:9" x14ac:dyDescent="0.25">
      <c r="A1110" s="6"/>
      <c r="B1110" s="489"/>
      <c r="C1110" s="489"/>
      <c r="D1110" s="31"/>
      <c r="E1110" s="489"/>
      <c r="F1110" s="489"/>
      <c r="G1110" s="489"/>
      <c r="H1110" s="489"/>
      <c r="I1110" s="489"/>
    </row>
    <row r="1111" spans="1:9" x14ac:dyDescent="0.25">
      <c r="A1111" s="6"/>
      <c r="B1111" s="489"/>
      <c r="C1111" s="489"/>
      <c r="D1111" s="31"/>
      <c r="E1111" s="489"/>
      <c r="F1111" s="489"/>
      <c r="G1111" s="489"/>
      <c r="H1111" s="489"/>
      <c r="I1111" s="489"/>
    </row>
    <row r="1112" spans="1:9" x14ac:dyDescent="0.25">
      <c r="A1112" s="6"/>
      <c r="B1112" s="489"/>
      <c r="C1112" s="489"/>
      <c r="D1112" s="31"/>
      <c r="E1112" s="489"/>
      <c r="F1112" s="489"/>
      <c r="G1112" s="489"/>
      <c r="H1112" s="489"/>
      <c r="I1112" s="489"/>
    </row>
    <row r="1113" spans="1:9" x14ac:dyDescent="0.25">
      <c r="A1113" s="6"/>
      <c r="B1113" s="489"/>
      <c r="C1113" s="489"/>
      <c r="D1113" s="31"/>
      <c r="E1113" s="489"/>
      <c r="F1113" s="489"/>
      <c r="G1113" s="489"/>
      <c r="H1113" s="489"/>
      <c r="I1113" s="489"/>
    </row>
    <row r="1114" spans="1:9" x14ac:dyDescent="0.25">
      <c r="A1114" s="6"/>
      <c r="B1114" s="489"/>
      <c r="C1114" s="489"/>
      <c r="D1114" s="31"/>
      <c r="E1114" s="489"/>
      <c r="F1114" s="489"/>
      <c r="G1114" s="489"/>
      <c r="H1114" s="489"/>
      <c r="I1114" s="489"/>
    </row>
    <row r="1115" spans="1:9" x14ac:dyDescent="0.25">
      <c r="A1115" s="6"/>
      <c r="B1115" s="489"/>
      <c r="C1115" s="489"/>
      <c r="D1115" s="31"/>
      <c r="E1115" s="489"/>
      <c r="F1115" s="489"/>
      <c r="G1115" s="489"/>
      <c r="H1115" s="489"/>
      <c r="I1115" s="489"/>
    </row>
    <row r="1116" spans="1:9" x14ac:dyDescent="0.25">
      <c r="A1116" s="6"/>
      <c r="B1116" s="489"/>
      <c r="C1116" s="489"/>
      <c r="D1116" s="31"/>
      <c r="E1116" s="489"/>
      <c r="F1116" s="489"/>
      <c r="G1116" s="489"/>
      <c r="H1116" s="489"/>
      <c r="I1116" s="489"/>
    </row>
    <row r="1117" spans="1:9" x14ac:dyDescent="0.25">
      <c r="A1117" s="6"/>
      <c r="B1117" s="489"/>
      <c r="C1117" s="489"/>
      <c r="D1117" s="31"/>
      <c r="E1117" s="489"/>
      <c r="F1117" s="489"/>
      <c r="G1117" s="489"/>
      <c r="H1117" s="489"/>
      <c r="I1117" s="489"/>
    </row>
    <row r="1118" spans="1:9" x14ac:dyDescent="0.25">
      <c r="A1118" s="6"/>
      <c r="B1118" s="489"/>
      <c r="C1118" s="489"/>
      <c r="D1118" s="31"/>
      <c r="E1118" s="489"/>
      <c r="F1118" s="489"/>
      <c r="G1118" s="489"/>
      <c r="H1118" s="489"/>
      <c r="I1118" s="489"/>
    </row>
    <row r="1119" spans="1:9" x14ac:dyDescent="0.25">
      <c r="A1119" s="6"/>
      <c r="B1119" s="489"/>
      <c r="C1119" s="489"/>
      <c r="D1119" s="31"/>
      <c r="E1119" s="489"/>
      <c r="F1119" s="489"/>
      <c r="G1119" s="489"/>
      <c r="H1119" s="489"/>
      <c r="I1119" s="489"/>
    </row>
    <row r="1120" spans="1:9" x14ac:dyDescent="0.25">
      <c r="A1120" s="6"/>
      <c r="B1120" s="489"/>
      <c r="C1120" s="489"/>
      <c r="D1120" s="31"/>
      <c r="E1120" s="489"/>
      <c r="F1120" s="489"/>
      <c r="G1120" s="489"/>
      <c r="H1120" s="489"/>
      <c r="I1120" s="489"/>
    </row>
    <row r="1121" spans="1:9" x14ac:dyDescent="0.25">
      <c r="A1121" s="6"/>
      <c r="B1121" s="489"/>
      <c r="C1121" s="489"/>
      <c r="D1121" s="31"/>
      <c r="E1121" s="489"/>
      <c r="F1121" s="489"/>
      <c r="G1121" s="489"/>
      <c r="H1121" s="489"/>
      <c r="I1121" s="489"/>
    </row>
    <row r="1122" spans="1:9" x14ac:dyDescent="0.25">
      <c r="A1122" s="6"/>
      <c r="B1122" s="489"/>
      <c r="C1122" s="489"/>
      <c r="D1122" s="31"/>
      <c r="E1122" s="489"/>
      <c r="F1122" s="489"/>
      <c r="G1122" s="489"/>
      <c r="H1122" s="489"/>
      <c r="I1122" s="489"/>
    </row>
    <row r="1123" spans="1:9" x14ac:dyDescent="0.25">
      <c r="A1123" s="6"/>
      <c r="B1123" s="489"/>
      <c r="C1123" s="489"/>
      <c r="D1123" s="31"/>
      <c r="E1123" s="489"/>
      <c r="F1123" s="489"/>
      <c r="G1123" s="489"/>
      <c r="H1123" s="489"/>
      <c r="I1123" s="489"/>
    </row>
    <row r="1124" spans="1:9" x14ac:dyDescent="0.25">
      <c r="A1124" s="6"/>
      <c r="B1124" s="489"/>
      <c r="C1124" s="489"/>
      <c r="D1124" s="31"/>
      <c r="E1124" s="489"/>
      <c r="F1124" s="489"/>
      <c r="G1124" s="489"/>
      <c r="H1124" s="489"/>
      <c r="I1124" s="489"/>
    </row>
    <row r="1125" spans="1:9" x14ac:dyDescent="0.25">
      <c r="A1125" s="6"/>
      <c r="B1125" s="489"/>
      <c r="C1125" s="489"/>
      <c r="D1125" s="31"/>
      <c r="E1125" s="489"/>
      <c r="F1125" s="489"/>
      <c r="G1125" s="489"/>
      <c r="H1125" s="489"/>
      <c r="I1125" s="489"/>
    </row>
    <row r="1126" spans="1:9" x14ac:dyDescent="0.25">
      <c r="A1126" s="6"/>
      <c r="B1126" s="489"/>
      <c r="C1126" s="489"/>
      <c r="D1126" s="31"/>
      <c r="E1126" s="489"/>
      <c r="F1126" s="489"/>
      <c r="G1126" s="489"/>
      <c r="H1126" s="489"/>
      <c r="I1126" s="489"/>
    </row>
    <row r="1127" spans="1:9" x14ac:dyDescent="0.25">
      <c r="A1127" s="6"/>
      <c r="B1127" s="489"/>
      <c r="C1127" s="489"/>
      <c r="D1127" s="31"/>
      <c r="E1127" s="489"/>
      <c r="F1127" s="489"/>
      <c r="G1127" s="489"/>
      <c r="H1127" s="489"/>
      <c r="I1127" s="489"/>
    </row>
    <row r="1128" spans="1:9" x14ac:dyDescent="0.25">
      <c r="A1128" s="6"/>
      <c r="B1128" s="489"/>
      <c r="C1128" s="489"/>
      <c r="D1128" s="31"/>
      <c r="E1128" s="489"/>
      <c r="F1128" s="489"/>
      <c r="G1128" s="489"/>
      <c r="H1128" s="489"/>
      <c r="I1128" s="489"/>
    </row>
    <row r="1129" spans="1:9" x14ac:dyDescent="0.25">
      <c r="A1129" s="6"/>
      <c r="B1129" s="489"/>
      <c r="C1129" s="489"/>
      <c r="D1129" s="31"/>
      <c r="E1129" s="489"/>
      <c r="F1129" s="489"/>
      <c r="G1129" s="489"/>
      <c r="H1129" s="489"/>
      <c r="I1129" s="489"/>
    </row>
    <row r="1130" spans="1:9" x14ac:dyDescent="0.25">
      <c r="A1130" s="6"/>
      <c r="B1130" s="489"/>
      <c r="C1130" s="489"/>
      <c r="D1130" s="31"/>
      <c r="E1130" s="489"/>
      <c r="F1130" s="489"/>
      <c r="G1130" s="489"/>
      <c r="H1130" s="489"/>
      <c r="I1130" s="489"/>
    </row>
    <row r="1131" spans="1:9" x14ac:dyDescent="0.25">
      <c r="A1131" s="6"/>
      <c r="B1131" s="489"/>
      <c r="C1131" s="489"/>
      <c r="D1131" s="31"/>
      <c r="E1131" s="489"/>
      <c r="F1131" s="489"/>
      <c r="G1131" s="489"/>
      <c r="H1131" s="489"/>
      <c r="I1131" s="489"/>
    </row>
    <row r="1132" spans="1:9" x14ac:dyDescent="0.25">
      <c r="A1132" s="6"/>
      <c r="B1132" s="489"/>
      <c r="C1132" s="489"/>
      <c r="D1132" s="31"/>
      <c r="E1132" s="489"/>
    </row>
    <row r="1133" spans="1:9" x14ac:dyDescent="0.25">
      <c r="A1133" s="6"/>
      <c r="B1133" s="489"/>
      <c r="C1133" s="489"/>
      <c r="D1133" s="31"/>
    </row>
    <row r="1134" spans="1:9" x14ac:dyDescent="0.25">
      <c r="A1134" s="6"/>
      <c r="B1134" s="489"/>
      <c r="C1134" s="489"/>
      <c r="D1134" s="31"/>
    </row>
    <row r="1135" spans="1:9" x14ac:dyDescent="0.25">
      <c r="A1135" s="6"/>
      <c r="B1135" s="489"/>
      <c r="C1135" s="489"/>
      <c r="D1135" s="31"/>
    </row>
    <row r="1136" spans="1:9" x14ac:dyDescent="0.25">
      <c r="A1136" s="6"/>
      <c r="B1136" s="489"/>
      <c r="C1136" s="489"/>
      <c r="D1136" s="31"/>
    </row>
    <row r="1137" spans="1:4" x14ac:dyDescent="0.25">
      <c r="A1137" s="6"/>
      <c r="B1137" s="489"/>
      <c r="D1137" s="31"/>
    </row>
    <row r="1138" spans="1:4" x14ac:dyDescent="0.25">
      <c r="A1138" s="6"/>
      <c r="B1138" s="489"/>
      <c r="D1138" s="31"/>
    </row>
    <row r="1139" spans="1:4" x14ac:dyDescent="0.25">
      <c r="A1139" s="6"/>
      <c r="B1139" s="489"/>
      <c r="D1139" s="31"/>
    </row>
    <row r="1140" spans="1:4" x14ac:dyDescent="0.25">
      <c r="A1140" s="6"/>
      <c r="D1140" s="31"/>
    </row>
    <row r="1141" spans="1:4" x14ac:dyDescent="0.25">
      <c r="A1141" s="6"/>
      <c r="D1141" s="31"/>
    </row>
    <row r="1142" spans="1:4" x14ac:dyDescent="0.25">
      <c r="A1142" s="6"/>
      <c r="D1142" s="31"/>
    </row>
    <row r="1143" spans="1:4" x14ac:dyDescent="0.25">
      <c r="A1143" s="6"/>
      <c r="D1143" s="31"/>
    </row>
    <row r="1144" spans="1:4" x14ac:dyDescent="0.25">
      <c r="A1144" s="6"/>
      <c r="D1144" s="31"/>
    </row>
    <row r="1145" spans="1:4" x14ac:dyDescent="0.25">
      <c r="A1145" s="6"/>
      <c r="D1145" s="31"/>
    </row>
    <row r="1146" spans="1:4" x14ac:dyDescent="0.25">
      <c r="A1146" s="6"/>
      <c r="D1146" s="31"/>
    </row>
    <row r="1147" spans="1:4" x14ac:dyDescent="0.25">
      <c r="A1147" s="6"/>
      <c r="D1147" s="31"/>
    </row>
    <row r="1148" spans="1:4" x14ac:dyDescent="0.25">
      <c r="A1148" s="6"/>
      <c r="D1148" s="31"/>
    </row>
    <row r="1149" spans="1:4" x14ac:dyDescent="0.25">
      <c r="A1149" s="6"/>
      <c r="D1149" s="31"/>
    </row>
    <row r="1150" spans="1:4" x14ac:dyDescent="0.25">
      <c r="A1150" s="6"/>
      <c r="D1150" s="31"/>
    </row>
    <row r="1151" spans="1:4" x14ac:dyDescent="0.25">
      <c r="A1151" s="6"/>
      <c r="D1151" s="31"/>
    </row>
    <row r="1152" spans="1:4" x14ac:dyDescent="0.25">
      <c r="A1152" s="6"/>
      <c r="D1152" s="31"/>
    </row>
    <row r="1153" spans="1:4" x14ac:dyDescent="0.25">
      <c r="A1153" s="6"/>
      <c r="D1153" s="31"/>
    </row>
    <row r="1154" spans="1:4" x14ac:dyDescent="0.25">
      <c r="A1154" s="6"/>
      <c r="D1154" s="31"/>
    </row>
    <row r="1155" spans="1:4" x14ac:dyDescent="0.25">
      <c r="A1155" s="6"/>
      <c r="D1155" s="31"/>
    </row>
    <row r="1156" spans="1:4" x14ac:dyDescent="0.25">
      <c r="A1156" s="6"/>
      <c r="D1156" s="31"/>
    </row>
    <row r="1157" spans="1:4" x14ac:dyDescent="0.25">
      <c r="A1157" s="6"/>
      <c r="D1157" s="31"/>
    </row>
    <row r="1158" spans="1:4" x14ac:dyDescent="0.25">
      <c r="A1158" s="6"/>
      <c r="D1158" s="31"/>
    </row>
    <row r="1159" spans="1:4" x14ac:dyDescent="0.25">
      <c r="A1159" s="6"/>
      <c r="D1159" s="31"/>
    </row>
    <row r="1160" spans="1:4" x14ac:dyDescent="0.25">
      <c r="A1160" s="6"/>
      <c r="D1160" s="31"/>
    </row>
    <row r="1161" spans="1:4" x14ac:dyDescent="0.25">
      <c r="A1161" s="6"/>
      <c r="D1161" s="31"/>
    </row>
    <row r="1162" spans="1:4" x14ac:dyDescent="0.25">
      <c r="A1162" s="6"/>
      <c r="D1162" s="31"/>
    </row>
    <row r="1163" spans="1:4" x14ac:dyDescent="0.25">
      <c r="A1163" s="6"/>
      <c r="D1163" s="31"/>
    </row>
    <row r="1164" spans="1:4" x14ac:dyDescent="0.25">
      <c r="A1164" s="6"/>
      <c r="D1164" s="31"/>
    </row>
    <row r="1165" spans="1:4" x14ac:dyDescent="0.25">
      <c r="A1165" s="6"/>
      <c r="D1165" s="31"/>
    </row>
    <row r="1166" spans="1:4" x14ac:dyDescent="0.25">
      <c r="A1166" s="6"/>
      <c r="D1166" s="31"/>
    </row>
    <row r="1167" spans="1:4" x14ac:dyDescent="0.25">
      <c r="A1167" s="6"/>
      <c r="D1167" s="31"/>
    </row>
    <row r="1168" spans="1:4" x14ac:dyDescent="0.25">
      <c r="A1168" s="6"/>
      <c r="D1168" s="31"/>
    </row>
    <row r="1169" spans="1:4" x14ac:dyDescent="0.25">
      <c r="A1169" s="6"/>
      <c r="D1169" s="31"/>
    </row>
    <row r="1170" spans="1:4" x14ac:dyDescent="0.25">
      <c r="A1170" s="6"/>
      <c r="D1170" s="31"/>
    </row>
    <row r="1171" spans="1:4" x14ac:dyDescent="0.25">
      <c r="A1171" s="6"/>
      <c r="D1171" s="31"/>
    </row>
    <row r="1172" spans="1:4" x14ac:dyDescent="0.25">
      <c r="A1172" s="6"/>
      <c r="D1172" s="31"/>
    </row>
    <row r="1173" spans="1:4" x14ac:dyDescent="0.25">
      <c r="A1173" s="6"/>
      <c r="D1173" s="31"/>
    </row>
    <row r="1174" spans="1:4" x14ac:dyDescent="0.25">
      <c r="A1174" s="6"/>
      <c r="D1174" s="31"/>
    </row>
    <row r="1175" spans="1:4" x14ac:dyDescent="0.25">
      <c r="A1175" s="6"/>
      <c r="D1175" s="31"/>
    </row>
    <row r="1176" spans="1:4" x14ac:dyDescent="0.25">
      <c r="A1176" s="6"/>
      <c r="D1176" s="31"/>
    </row>
    <row r="1177" spans="1:4" x14ac:dyDescent="0.25">
      <c r="A1177" s="6"/>
      <c r="D1177" s="31"/>
    </row>
    <row r="1178" spans="1:4" x14ac:dyDescent="0.25">
      <c r="A1178" s="6"/>
      <c r="D1178" s="31"/>
    </row>
    <row r="1179" spans="1:4" x14ac:dyDescent="0.25">
      <c r="A1179" s="6"/>
      <c r="D1179" s="31"/>
    </row>
    <row r="1180" spans="1:4" x14ac:dyDescent="0.25">
      <c r="A1180" s="6"/>
      <c r="D1180" s="31"/>
    </row>
    <row r="1181" spans="1:4" x14ac:dyDescent="0.25">
      <c r="A1181" s="6"/>
      <c r="D1181" s="31"/>
    </row>
    <row r="1182" spans="1:4" x14ac:dyDescent="0.25">
      <c r="A1182" s="6"/>
      <c r="D1182" s="31"/>
    </row>
    <row r="1183" spans="1:4" x14ac:dyDescent="0.25">
      <c r="A1183" s="6"/>
      <c r="D1183" s="31"/>
    </row>
    <row r="1184" spans="1:4" x14ac:dyDescent="0.25">
      <c r="A1184" s="6"/>
      <c r="D1184" s="31"/>
    </row>
    <row r="1185" spans="1:4" x14ac:dyDescent="0.25">
      <c r="A1185" s="6"/>
      <c r="D1185" s="31"/>
    </row>
    <row r="1186" spans="1:4" x14ac:dyDescent="0.25">
      <c r="A1186" s="6"/>
      <c r="D1186" s="31"/>
    </row>
    <row r="1187" spans="1:4" x14ac:dyDescent="0.25">
      <c r="A1187" s="6"/>
      <c r="D1187" s="31"/>
    </row>
    <row r="1188" spans="1:4" x14ac:dyDescent="0.25">
      <c r="A1188" s="6"/>
      <c r="D1188" s="31"/>
    </row>
    <row r="1189" spans="1:4" x14ac:dyDescent="0.25">
      <c r="A1189" s="6"/>
      <c r="D1189" s="31"/>
    </row>
    <row r="1190" spans="1:4" x14ac:dyDescent="0.25">
      <c r="A1190" s="6"/>
      <c r="D1190" s="31"/>
    </row>
    <row r="1191" spans="1:4" x14ac:dyDescent="0.25">
      <c r="A1191" s="6"/>
      <c r="D1191" s="31"/>
    </row>
    <row r="1192" spans="1:4" x14ac:dyDescent="0.25">
      <c r="A1192" s="6"/>
      <c r="D1192" s="31"/>
    </row>
    <row r="1193" spans="1:4" x14ac:dyDescent="0.25">
      <c r="A1193" s="6"/>
      <c r="D1193" s="31"/>
    </row>
    <row r="1194" spans="1:4" x14ac:dyDescent="0.25">
      <c r="A1194" s="6"/>
      <c r="D1194" s="31"/>
    </row>
    <row r="1195" spans="1:4" x14ac:dyDescent="0.25">
      <c r="A1195" s="6"/>
      <c r="D1195" s="31"/>
    </row>
    <row r="1196" spans="1:4" x14ac:dyDescent="0.25">
      <c r="A1196" s="6"/>
      <c r="D1196" s="31"/>
    </row>
    <row r="1197" spans="1:4" x14ac:dyDescent="0.25">
      <c r="A1197" s="6"/>
      <c r="D1197" s="31"/>
    </row>
    <row r="1198" spans="1:4" x14ac:dyDescent="0.25">
      <c r="A1198" s="6"/>
      <c r="D1198" s="31"/>
    </row>
    <row r="1199" spans="1:4" x14ac:dyDescent="0.25">
      <c r="A1199" s="6"/>
      <c r="D1199" s="31"/>
    </row>
    <row r="1200" spans="1:4" x14ac:dyDescent="0.25">
      <c r="A1200" s="6"/>
      <c r="D1200" s="31"/>
    </row>
    <row r="1201" spans="1:4" x14ac:dyDescent="0.25">
      <c r="A1201" s="6"/>
      <c r="D1201" s="31"/>
    </row>
    <row r="1202" spans="1:4" x14ac:dyDescent="0.25">
      <c r="A1202" s="6"/>
      <c r="D1202" s="31"/>
    </row>
    <row r="1203" spans="1:4" x14ac:dyDescent="0.25">
      <c r="A1203" s="6"/>
      <c r="D1203" s="31"/>
    </row>
    <row r="1204" spans="1:4" x14ac:dyDescent="0.25">
      <c r="A1204" s="6"/>
      <c r="D1204" s="31"/>
    </row>
    <row r="1205" spans="1:4" x14ac:dyDescent="0.25">
      <c r="A1205" s="6"/>
      <c r="D1205" s="31"/>
    </row>
    <row r="1206" spans="1:4" x14ac:dyDescent="0.25">
      <c r="A1206" s="6"/>
      <c r="D1206" s="31"/>
    </row>
    <row r="1207" spans="1:4" x14ac:dyDescent="0.25">
      <c r="A1207" s="6"/>
      <c r="D1207" s="31"/>
    </row>
    <row r="1208" spans="1:4" x14ac:dyDescent="0.25">
      <c r="A1208" s="6"/>
      <c r="D1208" s="31"/>
    </row>
    <row r="1209" spans="1:4" x14ac:dyDescent="0.25">
      <c r="A1209" s="6"/>
      <c r="D1209" s="31"/>
    </row>
    <row r="1210" spans="1:4" x14ac:dyDescent="0.25">
      <c r="A1210" s="6"/>
      <c r="D1210" s="31"/>
    </row>
    <row r="1211" spans="1:4" x14ac:dyDescent="0.25">
      <c r="A1211" s="6"/>
      <c r="D1211" s="31"/>
    </row>
    <row r="1212" spans="1:4" x14ac:dyDescent="0.25">
      <c r="A1212" s="6"/>
      <c r="D1212" s="31"/>
    </row>
    <row r="1213" spans="1:4" x14ac:dyDescent="0.25">
      <c r="A1213" s="6"/>
      <c r="D1213" s="31"/>
    </row>
    <row r="1214" spans="1:4" x14ac:dyDescent="0.25">
      <c r="A1214" s="6"/>
      <c r="D1214" s="31"/>
    </row>
    <row r="1215" spans="1:4" x14ac:dyDescent="0.25">
      <c r="A1215" s="6"/>
      <c r="D1215" s="31"/>
    </row>
    <row r="1216" spans="1:4" x14ac:dyDescent="0.25">
      <c r="A1216" s="6"/>
      <c r="D1216" s="31"/>
    </row>
    <row r="1217" spans="1:4" x14ac:dyDescent="0.25">
      <c r="A1217" s="6"/>
      <c r="D1217" s="31"/>
    </row>
    <row r="1218" spans="1:4" x14ac:dyDescent="0.25">
      <c r="A1218" s="6"/>
      <c r="D1218" s="31"/>
    </row>
    <row r="1219" spans="1:4" x14ac:dyDescent="0.25">
      <c r="A1219" s="6"/>
      <c r="D1219" s="31"/>
    </row>
    <row r="1220" spans="1:4" x14ac:dyDescent="0.25">
      <c r="A1220" s="6"/>
      <c r="D1220" s="31"/>
    </row>
    <row r="1221" spans="1:4" x14ac:dyDescent="0.25">
      <c r="A1221" s="6"/>
      <c r="D1221" s="31"/>
    </row>
    <row r="1222" spans="1:4" x14ac:dyDescent="0.25">
      <c r="A1222" s="6"/>
      <c r="D1222" s="31"/>
    </row>
    <row r="1223" spans="1:4" x14ac:dyDescent="0.25">
      <c r="A1223" s="6"/>
      <c r="D1223" s="31"/>
    </row>
    <row r="1224" spans="1:4" x14ac:dyDescent="0.25">
      <c r="A1224" s="6"/>
      <c r="D1224" s="31"/>
    </row>
    <row r="1225" spans="1:4" x14ac:dyDescent="0.25">
      <c r="A1225" s="6"/>
      <c r="D1225" s="31"/>
    </row>
    <row r="1226" spans="1:4" x14ac:dyDescent="0.25">
      <c r="A1226" s="6"/>
      <c r="D1226" s="31"/>
    </row>
    <row r="1227" spans="1:4" x14ac:dyDescent="0.25">
      <c r="A1227" s="6"/>
      <c r="D1227" s="31"/>
    </row>
    <row r="1228" spans="1:4" x14ac:dyDescent="0.25">
      <c r="A1228" s="6"/>
      <c r="D1228" s="31"/>
    </row>
    <row r="1229" spans="1:4" x14ac:dyDescent="0.25">
      <c r="A1229" s="6"/>
      <c r="D1229" s="31"/>
    </row>
    <row r="1230" spans="1:4" x14ac:dyDescent="0.25">
      <c r="A1230" s="6"/>
      <c r="D1230" s="31"/>
    </row>
    <row r="1231" spans="1:4" x14ac:dyDescent="0.25">
      <c r="A1231" s="6"/>
      <c r="D1231" s="31"/>
    </row>
    <row r="1232" spans="1:4" x14ac:dyDescent="0.25">
      <c r="A1232" s="6"/>
      <c r="D1232" s="31"/>
    </row>
    <row r="1233" spans="1:4" x14ac:dyDescent="0.25">
      <c r="A1233" s="6"/>
      <c r="D1233" s="31"/>
    </row>
    <row r="1234" spans="1:4" x14ac:dyDescent="0.25">
      <c r="A1234" s="6"/>
      <c r="D1234" s="31"/>
    </row>
    <row r="1235" spans="1:4" x14ac:dyDescent="0.25">
      <c r="A1235" s="6"/>
      <c r="D1235" s="31"/>
    </row>
    <row r="1236" spans="1:4" x14ac:dyDescent="0.25">
      <c r="A1236" s="6"/>
      <c r="D1236" s="31"/>
    </row>
    <row r="1237" spans="1:4" x14ac:dyDescent="0.25">
      <c r="A1237" s="6"/>
      <c r="D1237" s="31"/>
    </row>
    <row r="1238" spans="1:4" x14ac:dyDescent="0.25">
      <c r="A1238" s="6"/>
      <c r="D1238" s="31"/>
    </row>
    <row r="1239" spans="1:4" x14ac:dyDescent="0.25">
      <c r="A1239" s="6"/>
      <c r="D1239" s="31"/>
    </row>
    <row r="1240" spans="1:4" x14ac:dyDescent="0.25">
      <c r="A1240" s="6"/>
      <c r="D1240" s="31"/>
    </row>
    <row r="1241" spans="1:4" x14ac:dyDescent="0.25">
      <c r="A1241" s="6"/>
      <c r="D1241" s="31"/>
    </row>
    <row r="1242" spans="1:4" x14ac:dyDescent="0.25">
      <c r="A1242" s="6"/>
      <c r="D1242" s="31"/>
    </row>
    <row r="1243" spans="1:4" x14ac:dyDescent="0.25">
      <c r="A1243" s="6"/>
      <c r="D1243" s="31"/>
    </row>
    <row r="1244" spans="1:4" x14ac:dyDescent="0.25">
      <c r="A1244" s="6"/>
      <c r="D1244" s="31"/>
    </row>
    <row r="1245" spans="1:4" x14ac:dyDescent="0.25">
      <c r="A1245" s="6"/>
      <c r="D1245" s="31"/>
    </row>
    <row r="1246" spans="1:4" x14ac:dyDescent="0.25">
      <c r="A1246" s="6"/>
      <c r="D1246" s="31"/>
    </row>
    <row r="1247" spans="1:4" x14ac:dyDescent="0.25">
      <c r="A1247" s="6"/>
      <c r="D1247" s="31"/>
    </row>
    <row r="1248" spans="1:4" x14ac:dyDescent="0.25">
      <c r="A1248" s="6"/>
      <c r="D1248" s="31"/>
    </row>
    <row r="1249" spans="1:4" x14ac:dyDescent="0.25">
      <c r="A1249" s="6"/>
      <c r="D1249" s="31"/>
    </row>
    <row r="1250" spans="1:4" x14ac:dyDescent="0.25">
      <c r="A1250" s="6"/>
      <c r="D1250" s="31"/>
    </row>
    <row r="1251" spans="1:4" x14ac:dyDescent="0.25">
      <c r="A1251" s="6"/>
      <c r="D1251" s="31"/>
    </row>
    <row r="1252" spans="1:4" x14ac:dyDescent="0.25">
      <c r="A1252" s="6"/>
      <c r="D1252" s="31"/>
    </row>
    <row r="1253" spans="1:4" x14ac:dyDescent="0.25">
      <c r="A1253" s="6"/>
      <c r="D1253" s="31"/>
    </row>
    <row r="1254" spans="1:4" x14ac:dyDescent="0.25">
      <c r="A1254" s="6"/>
      <c r="D1254" s="31"/>
    </row>
    <row r="1255" spans="1:4" x14ac:dyDescent="0.25">
      <c r="A1255" s="6"/>
      <c r="D1255" s="31"/>
    </row>
    <row r="1256" spans="1:4" x14ac:dyDescent="0.25">
      <c r="A1256" s="6"/>
      <c r="D1256" s="31"/>
    </row>
    <row r="1257" spans="1:4" x14ac:dyDescent="0.25">
      <c r="A1257" s="6"/>
      <c r="D1257" s="31"/>
    </row>
    <row r="1258" spans="1:4" x14ac:dyDescent="0.25">
      <c r="A1258" s="6"/>
      <c r="D1258" s="31"/>
    </row>
    <row r="1259" spans="1:4" x14ac:dyDescent="0.25">
      <c r="A1259" s="6"/>
      <c r="D1259" s="31"/>
    </row>
    <row r="1260" spans="1:4" x14ac:dyDescent="0.25">
      <c r="A1260" s="6"/>
      <c r="D1260" s="31"/>
    </row>
    <row r="1261" spans="1:4" x14ac:dyDescent="0.25">
      <c r="A1261" s="6"/>
      <c r="D1261" s="31"/>
    </row>
    <row r="1262" spans="1:4" x14ac:dyDescent="0.25">
      <c r="A1262" s="6"/>
      <c r="D1262" s="31"/>
    </row>
    <row r="1263" spans="1:4" x14ac:dyDescent="0.25">
      <c r="A1263" s="6"/>
      <c r="D1263" s="31"/>
    </row>
    <row r="1264" spans="1:4" x14ac:dyDescent="0.25">
      <c r="A1264" s="6"/>
      <c r="D1264" s="31"/>
    </row>
    <row r="1265" spans="1:4" x14ac:dyDescent="0.25">
      <c r="A1265" s="6"/>
      <c r="D1265" s="31"/>
    </row>
    <row r="1266" spans="1:4" x14ac:dyDescent="0.25">
      <c r="A1266" s="6"/>
      <c r="D1266" s="31"/>
    </row>
    <row r="1267" spans="1:4" x14ac:dyDescent="0.25">
      <c r="A1267" s="6"/>
      <c r="D1267" s="31"/>
    </row>
    <row r="1268" spans="1:4" x14ac:dyDescent="0.25">
      <c r="A1268" s="6"/>
      <c r="D1268" s="31"/>
    </row>
    <row r="1269" spans="1:4" x14ac:dyDescent="0.25">
      <c r="A1269" s="6"/>
      <c r="D1269" s="31"/>
    </row>
    <row r="1270" spans="1:4" x14ac:dyDescent="0.25">
      <c r="A1270" s="6"/>
      <c r="D1270" s="31"/>
    </row>
    <row r="1271" spans="1:4" x14ac:dyDescent="0.25">
      <c r="A1271" s="6"/>
      <c r="D1271" s="31"/>
    </row>
    <row r="1272" spans="1:4" x14ac:dyDescent="0.25">
      <c r="A1272" s="6"/>
      <c r="D1272" s="31"/>
    </row>
    <row r="1273" spans="1:4" x14ac:dyDescent="0.25">
      <c r="A1273" s="6"/>
      <c r="D1273" s="31"/>
    </row>
    <row r="1274" spans="1:4" x14ac:dyDescent="0.25">
      <c r="A1274" s="6"/>
      <c r="D1274" s="31"/>
    </row>
    <row r="1275" spans="1:4" x14ac:dyDescent="0.25">
      <c r="A1275" s="6"/>
      <c r="D1275" s="31"/>
    </row>
    <row r="1276" spans="1:4" x14ac:dyDescent="0.25">
      <c r="A1276" s="6"/>
      <c r="D1276" s="31"/>
    </row>
    <row r="1277" spans="1:4" x14ac:dyDescent="0.25">
      <c r="A1277" s="6"/>
      <c r="D1277" s="31"/>
    </row>
    <row r="1278" spans="1:4" x14ac:dyDescent="0.25">
      <c r="A1278" s="6"/>
      <c r="D1278" s="31"/>
    </row>
    <row r="1279" spans="1:4" x14ac:dyDescent="0.25">
      <c r="A1279" s="6"/>
      <c r="D1279" s="31"/>
    </row>
    <row r="1280" spans="1:4" x14ac:dyDescent="0.25">
      <c r="A1280" s="6"/>
      <c r="D1280" s="31"/>
    </row>
    <row r="1281" spans="1:4" x14ac:dyDescent="0.25">
      <c r="A1281" s="6"/>
      <c r="D1281" s="31"/>
    </row>
    <row r="1282" spans="1:4" x14ac:dyDescent="0.25">
      <c r="A1282" s="6"/>
      <c r="D1282" s="31"/>
    </row>
    <row r="1283" spans="1:4" x14ac:dyDescent="0.25">
      <c r="A1283" s="6"/>
      <c r="D1283" s="31"/>
    </row>
    <row r="1284" spans="1:4" x14ac:dyDescent="0.25">
      <c r="A1284" s="6"/>
      <c r="D1284" s="31"/>
    </row>
    <row r="1285" spans="1:4" x14ac:dyDescent="0.25">
      <c r="A1285" s="6"/>
      <c r="D1285" s="31"/>
    </row>
    <row r="1286" spans="1:4" x14ac:dyDescent="0.25">
      <c r="A1286" s="6"/>
      <c r="D1286" s="31"/>
    </row>
    <row r="1287" spans="1:4" x14ac:dyDescent="0.25">
      <c r="A1287" s="6"/>
      <c r="D1287" s="31"/>
    </row>
    <row r="1288" spans="1:4" x14ac:dyDescent="0.25">
      <c r="A1288" s="6"/>
      <c r="D1288" s="31"/>
    </row>
    <row r="1289" spans="1:4" x14ac:dyDescent="0.25">
      <c r="A1289" s="6"/>
      <c r="D1289" s="31"/>
    </row>
    <row r="1290" spans="1:4" x14ac:dyDescent="0.25">
      <c r="A1290" s="6"/>
      <c r="D1290" s="31"/>
    </row>
    <row r="1291" spans="1:4" x14ac:dyDescent="0.25">
      <c r="A1291" s="6"/>
      <c r="D1291" s="31"/>
    </row>
    <row r="1292" spans="1:4" x14ac:dyDescent="0.25">
      <c r="A1292" s="6"/>
      <c r="D1292" s="31"/>
    </row>
    <row r="1293" spans="1:4" x14ac:dyDescent="0.25">
      <c r="A1293" s="6"/>
      <c r="D1293" s="31"/>
    </row>
    <row r="1294" spans="1:4" x14ac:dyDescent="0.25">
      <c r="A1294" s="6"/>
      <c r="D1294" s="31"/>
    </row>
    <row r="1295" spans="1:4" x14ac:dyDescent="0.25">
      <c r="A1295" s="6"/>
      <c r="D1295" s="31"/>
    </row>
    <row r="1296" spans="1:4" x14ac:dyDescent="0.25">
      <c r="A1296" s="6"/>
      <c r="D1296" s="31"/>
    </row>
    <row r="1297" spans="1:4" x14ac:dyDescent="0.25">
      <c r="A1297" s="6"/>
      <c r="D1297" s="31"/>
    </row>
    <row r="1298" spans="1:4" x14ac:dyDescent="0.25">
      <c r="A1298" s="6"/>
      <c r="D1298" s="31"/>
    </row>
    <row r="1299" spans="1:4" x14ac:dyDescent="0.25">
      <c r="A1299" s="6"/>
      <c r="D1299" s="31"/>
    </row>
    <row r="1300" spans="1:4" x14ac:dyDescent="0.25">
      <c r="A1300" s="6"/>
      <c r="D1300" s="31"/>
    </row>
    <row r="1301" spans="1:4" x14ac:dyDescent="0.25">
      <c r="A1301" s="6"/>
      <c r="D1301" s="31"/>
    </row>
    <row r="1302" spans="1:4" x14ac:dyDescent="0.25">
      <c r="A1302" s="6"/>
      <c r="D1302" s="31"/>
    </row>
    <row r="1303" spans="1:4" x14ac:dyDescent="0.25">
      <c r="A1303" s="6"/>
      <c r="D1303" s="31"/>
    </row>
    <row r="1304" spans="1:4" x14ac:dyDescent="0.25">
      <c r="A1304" s="6"/>
      <c r="D1304" s="31"/>
    </row>
    <row r="1305" spans="1:4" x14ac:dyDescent="0.25">
      <c r="A1305" s="6"/>
      <c r="D1305" s="31"/>
    </row>
    <row r="1306" spans="1:4" x14ac:dyDescent="0.25">
      <c r="A1306" s="6"/>
      <c r="D1306" s="31"/>
    </row>
    <row r="1307" spans="1:4" x14ac:dyDescent="0.25">
      <c r="A1307" s="6"/>
      <c r="D1307" s="31"/>
    </row>
    <row r="1308" spans="1:4" x14ac:dyDescent="0.25">
      <c r="A1308" s="6"/>
      <c r="D1308" s="31"/>
    </row>
    <row r="1309" spans="1:4" x14ac:dyDescent="0.25">
      <c r="A1309" s="6"/>
      <c r="D1309" s="31"/>
    </row>
    <row r="1310" spans="1:4" x14ac:dyDescent="0.25">
      <c r="A1310" s="6"/>
      <c r="D1310" s="31"/>
    </row>
    <row r="1311" spans="1:4" x14ac:dyDescent="0.25">
      <c r="A1311" s="6"/>
      <c r="D1311" s="31"/>
    </row>
    <row r="1312" spans="1:4" x14ac:dyDescent="0.25">
      <c r="A1312" s="6"/>
      <c r="D1312" s="31"/>
    </row>
    <row r="1313" spans="1:4" x14ac:dyDescent="0.25">
      <c r="A1313" s="6"/>
      <c r="D1313" s="31"/>
    </row>
    <row r="1314" spans="1:4" x14ac:dyDescent="0.25">
      <c r="A1314" s="6"/>
      <c r="D1314" s="31"/>
    </row>
    <row r="1315" spans="1:4" x14ac:dyDescent="0.25">
      <c r="A1315" s="6"/>
      <c r="D1315" s="31"/>
    </row>
    <row r="1316" spans="1:4" x14ac:dyDescent="0.25">
      <c r="A1316" s="6"/>
      <c r="D1316" s="31"/>
    </row>
    <row r="1317" spans="1:4" x14ac:dyDescent="0.25">
      <c r="A1317" s="6"/>
      <c r="D1317" s="31"/>
    </row>
    <row r="1318" spans="1:4" x14ac:dyDescent="0.25">
      <c r="A1318" s="6"/>
      <c r="D1318" s="31"/>
    </row>
    <row r="1319" spans="1:4" x14ac:dyDescent="0.25">
      <c r="A1319" s="6"/>
      <c r="D1319" s="31"/>
    </row>
    <row r="1320" spans="1:4" x14ac:dyDescent="0.25">
      <c r="A1320" s="6"/>
      <c r="D1320" s="31"/>
    </row>
    <row r="1321" spans="1:4" x14ac:dyDescent="0.25">
      <c r="A1321" s="6"/>
      <c r="D1321" s="31"/>
    </row>
    <row r="1322" spans="1:4" x14ac:dyDescent="0.25">
      <c r="A1322" s="6"/>
      <c r="D1322" s="31"/>
    </row>
    <row r="1323" spans="1:4" x14ac:dyDescent="0.25">
      <c r="A1323" s="6"/>
      <c r="D1323" s="31"/>
    </row>
    <row r="1324" spans="1:4" x14ac:dyDescent="0.25">
      <c r="A1324" s="6"/>
      <c r="D1324" s="31"/>
    </row>
    <row r="1325" spans="1:4" x14ac:dyDescent="0.25">
      <c r="A1325" s="6"/>
      <c r="D1325" s="31"/>
    </row>
    <row r="1326" spans="1:4" x14ac:dyDescent="0.25">
      <c r="A1326" s="6"/>
      <c r="D1326" s="31"/>
    </row>
    <row r="1327" spans="1:4" x14ac:dyDescent="0.25">
      <c r="A1327" s="6"/>
      <c r="D1327" s="31"/>
    </row>
    <row r="1328" spans="1:4" x14ac:dyDescent="0.25">
      <c r="A1328" s="6"/>
      <c r="D1328" s="31"/>
    </row>
    <row r="1329" spans="1:4" x14ac:dyDescent="0.25">
      <c r="A1329" s="6"/>
      <c r="D1329" s="31"/>
    </row>
    <row r="1330" spans="1:4" x14ac:dyDescent="0.25">
      <c r="A1330" s="6"/>
      <c r="D1330" s="31"/>
    </row>
    <row r="1331" spans="1:4" x14ac:dyDescent="0.25">
      <c r="A1331" s="6"/>
      <c r="D1331" s="31"/>
    </row>
    <row r="1332" spans="1:4" x14ac:dyDescent="0.25">
      <c r="A1332" s="6"/>
      <c r="D1332" s="31"/>
    </row>
    <row r="1333" spans="1:4" x14ac:dyDescent="0.25">
      <c r="A1333" s="6"/>
      <c r="D1333" s="31"/>
    </row>
    <row r="1334" spans="1:4" x14ac:dyDescent="0.25">
      <c r="A1334" s="6"/>
      <c r="D1334" s="31"/>
    </row>
    <row r="1335" spans="1:4" x14ac:dyDescent="0.25">
      <c r="A1335" s="6"/>
      <c r="D1335" s="31"/>
    </row>
    <row r="1336" spans="1:4" x14ac:dyDescent="0.25">
      <c r="A1336" s="6"/>
      <c r="D1336" s="31"/>
    </row>
    <row r="1337" spans="1:4" x14ac:dyDescent="0.25">
      <c r="A1337" s="6"/>
      <c r="D1337" s="31"/>
    </row>
    <row r="1338" spans="1:4" x14ac:dyDescent="0.25">
      <c r="A1338" s="6"/>
      <c r="D1338" s="31"/>
    </row>
    <row r="1339" spans="1:4" x14ac:dyDescent="0.25">
      <c r="A1339" s="6"/>
      <c r="D1339" s="31"/>
    </row>
    <row r="1340" spans="1:4" x14ac:dyDescent="0.25">
      <c r="A1340" s="6"/>
      <c r="D1340" s="31"/>
    </row>
    <row r="1341" spans="1:4" x14ac:dyDescent="0.25">
      <c r="A1341" s="6"/>
      <c r="D1341" s="31"/>
    </row>
    <row r="1342" spans="1:4" x14ac:dyDescent="0.25">
      <c r="A1342" s="6"/>
      <c r="D1342" s="31"/>
    </row>
    <row r="1343" spans="1:4" x14ac:dyDescent="0.25">
      <c r="A1343" s="6"/>
      <c r="D1343" s="31"/>
    </row>
    <row r="1344" spans="1:4" x14ac:dyDescent="0.25">
      <c r="A1344" s="6"/>
      <c r="D1344" s="31"/>
    </row>
    <row r="1345" spans="1:4" x14ac:dyDescent="0.25">
      <c r="A1345" s="6"/>
      <c r="D1345" s="31"/>
    </row>
    <row r="1346" spans="1:4" x14ac:dyDescent="0.25">
      <c r="A1346" s="6"/>
      <c r="D1346" s="31"/>
    </row>
    <row r="1347" spans="1:4" x14ac:dyDescent="0.25">
      <c r="A1347" s="6"/>
      <c r="D1347" s="31"/>
    </row>
    <row r="1348" spans="1:4" x14ac:dyDescent="0.25">
      <c r="A1348" s="6"/>
      <c r="D1348" s="31"/>
    </row>
    <row r="1349" spans="1:4" x14ac:dyDescent="0.25">
      <c r="A1349" s="6"/>
      <c r="D1349" s="31"/>
    </row>
    <row r="1350" spans="1:4" x14ac:dyDescent="0.25">
      <c r="A1350" s="6"/>
      <c r="D1350" s="31"/>
    </row>
    <row r="1351" spans="1:4" x14ac:dyDescent="0.25">
      <c r="A1351" s="6"/>
      <c r="D1351" s="31"/>
    </row>
    <row r="1352" spans="1:4" x14ac:dyDescent="0.25">
      <c r="A1352" s="6"/>
      <c r="D1352" s="31"/>
    </row>
    <row r="1353" spans="1:4" x14ac:dyDescent="0.25">
      <c r="A1353" s="6"/>
      <c r="D1353" s="31"/>
    </row>
    <row r="1354" spans="1:4" x14ac:dyDescent="0.25">
      <c r="A1354" s="6"/>
      <c r="D1354" s="31"/>
    </row>
    <row r="1355" spans="1:4" x14ac:dyDescent="0.25">
      <c r="A1355" s="6"/>
      <c r="D1355" s="31"/>
    </row>
    <row r="1356" spans="1:4" x14ac:dyDescent="0.25">
      <c r="A1356" s="6"/>
      <c r="D1356" s="31"/>
    </row>
    <row r="1357" spans="1:4" x14ac:dyDescent="0.25">
      <c r="A1357" s="6"/>
      <c r="D1357" s="31"/>
    </row>
    <row r="1358" spans="1:4" x14ac:dyDescent="0.25">
      <c r="A1358" s="6"/>
      <c r="D1358" s="31"/>
    </row>
    <row r="1359" spans="1:4" x14ac:dyDescent="0.25">
      <c r="A1359" s="6"/>
      <c r="D1359" s="31"/>
    </row>
    <row r="1360" spans="1:4" x14ac:dyDescent="0.25">
      <c r="A1360" s="6"/>
      <c r="D1360" s="31"/>
    </row>
    <row r="1361" spans="1:4" x14ac:dyDescent="0.25">
      <c r="A1361" s="6"/>
      <c r="D1361" s="31"/>
    </row>
    <row r="1362" spans="1:4" x14ac:dyDescent="0.25">
      <c r="A1362" s="6"/>
      <c r="D1362" s="31"/>
    </row>
    <row r="1363" spans="1:4" x14ac:dyDescent="0.25">
      <c r="A1363" s="6"/>
      <c r="D1363" s="31"/>
    </row>
    <row r="1364" spans="1:4" x14ac:dyDescent="0.25">
      <c r="A1364" s="6"/>
      <c r="D1364" s="31"/>
    </row>
    <row r="1365" spans="1:4" x14ac:dyDescent="0.25">
      <c r="A1365" s="6"/>
      <c r="D1365" s="31"/>
    </row>
    <row r="1366" spans="1:4" x14ac:dyDescent="0.25">
      <c r="A1366" s="6"/>
      <c r="D1366" s="31"/>
    </row>
    <row r="1367" spans="1:4" x14ac:dyDescent="0.25">
      <c r="A1367" s="6"/>
      <c r="D1367" s="31"/>
    </row>
    <row r="1368" spans="1:4" x14ac:dyDescent="0.25">
      <c r="A1368" s="6"/>
      <c r="D1368" s="31"/>
    </row>
    <row r="1369" spans="1:4" x14ac:dyDescent="0.25">
      <c r="A1369" s="6"/>
      <c r="D1369" s="31"/>
    </row>
    <row r="1370" spans="1:4" x14ac:dyDescent="0.25">
      <c r="A1370" s="6"/>
      <c r="D1370" s="31"/>
    </row>
    <row r="1371" spans="1:4" x14ac:dyDescent="0.25">
      <c r="A1371" s="6"/>
      <c r="D1371" s="31"/>
    </row>
    <row r="1372" spans="1:4" x14ac:dyDescent="0.25">
      <c r="A1372" s="6"/>
      <c r="D1372" s="31"/>
    </row>
    <row r="1373" spans="1:4" x14ac:dyDescent="0.25">
      <c r="A1373" s="6"/>
      <c r="D1373" s="31"/>
    </row>
    <row r="1374" spans="1:4" x14ac:dyDescent="0.25">
      <c r="A1374" s="6"/>
      <c r="D1374" s="31"/>
    </row>
    <row r="1375" spans="1:4" x14ac:dyDescent="0.25">
      <c r="A1375" s="6"/>
      <c r="D1375" s="31"/>
    </row>
    <row r="1376" spans="1:4" x14ac:dyDescent="0.25">
      <c r="A1376" s="6"/>
      <c r="D1376" s="31"/>
    </row>
    <row r="1377" spans="1:4" x14ac:dyDescent="0.25">
      <c r="A1377" s="6"/>
      <c r="D1377" s="31"/>
    </row>
    <row r="1378" spans="1:4" x14ac:dyDescent="0.25">
      <c r="A1378" s="6"/>
      <c r="D1378" s="31"/>
    </row>
    <row r="1379" spans="1:4" x14ac:dyDescent="0.25">
      <c r="A1379" s="6"/>
      <c r="D1379" s="31"/>
    </row>
    <row r="1380" spans="1:4" x14ac:dyDescent="0.25">
      <c r="A1380" s="6"/>
      <c r="D1380" s="31"/>
    </row>
    <row r="1381" spans="1:4" x14ac:dyDescent="0.25">
      <c r="A1381" s="6"/>
      <c r="D1381" s="31"/>
    </row>
    <row r="1382" spans="1:4" x14ac:dyDescent="0.25">
      <c r="A1382" s="6"/>
      <c r="D1382" s="31"/>
    </row>
    <row r="1383" spans="1:4" x14ac:dyDescent="0.25">
      <c r="A1383" s="6"/>
      <c r="D1383" s="31"/>
    </row>
    <row r="1384" spans="1:4" x14ac:dyDescent="0.25">
      <c r="A1384" s="6"/>
      <c r="D1384" s="31"/>
    </row>
    <row r="1385" spans="1:4" x14ac:dyDescent="0.25">
      <c r="A1385" s="6"/>
      <c r="D1385" s="31"/>
    </row>
    <row r="1386" spans="1:4" x14ac:dyDescent="0.25">
      <c r="A1386" s="6"/>
      <c r="D1386" s="31"/>
    </row>
    <row r="1387" spans="1:4" x14ac:dyDescent="0.25">
      <c r="A1387" s="6"/>
      <c r="D1387" s="31"/>
    </row>
    <row r="1388" spans="1:4" x14ac:dyDescent="0.25">
      <c r="A1388" s="6"/>
      <c r="D1388" s="31"/>
    </row>
    <row r="1389" spans="1:4" x14ac:dyDescent="0.25">
      <c r="A1389" s="6"/>
      <c r="D1389" s="31"/>
    </row>
    <row r="1390" spans="1:4" x14ac:dyDescent="0.25">
      <c r="A1390" s="6"/>
      <c r="D1390" s="31"/>
    </row>
    <row r="1391" spans="1:4" x14ac:dyDescent="0.25">
      <c r="A1391" s="6"/>
      <c r="D1391" s="31"/>
    </row>
    <row r="1392" spans="1:4" x14ac:dyDescent="0.25">
      <c r="A1392" s="6"/>
      <c r="D1392" s="31"/>
    </row>
    <row r="1393" spans="1:4" x14ac:dyDescent="0.25">
      <c r="A1393" s="6"/>
      <c r="D1393" s="31"/>
    </row>
    <row r="1394" spans="1:4" x14ac:dyDescent="0.25">
      <c r="A1394" s="6"/>
      <c r="D1394" s="31"/>
    </row>
    <row r="1395" spans="1:4" x14ac:dyDescent="0.25">
      <c r="A1395" s="6"/>
      <c r="D1395" s="31"/>
    </row>
    <row r="1396" spans="1:4" x14ac:dyDescent="0.25">
      <c r="A1396" s="6"/>
      <c r="D1396" s="31"/>
    </row>
    <row r="1397" spans="1:4" x14ac:dyDescent="0.25">
      <c r="A1397" s="6"/>
      <c r="D1397" s="31"/>
    </row>
    <row r="1398" spans="1:4" x14ac:dyDescent="0.25">
      <c r="A1398" s="6"/>
      <c r="D1398" s="31"/>
    </row>
    <row r="1399" spans="1:4" x14ac:dyDescent="0.25">
      <c r="A1399" s="6"/>
      <c r="D1399" s="31"/>
    </row>
    <row r="1400" spans="1:4" x14ac:dyDescent="0.25">
      <c r="A1400" s="6"/>
      <c r="D1400" s="31"/>
    </row>
    <row r="1401" spans="1:4" x14ac:dyDescent="0.25">
      <c r="A1401" s="6"/>
      <c r="D1401" s="31"/>
    </row>
    <row r="1402" spans="1:4" x14ac:dyDescent="0.25">
      <c r="A1402" s="6"/>
      <c r="D1402" s="31"/>
    </row>
    <row r="1403" spans="1:4" x14ac:dyDescent="0.25">
      <c r="A1403" s="6"/>
      <c r="D1403" s="31"/>
    </row>
    <row r="1404" spans="1:4" x14ac:dyDescent="0.25">
      <c r="A1404" s="6"/>
      <c r="D1404" s="31"/>
    </row>
    <row r="1405" spans="1:4" x14ac:dyDescent="0.25">
      <c r="A1405" s="6"/>
      <c r="D1405" s="31"/>
    </row>
    <row r="1406" spans="1:4" x14ac:dyDescent="0.25">
      <c r="A1406" s="6"/>
      <c r="D1406" s="31"/>
    </row>
    <row r="1407" spans="1:4" x14ac:dyDescent="0.25">
      <c r="A1407" s="6"/>
      <c r="D1407" s="31"/>
    </row>
    <row r="1408" spans="1:4" x14ac:dyDescent="0.25">
      <c r="A1408" s="6"/>
      <c r="D1408" s="31"/>
    </row>
    <row r="1409" spans="1:4" x14ac:dyDescent="0.25">
      <c r="A1409" s="6"/>
      <c r="D1409" s="31"/>
    </row>
    <row r="1410" spans="1:4" x14ac:dyDescent="0.25">
      <c r="A1410" s="6"/>
      <c r="D1410" s="31"/>
    </row>
    <row r="1411" spans="1:4" x14ac:dyDescent="0.25">
      <c r="A1411" s="6"/>
      <c r="D1411" s="31"/>
    </row>
    <row r="1412" spans="1:4" x14ac:dyDescent="0.25">
      <c r="A1412" s="6"/>
      <c r="D1412" s="31"/>
    </row>
    <row r="1413" spans="1:4" x14ac:dyDescent="0.25">
      <c r="A1413" s="6"/>
      <c r="D1413" s="31"/>
    </row>
    <row r="1414" spans="1:4" x14ac:dyDescent="0.25">
      <c r="A1414" s="6"/>
      <c r="D1414" s="31"/>
    </row>
    <row r="1415" spans="1:4" x14ac:dyDescent="0.25">
      <c r="A1415" s="6"/>
      <c r="D1415" s="31"/>
    </row>
    <row r="1416" spans="1:4" x14ac:dyDescent="0.25">
      <c r="A1416" s="6"/>
      <c r="D1416" s="31"/>
    </row>
    <row r="1417" spans="1:4" x14ac:dyDescent="0.25">
      <c r="A1417" s="6"/>
      <c r="D1417" s="31"/>
    </row>
    <row r="1418" spans="1:4" x14ac:dyDescent="0.25">
      <c r="A1418" s="6"/>
      <c r="D1418" s="31"/>
    </row>
    <row r="1419" spans="1:4" x14ac:dyDescent="0.25">
      <c r="A1419" s="6"/>
      <c r="D1419" s="31"/>
    </row>
    <row r="1420" spans="1:4" x14ac:dyDescent="0.25">
      <c r="A1420" s="6"/>
      <c r="D1420" s="31"/>
    </row>
    <row r="1421" spans="1:4" x14ac:dyDescent="0.25">
      <c r="A1421" s="6"/>
      <c r="D1421" s="31"/>
    </row>
    <row r="1422" spans="1:4" x14ac:dyDescent="0.25">
      <c r="A1422" s="6"/>
      <c r="D1422" s="31"/>
    </row>
    <row r="1423" spans="1:4" x14ac:dyDescent="0.25">
      <c r="A1423" s="6"/>
      <c r="D1423" s="31"/>
    </row>
    <row r="1424" spans="1:4" x14ac:dyDescent="0.25">
      <c r="A1424" s="6"/>
      <c r="D1424" s="31"/>
    </row>
    <row r="1425" spans="1:4" x14ac:dyDescent="0.25">
      <c r="A1425" s="6"/>
      <c r="D1425" s="31"/>
    </row>
    <row r="1426" spans="1:4" x14ac:dyDescent="0.25">
      <c r="A1426" s="6"/>
      <c r="D1426" s="31"/>
    </row>
    <row r="1427" spans="1:4" x14ac:dyDescent="0.25">
      <c r="A1427" s="6"/>
      <c r="D1427" s="31"/>
    </row>
    <row r="1428" spans="1:4" x14ac:dyDescent="0.25">
      <c r="A1428" s="6"/>
      <c r="D1428" s="31"/>
    </row>
    <row r="1429" spans="1:4" x14ac:dyDescent="0.25">
      <c r="A1429" s="6"/>
      <c r="D1429" s="31"/>
    </row>
    <row r="1430" spans="1:4" x14ac:dyDescent="0.25">
      <c r="A1430" s="6"/>
      <c r="D1430" s="31"/>
    </row>
    <row r="1431" spans="1:4" x14ac:dyDescent="0.25">
      <c r="A1431" s="6"/>
      <c r="D1431" s="31"/>
    </row>
    <row r="1432" spans="1:4" x14ac:dyDescent="0.25">
      <c r="A1432" s="6"/>
      <c r="D1432" s="31"/>
    </row>
    <row r="1433" spans="1:4" x14ac:dyDescent="0.25">
      <c r="A1433" s="6"/>
      <c r="D1433" s="31"/>
    </row>
    <row r="1434" spans="1:4" x14ac:dyDescent="0.25">
      <c r="A1434" s="6"/>
      <c r="D1434" s="31"/>
    </row>
    <row r="1435" spans="1:4" x14ac:dyDescent="0.25">
      <c r="A1435" s="6"/>
      <c r="D1435" s="31"/>
    </row>
    <row r="1436" spans="1:4" x14ac:dyDescent="0.25">
      <c r="A1436" s="6"/>
      <c r="D1436" s="31"/>
    </row>
    <row r="1437" spans="1:4" x14ac:dyDescent="0.25">
      <c r="A1437" s="6"/>
      <c r="D1437" s="31"/>
    </row>
    <row r="1438" spans="1:4" x14ac:dyDescent="0.25">
      <c r="A1438" s="6"/>
      <c r="D1438" s="31"/>
    </row>
    <row r="1439" spans="1:4" x14ac:dyDescent="0.25">
      <c r="A1439" s="6"/>
      <c r="D1439" s="31"/>
    </row>
    <row r="1440" spans="1:4" x14ac:dyDescent="0.25">
      <c r="A1440" s="6"/>
      <c r="D1440" s="31"/>
    </row>
    <row r="1441" spans="1:4" x14ac:dyDescent="0.25">
      <c r="A1441" s="6"/>
      <c r="D1441" s="31"/>
    </row>
    <row r="1442" spans="1:4" x14ac:dyDescent="0.25">
      <c r="A1442" s="6"/>
      <c r="D1442" s="31"/>
    </row>
    <row r="1443" spans="1:4" x14ac:dyDescent="0.25">
      <c r="A1443" s="6"/>
      <c r="D1443" s="31"/>
    </row>
    <row r="1444" spans="1:4" x14ac:dyDescent="0.25">
      <c r="A1444" s="6"/>
      <c r="D1444" s="31"/>
    </row>
    <row r="1445" spans="1:4" x14ac:dyDescent="0.25">
      <c r="A1445" s="6"/>
      <c r="D1445" s="31"/>
    </row>
    <row r="1446" spans="1:4" x14ac:dyDescent="0.25">
      <c r="A1446" s="6"/>
      <c r="D1446" s="31"/>
    </row>
    <row r="1447" spans="1:4" x14ac:dyDescent="0.25">
      <c r="A1447" s="6"/>
      <c r="D1447" s="31"/>
    </row>
    <row r="1448" spans="1:4" x14ac:dyDescent="0.25">
      <c r="A1448" s="6"/>
      <c r="D1448" s="31"/>
    </row>
    <row r="1449" spans="1:4" x14ac:dyDescent="0.25">
      <c r="A1449" s="6"/>
      <c r="D1449" s="31"/>
    </row>
    <row r="1450" spans="1:4" x14ac:dyDescent="0.25">
      <c r="A1450" s="6"/>
      <c r="D1450" s="31"/>
    </row>
    <row r="1451" spans="1:4" x14ac:dyDescent="0.25">
      <c r="A1451" s="6"/>
      <c r="D1451" s="31"/>
    </row>
    <row r="1452" spans="1:4" x14ac:dyDescent="0.25">
      <c r="A1452" s="6"/>
      <c r="D1452" s="31"/>
    </row>
    <row r="1453" spans="1:4" x14ac:dyDescent="0.25">
      <c r="A1453" s="6"/>
      <c r="D1453" s="31"/>
    </row>
    <row r="1454" spans="1:4" x14ac:dyDescent="0.25">
      <c r="A1454" s="6"/>
      <c r="D1454" s="31"/>
    </row>
    <row r="1455" spans="1:4" x14ac:dyDescent="0.25">
      <c r="A1455" s="6"/>
      <c r="D1455" s="31"/>
    </row>
    <row r="1456" spans="1:4" x14ac:dyDescent="0.25">
      <c r="A1456" s="6"/>
      <c r="D1456" s="718"/>
    </row>
    <row r="1457" spans="1:4" x14ac:dyDescent="0.25">
      <c r="A1457" s="6"/>
      <c r="D1457" s="718"/>
    </row>
    <row r="1458" spans="1:4" x14ac:dyDescent="0.25">
      <c r="A1458" s="6"/>
      <c r="D1458" s="718"/>
    </row>
    <row r="1459" spans="1:4" x14ac:dyDescent="0.25">
      <c r="A1459" s="6"/>
      <c r="D1459" s="718"/>
    </row>
    <row r="1460" spans="1:4" x14ac:dyDescent="0.25">
      <c r="A1460" s="6"/>
      <c r="D1460" s="718"/>
    </row>
    <row r="1461" spans="1:4" x14ac:dyDescent="0.25">
      <c r="A1461" s="6"/>
      <c r="D1461" s="718"/>
    </row>
    <row r="1462" spans="1:4" x14ac:dyDescent="0.25">
      <c r="A1462" s="6"/>
      <c r="D1462" s="718"/>
    </row>
    <row r="1463" spans="1:4" x14ac:dyDescent="0.25">
      <c r="A1463" s="6"/>
      <c r="D1463" s="718"/>
    </row>
    <row r="1464" spans="1:4" x14ac:dyDescent="0.25">
      <c r="A1464" s="6"/>
      <c r="D1464" s="718"/>
    </row>
    <row r="1465" spans="1:4" x14ac:dyDescent="0.25">
      <c r="A1465" s="6"/>
      <c r="D1465" s="718"/>
    </row>
    <row r="1466" spans="1:4" x14ac:dyDescent="0.25">
      <c r="A1466" s="6"/>
      <c r="D1466" s="718"/>
    </row>
    <row r="1467" spans="1:4" x14ac:dyDescent="0.25">
      <c r="A1467" s="6"/>
      <c r="D1467" s="718"/>
    </row>
    <row r="1468" spans="1:4" x14ac:dyDescent="0.25">
      <c r="A1468" s="6"/>
      <c r="D1468" s="718"/>
    </row>
    <row r="1469" spans="1:4" x14ac:dyDescent="0.25">
      <c r="A1469" s="6"/>
      <c r="D1469" s="718"/>
    </row>
    <row r="1470" spans="1:4" x14ac:dyDescent="0.25">
      <c r="A1470" s="6"/>
      <c r="D1470" s="718"/>
    </row>
    <row r="1471" spans="1:4" x14ac:dyDescent="0.25">
      <c r="A1471" s="6"/>
      <c r="D1471" s="718"/>
    </row>
    <row r="1472" spans="1:4" x14ac:dyDescent="0.25">
      <c r="A1472" s="6"/>
      <c r="D1472" s="718"/>
    </row>
    <row r="1473" spans="1:4" x14ac:dyDescent="0.25">
      <c r="A1473" s="6"/>
      <c r="D1473" s="718"/>
    </row>
    <row r="1474" spans="1:4" x14ac:dyDescent="0.25">
      <c r="A1474" s="6"/>
      <c r="D1474" s="718"/>
    </row>
    <row r="1475" spans="1:4" x14ac:dyDescent="0.25">
      <c r="A1475" s="6"/>
      <c r="D1475" s="718"/>
    </row>
    <row r="1476" spans="1:4" x14ac:dyDescent="0.25">
      <c r="A1476" s="6"/>
      <c r="D1476" s="718"/>
    </row>
    <row r="1477" spans="1:4" x14ac:dyDescent="0.25">
      <c r="A1477" s="6"/>
      <c r="D1477" s="718"/>
    </row>
    <row r="1478" spans="1:4" x14ac:dyDescent="0.25">
      <c r="A1478" s="6"/>
      <c r="D1478" s="718"/>
    </row>
    <row r="1479" spans="1:4" x14ac:dyDescent="0.25">
      <c r="A1479" s="6"/>
      <c r="D1479" s="718"/>
    </row>
    <row r="1480" spans="1:4" x14ac:dyDescent="0.25">
      <c r="A1480" s="6"/>
      <c r="D1480" s="718"/>
    </row>
    <row r="1481" spans="1:4" x14ac:dyDescent="0.25">
      <c r="A1481" s="6"/>
      <c r="D1481" s="718"/>
    </row>
    <row r="1482" spans="1:4" x14ac:dyDescent="0.25">
      <c r="A1482" s="6"/>
      <c r="D1482" s="718"/>
    </row>
    <row r="1483" spans="1:4" x14ac:dyDescent="0.25">
      <c r="A1483" s="6"/>
      <c r="D1483" s="718"/>
    </row>
    <row r="1484" spans="1:4" x14ac:dyDescent="0.25">
      <c r="A1484" s="6"/>
      <c r="D1484" s="718"/>
    </row>
    <row r="1485" spans="1:4" x14ac:dyDescent="0.25">
      <c r="A1485" s="6"/>
      <c r="D1485" s="718"/>
    </row>
    <row r="1486" spans="1:4" x14ac:dyDescent="0.25">
      <c r="A1486" s="6"/>
      <c r="D1486" s="718"/>
    </row>
    <row r="1487" spans="1:4" x14ac:dyDescent="0.25">
      <c r="A1487" s="6"/>
      <c r="D1487" s="718"/>
    </row>
    <row r="1488" spans="1:4" x14ac:dyDescent="0.25">
      <c r="A1488" s="6"/>
      <c r="D1488" s="718"/>
    </row>
    <row r="1489" spans="1:4" x14ac:dyDescent="0.25">
      <c r="A1489" s="6"/>
      <c r="D1489" s="718"/>
    </row>
    <row r="1490" spans="1:4" x14ac:dyDescent="0.25">
      <c r="A1490" s="6"/>
      <c r="D1490" s="718"/>
    </row>
    <row r="1491" spans="1:4" x14ac:dyDescent="0.25">
      <c r="A1491" s="6"/>
      <c r="D1491" s="718"/>
    </row>
    <row r="1492" spans="1:4" x14ac:dyDescent="0.25">
      <c r="A1492" s="6"/>
      <c r="D1492" s="718"/>
    </row>
    <row r="1493" spans="1:4" x14ac:dyDescent="0.25">
      <c r="A1493" s="6"/>
      <c r="D1493" s="718"/>
    </row>
    <row r="1494" spans="1:4" x14ac:dyDescent="0.25">
      <c r="A1494" s="6"/>
      <c r="D1494" s="718"/>
    </row>
    <row r="1495" spans="1:4" x14ac:dyDescent="0.25">
      <c r="A1495" s="6"/>
      <c r="D1495" s="718"/>
    </row>
    <row r="1496" spans="1:4" x14ac:dyDescent="0.25">
      <c r="A1496" s="6"/>
      <c r="D1496" s="718"/>
    </row>
    <row r="1497" spans="1:4" x14ac:dyDescent="0.25">
      <c r="A1497" s="6"/>
      <c r="D1497" s="718"/>
    </row>
    <row r="1498" spans="1:4" x14ac:dyDescent="0.25">
      <c r="A1498" s="6"/>
      <c r="D1498" s="718"/>
    </row>
    <row r="1499" spans="1:4" x14ac:dyDescent="0.25">
      <c r="A1499" s="6"/>
      <c r="D1499" s="718"/>
    </row>
    <row r="1500" spans="1:4" x14ac:dyDescent="0.25">
      <c r="A1500" s="6"/>
      <c r="D1500" s="718"/>
    </row>
    <row r="1501" spans="1:4" x14ac:dyDescent="0.25">
      <c r="A1501" s="6"/>
      <c r="D1501" s="718"/>
    </row>
    <row r="1502" spans="1:4" x14ac:dyDescent="0.25">
      <c r="A1502" s="6"/>
      <c r="D1502" s="718"/>
    </row>
    <row r="1503" spans="1:4" x14ac:dyDescent="0.25">
      <c r="A1503" s="6"/>
      <c r="D1503" s="718"/>
    </row>
    <row r="1504" spans="1:4" x14ac:dyDescent="0.25">
      <c r="A1504" s="6"/>
      <c r="D1504" s="718"/>
    </row>
    <row r="1505" spans="1:4" x14ac:dyDescent="0.25">
      <c r="A1505" s="6"/>
      <c r="D1505" s="718"/>
    </row>
    <row r="1506" spans="1:4" x14ac:dyDescent="0.25">
      <c r="A1506" s="6"/>
      <c r="D1506" s="718"/>
    </row>
    <row r="1507" spans="1:4" x14ac:dyDescent="0.25">
      <c r="A1507" s="6"/>
      <c r="D1507" s="718"/>
    </row>
    <row r="1508" spans="1:4" x14ac:dyDescent="0.25">
      <c r="A1508" s="6"/>
      <c r="D1508" s="718"/>
    </row>
    <row r="1509" spans="1:4" x14ac:dyDescent="0.25">
      <c r="A1509" s="6"/>
      <c r="D1509" s="718"/>
    </row>
    <row r="1510" spans="1:4" x14ac:dyDescent="0.25">
      <c r="A1510" s="6"/>
      <c r="D1510" s="718"/>
    </row>
    <row r="1511" spans="1:4" x14ac:dyDescent="0.25">
      <c r="A1511" s="6"/>
      <c r="D1511" s="718"/>
    </row>
    <row r="1512" spans="1:4" x14ac:dyDescent="0.25">
      <c r="A1512" s="6"/>
      <c r="D1512" s="718"/>
    </row>
    <row r="1513" spans="1:4" x14ac:dyDescent="0.25">
      <c r="A1513" s="6"/>
      <c r="D1513" s="718"/>
    </row>
    <row r="1514" spans="1:4" x14ac:dyDescent="0.25">
      <c r="A1514" s="6"/>
      <c r="D1514" s="718"/>
    </row>
    <row r="1515" spans="1:4" x14ac:dyDescent="0.25">
      <c r="A1515" s="6"/>
      <c r="D1515" s="718"/>
    </row>
    <row r="1516" spans="1:4" x14ac:dyDescent="0.25">
      <c r="A1516" s="6"/>
      <c r="D1516" s="718"/>
    </row>
    <row r="1517" spans="1:4" x14ac:dyDescent="0.25">
      <c r="A1517" s="6"/>
      <c r="D1517" s="718"/>
    </row>
    <row r="1518" spans="1:4" x14ac:dyDescent="0.25">
      <c r="A1518" s="6"/>
      <c r="D1518" s="718"/>
    </row>
    <row r="1519" spans="1:4" x14ac:dyDescent="0.25">
      <c r="A1519" s="6"/>
      <c r="D1519" s="718"/>
    </row>
    <row r="1520" spans="1:4" x14ac:dyDescent="0.25">
      <c r="A1520" s="6"/>
      <c r="D1520" s="718"/>
    </row>
    <row r="1521" spans="1:4" x14ac:dyDescent="0.25">
      <c r="A1521" s="6"/>
      <c r="D1521" s="718"/>
    </row>
    <row r="1522" spans="1:4" x14ac:dyDescent="0.25">
      <c r="A1522" s="6"/>
      <c r="D1522" s="718"/>
    </row>
    <row r="1523" spans="1:4" x14ac:dyDescent="0.25">
      <c r="A1523" s="6"/>
      <c r="D1523" s="718"/>
    </row>
    <row r="1524" spans="1:4" x14ac:dyDescent="0.25">
      <c r="A1524" s="6"/>
      <c r="D1524" s="718"/>
    </row>
    <row r="1525" spans="1:4" x14ac:dyDescent="0.25">
      <c r="A1525" s="6"/>
      <c r="D1525" s="718"/>
    </row>
    <row r="1526" spans="1:4" x14ac:dyDescent="0.25">
      <c r="A1526" s="6"/>
      <c r="D1526" s="718"/>
    </row>
    <row r="1527" spans="1:4" x14ac:dyDescent="0.25">
      <c r="A1527" s="6"/>
      <c r="D1527" s="718"/>
    </row>
    <row r="1528" spans="1:4" x14ac:dyDescent="0.25">
      <c r="A1528" s="6"/>
      <c r="D1528" s="718"/>
    </row>
    <row r="1529" spans="1:4" x14ac:dyDescent="0.25">
      <c r="A1529" s="6"/>
      <c r="D1529" s="718"/>
    </row>
    <row r="1530" spans="1:4" x14ac:dyDescent="0.25">
      <c r="A1530" s="6"/>
      <c r="D1530" s="718"/>
    </row>
    <row r="1531" spans="1:4" x14ac:dyDescent="0.25">
      <c r="A1531" s="6"/>
      <c r="D1531" s="718"/>
    </row>
    <row r="1532" spans="1:4" x14ac:dyDescent="0.25">
      <c r="A1532" s="6"/>
      <c r="D1532" s="718"/>
    </row>
    <row r="1533" spans="1:4" x14ac:dyDescent="0.25">
      <c r="A1533" s="6"/>
      <c r="D1533" s="718"/>
    </row>
    <row r="1534" spans="1:4" x14ac:dyDescent="0.25">
      <c r="A1534" s="6"/>
      <c r="D1534" s="718"/>
    </row>
    <row r="1535" spans="1:4" x14ac:dyDescent="0.25">
      <c r="A1535" s="6"/>
      <c r="D1535" s="718"/>
    </row>
    <row r="1536" spans="1:4" x14ac:dyDescent="0.25">
      <c r="A1536" s="6"/>
      <c r="D1536" s="718"/>
    </row>
    <row r="1537" spans="1:4" x14ac:dyDescent="0.25">
      <c r="A1537" s="6"/>
      <c r="D1537" s="718"/>
    </row>
    <row r="1538" spans="1:4" x14ac:dyDescent="0.25">
      <c r="A1538" s="6"/>
      <c r="D1538" s="718"/>
    </row>
    <row r="1539" spans="1:4" x14ac:dyDescent="0.25">
      <c r="A1539" s="6"/>
      <c r="D1539" s="718"/>
    </row>
    <row r="1540" spans="1:4" x14ac:dyDescent="0.25">
      <c r="A1540" s="6"/>
      <c r="D1540" s="718"/>
    </row>
    <row r="1541" spans="1:4" x14ac:dyDescent="0.25">
      <c r="A1541" s="6"/>
      <c r="D1541" s="718"/>
    </row>
    <row r="1542" spans="1:4" x14ac:dyDescent="0.25">
      <c r="A1542" s="6"/>
      <c r="D1542" s="718"/>
    </row>
    <row r="1543" spans="1:4" x14ac:dyDescent="0.25">
      <c r="A1543" s="6"/>
      <c r="D1543" s="718"/>
    </row>
    <row r="1544" spans="1:4" x14ac:dyDescent="0.25">
      <c r="A1544" s="6"/>
      <c r="D1544" s="718"/>
    </row>
    <row r="1545" spans="1:4" x14ac:dyDescent="0.25">
      <c r="A1545" s="6"/>
      <c r="D1545" s="718"/>
    </row>
    <row r="1546" spans="1:4" x14ac:dyDescent="0.25">
      <c r="A1546" s="6"/>
      <c r="D1546" s="718"/>
    </row>
    <row r="1547" spans="1:4" x14ac:dyDescent="0.25">
      <c r="A1547" s="6"/>
      <c r="D1547" s="718"/>
    </row>
    <row r="1548" spans="1:4" x14ac:dyDescent="0.25">
      <c r="A1548" s="6"/>
      <c r="D1548" s="718"/>
    </row>
    <row r="1549" spans="1:4" x14ac:dyDescent="0.25">
      <c r="A1549" s="6"/>
      <c r="D1549" s="718"/>
    </row>
    <row r="1550" spans="1:4" x14ac:dyDescent="0.25">
      <c r="A1550" s="6"/>
      <c r="D1550" s="718"/>
    </row>
    <row r="1551" spans="1:4" x14ac:dyDescent="0.25">
      <c r="A1551" s="6"/>
      <c r="D1551" s="718"/>
    </row>
    <row r="1552" spans="1:4" x14ac:dyDescent="0.25">
      <c r="A1552" s="6"/>
      <c r="D1552" s="718"/>
    </row>
    <row r="1553" spans="1:4" x14ac:dyDescent="0.25">
      <c r="A1553" s="6"/>
      <c r="D1553" s="718"/>
    </row>
    <row r="1554" spans="1:4" x14ac:dyDescent="0.25">
      <c r="A1554" s="6"/>
      <c r="D1554" s="718"/>
    </row>
    <row r="1555" spans="1:4" x14ac:dyDescent="0.25">
      <c r="A1555" s="6"/>
      <c r="D1555" s="718"/>
    </row>
    <row r="1556" spans="1:4" x14ac:dyDescent="0.25">
      <c r="A1556" s="6"/>
      <c r="D1556" s="718"/>
    </row>
    <row r="1557" spans="1:4" x14ac:dyDescent="0.25">
      <c r="A1557" s="6"/>
      <c r="D1557" s="718"/>
    </row>
    <row r="1558" spans="1:4" x14ac:dyDescent="0.25">
      <c r="A1558" s="6"/>
      <c r="D1558" s="718"/>
    </row>
    <row r="1559" spans="1:4" x14ac:dyDescent="0.25">
      <c r="A1559" s="6"/>
      <c r="D1559" s="718"/>
    </row>
    <row r="1560" spans="1:4" x14ac:dyDescent="0.25">
      <c r="A1560" s="6"/>
      <c r="D1560" s="718"/>
    </row>
    <row r="1561" spans="1:4" x14ac:dyDescent="0.25">
      <c r="A1561" s="6"/>
      <c r="D1561" s="718"/>
    </row>
    <row r="1562" spans="1:4" x14ac:dyDescent="0.25">
      <c r="A1562" s="6"/>
      <c r="D1562" s="718"/>
    </row>
    <row r="1563" spans="1:4" x14ac:dyDescent="0.25">
      <c r="A1563" s="6"/>
      <c r="D1563" s="718"/>
    </row>
    <row r="1564" spans="1:4" x14ac:dyDescent="0.25">
      <c r="A1564" s="6"/>
      <c r="D1564" s="718"/>
    </row>
    <row r="1565" spans="1:4" x14ac:dyDescent="0.25">
      <c r="A1565" s="6"/>
      <c r="D1565" s="718"/>
    </row>
    <row r="1566" spans="1:4" x14ac:dyDescent="0.25">
      <c r="A1566" s="6"/>
      <c r="D1566" s="718"/>
    </row>
    <row r="1567" spans="1:4" x14ac:dyDescent="0.25">
      <c r="A1567" s="6"/>
      <c r="D1567" s="718"/>
    </row>
    <row r="1568" spans="1:4" x14ac:dyDescent="0.25">
      <c r="A1568" s="6"/>
      <c r="D1568" s="718"/>
    </row>
    <row r="1569" spans="1:4" x14ac:dyDescent="0.25">
      <c r="A1569" s="6"/>
      <c r="D1569" s="718"/>
    </row>
    <row r="1570" spans="1:4" x14ac:dyDescent="0.25">
      <c r="A1570" s="6"/>
      <c r="D1570" s="718"/>
    </row>
    <row r="1571" spans="1:4" x14ac:dyDescent="0.25">
      <c r="A1571" s="6"/>
      <c r="D1571" s="718"/>
    </row>
    <row r="1572" spans="1:4" x14ac:dyDescent="0.25">
      <c r="A1572" s="6"/>
      <c r="D1572" s="718"/>
    </row>
    <row r="1573" spans="1:4" x14ac:dyDescent="0.25">
      <c r="A1573" s="6"/>
      <c r="D1573" s="718"/>
    </row>
    <row r="1574" spans="1:4" x14ac:dyDescent="0.25">
      <c r="A1574" s="6"/>
      <c r="D1574" s="718"/>
    </row>
    <row r="1575" spans="1:4" x14ac:dyDescent="0.25">
      <c r="A1575" s="6"/>
      <c r="D1575" s="718"/>
    </row>
    <row r="1576" spans="1:4" x14ac:dyDescent="0.25">
      <c r="A1576" s="6"/>
      <c r="D1576" s="718"/>
    </row>
    <row r="1577" spans="1:4" x14ac:dyDescent="0.25">
      <c r="A1577" s="6"/>
      <c r="D1577" s="718"/>
    </row>
    <row r="1578" spans="1:4" x14ac:dyDescent="0.25">
      <c r="A1578" s="6"/>
      <c r="D1578" s="718"/>
    </row>
    <row r="1579" spans="1:4" x14ac:dyDescent="0.25">
      <c r="A1579" s="6"/>
      <c r="D1579" s="718"/>
    </row>
    <row r="1580" spans="1:4" x14ac:dyDescent="0.25">
      <c r="A1580" s="6"/>
      <c r="D1580" s="718"/>
    </row>
    <row r="1581" spans="1:4" x14ac:dyDescent="0.25">
      <c r="A1581" s="6"/>
      <c r="D1581" s="718"/>
    </row>
    <row r="1582" spans="1:4" x14ac:dyDescent="0.25">
      <c r="A1582" s="6"/>
      <c r="D1582" s="718"/>
    </row>
    <row r="1583" spans="1:4" x14ac:dyDescent="0.25">
      <c r="A1583" s="6"/>
      <c r="D1583" s="718"/>
    </row>
    <row r="1584" spans="1:4" x14ac:dyDescent="0.25">
      <c r="A1584" s="6"/>
      <c r="D1584" s="718"/>
    </row>
    <row r="1585" spans="1:4" x14ac:dyDescent="0.25">
      <c r="A1585" s="6"/>
      <c r="D1585" s="718"/>
    </row>
    <row r="1586" spans="1:4" x14ac:dyDescent="0.25">
      <c r="A1586" s="6"/>
      <c r="D1586" s="718"/>
    </row>
    <row r="1587" spans="1:4" x14ac:dyDescent="0.25">
      <c r="A1587" s="6"/>
      <c r="D1587" s="718"/>
    </row>
    <row r="1588" spans="1:4" x14ac:dyDescent="0.25">
      <c r="A1588" s="6"/>
      <c r="D1588" s="718"/>
    </row>
    <row r="1589" spans="1:4" x14ac:dyDescent="0.25">
      <c r="A1589" s="6"/>
      <c r="D1589" s="718"/>
    </row>
    <row r="1590" spans="1:4" x14ac:dyDescent="0.25">
      <c r="A1590" s="6"/>
      <c r="D1590" s="718"/>
    </row>
    <row r="1591" spans="1:4" x14ac:dyDescent="0.25">
      <c r="A1591" s="6"/>
      <c r="D1591" s="718"/>
    </row>
    <row r="1592" spans="1:4" x14ac:dyDescent="0.25">
      <c r="A1592" s="6"/>
      <c r="D1592" s="718"/>
    </row>
    <row r="1593" spans="1:4" x14ac:dyDescent="0.25">
      <c r="A1593" s="6"/>
      <c r="D1593" s="718"/>
    </row>
    <row r="1594" spans="1:4" x14ac:dyDescent="0.25">
      <c r="A1594" s="6"/>
      <c r="D1594" s="718"/>
    </row>
    <row r="1595" spans="1:4" x14ac:dyDescent="0.25">
      <c r="A1595" s="6"/>
      <c r="D1595" s="718"/>
    </row>
    <row r="1596" spans="1:4" x14ac:dyDescent="0.25">
      <c r="A1596" s="6"/>
      <c r="D1596" s="718"/>
    </row>
    <row r="1597" spans="1:4" x14ac:dyDescent="0.25">
      <c r="A1597" s="6"/>
      <c r="D1597" s="718"/>
    </row>
    <row r="1598" spans="1:4" x14ac:dyDescent="0.25">
      <c r="A1598" s="6"/>
      <c r="D1598" s="718"/>
    </row>
    <row r="1599" spans="1:4" x14ac:dyDescent="0.25">
      <c r="A1599" s="6"/>
      <c r="D1599" s="718"/>
    </row>
    <row r="1600" spans="1:4" x14ac:dyDescent="0.25">
      <c r="A1600" s="6"/>
      <c r="D1600" s="718"/>
    </row>
    <row r="1601" spans="1:4" x14ac:dyDescent="0.25">
      <c r="A1601" s="6"/>
      <c r="D1601" s="718"/>
    </row>
    <row r="1602" spans="1:4" x14ac:dyDescent="0.25">
      <c r="A1602" s="6"/>
      <c r="D1602" s="718"/>
    </row>
    <row r="1603" spans="1:4" x14ac:dyDescent="0.25">
      <c r="A1603" s="6"/>
      <c r="D1603" s="718"/>
    </row>
    <row r="1604" spans="1:4" x14ac:dyDescent="0.25">
      <c r="A1604" s="6"/>
      <c r="D1604" s="718"/>
    </row>
    <row r="1605" spans="1:4" x14ac:dyDescent="0.25">
      <c r="A1605" s="6"/>
      <c r="D1605" s="718"/>
    </row>
    <row r="1606" spans="1:4" x14ac:dyDescent="0.25">
      <c r="A1606" s="6"/>
      <c r="D1606" s="718"/>
    </row>
    <row r="1607" spans="1:4" x14ac:dyDescent="0.25">
      <c r="A1607" s="6"/>
      <c r="D1607" s="718"/>
    </row>
    <row r="1608" spans="1:4" x14ac:dyDescent="0.25">
      <c r="A1608" s="6"/>
      <c r="D1608" s="718"/>
    </row>
    <row r="1609" spans="1:4" x14ac:dyDescent="0.25">
      <c r="A1609" s="6"/>
      <c r="D1609" s="718"/>
    </row>
    <row r="1610" spans="1:4" x14ac:dyDescent="0.25">
      <c r="A1610" s="6"/>
      <c r="D1610" s="718"/>
    </row>
    <row r="1611" spans="1:4" x14ac:dyDescent="0.25">
      <c r="A1611" s="6"/>
      <c r="D1611" s="718"/>
    </row>
    <row r="1612" spans="1:4" x14ac:dyDescent="0.25">
      <c r="A1612" s="6"/>
      <c r="D1612" s="718"/>
    </row>
    <row r="1613" spans="1:4" x14ac:dyDescent="0.25">
      <c r="A1613" s="6"/>
      <c r="D1613" s="718"/>
    </row>
    <row r="1614" spans="1:4" x14ac:dyDescent="0.25">
      <c r="A1614" s="6"/>
      <c r="D1614" s="718"/>
    </row>
    <row r="1615" spans="1:4" x14ac:dyDescent="0.25">
      <c r="A1615" s="6"/>
      <c r="D1615" s="718"/>
    </row>
    <row r="1616" spans="1:4" x14ac:dyDescent="0.25">
      <c r="A1616" s="6"/>
      <c r="D1616" s="718"/>
    </row>
    <row r="1617" spans="1:4" x14ac:dyDescent="0.25">
      <c r="A1617" s="6"/>
      <c r="D1617" s="718"/>
    </row>
    <row r="1618" spans="1:4" x14ac:dyDescent="0.25">
      <c r="A1618" s="6"/>
      <c r="D1618" s="718"/>
    </row>
    <row r="1619" spans="1:4" x14ac:dyDescent="0.25">
      <c r="A1619" s="6"/>
      <c r="D1619" s="718"/>
    </row>
    <row r="1620" spans="1:4" x14ac:dyDescent="0.25">
      <c r="A1620" s="6"/>
      <c r="D1620" s="718"/>
    </row>
    <row r="1621" spans="1:4" x14ac:dyDescent="0.25">
      <c r="A1621" s="6"/>
      <c r="D1621" s="718"/>
    </row>
    <row r="1622" spans="1:4" x14ac:dyDescent="0.25">
      <c r="A1622" s="6"/>
      <c r="D1622" s="718"/>
    </row>
    <row r="1623" spans="1:4" x14ac:dyDescent="0.25">
      <c r="A1623" s="6"/>
      <c r="D1623" s="718"/>
    </row>
    <row r="1624" spans="1:4" x14ac:dyDescent="0.25">
      <c r="A1624" s="6"/>
      <c r="D1624" s="718"/>
    </row>
    <row r="1625" spans="1:4" x14ac:dyDescent="0.25">
      <c r="A1625" s="6"/>
      <c r="D1625" s="718"/>
    </row>
    <row r="1626" spans="1:4" x14ac:dyDescent="0.25">
      <c r="A1626" s="6"/>
      <c r="D1626" s="718"/>
    </row>
    <row r="1627" spans="1:4" x14ac:dyDescent="0.25">
      <c r="A1627" s="6"/>
      <c r="D1627" s="718"/>
    </row>
    <row r="1628" spans="1:4" x14ac:dyDescent="0.25">
      <c r="A1628" s="6"/>
      <c r="D1628" s="718"/>
    </row>
    <row r="1629" spans="1:4" x14ac:dyDescent="0.25">
      <c r="A1629" s="6"/>
      <c r="D1629" s="718"/>
    </row>
    <row r="1630" spans="1:4" x14ac:dyDescent="0.25">
      <c r="A1630" s="6"/>
      <c r="D1630" s="718"/>
    </row>
    <row r="1631" spans="1:4" x14ac:dyDescent="0.25">
      <c r="A1631" s="6"/>
      <c r="D1631" s="718"/>
    </row>
    <row r="1632" spans="1:4" x14ac:dyDescent="0.25">
      <c r="A1632" s="6"/>
      <c r="D1632" s="718"/>
    </row>
    <row r="1633" spans="1:4" x14ac:dyDescent="0.25">
      <c r="A1633" s="6"/>
      <c r="D1633" s="718"/>
    </row>
    <row r="1634" spans="1:4" x14ac:dyDescent="0.25">
      <c r="A1634" s="6"/>
      <c r="D1634" s="718"/>
    </row>
    <row r="1635" spans="1:4" x14ac:dyDescent="0.25">
      <c r="A1635" s="6"/>
      <c r="D1635" s="718"/>
    </row>
    <row r="1636" spans="1:4" x14ac:dyDescent="0.25">
      <c r="A1636" s="6"/>
      <c r="D1636" s="718"/>
    </row>
    <row r="1637" spans="1:4" x14ac:dyDescent="0.25">
      <c r="A1637" s="6"/>
      <c r="D1637" s="718"/>
    </row>
    <row r="1638" spans="1:4" x14ac:dyDescent="0.25">
      <c r="A1638" s="6"/>
      <c r="D1638" s="718"/>
    </row>
    <row r="1639" spans="1:4" x14ac:dyDescent="0.25">
      <c r="A1639" s="6"/>
      <c r="D1639" s="718"/>
    </row>
    <row r="1640" spans="1:4" x14ac:dyDescent="0.25">
      <c r="A1640" s="6"/>
      <c r="D1640" s="718"/>
    </row>
    <row r="1641" spans="1:4" x14ac:dyDescent="0.25">
      <c r="A1641" s="6"/>
      <c r="D1641" s="718"/>
    </row>
    <row r="1642" spans="1:4" x14ac:dyDescent="0.25">
      <c r="A1642" s="6"/>
      <c r="D1642" s="718"/>
    </row>
    <row r="1643" spans="1:4" x14ac:dyDescent="0.25">
      <c r="A1643" s="6"/>
      <c r="D1643" s="718"/>
    </row>
    <row r="1644" spans="1:4" x14ac:dyDescent="0.25">
      <c r="A1644" s="6"/>
      <c r="D1644" s="718"/>
    </row>
    <row r="1645" spans="1:4" x14ac:dyDescent="0.25">
      <c r="A1645" s="6"/>
      <c r="D1645" s="718"/>
    </row>
    <row r="1646" spans="1:4" x14ac:dyDescent="0.25">
      <c r="A1646" s="6"/>
      <c r="D1646" s="718"/>
    </row>
    <row r="1647" spans="1:4" x14ac:dyDescent="0.25">
      <c r="A1647" s="6"/>
      <c r="D1647" s="718"/>
    </row>
    <row r="1648" spans="1:4" x14ac:dyDescent="0.25">
      <c r="A1648" s="6"/>
      <c r="D1648" s="718"/>
    </row>
    <row r="1649" spans="1:4" x14ac:dyDescent="0.25">
      <c r="A1649" s="6"/>
      <c r="D1649" s="718"/>
    </row>
    <row r="1650" spans="1:4" x14ac:dyDescent="0.25">
      <c r="A1650" s="6"/>
      <c r="D1650" s="718"/>
    </row>
    <row r="1651" spans="1:4" x14ac:dyDescent="0.25">
      <c r="A1651" s="6"/>
      <c r="D1651" s="718"/>
    </row>
    <row r="1652" spans="1:4" x14ac:dyDescent="0.25">
      <c r="A1652" s="6"/>
      <c r="D1652" s="718"/>
    </row>
    <row r="1653" spans="1:4" x14ac:dyDescent="0.25">
      <c r="A1653" s="6"/>
      <c r="D1653" s="718"/>
    </row>
    <row r="1654" spans="1:4" x14ac:dyDescent="0.25">
      <c r="A1654" s="6"/>
      <c r="D1654" s="718"/>
    </row>
    <row r="1655" spans="1:4" x14ac:dyDescent="0.25">
      <c r="A1655" s="6"/>
      <c r="D1655" s="718"/>
    </row>
    <row r="1656" spans="1:4" x14ac:dyDescent="0.25">
      <c r="A1656" s="6"/>
      <c r="D1656" s="718"/>
    </row>
    <row r="1657" spans="1:4" x14ac:dyDescent="0.25">
      <c r="A1657" s="6"/>
      <c r="D1657" s="718"/>
    </row>
    <row r="1658" spans="1:4" x14ac:dyDescent="0.25">
      <c r="A1658" s="6"/>
      <c r="D1658" s="718"/>
    </row>
    <row r="1659" spans="1:4" x14ac:dyDescent="0.25">
      <c r="A1659" s="6"/>
      <c r="D1659" s="718"/>
    </row>
    <row r="1660" spans="1:4" x14ac:dyDescent="0.25">
      <c r="A1660" s="6"/>
      <c r="D1660" s="718"/>
    </row>
    <row r="1661" spans="1:4" x14ac:dyDescent="0.25">
      <c r="A1661" s="6"/>
      <c r="D1661" s="718"/>
    </row>
    <row r="1662" spans="1:4" x14ac:dyDescent="0.25">
      <c r="A1662" s="6"/>
      <c r="D1662" s="718"/>
    </row>
    <row r="1663" spans="1:4" x14ac:dyDescent="0.25">
      <c r="A1663" s="6"/>
      <c r="D1663" s="718"/>
    </row>
    <row r="1664" spans="1:4" x14ac:dyDescent="0.25">
      <c r="A1664" s="6"/>
      <c r="D1664" s="718"/>
    </row>
    <row r="1665" spans="1:4" x14ac:dyDescent="0.25">
      <c r="A1665" s="6"/>
      <c r="D1665" s="718"/>
    </row>
    <row r="1666" spans="1:4" x14ac:dyDescent="0.25">
      <c r="A1666" s="6"/>
      <c r="D1666" s="718"/>
    </row>
    <row r="1667" spans="1:4" x14ac:dyDescent="0.25">
      <c r="A1667" s="6"/>
      <c r="D1667" s="718"/>
    </row>
    <row r="1668" spans="1:4" x14ac:dyDescent="0.25">
      <c r="A1668" s="6"/>
      <c r="D1668" s="718"/>
    </row>
    <row r="1669" spans="1:4" x14ac:dyDescent="0.25">
      <c r="A1669" s="6"/>
      <c r="D1669" s="718"/>
    </row>
    <row r="1670" spans="1:4" x14ac:dyDescent="0.25">
      <c r="A1670" s="6"/>
      <c r="D1670" s="718"/>
    </row>
    <row r="1671" spans="1:4" x14ac:dyDescent="0.25">
      <c r="A1671" s="6"/>
      <c r="D1671" s="718"/>
    </row>
    <row r="1672" spans="1:4" x14ac:dyDescent="0.25">
      <c r="A1672" s="6"/>
      <c r="D1672" s="718"/>
    </row>
    <row r="1673" spans="1:4" x14ac:dyDescent="0.25">
      <c r="A1673" s="6"/>
      <c r="D1673" s="718"/>
    </row>
    <row r="1674" spans="1:4" x14ac:dyDescent="0.25">
      <c r="A1674" s="6"/>
      <c r="D1674" s="718"/>
    </row>
    <row r="1675" spans="1:4" x14ac:dyDescent="0.25">
      <c r="A1675" s="6"/>
      <c r="D1675" s="718"/>
    </row>
    <row r="1676" spans="1:4" x14ac:dyDescent="0.25">
      <c r="A1676" s="6"/>
      <c r="D1676" s="718"/>
    </row>
    <row r="1677" spans="1:4" x14ac:dyDescent="0.25">
      <c r="A1677" s="6"/>
      <c r="D1677" s="718"/>
    </row>
    <row r="1678" spans="1:4" x14ac:dyDescent="0.25">
      <c r="A1678" s="6"/>
      <c r="D1678" s="718"/>
    </row>
    <row r="1679" spans="1:4" x14ac:dyDescent="0.25">
      <c r="A1679" s="6"/>
      <c r="D1679" s="718"/>
    </row>
    <row r="1680" spans="1:4" x14ac:dyDescent="0.25">
      <c r="A1680" s="6"/>
      <c r="D1680" s="718"/>
    </row>
    <row r="1681" spans="1:4" x14ac:dyDescent="0.25">
      <c r="A1681" s="6"/>
      <c r="D1681" s="718"/>
    </row>
    <row r="1682" spans="1:4" x14ac:dyDescent="0.25">
      <c r="A1682" s="6"/>
      <c r="D1682" s="718"/>
    </row>
    <row r="1683" spans="1:4" x14ac:dyDescent="0.25">
      <c r="A1683" s="6"/>
      <c r="D1683" s="718"/>
    </row>
    <row r="1684" spans="1:4" x14ac:dyDescent="0.25">
      <c r="A1684" s="6"/>
      <c r="D1684" s="718"/>
    </row>
    <row r="1685" spans="1:4" x14ac:dyDescent="0.25">
      <c r="A1685" s="6"/>
      <c r="D1685" s="718"/>
    </row>
    <row r="1686" spans="1:4" x14ac:dyDescent="0.25">
      <c r="A1686" s="6"/>
      <c r="D1686" s="718"/>
    </row>
    <row r="1687" spans="1:4" x14ac:dyDescent="0.25">
      <c r="A1687" s="6"/>
      <c r="D1687" s="718"/>
    </row>
    <row r="1688" spans="1:4" x14ac:dyDescent="0.25">
      <c r="A1688" s="6"/>
      <c r="D1688" s="718"/>
    </row>
    <row r="1689" spans="1:4" x14ac:dyDescent="0.25">
      <c r="A1689" s="6"/>
      <c r="D1689" s="718"/>
    </row>
    <row r="1690" spans="1:4" x14ac:dyDescent="0.25">
      <c r="A1690" s="6"/>
      <c r="D1690" s="718"/>
    </row>
    <row r="1691" spans="1:4" x14ac:dyDescent="0.25">
      <c r="A1691" s="6"/>
      <c r="D1691" s="718"/>
    </row>
    <row r="1692" spans="1:4" x14ac:dyDescent="0.25">
      <c r="A1692" s="6"/>
      <c r="D1692" s="718"/>
    </row>
    <row r="1693" spans="1:4" x14ac:dyDescent="0.25">
      <c r="A1693" s="6"/>
      <c r="D1693" s="718"/>
    </row>
    <row r="1694" spans="1:4" x14ac:dyDescent="0.25">
      <c r="A1694" s="6"/>
      <c r="D1694" s="718"/>
    </row>
    <row r="1695" spans="1:4" x14ac:dyDescent="0.25">
      <c r="A1695" s="6"/>
      <c r="D1695" s="718"/>
    </row>
    <row r="1696" spans="1:4" x14ac:dyDescent="0.25">
      <c r="A1696" s="6"/>
      <c r="D1696" s="718"/>
    </row>
    <row r="1697" spans="1:4" x14ac:dyDescent="0.25">
      <c r="A1697" s="6"/>
      <c r="D1697" s="718"/>
    </row>
    <row r="1698" spans="1:4" x14ac:dyDescent="0.25">
      <c r="A1698" s="6"/>
      <c r="D1698" s="718"/>
    </row>
    <row r="1699" spans="1:4" x14ac:dyDescent="0.25">
      <c r="A1699" s="6"/>
      <c r="D1699" s="718"/>
    </row>
    <row r="1700" spans="1:4" x14ac:dyDescent="0.25">
      <c r="A1700" s="6"/>
      <c r="D1700" s="718"/>
    </row>
    <row r="1701" spans="1:4" x14ac:dyDescent="0.25">
      <c r="A1701" s="6"/>
      <c r="D1701" s="718"/>
    </row>
    <row r="1702" spans="1:4" x14ac:dyDescent="0.25">
      <c r="A1702" s="6"/>
      <c r="D1702" s="718"/>
    </row>
    <row r="1703" spans="1:4" x14ac:dyDescent="0.25">
      <c r="A1703" s="6"/>
      <c r="D1703" s="718"/>
    </row>
    <row r="1704" spans="1:4" x14ac:dyDescent="0.25">
      <c r="A1704" s="6"/>
      <c r="D1704" s="718"/>
    </row>
    <row r="1705" spans="1:4" x14ac:dyDescent="0.25">
      <c r="A1705" s="6"/>
      <c r="D1705" s="718"/>
    </row>
    <row r="1706" spans="1:4" x14ac:dyDescent="0.25">
      <c r="A1706" s="6"/>
      <c r="D1706" s="718"/>
    </row>
    <row r="1707" spans="1:4" x14ac:dyDescent="0.25">
      <c r="A1707" s="6"/>
      <c r="D1707" s="718"/>
    </row>
    <row r="1708" spans="1:4" x14ac:dyDescent="0.25">
      <c r="A1708" s="6"/>
      <c r="D1708" s="718"/>
    </row>
    <row r="1709" spans="1:4" x14ac:dyDescent="0.25">
      <c r="A1709" s="6"/>
      <c r="D1709" s="718"/>
    </row>
    <row r="1710" spans="1:4" x14ac:dyDescent="0.25">
      <c r="A1710" s="6"/>
      <c r="D1710" s="718"/>
    </row>
    <row r="1711" spans="1:4" x14ac:dyDescent="0.25">
      <c r="A1711" s="6"/>
      <c r="D1711" s="718"/>
    </row>
    <row r="1712" spans="1:4" x14ac:dyDescent="0.25">
      <c r="A1712" s="6"/>
      <c r="D1712" s="718"/>
    </row>
    <row r="1713" spans="1:4" x14ac:dyDescent="0.25">
      <c r="A1713" s="6"/>
      <c r="D1713" s="718"/>
    </row>
    <row r="1714" spans="1:4" x14ac:dyDescent="0.25">
      <c r="A1714" s="6"/>
      <c r="D1714" s="718"/>
    </row>
    <row r="1715" spans="1:4" x14ac:dyDescent="0.25">
      <c r="A1715" s="6"/>
      <c r="D1715" s="718"/>
    </row>
    <row r="1716" spans="1:4" x14ac:dyDescent="0.25">
      <c r="A1716" s="6"/>
      <c r="D1716" s="718"/>
    </row>
    <row r="1717" spans="1:4" x14ac:dyDescent="0.25">
      <c r="A1717" s="6"/>
      <c r="D1717" s="718"/>
    </row>
    <row r="1718" spans="1:4" x14ac:dyDescent="0.25">
      <c r="A1718" s="6"/>
      <c r="D1718" s="718"/>
    </row>
    <row r="1719" spans="1:4" x14ac:dyDescent="0.25">
      <c r="A1719" s="6"/>
      <c r="D1719" s="718"/>
    </row>
    <row r="1720" spans="1:4" x14ac:dyDescent="0.25">
      <c r="A1720" s="6"/>
      <c r="D1720" s="718"/>
    </row>
    <row r="1721" spans="1:4" x14ac:dyDescent="0.25">
      <c r="A1721" s="6"/>
      <c r="D1721" s="718"/>
    </row>
    <row r="1722" spans="1:4" x14ac:dyDescent="0.25">
      <c r="A1722" s="6"/>
      <c r="D1722" s="718"/>
    </row>
    <row r="1723" spans="1:4" x14ac:dyDescent="0.25">
      <c r="A1723" s="6"/>
      <c r="D1723" s="718"/>
    </row>
    <row r="1724" spans="1:4" x14ac:dyDescent="0.25">
      <c r="A1724" s="6"/>
      <c r="D1724" s="718"/>
    </row>
    <row r="1725" spans="1:4" x14ac:dyDescent="0.25">
      <c r="A1725" s="6"/>
      <c r="D1725" s="718"/>
    </row>
    <row r="1726" spans="1:4" x14ac:dyDescent="0.25">
      <c r="A1726" s="6"/>
      <c r="D1726" s="718"/>
    </row>
    <row r="1727" spans="1:4" x14ac:dyDescent="0.25">
      <c r="A1727" s="6"/>
      <c r="D1727" s="718"/>
    </row>
    <row r="1728" spans="1:4" x14ac:dyDescent="0.25">
      <c r="A1728" s="6"/>
      <c r="D1728" s="718"/>
    </row>
    <row r="1729" spans="1:4" x14ac:dyDescent="0.25">
      <c r="A1729" s="6"/>
      <c r="D1729" s="718"/>
    </row>
    <row r="1730" spans="1:4" x14ac:dyDescent="0.25">
      <c r="A1730" s="6"/>
      <c r="D1730" s="718"/>
    </row>
    <row r="1731" spans="1:4" x14ac:dyDescent="0.25">
      <c r="A1731" s="6"/>
      <c r="D1731" s="718"/>
    </row>
    <row r="1732" spans="1:4" x14ac:dyDescent="0.25">
      <c r="A1732" s="6"/>
      <c r="D1732" s="718"/>
    </row>
    <row r="1733" spans="1:4" x14ac:dyDescent="0.25">
      <c r="A1733" s="6"/>
      <c r="D1733" s="718"/>
    </row>
    <row r="1734" spans="1:4" x14ac:dyDescent="0.25">
      <c r="A1734" s="6"/>
      <c r="D1734" s="718"/>
    </row>
    <row r="1735" spans="1:4" x14ac:dyDescent="0.25">
      <c r="A1735" s="6"/>
      <c r="D1735" s="718"/>
    </row>
    <row r="1736" spans="1:4" x14ac:dyDescent="0.25">
      <c r="A1736" s="6"/>
      <c r="D1736" s="718"/>
    </row>
    <row r="1737" spans="1:4" x14ac:dyDescent="0.25">
      <c r="A1737" s="6"/>
      <c r="D1737" s="718"/>
    </row>
    <row r="1738" spans="1:4" x14ac:dyDescent="0.25">
      <c r="A1738" s="6"/>
      <c r="D1738" s="718"/>
    </row>
    <row r="1739" spans="1:4" x14ac:dyDescent="0.25">
      <c r="A1739" s="6"/>
      <c r="D1739" s="718"/>
    </row>
    <row r="1740" spans="1:4" x14ac:dyDescent="0.25">
      <c r="A1740" s="6"/>
      <c r="D1740" s="718"/>
    </row>
    <row r="1741" spans="1:4" x14ac:dyDescent="0.25">
      <c r="A1741" s="6"/>
      <c r="D1741" s="718"/>
    </row>
    <row r="1742" spans="1:4" x14ac:dyDescent="0.25">
      <c r="A1742" s="6"/>
      <c r="D1742" s="718"/>
    </row>
    <row r="1743" spans="1:4" x14ac:dyDescent="0.25">
      <c r="A1743" s="6"/>
      <c r="D1743" s="718"/>
    </row>
    <row r="1744" spans="1:4" x14ac:dyDescent="0.25">
      <c r="A1744" s="6"/>
      <c r="D1744" s="718"/>
    </row>
    <row r="1745" spans="1:4" x14ac:dyDescent="0.25">
      <c r="A1745" s="6"/>
      <c r="D1745" s="718"/>
    </row>
    <row r="1746" spans="1:4" x14ac:dyDescent="0.25">
      <c r="A1746" s="6"/>
      <c r="D1746" s="718"/>
    </row>
    <row r="1747" spans="1:4" x14ac:dyDescent="0.25">
      <c r="A1747" s="6"/>
      <c r="D1747" s="718"/>
    </row>
    <row r="1748" spans="1:4" x14ac:dyDescent="0.25">
      <c r="A1748" s="6"/>
      <c r="D1748" s="718"/>
    </row>
    <row r="1749" spans="1:4" x14ac:dyDescent="0.25">
      <c r="A1749" s="6"/>
      <c r="D1749" s="718"/>
    </row>
    <row r="1750" spans="1:4" x14ac:dyDescent="0.25">
      <c r="A1750" s="6"/>
      <c r="D1750" s="718"/>
    </row>
    <row r="1751" spans="1:4" x14ac:dyDescent="0.25">
      <c r="A1751" s="6"/>
      <c r="D1751" s="718"/>
    </row>
    <row r="1752" spans="1:4" x14ac:dyDescent="0.25">
      <c r="A1752" s="6"/>
      <c r="D1752" s="718"/>
    </row>
    <row r="1753" spans="1:4" x14ac:dyDescent="0.25">
      <c r="A1753" s="6"/>
      <c r="D1753" s="718"/>
    </row>
    <row r="1754" spans="1:4" x14ac:dyDescent="0.25">
      <c r="A1754" s="6"/>
      <c r="D1754" s="718"/>
    </row>
    <row r="1755" spans="1:4" x14ac:dyDescent="0.25">
      <c r="A1755" s="6"/>
      <c r="D1755" s="718"/>
    </row>
    <row r="1756" spans="1:4" x14ac:dyDescent="0.25">
      <c r="A1756" s="6"/>
      <c r="D1756" s="718"/>
    </row>
    <row r="1757" spans="1:4" x14ac:dyDescent="0.25">
      <c r="A1757" s="6"/>
      <c r="D1757" s="718"/>
    </row>
    <row r="1758" spans="1:4" x14ac:dyDescent="0.25">
      <c r="A1758" s="6"/>
      <c r="D1758" s="718"/>
    </row>
    <row r="1759" spans="1:4" x14ac:dyDescent="0.25">
      <c r="A1759" s="6"/>
      <c r="D1759" s="718"/>
    </row>
    <row r="1760" spans="1:4" x14ac:dyDescent="0.25">
      <c r="A1760" s="6"/>
      <c r="D1760" s="718"/>
    </row>
    <row r="1761" spans="1:4" x14ac:dyDescent="0.25">
      <c r="A1761" s="6"/>
      <c r="D1761" s="718"/>
    </row>
    <row r="1762" spans="1:4" x14ac:dyDescent="0.25">
      <c r="A1762" s="6"/>
      <c r="D1762" s="718"/>
    </row>
    <row r="1763" spans="1:4" x14ac:dyDescent="0.25">
      <c r="A1763" s="6"/>
      <c r="D1763" s="718"/>
    </row>
    <row r="1764" spans="1:4" x14ac:dyDescent="0.25">
      <c r="A1764" s="6"/>
      <c r="D1764" s="718"/>
    </row>
    <row r="1765" spans="1:4" x14ac:dyDescent="0.25">
      <c r="A1765" s="6"/>
      <c r="D1765" s="718"/>
    </row>
    <row r="1766" spans="1:4" x14ac:dyDescent="0.25">
      <c r="A1766" s="6"/>
      <c r="D1766" s="718"/>
    </row>
    <row r="1767" spans="1:4" x14ac:dyDescent="0.25">
      <c r="A1767" s="6"/>
      <c r="D1767" s="718"/>
    </row>
    <row r="1768" spans="1:4" x14ac:dyDescent="0.25">
      <c r="A1768" s="6"/>
      <c r="D1768" s="718"/>
    </row>
    <row r="1769" spans="1:4" x14ac:dyDescent="0.25">
      <c r="A1769" s="6"/>
      <c r="D1769" s="718"/>
    </row>
    <row r="1770" spans="1:4" x14ac:dyDescent="0.25">
      <c r="A1770" s="6"/>
      <c r="D1770" s="718"/>
    </row>
    <row r="1771" spans="1:4" x14ac:dyDescent="0.25">
      <c r="A1771" s="6"/>
      <c r="D1771" s="718"/>
    </row>
    <row r="1772" spans="1:4" x14ac:dyDescent="0.25">
      <c r="A1772" s="6"/>
      <c r="D1772" s="718"/>
    </row>
    <row r="1773" spans="1:4" x14ac:dyDescent="0.25">
      <c r="A1773" s="6"/>
      <c r="D1773" s="718"/>
    </row>
    <row r="1774" spans="1:4" x14ac:dyDescent="0.25">
      <c r="A1774" s="6"/>
      <c r="D1774" s="718"/>
    </row>
    <row r="1775" spans="1:4" x14ac:dyDescent="0.25">
      <c r="A1775" s="6"/>
      <c r="D1775" s="718"/>
    </row>
    <row r="1776" spans="1:4" x14ac:dyDescent="0.25">
      <c r="A1776" s="6"/>
      <c r="D1776" s="718"/>
    </row>
    <row r="1777" spans="1:4" x14ac:dyDescent="0.25">
      <c r="A1777" s="6"/>
      <c r="D1777" s="718"/>
    </row>
    <row r="1778" spans="1:4" x14ac:dyDescent="0.25">
      <c r="A1778" s="6"/>
      <c r="D1778" s="718"/>
    </row>
    <row r="1779" spans="1:4" x14ac:dyDescent="0.25">
      <c r="A1779" s="6"/>
      <c r="D1779" s="718"/>
    </row>
    <row r="1780" spans="1:4" x14ac:dyDescent="0.25">
      <c r="A1780" s="6"/>
      <c r="D1780" s="718"/>
    </row>
    <row r="1781" spans="1:4" x14ac:dyDescent="0.25">
      <c r="A1781" s="6"/>
      <c r="D1781" s="718"/>
    </row>
    <row r="1782" spans="1:4" x14ac:dyDescent="0.25">
      <c r="A1782" s="6"/>
      <c r="D1782" s="718"/>
    </row>
    <row r="1783" spans="1:4" x14ac:dyDescent="0.25">
      <c r="A1783" s="6"/>
      <c r="D1783" s="718"/>
    </row>
    <row r="1784" spans="1:4" x14ac:dyDescent="0.25">
      <c r="A1784" s="6"/>
      <c r="D1784" s="718"/>
    </row>
    <row r="1785" spans="1:4" x14ac:dyDescent="0.25">
      <c r="A1785" s="6"/>
      <c r="D1785" s="718"/>
    </row>
    <row r="1786" spans="1:4" x14ac:dyDescent="0.25">
      <c r="A1786" s="6"/>
      <c r="D1786" s="718"/>
    </row>
    <row r="1787" spans="1:4" x14ac:dyDescent="0.25">
      <c r="A1787" s="6"/>
      <c r="D1787" s="718"/>
    </row>
    <row r="1788" spans="1:4" x14ac:dyDescent="0.25">
      <c r="A1788" s="6"/>
      <c r="D1788" s="718"/>
    </row>
    <row r="1789" spans="1:4" x14ac:dyDescent="0.25">
      <c r="A1789" s="6"/>
      <c r="D1789" s="718"/>
    </row>
    <row r="1790" spans="1:4" x14ac:dyDescent="0.25">
      <c r="A1790" s="6"/>
      <c r="D1790" s="718"/>
    </row>
    <row r="1791" spans="1:4" x14ac:dyDescent="0.25">
      <c r="A1791" s="6"/>
      <c r="D1791" s="718"/>
    </row>
    <row r="1792" spans="1:4" x14ac:dyDescent="0.25">
      <c r="A1792" s="6"/>
      <c r="D1792" s="718"/>
    </row>
    <row r="1793" spans="1:4" x14ac:dyDescent="0.25">
      <c r="A1793" s="6"/>
      <c r="D1793" s="718"/>
    </row>
    <row r="1794" spans="1:4" x14ac:dyDescent="0.25">
      <c r="A1794" s="6"/>
      <c r="D1794" s="718"/>
    </row>
    <row r="1795" spans="1:4" x14ac:dyDescent="0.25">
      <c r="A1795" s="6"/>
      <c r="D1795" s="718"/>
    </row>
    <row r="1796" spans="1:4" x14ac:dyDescent="0.25">
      <c r="A1796" s="6"/>
      <c r="D1796" s="718"/>
    </row>
    <row r="1797" spans="1:4" x14ac:dyDescent="0.25">
      <c r="A1797" s="6"/>
      <c r="D1797" s="718"/>
    </row>
    <row r="1798" spans="1:4" x14ac:dyDescent="0.25">
      <c r="A1798" s="6"/>
      <c r="D1798" s="718"/>
    </row>
    <row r="1799" spans="1:4" x14ac:dyDescent="0.25">
      <c r="A1799" s="6"/>
      <c r="D1799" s="718"/>
    </row>
    <row r="1800" spans="1:4" x14ac:dyDescent="0.25">
      <c r="A1800" s="6"/>
      <c r="D1800" s="718"/>
    </row>
    <row r="1801" spans="1:4" x14ac:dyDescent="0.25">
      <c r="A1801" s="6"/>
      <c r="D1801" s="718"/>
    </row>
    <row r="1802" spans="1:4" x14ac:dyDescent="0.25">
      <c r="A1802" s="6"/>
      <c r="D1802" s="718"/>
    </row>
    <row r="1803" spans="1:4" x14ac:dyDescent="0.25">
      <c r="A1803" s="6"/>
      <c r="D1803" s="718"/>
    </row>
    <row r="1804" spans="1:4" x14ac:dyDescent="0.25">
      <c r="A1804" s="6"/>
      <c r="D1804" s="718"/>
    </row>
    <row r="1805" spans="1:4" x14ac:dyDescent="0.25">
      <c r="A1805" s="6"/>
      <c r="D1805" s="718"/>
    </row>
    <row r="1806" spans="1:4" x14ac:dyDescent="0.25">
      <c r="A1806" s="6"/>
      <c r="D1806" s="718"/>
    </row>
    <row r="1807" spans="1:4" x14ac:dyDescent="0.25">
      <c r="A1807" s="6"/>
      <c r="D1807" s="718"/>
    </row>
    <row r="1808" spans="1:4" x14ac:dyDescent="0.25">
      <c r="A1808" s="6"/>
      <c r="D1808" s="718"/>
    </row>
    <row r="1809" spans="1:4" x14ac:dyDescent="0.25">
      <c r="A1809" s="6"/>
      <c r="D1809" s="718"/>
    </row>
    <row r="1810" spans="1:4" x14ac:dyDescent="0.25">
      <c r="A1810" s="6"/>
      <c r="D1810" s="718"/>
    </row>
    <row r="1811" spans="1:4" x14ac:dyDescent="0.25">
      <c r="A1811" s="6"/>
      <c r="D1811" s="718"/>
    </row>
    <row r="1812" spans="1:4" x14ac:dyDescent="0.25">
      <c r="A1812" s="6"/>
      <c r="D1812" s="718"/>
    </row>
    <row r="1813" spans="1:4" x14ac:dyDescent="0.25">
      <c r="A1813" s="6"/>
      <c r="D1813" s="718"/>
    </row>
    <row r="1814" spans="1:4" x14ac:dyDescent="0.25">
      <c r="A1814" s="6"/>
      <c r="D1814" s="718"/>
    </row>
    <row r="1815" spans="1:4" x14ac:dyDescent="0.25">
      <c r="A1815" s="6"/>
      <c r="D1815" s="718"/>
    </row>
    <row r="1816" spans="1:4" x14ac:dyDescent="0.25">
      <c r="A1816" s="6"/>
      <c r="D1816" s="718"/>
    </row>
    <row r="1817" spans="1:4" x14ac:dyDescent="0.25">
      <c r="A1817" s="6"/>
      <c r="D1817" s="718"/>
    </row>
    <row r="1818" spans="1:4" x14ac:dyDescent="0.25">
      <c r="A1818" s="6"/>
      <c r="D1818" s="718"/>
    </row>
    <row r="1819" spans="1:4" x14ac:dyDescent="0.25">
      <c r="A1819" s="6"/>
      <c r="D1819" s="718"/>
    </row>
    <row r="1820" spans="1:4" x14ac:dyDescent="0.25">
      <c r="A1820" s="6"/>
      <c r="D1820" s="718"/>
    </row>
    <row r="1821" spans="1:4" x14ac:dyDescent="0.25">
      <c r="A1821" s="6"/>
      <c r="D1821" s="718"/>
    </row>
    <row r="1822" spans="1:4" x14ac:dyDescent="0.25">
      <c r="A1822" s="6"/>
      <c r="D1822" s="718"/>
    </row>
    <row r="1823" spans="1:4" x14ac:dyDescent="0.25">
      <c r="A1823" s="6"/>
      <c r="D1823" s="718"/>
    </row>
    <row r="1824" spans="1:4" x14ac:dyDescent="0.25">
      <c r="A1824" s="6"/>
      <c r="D1824" s="718"/>
    </row>
    <row r="1825" spans="1:4" x14ac:dyDescent="0.25">
      <c r="A1825" s="6"/>
      <c r="D1825" s="718"/>
    </row>
    <row r="1826" spans="1:4" x14ac:dyDescent="0.25">
      <c r="A1826" s="6"/>
      <c r="D1826" s="718"/>
    </row>
    <row r="1827" spans="1:4" x14ac:dyDescent="0.25">
      <c r="A1827" s="6"/>
      <c r="D1827" s="718"/>
    </row>
    <row r="1828" spans="1:4" x14ac:dyDescent="0.25">
      <c r="A1828" s="6"/>
      <c r="D1828" s="718"/>
    </row>
    <row r="1829" spans="1:4" x14ac:dyDescent="0.25">
      <c r="A1829" s="6"/>
      <c r="D1829" s="718"/>
    </row>
    <row r="1830" spans="1:4" x14ac:dyDescent="0.25">
      <c r="A1830" s="6"/>
      <c r="D1830" s="718"/>
    </row>
    <row r="1831" spans="1:4" x14ac:dyDescent="0.25">
      <c r="A1831" s="6"/>
      <c r="D1831" s="718"/>
    </row>
    <row r="1832" spans="1:4" x14ac:dyDescent="0.25">
      <c r="A1832" s="6"/>
      <c r="D1832" s="718"/>
    </row>
    <row r="1833" spans="1:4" x14ac:dyDescent="0.25">
      <c r="A1833" s="6"/>
      <c r="D1833" s="718"/>
    </row>
    <row r="1834" spans="1:4" x14ac:dyDescent="0.25">
      <c r="A1834" s="6"/>
      <c r="D1834" s="718"/>
    </row>
    <row r="1835" spans="1:4" x14ac:dyDescent="0.25">
      <c r="A1835" s="6"/>
      <c r="D1835" s="718"/>
    </row>
    <row r="1836" spans="1:4" x14ac:dyDescent="0.25">
      <c r="A1836" s="6"/>
      <c r="D1836" s="718"/>
    </row>
    <row r="1837" spans="1:4" x14ac:dyDescent="0.25">
      <c r="A1837" s="6"/>
      <c r="D1837" s="718"/>
    </row>
    <row r="1838" spans="1:4" x14ac:dyDescent="0.25">
      <c r="A1838" s="6"/>
      <c r="D1838" s="718"/>
    </row>
    <row r="1839" spans="1:4" x14ac:dyDescent="0.25">
      <c r="A1839" s="6"/>
      <c r="D1839" s="718"/>
    </row>
    <row r="1840" spans="1:4" x14ac:dyDescent="0.25">
      <c r="A1840" s="6"/>
      <c r="D1840" s="718"/>
    </row>
    <row r="1841" spans="1:4" x14ac:dyDescent="0.25">
      <c r="A1841" s="6"/>
      <c r="D1841" s="718"/>
    </row>
    <row r="1842" spans="1:4" x14ac:dyDescent="0.25">
      <c r="A1842" s="6"/>
      <c r="D1842" s="718"/>
    </row>
    <row r="1843" spans="1:4" x14ac:dyDescent="0.25">
      <c r="A1843" s="6"/>
      <c r="D1843" s="718"/>
    </row>
    <row r="1844" spans="1:4" x14ac:dyDescent="0.25">
      <c r="A1844" s="6"/>
      <c r="D1844" s="718"/>
    </row>
    <row r="1845" spans="1:4" x14ac:dyDescent="0.25">
      <c r="A1845" s="6"/>
      <c r="D1845" s="718"/>
    </row>
    <row r="1846" spans="1:4" x14ac:dyDescent="0.25">
      <c r="A1846" s="6"/>
      <c r="D1846" s="718"/>
    </row>
    <row r="1847" spans="1:4" x14ac:dyDescent="0.25">
      <c r="A1847" s="6"/>
      <c r="D1847" s="718"/>
    </row>
    <row r="1848" spans="1:4" x14ac:dyDescent="0.25">
      <c r="A1848" s="6"/>
      <c r="D1848" s="718"/>
    </row>
    <row r="1849" spans="1:4" x14ac:dyDescent="0.25">
      <c r="A1849" s="6"/>
      <c r="D1849" s="718"/>
    </row>
    <row r="1850" spans="1:4" x14ac:dyDescent="0.25">
      <c r="A1850" s="6"/>
      <c r="D1850" s="718"/>
    </row>
    <row r="1851" spans="1:4" x14ac:dyDescent="0.25">
      <c r="A1851" s="6"/>
      <c r="D1851" s="718"/>
    </row>
    <row r="1852" spans="1:4" x14ac:dyDescent="0.25">
      <c r="A1852" s="6"/>
      <c r="D1852" s="718"/>
    </row>
    <row r="1853" spans="1:4" x14ac:dyDescent="0.25">
      <c r="A1853" s="6"/>
      <c r="D1853" s="718"/>
    </row>
    <row r="1854" spans="1:4" x14ac:dyDescent="0.25">
      <c r="A1854" s="6"/>
      <c r="D1854" s="718"/>
    </row>
    <row r="1855" spans="1:4" x14ac:dyDescent="0.25">
      <c r="A1855" s="6"/>
      <c r="D1855" s="718"/>
    </row>
    <row r="1856" spans="1:4" x14ac:dyDescent="0.25">
      <c r="A1856" s="6"/>
      <c r="D1856" s="718"/>
    </row>
    <row r="1857" spans="1:4" x14ac:dyDescent="0.25">
      <c r="A1857" s="6"/>
      <c r="D1857" s="718"/>
    </row>
    <row r="1858" spans="1:4" x14ac:dyDescent="0.25">
      <c r="A1858" s="6"/>
      <c r="D1858" s="718"/>
    </row>
    <row r="1859" spans="1:4" x14ac:dyDescent="0.25">
      <c r="A1859" s="6"/>
      <c r="D1859" s="718"/>
    </row>
    <row r="1860" spans="1:4" x14ac:dyDescent="0.25">
      <c r="A1860" s="6"/>
      <c r="D1860" s="718"/>
    </row>
    <row r="1861" spans="1:4" x14ac:dyDescent="0.25">
      <c r="A1861" s="6"/>
      <c r="D1861" s="718"/>
    </row>
    <row r="1862" spans="1:4" x14ac:dyDescent="0.25">
      <c r="A1862" s="6"/>
      <c r="D1862" s="718"/>
    </row>
    <row r="1863" spans="1:4" x14ac:dyDescent="0.25">
      <c r="A1863" s="6"/>
      <c r="D1863" s="718"/>
    </row>
    <row r="1864" spans="1:4" x14ac:dyDescent="0.25">
      <c r="A1864" s="6"/>
      <c r="D1864" s="718"/>
    </row>
    <row r="1865" spans="1:4" x14ac:dyDescent="0.25">
      <c r="A1865" s="6"/>
      <c r="D1865" s="718"/>
    </row>
    <row r="1866" spans="1:4" x14ac:dyDescent="0.25">
      <c r="A1866" s="6"/>
      <c r="D1866" s="718"/>
    </row>
    <row r="1867" spans="1:4" x14ac:dyDescent="0.25">
      <c r="A1867" s="6"/>
      <c r="D1867" s="718"/>
    </row>
    <row r="1868" spans="1:4" x14ac:dyDescent="0.25">
      <c r="A1868" s="6"/>
      <c r="D1868" s="718"/>
    </row>
    <row r="1869" spans="1:4" x14ac:dyDescent="0.25">
      <c r="A1869" s="6"/>
      <c r="D1869" s="718"/>
    </row>
    <row r="1870" spans="1:4" x14ac:dyDescent="0.25">
      <c r="A1870" s="6"/>
      <c r="D1870" s="718"/>
    </row>
    <row r="1871" spans="1:4" x14ac:dyDescent="0.25">
      <c r="A1871" s="6"/>
      <c r="D1871" s="718"/>
    </row>
    <row r="1872" spans="1:4" x14ac:dyDescent="0.25">
      <c r="A1872" s="6"/>
      <c r="D1872" s="718"/>
    </row>
    <row r="1873" spans="1:4" x14ac:dyDescent="0.25">
      <c r="A1873" s="6"/>
      <c r="D1873" s="718"/>
    </row>
    <row r="1874" spans="1:4" x14ac:dyDescent="0.25">
      <c r="A1874" s="6"/>
      <c r="D1874" s="718"/>
    </row>
    <row r="1875" spans="1:4" x14ac:dyDescent="0.25">
      <c r="A1875" s="6"/>
      <c r="D1875" s="718"/>
    </row>
    <row r="1876" spans="1:4" x14ac:dyDescent="0.25">
      <c r="A1876" s="6"/>
      <c r="D1876" s="718"/>
    </row>
    <row r="1877" spans="1:4" x14ac:dyDescent="0.25">
      <c r="A1877" s="6"/>
      <c r="D1877" s="718"/>
    </row>
    <row r="1878" spans="1:4" x14ac:dyDescent="0.25">
      <c r="A1878" s="6"/>
      <c r="D1878" s="718"/>
    </row>
    <row r="1879" spans="1:4" x14ac:dyDescent="0.25">
      <c r="A1879" s="6"/>
      <c r="D1879" s="718"/>
    </row>
    <row r="1880" spans="1:4" x14ac:dyDescent="0.25">
      <c r="A1880" s="6"/>
      <c r="D1880" s="718"/>
    </row>
    <row r="1881" spans="1:4" x14ac:dyDescent="0.25">
      <c r="A1881" s="6"/>
      <c r="D1881" s="718"/>
    </row>
    <row r="1882" spans="1:4" x14ac:dyDescent="0.25">
      <c r="A1882" s="6"/>
      <c r="D1882" s="718"/>
    </row>
    <row r="1883" spans="1:4" x14ac:dyDescent="0.25">
      <c r="A1883" s="6"/>
      <c r="D1883" s="718"/>
    </row>
    <row r="1884" spans="1:4" x14ac:dyDescent="0.25">
      <c r="A1884" s="6"/>
      <c r="D1884" s="718"/>
    </row>
    <row r="1885" spans="1:4" x14ac:dyDescent="0.25">
      <c r="A1885" s="6"/>
      <c r="D1885" s="718"/>
    </row>
    <row r="1886" spans="1:4" x14ac:dyDescent="0.25">
      <c r="A1886" s="6"/>
      <c r="D1886" s="718"/>
    </row>
    <row r="1887" spans="1:4" x14ac:dyDescent="0.25">
      <c r="A1887" s="6"/>
      <c r="D1887" s="718"/>
    </row>
    <row r="1888" spans="1:4" x14ac:dyDescent="0.25">
      <c r="A1888" s="6"/>
      <c r="D1888" s="718"/>
    </row>
    <row r="1889" spans="1:4" x14ac:dyDescent="0.25">
      <c r="A1889" s="6"/>
      <c r="D1889" s="718"/>
    </row>
    <row r="1890" spans="1:4" x14ac:dyDescent="0.25">
      <c r="A1890" s="6"/>
      <c r="D1890" s="718"/>
    </row>
    <row r="1891" spans="1:4" x14ac:dyDescent="0.25">
      <c r="A1891" s="6"/>
      <c r="D1891" s="718"/>
    </row>
    <row r="1892" spans="1:4" x14ac:dyDescent="0.25">
      <c r="A1892" s="6"/>
      <c r="D1892" s="718"/>
    </row>
    <row r="1893" spans="1:4" x14ac:dyDescent="0.25">
      <c r="A1893" s="6"/>
      <c r="D1893" s="718"/>
    </row>
    <row r="1894" spans="1:4" x14ac:dyDescent="0.25">
      <c r="A1894" s="6"/>
      <c r="D1894" s="718"/>
    </row>
    <row r="1895" spans="1:4" x14ac:dyDescent="0.25">
      <c r="A1895" s="6"/>
      <c r="D1895" s="718"/>
    </row>
    <row r="1896" spans="1:4" x14ac:dyDescent="0.25">
      <c r="A1896" s="6"/>
      <c r="D1896" s="718"/>
    </row>
    <row r="1897" spans="1:4" x14ac:dyDescent="0.25">
      <c r="A1897" s="6"/>
      <c r="D1897" s="718"/>
    </row>
    <row r="1898" spans="1:4" x14ac:dyDescent="0.25">
      <c r="A1898" s="6"/>
      <c r="D1898" s="718"/>
    </row>
    <row r="1899" spans="1:4" x14ac:dyDescent="0.25">
      <c r="A1899" s="6"/>
      <c r="D1899" s="718"/>
    </row>
    <row r="1900" spans="1:4" x14ac:dyDescent="0.25">
      <c r="A1900" s="6"/>
      <c r="D1900" s="718"/>
    </row>
    <row r="1901" spans="1:4" x14ac:dyDescent="0.25">
      <c r="A1901" s="6"/>
      <c r="D1901" s="718"/>
    </row>
    <row r="1902" spans="1:4" x14ac:dyDescent="0.25">
      <c r="A1902" s="6"/>
      <c r="D1902" s="718"/>
    </row>
    <row r="1903" spans="1:4" x14ac:dyDescent="0.25">
      <c r="A1903" s="6"/>
      <c r="D1903" s="718"/>
    </row>
    <row r="1904" spans="1:4" x14ac:dyDescent="0.25">
      <c r="A1904" s="6"/>
      <c r="D1904" s="718"/>
    </row>
    <row r="1905" spans="1:4" x14ac:dyDescent="0.25">
      <c r="A1905" s="6"/>
      <c r="D1905" s="718"/>
    </row>
    <row r="1906" spans="1:4" x14ac:dyDescent="0.25">
      <c r="A1906" s="6"/>
      <c r="D1906" s="718"/>
    </row>
    <row r="1907" spans="1:4" x14ac:dyDescent="0.25">
      <c r="A1907" s="6"/>
      <c r="D1907" s="718"/>
    </row>
    <row r="1908" spans="1:4" x14ac:dyDescent="0.25">
      <c r="A1908" s="6"/>
      <c r="D1908" s="718"/>
    </row>
    <row r="1909" spans="1:4" x14ac:dyDescent="0.25">
      <c r="A1909" s="6"/>
      <c r="D1909" s="718"/>
    </row>
    <row r="1910" spans="1:4" x14ac:dyDescent="0.25">
      <c r="A1910" s="6"/>
      <c r="D1910" s="718"/>
    </row>
    <row r="1911" spans="1:4" x14ac:dyDescent="0.25">
      <c r="A1911" s="6"/>
      <c r="D1911" s="718"/>
    </row>
    <row r="1912" spans="1:4" x14ac:dyDescent="0.25">
      <c r="A1912" s="6"/>
      <c r="D1912" s="718"/>
    </row>
    <row r="1913" spans="1:4" x14ac:dyDescent="0.25">
      <c r="A1913" s="6"/>
      <c r="D1913" s="718"/>
    </row>
    <row r="1914" spans="1:4" x14ac:dyDescent="0.25">
      <c r="A1914" s="6"/>
      <c r="D1914" s="718"/>
    </row>
    <row r="1915" spans="1:4" x14ac:dyDescent="0.25">
      <c r="A1915" s="6"/>
      <c r="D1915" s="718"/>
    </row>
    <row r="1916" spans="1:4" x14ac:dyDescent="0.25">
      <c r="A1916" s="6"/>
      <c r="D1916" s="718"/>
    </row>
    <row r="1917" spans="1:4" x14ac:dyDescent="0.25">
      <c r="A1917" s="6"/>
      <c r="D1917" s="718"/>
    </row>
    <row r="1918" spans="1:4" x14ac:dyDescent="0.25">
      <c r="A1918" s="6"/>
      <c r="D1918" s="718"/>
    </row>
    <row r="1919" spans="1:4" x14ac:dyDescent="0.25">
      <c r="A1919" s="6"/>
      <c r="D1919" s="718"/>
    </row>
    <row r="1920" spans="1:4" x14ac:dyDescent="0.25">
      <c r="A1920" s="6"/>
      <c r="D1920" s="718"/>
    </row>
    <row r="1921" spans="1:4" x14ac:dyDescent="0.25">
      <c r="A1921" s="6"/>
      <c r="D1921" s="718"/>
    </row>
    <row r="1922" spans="1:4" x14ac:dyDescent="0.25">
      <c r="A1922" s="6"/>
      <c r="D1922" s="718"/>
    </row>
    <row r="1923" spans="1:4" x14ac:dyDescent="0.25">
      <c r="A1923" s="6"/>
      <c r="D1923" s="718"/>
    </row>
    <row r="1924" spans="1:4" x14ac:dyDescent="0.25">
      <c r="A1924" s="6"/>
      <c r="D1924" s="718"/>
    </row>
    <row r="1925" spans="1:4" x14ac:dyDescent="0.25">
      <c r="A1925" s="6"/>
      <c r="D1925" s="718"/>
    </row>
    <row r="1926" spans="1:4" x14ac:dyDescent="0.25">
      <c r="A1926" s="6"/>
      <c r="D1926" s="718"/>
    </row>
    <row r="1927" spans="1:4" x14ac:dyDescent="0.25">
      <c r="A1927" s="6"/>
      <c r="D1927" s="718"/>
    </row>
    <row r="1928" spans="1:4" x14ac:dyDescent="0.25">
      <c r="A1928" s="6"/>
      <c r="D1928" s="718"/>
    </row>
    <row r="1929" spans="1:4" x14ac:dyDescent="0.25">
      <c r="A1929" s="6"/>
      <c r="D1929" s="718"/>
    </row>
    <row r="1930" spans="1:4" x14ac:dyDescent="0.25">
      <c r="A1930" s="6"/>
      <c r="D1930" s="718"/>
    </row>
    <row r="1931" spans="1:4" x14ac:dyDescent="0.25">
      <c r="A1931" s="6"/>
      <c r="D1931" s="718"/>
    </row>
    <row r="1932" spans="1:4" x14ac:dyDescent="0.25">
      <c r="A1932" s="6"/>
      <c r="D1932" s="718"/>
    </row>
    <row r="1933" spans="1:4" x14ac:dyDescent="0.25">
      <c r="A1933" s="6"/>
      <c r="D1933" s="718"/>
    </row>
    <row r="1934" spans="1:4" x14ac:dyDescent="0.25">
      <c r="A1934" s="6"/>
      <c r="D1934" s="718"/>
    </row>
    <row r="1935" spans="1:4" x14ac:dyDescent="0.25">
      <c r="A1935" s="6"/>
      <c r="D1935" s="718"/>
    </row>
    <row r="1936" spans="1:4" x14ac:dyDescent="0.25">
      <c r="A1936" s="6"/>
      <c r="D1936" s="718"/>
    </row>
    <row r="1937" spans="1:4" x14ac:dyDescent="0.25">
      <c r="A1937" s="6"/>
      <c r="D1937" s="718"/>
    </row>
    <row r="1938" spans="1:4" x14ac:dyDescent="0.25">
      <c r="A1938" s="6"/>
      <c r="D1938" s="718"/>
    </row>
    <row r="1939" spans="1:4" x14ac:dyDescent="0.25">
      <c r="A1939" s="6"/>
      <c r="D1939" s="718"/>
    </row>
    <row r="1940" spans="1:4" x14ac:dyDescent="0.25">
      <c r="A1940" s="6"/>
      <c r="D1940" s="718"/>
    </row>
    <row r="1941" spans="1:4" x14ac:dyDescent="0.25">
      <c r="A1941" s="6"/>
      <c r="D1941" s="718"/>
    </row>
    <row r="1942" spans="1:4" x14ac:dyDescent="0.25">
      <c r="A1942" s="6"/>
      <c r="D1942" s="718"/>
    </row>
    <row r="1943" spans="1:4" x14ac:dyDescent="0.25">
      <c r="A1943" s="6"/>
      <c r="D1943" s="718"/>
    </row>
    <row r="1944" spans="1:4" x14ac:dyDescent="0.25">
      <c r="A1944" s="6"/>
      <c r="D1944" s="718"/>
    </row>
    <row r="1945" spans="1:4" x14ac:dyDescent="0.25">
      <c r="A1945" s="6"/>
      <c r="D1945" s="718"/>
    </row>
    <row r="1946" spans="1:4" x14ac:dyDescent="0.25">
      <c r="A1946" s="6"/>
      <c r="D1946" s="718"/>
    </row>
    <row r="1947" spans="1:4" x14ac:dyDescent="0.25">
      <c r="A1947" s="6"/>
      <c r="D1947" s="718"/>
    </row>
    <row r="1948" spans="1:4" x14ac:dyDescent="0.25">
      <c r="A1948" s="6"/>
      <c r="D1948" s="718"/>
    </row>
    <row r="1949" spans="1:4" x14ac:dyDescent="0.25">
      <c r="A1949" s="6"/>
      <c r="D1949" s="718"/>
    </row>
    <row r="1950" spans="1:4" x14ac:dyDescent="0.25">
      <c r="A1950" s="6"/>
      <c r="D1950" s="718"/>
    </row>
    <row r="1951" spans="1:4" x14ac:dyDescent="0.25">
      <c r="A1951" s="6"/>
      <c r="D1951" s="718"/>
    </row>
    <row r="1952" spans="1:4" x14ac:dyDescent="0.25">
      <c r="A1952" s="6"/>
      <c r="D1952" s="718"/>
    </row>
    <row r="1953" spans="1:4" x14ac:dyDescent="0.25">
      <c r="A1953" s="6"/>
      <c r="D1953" s="718"/>
    </row>
    <row r="1954" spans="1:4" x14ac:dyDescent="0.25">
      <c r="A1954" s="6"/>
      <c r="D1954" s="718"/>
    </row>
    <row r="1955" spans="1:4" x14ac:dyDescent="0.25">
      <c r="A1955" s="6"/>
      <c r="D1955" s="718"/>
    </row>
    <row r="1956" spans="1:4" x14ac:dyDescent="0.25">
      <c r="A1956" s="6"/>
      <c r="D1956" s="718"/>
    </row>
    <row r="1957" spans="1:4" x14ac:dyDescent="0.25">
      <c r="A1957" s="6"/>
      <c r="D1957" s="718"/>
    </row>
    <row r="1958" spans="1:4" x14ac:dyDescent="0.25">
      <c r="A1958" s="6"/>
      <c r="D1958" s="718"/>
    </row>
    <row r="1959" spans="1:4" x14ac:dyDescent="0.25">
      <c r="A1959" s="6"/>
      <c r="D1959" s="718"/>
    </row>
    <row r="1960" spans="1:4" x14ac:dyDescent="0.25">
      <c r="A1960" s="6"/>
      <c r="D1960" s="718"/>
    </row>
    <row r="1961" spans="1:4" x14ac:dyDescent="0.25">
      <c r="A1961" s="6"/>
      <c r="D1961" s="718"/>
    </row>
    <row r="1962" spans="1:4" x14ac:dyDescent="0.25">
      <c r="A1962" s="6"/>
      <c r="D1962" s="718"/>
    </row>
    <row r="1963" spans="1:4" x14ac:dyDescent="0.25">
      <c r="A1963" s="6"/>
      <c r="D1963" s="718"/>
    </row>
    <row r="1964" spans="1:4" x14ac:dyDescent="0.25">
      <c r="A1964" s="6"/>
      <c r="D1964" s="718"/>
    </row>
    <row r="1965" spans="1:4" x14ac:dyDescent="0.25">
      <c r="A1965" s="6"/>
      <c r="D1965" s="718"/>
    </row>
    <row r="1966" spans="1:4" x14ac:dyDescent="0.25">
      <c r="A1966" s="6"/>
      <c r="D1966" s="718"/>
    </row>
    <row r="1967" spans="1:4" x14ac:dyDescent="0.25">
      <c r="A1967" s="6"/>
      <c r="D1967" s="718"/>
    </row>
    <row r="1968" spans="1:4" x14ac:dyDescent="0.25">
      <c r="A1968" s="6"/>
      <c r="D1968" s="718"/>
    </row>
    <row r="1969" spans="1:4" x14ac:dyDescent="0.25">
      <c r="A1969" s="6"/>
      <c r="D1969" s="718"/>
    </row>
    <row r="1970" spans="1:4" x14ac:dyDescent="0.25">
      <c r="A1970" s="6"/>
      <c r="D1970" s="718"/>
    </row>
    <row r="1971" spans="1:4" x14ac:dyDescent="0.25">
      <c r="A1971" s="6"/>
      <c r="D1971" s="718"/>
    </row>
    <row r="1972" spans="1:4" x14ac:dyDescent="0.25">
      <c r="A1972" s="6"/>
      <c r="D1972" s="718"/>
    </row>
    <row r="1973" spans="1:4" x14ac:dyDescent="0.25">
      <c r="A1973" s="6"/>
      <c r="D1973" s="718"/>
    </row>
    <row r="1974" spans="1:4" x14ac:dyDescent="0.25">
      <c r="A1974" s="6"/>
      <c r="D1974" s="718"/>
    </row>
    <row r="1975" spans="1:4" x14ac:dyDescent="0.25">
      <c r="A1975" s="6"/>
      <c r="D1975" s="718"/>
    </row>
    <row r="1976" spans="1:4" x14ac:dyDescent="0.25">
      <c r="A1976" s="6"/>
      <c r="D1976" s="718"/>
    </row>
    <row r="1977" spans="1:4" x14ac:dyDescent="0.25">
      <c r="A1977" s="6"/>
      <c r="D1977" s="718"/>
    </row>
    <row r="1978" spans="1:4" x14ac:dyDescent="0.25">
      <c r="A1978" s="6"/>
      <c r="D1978" s="718"/>
    </row>
    <row r="1979" spans="1:4" x14ac:dyDescent="0.25">
      <c r="A1979" s="6"/>
      <c r="D1979" s="718"/>
    </row>
    <row r="1980" spans="1:4" x14ac:dyDescent="0.25">
      <c r="A1980" s="6"/>
      <c r="D1980" s="718"/>
    </row>
    <row r="1981" spans="1:4" x14ac:dyDescent="0.25">
      <c r="A1981" s="6"/>
      <c r="D1981" s="718"/>
    </row>
    <row r="1982" spans="1:4" x14ac:dyDescent="0.25">
      <c r="A1982" s="6"/>
      <c r="D1982" s="718"/>
    </row>
    <row r="1983" spans="1:4" x14ac:dyDescent="0.25">
      <c r="A1983" s="6"/>
      <c r="D1983" s="718"/>
    </row>
    <row r="1984" spans="1:4" x14ac:dyDescent="0.25">
      <c r="A1984" s="6"/>
      <c r="D1984" s="718"/>
    </row>
    <row r="1985" spans="1:4" x14ac:dyDescent="0.25">
      <c r="A1985" s="6"/>
      <c r="D1985" s="718"/>
    </row>
    <row r="1986" spans="1:4" x14ac:dyDescent="0.25">
      <c r="A1986" s="6"/>
      <c r="D1986" s="718"/>
    </row>
    <row r="1987" spans="1:4" x14ac:dyDescent="0.25">
      <c r="A1987" s="6"/>
      <c r="D1987" s="718"/>
    </row>
    <row r="1988" spans="1:4" x14ac:dyDescent="0.25">
      <c r="A1988" s="6"/>
      <c r="D1988" s="718"/>
    </row>
    <row r="1989" spans="1:4" x14ac:dyDescent="0.25">
      <c r="A1989" s="6"/>
      <c r="D1989" s="718"/>
    </row>
    <row r="1990" spans="1:4" x14ac:dyDescent="0.25">
      <c r="A1990" s="6"/>
      <c r="D1990" s="718"/>
    </row>
    <row r="1991" spans="1:4" x14ac:dyDescent="0.25">
      <c r="A1991" s="6"/>
      <c r="D1991" s="718"/>
    </row>
    <row r="1992" spans="1:4" x14ac:dyDescent="0.25">
      <c r="A1992" s="6"/>
      <c r="D1992" s="718"/>
    </row>
    <row r="1993" spans="1:4" x14ac:dyDescent="0.25">
      <c r="A1993" s="6"/>
      <c r="D1993" s="718"/>
    </row>
    <row r="1994" spans="1:4" x14ac:dyDescent="0.25">
      <c r="A1994" s="6"/>
      <c r="D1994" s="718"/>
    </row>
    <row r="1995" spans="1:4" x14ac:dyDescent="0.25">
      <c r="A1995" s="6"/>
      <c r="D1995" s="718"/>
    </row>
    <row r="1996" spans="1:4" x14ac:dyDescent="0.25">
      <c r="A1996" s="6"/>
      <c r="D1996" s="718"/>
    </row>
    <row r="1997" spans="1:4" x14ac:dyDescent="0.25">
      <c r="A1997" s="6"/>
      <c r="D1997" s="718"/>
    </row>
    <row r="1998" spans="1:4" x14ac:dyDescent="0.25">
      <c r="A1998" s="6"/>
    </row>
    <row r="1999" spans="1:4" x14ac:dyDescent="0.25">
      <c r="A1999" s="6"/>
    </row>
    <row r="2000" spans="1:4"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sheetData>
  <sheetProtection algorithmName="SHA-512" hashValue="Buya6CIXeCTrRp6hv3S1BwBGq4qYH6d2Olr5XYw1iO3DvtfmoZ2oa3MezDjFW057JQia4ZCIamDccfIrtlWjPg==" saltValue="Nx5w8XbRg16WMtL2Blcw0g==" spinCount="100000" sheet="1" formatColumns="0" selectLockedCells="1"/>
  <protectedRanges>
    <protectedRange sqref="I46" name="Range5"/>
    <protectedRange sqref="I35" name="Range3"/>
    <protectedRange sqref="D34:D35" name="Range1"/>
    <protectedRange sqref="D40" name="Range2"/>
    <protectedRange sqref="I36" name="Range4"/>
  </protectedRanges>
  <mergeCells count="6">
    <mergeCell ref="A42:D42"/>
    <mergeCell ref="I5:I6"/>
    <mergeCell ref="C2:D2"/>
    <mergeCell ref="B7:C7"/>
    <mergeCell ref="B8:C8"/>
    <mergeCell ref="B37:C37"/>
  </mergeCells>
  <phoneticPr fontId="11" type="noConversion"/>
  <conditionalFormatting sqref="H21:H22">
    <cfRule type="expression" dxfId="1" priority="1">
      <formula>$I$24&gt;100%</formula>
    </cfRule>
  </conditionalFormatting>
  <dataValidations count="3">
    <dataValidation type="decimal" operator="greaterThanOrEqual" allowBlank="1" showInputMessage="1" showErrorMessage="1" sqref="I34:I35 D10 D22:D23 D40 D46 D29:D32" xr:uid="{00000000-0002-0000-0200-000000000000}">
      <formula1>0</formula1>
    </dataValidation>
    <dataValidation type="whole" operator="greaterThanOrEqual" allowBlank="1" showInputMessage="1" showErrorMessage="1" sqref="I10:I11 I15:I17 I27:I29 I39:I40 I42:I44 I46" xr:uid="{00000000-0002-0000-0200-000001000000}">
      <formula1>0</formula1>
    </dataValidation>
    <dataValidation operator="greaterThanOrEqual" allowBlank="1" showInputMessage="1" showErrorMessage="1" sqref="D27:D28" xr:uid="{00000000-0002-0000-0200-000002000000}"/>
  </dataValidations>
  <hyperlinks>
    <hyperlink ref="G4" r:id="rId1" display="asng@airportscouncil.org" xr:uid="{00000000-0004-0000-0200-000000000000}"/>
  </hyperlinks>
  <pageMargins left="0.46" right="0.49" top="0.53" bottom="0.52" header="0.54" footer="0.5"/>
  <pageSetup paperSize="3" scale="67" fitToHeight="3" orientation="landscape" r:id="rId2"/>
  <headerFooter alignWithMargins="0"/>
  <rowBreaks count="1" manualBreakCount="1">
    <brk id="7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M41"/>
  <sheetViews>
    <sheetView showGridLines="0" zoomScaleNormal="100" zoomScaleSheetLayoutView="75" workbookViewId="0">
      <pane ySplit="5" topLeftCell="A6" activePane="bottomLeft" state="frozen"/>
      <selection activeCell="G434" sqref="G434"/>
      <selection pane="bottomLeft" activeCell="E9" sqref="E9"/>
    </sheetView>
  </sheetViews>
  <sheetFormatPr defaultColWidth="8.6640625" defaultRowHeight="13.2" x14ac:dyDescent="0.25"/>
  <cols>
    <col min="1" max="1" width="8.6640625" customWidth="1"/>
    <col min="2" max="2" width="12.6640625" customWidth="1"/>
    <col min="3" max="3" width="44.6640625" customWidth="1"/>
    <col min="4" max="4" width="12.6640625" customWidth="1"/>
    <col min="5" max="11" width="16.6640625" customWidth="1"/>
    <col min="12" max="12" width="10.6640625" customWidth="1"/>
  </cols>
  <sheetData>
    <row r="1" spans="1:12" s="5" customFormat="1" ht="21" x14ac:dyDescent="0.4">
      <c r="A1" s="427" t="str">
        <f>MID(Instructions!B1,1,6)&amp;" ACI-NA Survey - Debt and Debt Service"</f>
        <v>FY2025 ACI-NA Survey - Debt and Debt Service</v>
      </c>
      <c r="B1" s="575"/>
      <c r="C1" s="575"/>
      <c r="D1" s="575"/>
      <c r="E1" s="575"/>
      <c r="F1" s="575"/>
      <c r="G1" s="575"/>
      <c r="H1" s="575"/>
      <c r="I1" s="575"/>
      <c r="J1" s="575"/>
      <c r="K1" s="575"/>
      <c r="L1" s="429" t="s">
        <v>972</v>
      </c>
    </row>
    <row r="2" spans="1:12" s="5" customFormat="1" ht="13.8" thickBot="1" x14ac:dyDescent="0.3">
      <c r="A2" s="549"/>
      <c r="B2" s="4" t="s">
        <v>122</v>
      </c>
      <c r="C2" s="1030">
        <f>'Stmt of Revs Exps'!C2:D2</f>
        <v>0</v>
      </c>
      <c r="D2" s="1031"/>
      <c r="E2" s="1032"/>
      <c r="G2" s="4"/>
      <c r="J2" s="4"/>
      <c r="K2" s="4"/>
      <c r="L2" s="576"/>
    </row>
    <row r="3" spans="1:12" s="5" customFormat="1" x14ac:dyDescent="0.25">
      <c r="A3" s="119"/>
      <c r="B3" s="4" t="s">
        <v>956</v>
      </c>
      <c r="C3" s="4"/>
      <c r="D3" s="4"/>
      <c r="E3" s="551">
        <f>'Stmt of Revs Exps'!D3</f>
        <v>0</v>
      </c>
      <c r="G3" s="1039" t="s">
        <v>6721</v>
      </c>
      <c r="H3" s="1040"/>
      <c r="K3" s="1033" t="s">
        <v>6733</v>
      </c>
      <c r="L3" s="1034"/>
    </row>
    <row r="4" spans="1:12" s="5" customFormat="1" ht="13.8" thickBot="1" x14ac:dyDescent="0.3">
      <c r="A4" s="119"/>
      <c r="B4" s="4" t="s">
        <v>123</v>
      </c>
      <c r="C4" s="4"/>
      <c r="D4" s="4"/>
      <c r="E4" s="552">
        <f>'Stmt of Revs Exps'!D4</f>
        <v>0</v>
      </c>
      <c r="G4" s="1041" t="str">
        <f>Instructions!D7</f>
        <v>EconAffairs@airportscouncil.org</v>
      </c>
      <c r="H4" s="1042"/>
      <c r="J4" s="4"/>
      <c r="K4" s="1035" t="s">
        <v>6734</v>
      </c>
      <c r="L4" s="1036"/>
    </row>
    <row r="5" spans="1:12" x14ac:dyDescent="0.25">
      <c r="A5" s="577"/>
      <c r="B5" s="578"/>
      <c r="C5" s="425"/>
      <c r="D5" s="425"/>
      <c r="E5" s="579"/>
      <c r="F5" s="425"/>
      <c r="G5" s="425"/>
      <c r="H5" s="75"/>
      <c r="I5" s="425"/>
      <c r="J5" s="550" t="s">
        <v>6783</v>
      </c>
      <c r="K5" s="1037" t="s">
        <v>7179</v>
      </c>
      <c r="L5" s="1038"/>
    </row>
    <row r="6" spans="1:12" ht="18.75" customHeight="1" x14ac:dyDescent="0.25">
      <c r="E6" s="34" t="s">
        <v>233</v>
      </c>
      <c r="F6" s="34" t="s">
        <v>234</v>
      </c>
      <c r="G6" s="34" t="s">
        <v>235</v>
      </c>
      <c r="H6" s="34" t="s">
        <v>236</v>
      </c>
      <c r="I6" s="34" t="s">
        <v>237</v>
      </c>
      <c r="J6" s="34" t="s">
        <v>238</v>
      </c>
      <c r="K6" s="34" t="s">
        <v>421</v>
      </c>
      <c r="L6" s="34" t="s">
        <v>6707</v>
      </c>
    </row>
    <row r="7" spans="1:12" ht="39.6" x14ac:dyDescent="0.25">
      <c r="B7" s="29" t="s">
        <v>613</v>
      </c>
      <c r="E7" s="15" t="s">
        <v>6883</v>
      </c>
      <c r="F7" s="15" t="s">
        <v>579</v>
      </c>
      <c r="G7" s="15" t="s">
        <v>458</v>
      </c>
      <c r="H7" s="15" t="s">
        <v>6749</v>
      </c>
      <c r="I7" s="15" t="s">
        <v>6705</v>
      </c>
      <c r="J7" s="15" t="s">
        <v>6706</v>
      </c>
      <c r="K7" s="15" t="s">
        <v>148</v>
      </c>
      <c r="L7" s="2" t="s">
        <v>241</v>
      </c>
    </row>
    <row r="8" spans="1:12" ht="15.75" customHeight="1" x14ac:dyDescent="0.25">
      <c r="A8" s="11"/>
      <c r="B8" s="565" t="s">
        <v>678</v>
      </c>
      <c r="E8" s="15"/>
      <c r="F8" s="15"/>
      <c r="G8" s="15"/>
      <c r="H8" s="15"/>
      <c r="I8" s="15"/>
      <c r="J8" s="15"/>
      <c r="K8" s="15"/>
    </row>
    <row r="9" spans="1:12" ht="14.25" customHeight="1" x14ac:dyDescent="0.25">
      <c r="A9" s="11" t="s">
        <v>2298</v>
      </c>
      <c r="B9" s="3" t="s">
        <v>239</v>
      </c>
      <c r="E9" s="760">
        <f>E15</f>
        <v>0</v>
      </c>
      <c r="F9" s="761">
        <f>F15</f>
        <v>0</v>
      </c>
      <c r="G9" s="761">
        <f>G15</f>
        <v>0</v>
      </c>
      <c r="H9" s="760">
        <f>H15</f>
        <v>0</v>
      </c>
      <c r="I9" s="761">
        <f>I15</f>
        <v>0</v>
      </c>
      <c r="J9" s="692">
        <f>SUM(F9:I9)</f>
        <v>0</v>
      </c>
      <c r="K9" s="693">
        <f>SUM(E9:I9)</f>
        <v>0</v>
      </c>
      <c r="L9" s="694" t="e">
        <f>K9/$K$9</f>
        <v>#DIV/0!</v>
      </c>
    </row>
    <row r="10" spans="1:12" ht="14.25" customHeight="1" x14ac:dyDescent="0.25">
      <c r="A10" s="16" t="s">
        <v>2299</v>
      </c>
      <c r="B10" s="192" t="s">
        <v>6882</v>
      </c>
      <c r="E10" s="515"/>
      <c r="F10" s="515"/>
      <c r="G10" s="515"/>
      <c r="H10" s="515"/>
      <c r="I10" s="515"/>
      <c r="J10" s="692">
        <f>SUM(F10:I10)</f>
        <v>0</v>
      </c>
      <c r="K10" s="693">
        <f>SUM(E10:I10)</f>
        <v>0</v>
      </c>
      <c r="L10" s="694" t="e">
        <f>K10/$K$9</f>
        <v>#DIV/0!</v>
      </c>
    </row>
    <row r="11" spans="1:12" x14ac:dyDescent="0.25">
      <c r="J11" s="11"/>
    </row>
    <row r="12" spans="1:12" x14ac:dyDescent="0.25">
      <c r="A12" s="11"/>
      <c r="B12" s="4" t="s">
        <v>679</v>
      </c>
      <c r="K12" s="9"/>
      <c r="L12" s="9" t="s">
        <v>241</v>
      </c>
    </row>
    <row r="13" spans="1:12" x14ac:dyDescent="0.25">
      <c r="A13" s="16" t="s">
        <v>2300</v>
      </c>
      <c r="B13" s="7" t="s">
        <v>386</v>
      </c>
      <c r="E13" s="514"/>
      <c r="F13" s="514"/>
      <c r="G13" s="515"/>
      <c r="H13" s="514"/>
      <c r="I13" s="514"/>
      <c r="J13" s="693">
        <f>SUM(F13:I13)</f>
        <v>0</v>
      </c>
      <c r="K13" s="693">
        <f>SUM(E13:I13)</f>
        <v>0</v>
      </c>
      <c r="L13" s="694" t="e">
        <f>K13/$K$15</f>
        <v>#DIV/0!</v>
      </c>
    </row>
    <row r="14" spans="1:12" ht="14.25" customHeight="1" x14ac:dyDescent="0.25">
      <c r="A14" s="16" t="s">
        <v>2301</v>
      </c>
      <c r="B14" s="7" t="s">
        <v>387</v>
      </c>
      <c r="E14" s="515"/>
      <c r="F14" s="515"/>
      <c r="G14" s="515"/>
      <c r="H14" s="515"/>
      <c r="I14" s="515"/>
      <c r="J14" s="693">
        <f>SUM(F14:I14)</f>
        <v>0</v>
      </c>
      <c r="K14" s="693">
        <f>SUM(E14:I14)</f>
        <v>0</v>
      </c>
      <c r="L14" s="694" t="e">
        <f>K14/$K$15</f>
        <v>#DIV/0!</v>
      </c>
    </row>
    <row r="15" spans="1:12" ht="14.25" customHeight="1" x14ac:dyDescent="0.25">
      <c r="A15" s="16" t="s">
        <v>2302</v>
      </c>
      <c r="B15" s="417" t="s">
        <v>6722</v>
      </c>
      <c r="E15" s="695">
        <f>E14+E13</f>
        <v>0</v>
      </c>
      <c r="F15" s="695">
        <f>F14+F13</f>
        <v>0</v>
      </c>
      <c r="G15" s="695">
        <f>G14+G13</f>
        <v>0</v>
      </c>
      <c r="H15" s="695">
        <f>H14+H13</f>
        <v>0</v>
      </c>
      <c r="I15" s="695">
        <f>I14+I13</f>
        <v>0</v>
      </c>
      <c r="J15" s="693">
        <f>SUM(F15:I15)</f>
        <v>0</v>
      </c>
      <c r="K15" s="693">
        <f>SUM(E15:I15)</f>
        <v>0</v>
      </c>
      <c r="L15" s="694" t="e">
        <f>K15/$K$15</f>
        <v>#DIV/0!</v>
      </c>
    </row>
    <row r="16" spans="1:12" ht="14.25" customHeight="1" x14ac:dyDescent="0.25"/>
    <row r="17" spans="1:13" ht="14.25" customHeight="1" x14ac:dyDescent="0.25">
      <c r="A17" s="11"/>
      <c r="B17" s="565" t="s">
        <v>240</v>
      </c>
      <c r="L17" s="9" t="s">
        <v>241</v>
      </c>
    </row>
    <row r="18" spans="1:13" ht="15" customHeight="1" x14ac:dyDescent="0.25">
      <c r="A18" s="16" t="s">
        <v>2304</v>
      </c>
      <c r="B18" s="3" t="s">
        <v>922</v>
      </c>
      <c r="E18" s="527"/>
      <c r="F18" s="527"/>
      <c r="G18" s="527"/>
      <c r="H18" s="527"/>
      <c r="I18" s="527"/>
      <c r="J18" s="693">
        <f>SUM(F18:I18)</f>
        <v>0</v>
      </c>
      <c r="K18" s="696">
        <f>SUM(E18:I18)</f>
        <v>0</v>
      </c>
      <c r="L18" s="694" t="e">
        <f>K18/$K$18</f>
        <v>#DIV/0!</v>
      </c>
    </row>
    <row r="19" spans="1:13" ht="14.25" customHeight="1" x14ac:dyDescent="0.25">
      <c r="A19" s="11"/>
      <c r="B19" s="7"/>
    </row>
    <row r="20" spans="1:13" ht="14.25" customHeight="1" x14ac:dyDescent="0.25">
      <c r="A20" s="16" t="s">
        <v>2305</v>
      </c>
      <c r="B20" s="580" t="s">
        <v>6884</v>
      </c>
      <c r="E20" s="571"/>
      <c r="F20" s="571"/>
      <c r="G20" s="571"/>
      <c r="H20" s="571"/>
      <c r="I20" s="571"/>
      <c r="J20" s="693">
        <f>SUM(F20:I20)</f>
        <v>0</v>
      </c>
      <c r="K20" s="693">
        <f>SUM(E20:I20)</f>
        <v>0</v>
      </c>
      <c r="L20" s="697" t="e">
        <f>K20/$K$18</f>
        <v>#DIV/0!</v>
      </c>
    </row>
    <row r="21" spans="1:13" ht="14.25" customHeight="1" x14ac:dyDescent="0.25">
      <c r="A21" s="16" t="s">
        <v>2306</v>
      </c>
      <c r="B21" s="581" t="s">
        <v>6888</v>
      </c>
      <c r="E21" s="698">
        <f>E20+E18</f>
        <v>0</v>
      </c>
      <c r="F21" s="698">
        <f>F20+F18</f>
        <v>0</v>
      </c>
      <c r="G21" s="698">
        <f>G20+G18</f>
        <v>0</v>
      </c>
      <c r="H21" s="698">
        <f>H20+H18</f>
        <v>0</v>
      </c>
      <c r="I21" s="698">
        <f>I20+I18</f>
        <v>0</v>
      </c>
      <c r="J21" s="693">
        <f>SUM(F21:I21)</f>
        <v>0</v>
      </c>
      <c r="K21" s="696">
        <f>SUM(E21:I21)</f>
        <v>0</v>
      </c>
      <c r="L21" s="694" t="e">
        <f>K21/$K$18</f>
        <v>#DIV/0!</v>
      </c>
    </row>
    <row r="22" spans="1:13" x14ac:dyDescent="0.25">
      <c r="A22" s="11"/>
      <c r="C22" s="582"/>
      <c r="D22" s="582"/>
      <c r="E22" s="699"/>
      <c r="F22" s="14"/>
    </row>
    <row r="23" spans="1:13" x14ac:dyDescent="0.25">
      <c r="A23" s="11"/>
      <c r="B23" s="583" t="s">
        <v>794</v>
      </c>
      <c r="C23" s="582"/>
      <c r="D23" s="582"/>
      <c r="E23" s="700" t="s">
        <v>593</v>
      </c>
      <c r="F23" s="9" t="s">
        <v>594</v>
      </c>
      <c r="G23" s="9" t="s">
        <v>6766</v>
      </c>
      <c r="H23" s="9" t="s">
        <v>2167</v>
      </c>
    </row>
    <row r="24" spans="1:13" x14ac:dyDescent="0.25">
      <c r="A24" s="16" t="s">
        <v>2307</v>
      </c>
      <c r="B24" s="192" t="s">
        <v>291</v>
      </c>
      <c r="C24" s="20"/>
      <c r="D24" s="20"/>
      <c r="E24" s="572"/>
      <c r="F24" s="573"/>
      <c r="G24" s="574"/>
      <c r="H24" s="574"/>
    </row>
    <row r="25" spans="1:13" x14ac:dyDescent="0.25">
      <c r="A25" s="16" t="s">
        <v>2308</v>
      </c>
      <c r="B25" s="193" t="s">
        <v>290</v>
      </c>
      <c r="C25" s="584"/>
      <c r="D25" s="584"/>
      <c r="E25" s="572"/>
      <c r="F25" s="573"/>
      <c r="G25" s="574"/>
      <c r="H25" s="574"/>
    </row>
    <row r="26" spans="1:13" x14ac:dyDescent="0.25">
      <c r="A26" s="11"/>
      <c r="B26" s="193"/>
      <c r="C26" s="584"/>
      <c r="D26" s="584"/>
      <c r="E26" s="701"/>
      <c r="F26" s="14"/>
    </row>
    <row r="27" spans="1:13" ht="13.8" x14ac:dyDescent="0.25">
      <c r="B27" s="585"/>
    </row>
    <row r="28" spans="1:13" x14ac:dyDescent="0.25">
      <c r="A28" s="11"/>
      <c r="B28" s="586" t="s">
        <v>296</v>
      </c>
      <c r="K28" s="1" t="s">
        <v>215</v>
      </c>
    </row>
    <row r="29" spans="1:13" x14ac:dyDescent="0.25">
      <c r="B29" s="1028" t="s">
        <v>853</v>
      </c>
      <c r="C29" s="1029"/>
      <c r="D29" s="1029"/>
      <c r="E29" s="1029"/>
      <c r="F29" s="1029"/>
      <c r="G29" s="1029"/>
      <c r="H29" s="1029"/>
      <c r="I29" s="1029"/>
      <c r="J29" s="1029"/>
      <c r="K29" s="1029"/>
      <c r="L29" s="587"/>
    </row>
    <row r="30" spans="1:13" ht="36" customHeight="1" x14ac:dyDescent="0.25">
      <c r="A30" s="24" t="str">
        <f>E6</f>
        <v>(a)</v>
      </c>
      <c r="B30" s="1028" t="s">
        <v>427</v>
      </c>
      <c r="C30" s="1029"/>
      <c r="D30" s="1029"/>
      <c r="E30" s="1029"/>
      <c r="F30" s="1029"/>
      <c r="G30" s="1029"/>
      <c r="H30" s="1029"/>
      <c r="I30" s="1029"/>
      <c r="J30" s="1029"/>
      <c r="K30" s="1029"/>
      <c r="L30" s="622"/>
      <c r="M30" s="1"/>
    </row>
    <row r="31" spans="1:13" ht="27.75" customHeight="1" x14ac:dyDescent="0.25">
      <c r="A31" s="24" t="str">
        <f>F6</f>
        <v>(b)</v>
      </c>
      <c r="B31" s="1028" t="s">
        <v>1034</v>
      </c>
      <c r="C31" s="1029"/>
      <c r="D31" s="1029"/>
      <c r="E31" s="1029"/>
      <c r="F31" s="1029"/>
      <c r="G31" s="1029"/>
      <c r="H31" s="1029"/>
      <c r="I31" s="1029"/>
      <c r="J31" s="1029"/>
      <c r="K31" s="1029"/>
      <c r="L31" s="702"/>
    </row>
    <row r="32" spans="1:13" ht="42.75" customHeight="1" x14ac:dyDescent="0.25">
      <c r="A32" s="24" t="str">
        <f>G6</f>
        <v>(c)</v>
      </c>
      <c r="B32" s="1028" t="s">
        <v>117</v>
      </c>
      <c r="C32" s="1029"/>
      <c r="D32" s="1029"/>
      <c r="E32" s="1029"/>
      <c r="F32" s="1029"/>
      <c r="G32" s="1029"/>
      <c r="H32" s="1029"/>
      <c r="I32" s="1029"/>
      <c r="J32" s="1029"/>
      <c r="K32" s="1029"/>
      <c r="L32" s="702"/>
    </row>
    <row r="33" spans="1:12" ht="27" customHeight="1" x14ac:dyDescent="0.25">
      <c r="A33" s="24" t="s">
        <v>236</v>
      </c>
      <c r="B33" s="1028" t="s">
        <v>677</v>
      </c>
      <c r="C33" s="1029"/>
      <c r="D33" s="1029"/>
      <c r="E33" s="1029"/>
      <c r="F33" s="1029"/>
      <c r="G33" s="1029"/>
      <c r="H33" s="1029"/>
      <c r="I33" s="1029"/>
      <c r="J33" s="1029"/>
      <c r="K33" s="1029"/>
      <c r="L33" s="703"/>
    </row>
    <row r="34" spans="1:12" ht="41.25" customHeight="1" x14ac:dyDescent="0.25">
      <c r="A34" s="24" t="s">
        <v>237</v>
      </c>
      <c r="B34" s="1028" t="s">
        <v>2390</v>
      </c>
      <c r="C34" s="1029"/>
      <c r="D34" s="1029"/>
      <c r="E34" s="1029"/>
      <c r="F34" s="1029"/>
      <c r="G34" s="1029"/>
      <c r="H34" s="1029"/>
      <c r="I34" s="1029"/>
      <c r="J34" s="1029"/>
      <c r="K34" s="1029"/>
      <c r="L34" s="622"/>
    </row>
    <row r="35" spans="1:12" ht="24.75" customHeight="1" x14ac:dyDescent="0.25">
      <c r="A35" s="564" t="s">
        <v>6885</v>
      </c>
      <c r="B35" s="1028" t="s">
        <v>2391</v>
      </c>
      <c r="C35" s="1029"/>
      <c r="D35" s="1029"/>
      <c r="E35" s="1029"/>
      <c r="F35" s="1029"/>
      <c r="G35" s="1029"/>
      <c r="H35" s="1029"/>
      <c r="I35" s="1029"/>
      <c r="J35" s="1029"/>
      <c r="K35" s="1029"/>
    </row>
    <row r="36" spans="1:12" ht="47.25" customHeight="1" x14ac:dyDescent="0.25">
      <c r="A36" s="564" t="s">
        <v>6886</v>
      </c>
      <c r="B36" s="1028" t="s">
        <v>2392</v>
      </c>
      <c r="C36" s="1029"/>
      <c r="D36" s="1029"/>
      <c r="E36" s="1029"/>
      <c r="F36" s="1029"/>
      <c r="G36" s="1029"/>
      <c r="H36" s="1029"/>
      <c r="I36" s="1029"/>
      <c r="J36" s="1029"/>
      <c r="K36" s="1029"/>
      <c r="L36" s="704"/>
    </row>
    <row r="37" spans="1:12" ht="42" customHeight="1" x14ac:dyDescent="0.25">
      <c r="A37" s="564" t="s">
        <v>6887</v>
      </c>
      <c r="B37" s="1028" t="s">
        <v>2393</v>
      </c>
      <c r="C37" s="1029"/>
      <c r="D37" s="1029"/>
      <c r="E37" s="1029"/>
      <c r="F37" s="1029"/>
      <c r="G37" s="1029"/>
      <c r="H37" s="1029"/>
      <c r="I37" s="1029"/>
      <c r="J37" s="1029"/>
      <c r="K37" s="1029"/>
      <c r="L37" s="704"/>
    </row>
    <row r="38" spans="1:12" x14ac:dyDescent="0.25">
      <c r="A38" s="24" t="str">
        <f>A24</f>
        <v>DD9</v>
      </c>
      <c r="B38" s="1027" t="s">
        <v>715</v>
      </c>
      <c r="C38" s="1027"/>
      <c r="D38" s="1027"/>
      <c r="E38" s="1027"/>
      <c r="F38" s="1027"/>
      <c r="G38" s="1027"/>
      <c r="H38" s="1027"/>
      <c r="I38" s="1027"/>
      <c r="J38" s="1027"/>
      <c r="K38" s="1027"/>
      <c r="L38" s="705"/>
    </row>
    <row r="39" spans="1:12" x14ac:dyDescent="0.25">
      <c r="A39" s="24" t="str">
        <f>A25</f>
        <v>DD10</v>
      </c>
      <c r="B39" s="1027" t="s">
        <v>716</v>
      </c>
      <c r="C39" s="1027"/>
      <c r="D39" s="1027"/>
      <c r="E39" s="1027"/>
      <c r="F39" s="1027"/>
      <c r="G39" s="1027"/>
      <c r="H39" s="1027"/>
      <c r="I39" s="1027"/>
      <c r="J39" s="1027"/>
      <c r="K39" s="1027"/>
      <c r="L39" s="705"/>
    </row>
    <row r="40" spans="1:12" x14ac:dyDescent="0.25">
      <c r="A40" s="24"/>
      <c r="B40" s="11"/>
      <c r="C40" s="705"/>
      <c r="D40" s="705"/>
      <c r="E40" s="705"/>
      <c r="F40" s="705"/>
      <c r="G40" s="705"/>
      <c r="H40" s="705"/>
      <c r="I40" s="705"/>
      <c r="J40" s="705"/>
      <c r="K40" s="705"/>
      <c r="L40" s="705"/>
    </row>
    <row r="41" spans="1:12" ht="33.75" customHeight="1" x14ac:dyDescent="0.25">
      <c r="A41" s="11"/>
      <c r="B41" s="11"/>
    </row>
  </sheetData>
  <sheetProtection algorithmName="SHA-512" hashValue="9FLqgzzgRUIX+3o35p/iAIuBZWT6BQVY++KQpJAx9GlyYN9iJX0UJdoB1QFXVO/c9B4r8dHIoKIF7iaaw4sMfQ==" saltValue="bj1X3y7leNgL57CCh1kxww==" spinCount="100000" sheet="1" formatColumns="0" selectLockedCells="1"/>
  <protectedRanges>
    <protectedRange sqref="E24:H25" name="Range1"/>
  </protectedRanges>
  <mergeCells count="17">
    <mergeCell ref="C2:E2"/>
    <mergeCell ref="K3:L3"/>
    <mergeCell ref="K4:L4"/>
    <mergeCell ref="K5:L5"/>
    <mergeCell ref="B33:K33"/>
    <mergeCell ref="G3:H3"/>
    <mergeCell ref="G4:H4"/>
    <mergeCell ref="B29:K29"/>
    <mergeCell ref="B39:K39"/>
    <mergeCell ref="B32:K32"/>
    <mergeCell ref="B30:K30"/>
    <mergeCell ref="B31:K31"/>
    <mergeCell ref="B34:K34"/>
    <mergeCell ref="B35:K35"/>
    <mergeCell ref="B36:K36"/>
    <mergeCell ref="B37:K37"/>
    <mergeCell ref="B38:K38"/>
  </mergeCells>
  <phoneticPr fontId="11" type="noConversion"/>
  <dataValidations count="1">
    <dataValidation type="decimal" operator="greaterThanOrEqual" allowBlank="1" showInputMessage="1" showErrorMessage="1" sqref="E13:I14 E10 F10 F9 G9 G10 H10 I9 I10" xr:uid="{00000000-0002-0000-0300-000000000000}">
      <formula1>0</formula1>
    </dataValidation>
  </dataValidations>
  <hyperlinks>
    <hyperlink ref="G4" r:id="rId1" display="asng@airportscouncil.org" xr:uid="{00000000-0004-0000-0300-000000000000}"/>
  </hyperlinks>
  <pageMargins left="0.3" right="0.26" top="0.78" bottom="1" header="0.5" footer="0.5"/>
  <pageSetup paperSize="3" scale="65" fitToHeight="2" orientation="landscape" r:id="rId2"/>
  <headerFooter alignWithMargins="0"/>
  <rowBreaks count="1" manualBreakCount="1">
    <brk id="27"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P774"/>
  <sheetViews>
    <sheetView showGridLines="0" zoomScaleNormal="100" zoomScaleSheetLayoutView="75" workbookViewId="0">
      <pane ySplit="5" topLeftCell="A17" activePane="bottomLeft" state="frozen"/>
      <selection activeCell="G434" sqref="G434"/>
      <selection pane="bottomLeft" activeCell="D58" sqref="D58"/>
    </sheetView>
  </sheetViews>
  <sheetFormatPr defaultColWidth="8.6640625" defaultRowHeight="13.2" x14ac:dyDescent="0.25"/>
  <cols>
    <col min="1" max="1" width="12.6640625" customWidth="1"/>
    <col min="2" max="2" width="38.6640625" customWidth="1"/>
    <col min="3" max="3" width="20.109375" customWidth="1"/>
    <col min="4" max="4" width="20.6640625" customWidth="1"/>
    <col min="5" max="5" width="18.44140625" customWidth="1"/>
    <col min="6" max="6" width="13.44140625" customWidth="1"/>
    <col min="7" max="7" width="15.6640625" customWidth="1"/>
    <col min="8" max="10" width="13.44140625" customWidth="1"/>
    <col min="11" max="16" width="8.6640625" hidden="1" customWidth="1"/>
  </cols>
  <sheetData>
    <row r="1" spans="1:16" ht="21" x14ac:dyDescent="0.4">
      <c r="A1" s="427" t="str">
        <f>MID(Instructions!B1,1,6)&amp;" ACI-NA Survey - General Airport Information"</f>
        <v>FY2025 ACI-NA Survey - General Airport Information</v>
      </c>
      <c r="B1" s="682"/>
      <c r="C1" s="682"/>
      <c r="D1" s="682"/>
      <c r="E1" s="682"/>
      <c r="F1" s="682"/>
      <c r="G1" s="682"/>
      <c r="H1" s="682"/>
      <c r="I1" s="682"/>
      <c r="J1" s="429" t="s">
        <v>49</v>
      </c>
      <c r="K1" t="s">
        <v>1240</v>
      </c>
      <c r="L1" s="20" t="s">
        <v>7233</v>
      </c>
      <c r="M1" t="s">
        <v>1129</v>
      </c>
      <c r="N1" t="s">
        <v>6889</v>
      </c>
      <c r="P1" s="20" t="s">
        <v>7171</v>
      </c>
    </row>
    <row r="2" spans="1:16" ht="16.2" thickBot="1" x14ac:dyDescent="0.35">
      <c r="A2" s="449"/>
      <c r="J2" s="182"/>
      <c r="K2" t="s">
        <v>1241</v>
      </c>
      <c r="L2" t="s">
        <v>6890</v>
      </c>
      <c r="M2" t="s">
        <v>6891</v>
      </c>
      <c r="N2" t="s">
        <v>6892</v>
      </c>
      <c r="P2" s="20" t="s">
        <v>7172</v>
      </c>
    </row>
    <row r="3" spans="1:16" x14ac:dyDescent="0.25">
      <c r="A3" s="450"/>
      <c r="B3" s="4" t="s">
        <v>862</v>
      </c>
      <c r="C3" s="9"/>
      <c r="D3" s="9"/>
      <c r="G3" s="1039" t="s">
        <v>6721</v>
      </c>
      <c r="H3" s="1040"/>
      <c r="J3" s="182"/>
      <c r="L3" t="s">
        <v>6893</v>
      </c>
      <c r="P3" s="20" t="s">
        <v>7173</v>
      </c>
    </row>
    <row r="4" spans="1:16" ht="13.8" thickBot="1" x14ac:dyDescent="0.3">
      <c r="A4" s="592" t="s">
        <v>2200</v>
      </c>
      <c r="B4" t="s">
        <v>94</v>
      </c>
      <c r="C4" s="1046">
        <f>'Stmt of Revs Exps'!C2:D2</f>
        <v>0</v>
      </c>
      <c r="D4" s="1047"/>
      <c r="E4" s="1048"/>
      <c r="G4" s="1041" t="str">
        <f>Instructions!D7</f>
        <v>EconAffairs@airportscouncil.org</v>
      </c>
      <c r="H4" s="1042"/>
      <c r="I4" s="1033" t="s">
        <v>6733</v>
      </c>
      <c r="J4" s="1034"/>
      <c r="P4" s="20" t="s">
        <v>7174</v>
      </c>
    </row>
    <row r="5" spans="1:16" x14ac:dyDescent="0.25">
      <c r="A5" s="593" t="s">
        <v>2201</v>
      </c>
      <c r="B5" s="75" t="s">
        <v>284</v>
      </c>
      <c r="C5" s="27">
        <f>'Stmt of Revs Exps'!D3</f>
        <v>0</v>
      </c>
      <c r="D5" s="75"/>
      <c r="E5" s="75"/>
      <c r="F5" s="75"/>
      <c r="G5" s="75"/>
      <c r="H5" s="75"/>
      <c r="I5" s="1035" t="s">
        <v>6734</v>
      </c>
      <c r="J5" s="1036"/>
    </row>
    <row r="6" spans="1:16" x14ac:dyDescent="0.25">
      <c r="A6" s="16" t="s">
        <v>2202</v>
      </c>
      <c r="B6" s="489" t="s">
        <v>830</v>
      </c>
      <c r="C6" s="748"/>
      <c r="D6" s="544" t="s">
        <v>1064</v>
      </c>
    </row>
    <row r="7" spans="1:16" x14ac:dyDescent="0.25">
      <c r="A7" s="16" t="s">
        <v>2203</v>
      </c>
      <c r="B7" t="s">
        <v>285</v>
      </c>
      <c r="C7" s="635">
        <f>'Stmt of Revs Exps'!D4</f>
        <v>0</v>
      </c>
      <c r="D7" s="7"/>
    </row>
    <row r="8" spans="1:16" x14ac:dyDescent="0.25">
      <c r="A8" s="16" t="s">
        <v>2204</v>
      </c>
      <c r="B8" s="20" t="s">
        <v>454</v>
      </c>
      <c r="C8" s="498"/>
      <c r="D8" s="7"/>
    </row>
    <row r="9" spans="1:16" x14ac:dyDescent="0.25">
      <c r="A9" s="6"/>
      <c r="B9" s="4" t="s">
        <v>230</v>
      </c>
      <c r="H9" s="643"/>
    </row>
    <row r="10" spans="1:16" x14ac:dyDescent="0.25">
      <c r="A10" s="594" t="s">
        <v>2205</v>
      </c>
      <c r="B10" s="595" t="s">
        <v>88</v>
      </c>
      <c r="C10" s="599"/>
      <c r="D10" s="498"/>
      <c r="H10" s="683"/>
    </row>
    <row r="11" spans="1:16" x14ac:dyDescent="0.25">
      <c r="A11" s="594" t="s">
        <v>2206</v>
      </c>
      <c r="B11" s="595" t="s">
        <v>90</v>
      </c>
      <c r="C11" s="599"/>
      <c r="D11" s="498"/>
      <c r="H11" s="683"/>
    </row>
    <row r="12" spans="1:16" x14ac:dyDescent="0.25">
      <c r="A12" s="596" t="s">
        <v>2207</v>
      </c>
      <c r="B12" s="595" t="s">
        <v>566</v>
      </c>
      <c r="C12" s="599"/>
      <c r="D12" s="498"/>
      <c r="H12" s="683"/>
    </row>
    <row r="13" spans="1:16" x14ac:dyDescent="0.25">
      <c r="A13" s="596" t="s">
        <v>2208</v>
      </c>
      <c r="B13" s="597" t="s">
        <v>89</v>
      </c>
      <c r="C13" s="597"/>
      <c r="D13" s="498"/>
      <c r="H13" s="683"/>
    </row>
    <row r="14" spans="1:16" x14ac:dyDescent="0.25">
      <c r="A14" s="594" t="s">
        <v>2209</v>
      </c>
      <c r="B14" s="595" t="s">
        <v>91</v>
      </c>
      <c r="C14" s="597"/>
      <c r="D14" s="498"/>
      <c r="H14" s="683"/>
    </row>
    <row r="15" spans="1:16" x14ac:dyDescent="0.25">
      <c r="A15" s="594"/>
      <c r="B15" s="7"/>
      <c r="C15" s="7"/>
      <c r="D15" s="7"/>
    </row>
    <row r="16" spans="1:16" ht="13.8" x14ac:dyDescent="0.25">
      <c r="A16" s="594" t="s">
        <v>2210</v>
      </c>
      <c r="B16" s="598" t="s">
        <v>87</v>
      </c>
      <c r="C16" s="684"/>
      <c r="D16" s="605"/>
      <c r="E16" s="599"/>
      <c r="F16" s="684"/>
      <c r="H16" s="1049"/>
      <c r="I16" s="1050"/>
      <c r="J16" s="1050"/>
    </row>
    <row r="17" spans="1:10" x14ac:dyDescent="0.25">
      <c r="A17" s="599"/>
      <c r="B17" s="600" t="s">
        <v>834</v>
      </c>
      <c r="C17" s="498"/>
      <c r="D17" s="605"/>
      <c r="E17" s="600" t="s">
        <v>837</v>
      </c>
      <c r="F17" s="498"/>
      <c r="H17" s="1049"/>
      <c r="I17" s="1049"/>
      <c r="J17" s="1049"/>
    </row>
    <row r="18" spans="1:10" x14ac:dyDescent="0.25">
      <c r="A18" s="599"/>
      <c r="B18" s="600" t="s">
        <v>835</v>
      </c>
      <c r="C18" s="498"/>
      <c r="D18" s="605"/>
      <c r="E18" s="600" t="s">
        <v>152</v>
      </c>
      <c r="F18" s="498"/>
      <c r="H18" s="1049"/>
      <c r="I18" s="1049"/>
      <c r="J18" s="1049"/>
    </row>
    <row r="19" spans="1:10" x14ac:dyDescent="0.25">
      <c r="A19" s="599"/>
      <c r="B19" s="600" t="s">
        <v>836</v>
      </c>
      <c r="C19" s="498"/>
      <c r="D19" s="605"/>
      <c r="E19" s="600" t="s">
        <v>838</v>
      </c>
      <c r="F19" s="498"/>
    </row>
    <row r="20" spans="1:10" x14ac:dyDescent="0.25">
      <c r="A20" s="599"/>
      <c r="B20" s="600" t="s">
        <v>420</v>
      </c>
      <c r="C20" s="498"/>
      <c r="D20" s="605"/>
      <c r="E20" s="599"/>
      <c r="F20" s="599"/>
    </row>
    <row r="22" spans="1:10" s="599" customFormat="1" x14ac:dyDescent="0.25">
      <c r="A22" s="594" t="s">
        <v>2211</v>
      </c>
      <c r="B22" s="601" t="s">
        <v>963</v>
      </c>
      <c r="C22" s="500"/>
      <c r="D22" s="685"/>
      <c r="E22" s="685"/>
    </row>
    <row r="24" spans="1:10" x14ac:dyDescent="0.25">
      <c r="B24" s="1" t="s">
        <v>402</v>
      </c>
      <c r="J24" s="1"/>
    </row>
    <row r="25" spans="1:10" s="599" customFormat="1" x14ac:dyDescent="0.25">
      <c r="A25" s="594" t="s">
        <v>2212</v>
      </c>
      <c r="B25" s="599" t="s">
        <v>817</v>
      </c>
      <c r="E25" s="524"/>
    </row>
    <row r="27" spans="1:10" x14ac:dyDescent="0.25">
      <c r="B27" s="1" t="s">
        <v>403</v>
      </c>
    </row>
    <row r="28" spans="1:10" s="599" customFormat="1" x14ac:dyDescent="0.25">
      <c r="A28" s="594" t="s">
        <v>2213</v>
      </c>
      <c r="B28" s="602" t="s">
        <v>7123</v>
      </c>
      <c r="D28" s="498"/>
      <c r="J28" s="613"/>
    </row>
    <row r="29" spans="1:10" s="599" customFormat="1" x14ac:dyDescent="0.25">
      <c r="D29" s="686" t="s">
        <v>819</v>
      </c>
      <c r="E29" s="686" t="s">
        <v>820</v>
      </c>
    </row>
    <row r="30" spans="1:10" s="599" customFormat="1" ht="57.6" customHeight="1" x14ac:dyDescent="0.25">
      <c r="A30" s="603" t="s">
        <v>2214</v>
      </c>
      <c r="B30" s="604" t="s">
        <v>7175</v>
      </c>
      <c r="D30" s="498"/>
      <c r="E30" s="498"/>
    </row>
    <row r="31" spans="1:10" x14ac:dyDescent="0.25">
      <c r="A31" s="11"/>
      <c r="B31" s="31"/>
      <c r="D31" s="11"/>
      <c r="E31" s="11"/>
      <c r="H31" s="5"/>
    </row>
    <row r="32" spans="1:10" x14ac:dyDescent="0.25">
      <c r="A32" s="11"/>
      <c r="B32" s="4" t="s">
        <v>405</v>
      </c>
      <c r="D32" s="11"/>
      <c r="E32" s="11"/>
      <c r="H32" s="5"/>
      <c r="J32" s="1"/>
    </row>
    <row r="33" spans="1:10" s="599" customFormat="1" x14ac:dyDescent="0.25">
      <c r="A33" s="594" t="s">
        <v>2215</v>
      </c>
      <c r="B33" s="595" t="s">
        <v>738</v>
      </c>
      <c r="E33" s="498"/>
    </row>
    <row r="34" spans="1:10" s="599" customFormat="1" x14ac:dyDescent="0.25">
      <c r="A34" s="594" t="s">
        <v>2216</v>
      </c>
      <c r="B34" s="602" t="s">
        <v>7462</v>
      </c>
      <c r="E34" s="500"/>
      <c r="H34" s="597"/>
    </row>
    <row r="35" spans="1:10" s="599" customFormat="1" x14ac:dyDescent="0.25">
      <c r="A35" s="596"/>
      <c r="B35" s="595"/>
      <c r="E35" s="594"/>
      <c r="H35" s="597"/>
    </row>
    <row r="36" spans="1:10" x14ac:dyDescent="0.25">
      <c r="A36" s="11"/>
      <c r="B36" s="4" t="s">
        <v>807</v>
      </c>
      <c r="D36" s="11" t="s">
        <v>818</v>
      </c>
      <c r="E36" s="11" t="s">
        <v>81</v>
      </c>
      <c r="F36" s="11"/>
    </row>
    <row r="37" spans="1:10" s="599" customFormat="1" x14ac:dyDescent="0.25">
      <c r="A37" s="594" t="s">
        <v>2217</v>
      </c>
      <c r="B37" s="605" t="s">
        <v>82</v>
      </c>
      <c r="D37" s="500"/>
      <c r="E37" s="516"/>
      <c r="F37" s="594"/>
    </row>
    <row r="38" spans="1:10" s="599" customFormat="1" x14ac:dyDescent="0.25">
      <c r="A38" s="594" t="s">
        <v>2218</v>
      </c>
      <c r="B38" s="605" t="s">
        <v>83</v>
      </c>
      <c r="D38" s="500"/>
      <c r="E38" s="516"/>
      <c r="F38" s="594"/>
    </row>
    <row r="39" spans="1:10" x14ac:dyDescent="0.25">
      <c r="A39" s="6"/>
      <c r="B39" s="1" t="s">
        <v>582</v>
      </c>
      <c r="C39" s="12"/>
      <c r="D39" s="12"/>
      <c r="E39" s="12"/>
      <c r="F39" s="12"/>
    </row>
    <row r="40" spans="1:10" x14ac:dyDescent="0.25">
      <c r="B40" s="14" t="s">
        <v>1044</v>
      </c>
    </row>
    <row r="41" spans="1:10" x14ac:dyDescent="0.25">
      <c r="B41" s="14" t="s">
        <v>1035</v>
      </c>
    </row>
    <row r="42" spans="1:10" x14ac:dyDescent="0.25">
      <c r="B42" s="14" t="s">
        <v>534</v>
      </c>
    </row>
    <row r="43" spans="1:10" ht="26.4" x14ac:dyDescent="0.25">
      <c r="C43" s="662" t="s">
        <v>741</v>
      </c>
      <c r="D43" s="662" t="s">
        <v>787</v>
      </c>
    </row>
    <row r="44" spans="1:10" x14ac:dyDescent="0.25">
      <c r="A44" s="16" t="s">
        <v>2219</v>
      </c>
      <c r="B44" t="s">
        <v>6865</v>
      </c>
      <c r="C44" s="754"/>
      <c r="D44" s="755">
        <f>1-C44</f>
        <v>1</v>
      </c>
    </row>
    <row r="45" spans="1:10" x14ac:dyDescent="0.25">
      <c r="A45" s="16" t="s">
        <v>2220</v>
      </c>
      <c r="B45" t="s">
        <v>6866</v>
      </c>
      <c r="C45" s="754"/>
      <c r="D45" s="755">
        <f t="shared" ref="D45:D46" si="0">1-C45</f>
        <v>1</v>
      </c>
    </row>
    <row r="46" spans="1:10" x14ac:dyDescent="0.25">
      <c r="A46" s="16" t="s">
        <v>2221</v>
      </c>
      <c r="B46" t="s">
        <v>6867</v>
      </c>
      <c r="C46" s="754"/>
      <c r="D46" s="755">
        <f t="shared" si="0"/>
        <v>1</v>
      </c>
    </row>
    <row r="48" spans="1:10" x14ac:dyDescent="0.25">
      <c r="A48" s="11"/>
      <c r="C48" s="12" t="s">
        <v>469</v>
      </c>
      <c r="D48" s="12" t="s">
        <v>470</v>
      </c>
      <c r="E48" s="9" t="s">
        <v>878</v>
      </c>
      <c r="J48" s="1"/>
    </row>
    <row r="49" spans="1:10" s="599" customFormat="1" x14ac:dyDescent="0.25">
      <c r="A49" s="594" t="s">
        <v>2222</v>
      </c>
      <c r="B49" s="599" t="s">
        <v>842</v>
      </c>
      <c r="C49" s="524"/>
      <c r="D49" s="499"/>
      <c r="E49" s="501">
        <f>D49+C49</f>
        <v>0</v>
      </c>
    </row>
    <row r="50" spans="1:10" s="599" customFormat="1" ht="26.4" x14ac:dyDescent="0.25">
      <c r="A50" s="594" t="s">
        <v>2223</v>
      </c>
      <c r="B50" s="606" t="s">
        <v>7142</v>
      </c>
      <c r="C50" s="524"/>
      <c r="D50" s="499"/>
      <c r="E50" s="501">
        <f>D50+C50</f>
        <v>0</v>
      </c>
    </row>
    <row r="51" spans="1:10" s="599" customFormat="1" x14ac:dyDescent="0.25">
      <c r="A51" s="594" t="s">
        <v>7169</v>
      </c>
      <c r="B51" s="599" t="s">
        <v>6868</v>
      </c>
      <c r="C51" s="590"/>
    </row>
    <row r="52" spans="1:10" s="599" customFormat="1" x14ac:dyDescent="0.25">
      <c r="A52" s="594" t="s">
        <v>2224</v>
      </c>
      <c r="B52" s="607" t="s">
        <v>468</v>
      </c>
      <c r="C52" s="524"/>
      <c r="D52" s="599" t="s">
        <v>942</v>
      </c>
    </row>
    <row r="53" spans="1:10" s="599" customFormat="1" x14ac:dyDescent="0.25">
      <c r="A53" s="594" t="s">
        <v>2225</v>
      </c>
      <c r="B53" s="607" t="s">
        <v>283</v>
      </c>
      <c r="C53" s="524"/>
      <c r="D53" s="599" t="s">
        <v>942</v>
      </c>
    </row>
    <row r="54" spans="1:10" s="599" customFormat="1" x14ac:dyDescent="0.25">
      <c r="A54" s="594"/>
      <c r="B54" s="607"/>
      <c r="C54" s="687"/>
    </row>
    <row r="55" spans="1:10" x14ac:dyDescent="0.25">
      <c r="A55" s="16"/>
      <c r="B55" s="1" t="s">
        <v>840</v>
      </c>
      <c r="J55" s="1" t="s">
        <v>50</v>
      </c>
    </row>
    <row r="56" spans="1:10" s="599" customFormat="1" x14ac:dyDescent="0.25">
      <c r="B56" s="608"/>
      <c r="D56" s="1045" t="s">
        <v>571</v>
      </c>
      <c r="E56" s="1045"/>
      <c r="F56" s="1045"/>
      <c r="G56" s="1045"/>
      <c r="H56" s="1045"/>
      <c r="I56" s="1045"/>
      <c r="J56" s="1045"/>
    </row>
    <row r="57" spans="1:10" s="599" customFormat="1" ht="52.8" x14ac:dyDescent="0.25">
      <c r="A57" s="609"/>
      <c r="C57" s="688" t="s">
        <v>153</v>
      </c>
      <c r="D57" s="609" t="s">
        <v>831</v>
      </c>
      <c r="E57" s="609" t="s">
        <v>832</v>
      </c>
      <c r="F57" s="609" t="s">
        <v>833</v>
      </c>
      <c r="G57" s="688" t="s">
        <v>466</v>
      </c>
      <c r="H57" s="689" t="s">
        <v>829</v>
      </c>
      <c r="I57" s="609" t="s">
        <v>286</v>
      </c>
      <c r="J57" s="609" t="s">
        <v>839</v>
      </c>
    </row>
    <row r="58" spans="1:10" x14ac:dyDescent="0.25">
      <c r="A58" s="16" t="s">
        <v>2226</v>
      </c>
      <c r="B58" s="610" t="s">
        <v>841</v>
      </c>
      <c r="C58" s="749"/>
      <c r="D58" s="858"/>
      <c r="E58" s="591"/>
      <c r="F58" s="591"/>
      <c r="G58" s="591"/>
      <c r="H58" s="591"/>
      <c r="I58" s="591"/>
      <c r="J58" s="591"/>
    </row>
    <row r="60" spans="1:10" x14ac:dyDescent="0.25">
      <c r="B60" s="14" t="s">
        <v>467</v>
      </c>
    </row>
    <row r="61" spans="1:10" x14ac:dyDescent="0.25">
      <c r="B61" s="14" t="s">
        <v>572</v>
      </c>
    </row>
    <row r="62" spans="1:10" x14ac:dyDescent="0.25">
      <c r="B62" s="14" t="s">
        <v>573</v>
      </c>
    </row>
    <row r="64" spans="1:10" s="20" customFormat="1" x14ac:dyDescent="0.25">
      <c r="B64" s="1" t="s">
        <v>742</v>
      </c>
      <c r="H64" s="5"/>
    </row>
    <row r="65" spans="1:8" s="607" customFormat="1" x14ac:dyDescent="0.25">
      <c r="A65" s="594" t="s">
        <v>2227</v>
      </c>
      <c r="B65" s="605" t="s">
        <v>154</v>
      </c>
      <c r="E65" s="524"/>
      <c r="H65" s="597"/>
    </row>
    <row r="66" spans="1:8" s="599" customFormat="1" x14ac:dyDescent="0.25">
      <c r="A66" s="594" t="s">
        <v>2228</v>
      </c>
      <c r="B66" s="611" t="s">
        <v>6869</v>
      </c>
      <c r="C66" s="607"/>
      <c r="D66" s="607"/>
      <c r="E66" s="524"/>
    </row>
    <row r="67" spans="1:8" s="607" customFormat="1" x14ac:dyDescent="0.25">
      <c r="A67" s="594" t="s">
        <v>2229</v>
      </c>
      <c r="B67" s="612" t="s">
        <v>850</v>
      </c>
      <c r="E67" s="501">
        <f>+E65+E66</f>
        <v>0</v>
      </c>
      <c r="H67" s="597"/>
    </row>
    <row r="68" spans="1:8" s="607" customFormat="1" x14ac:dyDescent="0.25">
      <c r="A68" s="594" t="s">
        <v>2230</v>
      </c>
      <c r="B68" s="605" t="s">
        <v>964</v>
      </c>
      <c r="E68" s="498"/>
      <c r="H68" s="597"/>
    </row>
    <row r="69" spans="1:8" s="607" customFormat="1" x14ac:dyDescent="0.25">
      <c r="A69" s="594" t="s">
        <v>2231</v>
      </c>
      <c r="B69" s="605" t="s">
        <v>556</v>
      </c>
      <c r="E69" s="498"/>
      <c r="F69" s="690"/>
      <c r="H69" s="597"/>
    </row>
    <row r="70" spans="1:8" x14ac:dyDescent="0.25">
      <c r="A70" s="11"/>
      <c r="E70" s="11"/>
    </row>
    <row r="71" spans="1:8" x14ac:dyDescent="0.25">
      <c r="A71" s="11"/>
      <c r="B71" s="1" t="s">
        <v>826</v>
      </c>
      <c r="E71" s="11"/>
    </row>
    <row r="72" spans="1:8" s="599" customFormat="1" x14ac:dyDescent="0.25">
      <c r="A72" s="594" t="s">
        <v>2232</v>
      </c>
      <c r="B72" s="599" t="s">
        <v>180</v>
      </c>
      <c r="E72" s="498"/>
    </row>
    <row r="73" spans="1:8" s="599" customFormat="1" x14ac:dyDescent="0.25">
      <c r="A73" s="594" t="s">
        <v>2233</v>
      </c>
      <c r="B73" s="607" t="s">
        <v>7458</v>
      </c>
      <c r="E73" s="498"/>
    </row>
    <row r="74" spans="1:8" s="599" customFormat="1" x14ac:dyDescent="0.25">
      <c r="A74" s="594" t="s">
        <v>2234</v>
      </c>
      <c r="B74" s="599" t="s">
        <v>225</v>
      </c>
      <c r="E74" s="498"/>
      <c r="H74" s="597"/>
    </row>
    <row r="75" spans="1:8" s="599" customFormat="1" x14ac:dyDescent="0.25">
      <c r="A75" s="594" t="s">
        <v>2235</v>
      </c>
      <c r="B75" s="599" t="s">
        <v>1059</v>
      </c>
      <c r="E75" s="498"/>
      <c r="F75" s="690"/>
      <c r="H75" s="597"/>
    </row>
    <row r="76" spans="1:8" s="599" customFormat="1" x14ac:dyDescent="0.25">
      <c r="A76" s="594" t="s">
        <v>2236</v>
      </c>
      <c r="B76" s="599" t="s">
        <v>226</v>
      </c>
      <c r="E76" s="500"/>
      <c r="F76" s="690"/>
      <c r="H76" s="597"/>
    </row>
    <row r="77" spans="1:8" s="599" customFormat="1" x14ac:dyDescent="0.25">
      <c r="A77" s="594" t="s">
        <v>2237</v>
      </c>
      <c r="B77" s="599" t="s">
        <v>227</v>
      </c>
      <c r="E77" s="502"/>
      <c r="F77" s="690"/>
      <c r="H77" s="597"/>
    </row>
    <row r="78" spans="1:8" s="599" customFormat="1" x14ac:dyDescent="0.25">
      <c r="A78" s="594" t="s">
        <v>2238</v>
      </c>
      <c r="B78" s="599" t="s">
        <v>945</v>
      </c>
      <c r="E78" s="498"/>
      <c r="F78" s="690"/>
      <c r="H78" s="597"/>
    </row>
    <row r="79" spans="1:8" s="599" customFormat="1" x14ac:dyDescent="0.25">
      <c r="A79" s="596"/>
      <c r="E79" s="594"/>
      <c r="F79" s="690"/>
      <c r="H79" s="597"/>
    </row>
    <row r="80" spans="1:8" s="599" customFormat="1" x14ac:dyDescent="0.25">
      <c r="A80" s="596"/>
      <c r="B80" s="613" t="s">
        <v>103</v>
      </c>
      <c r="E80" s="596"/>
    </row>
    <row r="81" spans="1:10" s="599" customFormat="1" x14ac:dyDescent="0.25">
      <c r="A81" s="594" t="s">
        <v>2239</v>
      </c>
      <c r="B81" s="607" t="s">
        <v>7170</v>
      </c>
      <c r="E81" s="741"/>
    </row>
    <row r="82" spans="1:10" s="599" customFormat="1" x14ac:dyDescent="0.25">
      <c r="A82" s="596"/>
      <c r="E82" s="691"/>
    </row>
    <row r="83" spans="1:10" s="599" customFormat="1" x14ac:dyDescent="0.25">
      <c r="A83" s="596"/>
      <c r="B83" s="613" t="s">
        <v>1076</v>
      </c>
      <c r="E83" s="691"/>
    </row>
    <row r="84" spans="1:10" s="599" customFormat="1" x14ac:dyDescent="0.25">
      <c r="A84" s="614" t="s">
        <v>2240</v>
      </c>
      <c r="B84" s="607" t="s">
        <v>6870</v>
      </c>
      <c r="E84" s="498"/>
    </row>
    <row r="86" spans="1:10" x14ac:dyDescent="0.25">
      <c r="B86" s="1" t="s">
        <v>7231</v>
      </c>
    </row>
    <row r="87" spans="1:10" x14ac:dyDescent="0.25">
      <c r="A87" s="16" t="s">
        <v>2241</v>
      </c>
      <c r="B87" s="20" t="s">
        <v>7202</v>
      </c>
      <c r="E87" s="589"/>
    </row>
    <row r="90" spans="1:10" s="5" customFormat="1" x14ac:dyDescent="0.25">
      <c r="A90" s="6"/>
      <c r="B90" s="435" t="s">
        <v>791</v>
      </c>
      <c r="C90" s="435"/>
      <c r="D90" s="675"/>
      <c r="J90" s="25" t="s">
        <v>6735</v>
      </c>
    </row>
    <row r="91" spans="1:10" x14ac:dyDescent="0.25">
      <c r="A91" s="9" t="s">
        <v>2242</v>
      </c>
      <c r="B91" s="615" t="s">
        <v>862</v>
      </c>
      <c r="H91" s="5"/>
    </row>
    <row r="92" spans="1:10" x14ac:dyDescent="0.25">
      <c r="A92" s="24" t="str">
        <f>A4</f>
        <v>GG1</v>
      </c>
      <c r="B92" s="1043" t="s">
        <v>6779</v>
      </c>
      <c r="C92" s="1044"/>
      <c r="D92" s="1044"/>
      <c r="E92" s="1044"/>
      <c r="F92" s="1044"/>
      <c r="G92" s="1044"/>
      <c r="H92" s="1044"/>
      <c r="I92" s="1044"/>
      <c r="J92" s="1044"/>
    </row>
    <row r="93" spans="1:10" x14ac:dyDescent="0.25">
      <c r="A93" s="24" t="str">
        <f>A5</f>
        <v>GG2</v>
      </c>
      <c r="B93" s="1043" t="s">
        <v>6780</v>
      </c>
      <c r="C93" s="1043"/>
      <c r="D93" s="1043"/>
      <c r="E93" s="1043"/>
      <c r="F93" s="1043"/>
      <c r="G93" s="1043"/>
      <c r="H93" s="1043"/>
      <c r="I93" s="1043"/>
      <c r="J93" s="1043"/>
    </row>
    <row r="94" spans="1:10" x14ac:dyDescent="0.25">
      <c r="A94" s="24" t="str">
        <f>A6</f>
        <v>GG3</v>
      </c>
      <c r="B94" s="1028" t="s">
        <v>6781</v>
      </c>
      <c r="C94" s="1044"/>
      <c r="D94" s="1044"/>
      <c r="E94" s="1044"/>
      <c r="F94" s="1044"/>
      <c r="G94" s="1044"/>
      <c r="H94" s="1044"/>
      <c r="I94" s="1044"/>
      <c r="J94" s="1044"/>
    </row>
    <row r="95" spans="1:10" x14ac:dyDescent="0.25">
      <c r="A95" s="24" t="str">
        <f>A7</f>
        <v>GG4</v>
      </c>
      <c r="B95" s="1028" t="s">
        <v>228</v>
      </c>
      <c r="C95" s="1044"/>
      <c r="D95" s="1044"/>
      <c r="E95" s="1044"/>
      <c r="F95" s="1044"/>
      <c r="G95" s="1044"/>
      <c r="H95" s="1044"/>
      <c r="I95" s="1044"/>
      <c r="J95" s="1044"/>
    </row>
    <row r="96" spans="1:10" x14ac:dyDescent="0.25">
      <c r="A96" s="24" t="str">
        <f>A8</f>
        <v>GG5</v>
      </c>
      <c r="B96" s="1028" t="s">
        <v>6782</v>
      </c>
      <c r="C96" s="1044"/>
      <c r="D96" s="1044"/>
      <c r="E96" s="1044"/>
      <c r="F96" s="1044"/>
      <c r="G96" s="1044"/>
      <c r="H96" s="1044"/>
      <c r="I96" s="1044"/>
      <c r="J96" s="1044"/>
    </row>
    <row r="97" spans="1:10" x14ac:dyDescent="0.25">
      <c r="A97" s="50" t="s">
        <v>2243</v>
      </c>
      <c r="B97" s="587" t="s">
        <v>231</v>
      </c>
      <c r="C97" s="616"/>
      <c r="D97" s="616"/>
      <c r="E97" s="616"/>
      <c r="F97" s="616"/>
      <c r="G97" s="616"/>
      <c r="H97" s="616"/>
      <c r="I97" s="616"/>
      <c r="J97" s="616"/>
    </row>
    <row r="98" spans="1:10" x14ac:dyDescent="0.25">
      <c r="A98" s="24" t="str">
        <f>A10</f>
        <v>GG6</v>
      </c>
      <c r="B98" s="1043" t="s">
        <v>151</v>
      </c>
      <c r="C98" s="1044"/>
      <c r="D98" s="1044"/>
      <c r="E98" s="1044"/>
      <c r="F98" s="1044"/>
      <c r="G98" s="1044"/>
      <c r="H98" s="1044"/>
      <c r="I98" s="1044"/>
      <c r="J98" s="1044"/>
    </row>
    <row r="99" spans="1:10" x14ac:dyDescent="0.25">
      <c r="A99" s="24" t="str">
        <f>A11</f>
        <v>GG7</v>
      </c>
      <c r="B99" s="1043" t="s">
        <v>1060</v>
      </c>
      <c r="C99" s="1044"/>
      <c r="D99" s="1044"/>
      <c r="E99" s="1044"/>
      <c r="F99" s="1044"/>
      <c r="G99" s="1044"/>
      <c r="H99" s="1044"/>
      <c r="I99" s="1044"/>
      <c r="J99" s="1044"/>
    </row>
    <row r="100" spans="1:10" x14ac:dyDescent="0.25">
      <c r="A100" s="24" t="str">
        <f>A12</f>
        <v>GG8</v>
      </c>
      <c r="B100" s="1043" t="s">
        <v>15</v>
      </c>
      <c r="C100" s="1043"/>
      <c r="D100" s="1043"/>
      <c r="E100" s="1043"/>
      <c r="F100" s="1043"/>
      <c r="G100" s="1043"/>
      <c r="H100" s="1043"/>
      <c r="I100" s="1043"/>
      <c r="J100" s="1043"/>
    </row>
    <row r="101" spans="1:10" x14ac:dyDescent="0.25">
      <c r="A101" s="24" t="str">
        <f>A13</f>
        <v>GG9</v>
      </c>
      <c r="B101" s="1043" t="s">
        <v>15</v>
      </c>
      <c r="C101" s="1043"/>
      <c r="D101" s="1043"/>
      <c r="E101" s="1043"/>
      <c r="F101" s="1043"/>
      <c r="G101" s="1043"/>
      <c r="H101" s="1043"/>
      <c r="I101" s="1043"/>
      <c r="J101" s="1043"/>
    </row>
    <row r="102" spans="1:10" x14ac:dyDescent="0.25">
      <c r="A102" s="24" t="str">
        <f>A14</f>
        <v>GG10</v>
      </c>
      <c r="B102" s="1043" t="s">
        <v>15</v>
      </c>
      <c r="C102" s="1043"/>
      <c r="D102" s="1043"/>
      <c r="E102" s="1043"/>
      <c r="F102" s="1043"/>
      <c r="G102" s="1043"/>
      <c r="H102" s="1043"/>
      <c r="I102" s="1043"/>
      <c r="J102" s="1043"/>
    </row>
    <row r="103" spans="1:10" x14ac:dyDescent="0.25">
      <c r="A103" s="24" t="str">
        <f>A16</f>
        <v>GG11</v>
      </c>
      <c r="B103" s="1043" t="s">
        <v>1050</v>
      </c>
      <c r="C103" s="1044"/>
      <c r="D103" s="1044"/>
      <c r="E103" s="1044"/>
      <c r="F103" s="1044"/>
      <c r="G103" s="1044"/>
      <c r="H103" s="1044"/>
      <c r="I103" s="1044"/>
      <c r="J103" s="1044"/>
    </row>
    <row r="104" spans="1:10" x14ac:dyDescent="0.25">
      <c r="A104" s="24" t="str">
        <f>A22</f>
        <v>GG12</v>
      </c>
      <c r="B104" s="485" t="s">
        <v>1049</v>
      </c>
      <c r="C104" s="616"/>
      <c r="D104" s="616"/>
      <c r="E104" s="616"/>
      <c r="F104" s="616"/>
      <c r="G104" s="616"/>
      <c r="H104" s="616"/>
      <c r="I104" s="616"/>
      <c r="J104" s="616"/>
    </row>
    <row r="105" spans="1:10" x14ac:dyDescent="0.25">
      <c r="A105" s="24" t="str">
        <f>A25</f>
        <v>GG13</v>
      </c>
      <c r="B105" s="1043" t="s">
        <v>54</v>
      </c>
      <c r="C105" s="1044"/>
      <c r="D105" s="1044"/>
      <c r="E105" s="1044"/>
      <c r="F105" s="1044"/>
      <c r="G105" s="1044"/>
      <c r="H105" s="1044"/>
      <c r="I105" s="1044"/>
      <c r="J105" s="1044"/>
    </row>
    <row r="106" spans="1:10" x14ac:dyDescent="0.25">
      <c r="A106" s="24" t="str">
        <f>A28</f>
        <v>GG14</v>
      </c>
      <c r="B106" s="1043" t="s">
        <v>15</v>
      </c>
      <c r="C106" s="1043"/>
      <c r="D106" s="1043"/>
      <c r="E106" s="1043"/>
      <c r="F106" s="1043"/>
      <c r="G106" s="1043"/>
      <c r="H106" s="1043"/>
      <c r="I106" s="1043"/>
      <c r="J106" s="1043"/>
    </row>
    <row r="107" spans="1:10" x14ac:dyDescent="0.25">
      <c r="A107" s="24" t="str">
        <f>A30</f>
        <v>GG15</v>
      </c>
      <c r="B107" s="1043" t="s">
        <v>15</v>
      </c>
      <c r="C107" s="1043"/>
      <c r="D107" s="1043"/>
      <c r="E107" s="1043"/>
      <c r="F107" s="1043"/>
      <c r="G107" s="1043"/>
      <c r="H107" s="1043"/>
      <c r="I107" s="1043"/>
      <c r="J107" s="1043"/>
    </row>
    <row r="108" spans="1:10" x14ac:dyDescent="0.25">
      <c r="A108" s="24" t="str">
        <f>A33</f>
        <v>GG16</v>
      </c>
      <c r="B108" s="1043" t="s">
        <v>15</v>
      </c>
      <c r="C108" s="1043"/>
      <c r="D108" s="1043"/>
      <c r="E108" s="1043"/>
      <c r="F108" s="1043"/>
      <c r="G108" s="1043"/>
      <c r="H108" s="1043"/>
      <c r="I108" s="1043"/>
      <c r="J108" s="1043"/>
    </row>
    <row r="109" spans="1:10" x14ac:dyDescent="0.25">
      <c r="A109" s="24" t="str">
        <f>A34</f>
        <v>GG17</v>
      </c>
      <c r="B109" s="1043" t="s">
        <v>15</v>
      </c>
      <c r="C109" s="1043"/>
      <c r="D109" s="1043"/>
      <c r="E109" s="1043"/>
      <c r="F109" s="1043"/>
      <c r="G109" s="1043"/>
      <c r="H109" s="1043"/>
      <c r="I109" s="1043"/>
      <c r="J109" s="1043"/>
    </row>
    <row r="110" spans="1:10" x14ac:dyDescent="0.25">
      <c r="A110" s="24" t="str">
        <f>A37</f>
        <v>GG18</v>
      </c>
      <c r="B110" s="1043" t="s">
        <v>15</v>
      </c>
      <c r="C110" s="1043"/>
      <c r="D110" s="1043"/>
      <c r="E110" s="1043"/>
      <c r="F110" s="1043"/>
      <c r="G110" s="1043"/>
      <c r="H110" s="1043"/>
      <c r="I110" s="1043"/>
      <c r="J110" s="1043"/>
    </row>
    <row r="111" spans="1:10" x14ac:dyDescent="0.25">
      <c r="A111" s="24" t="str">
        <f>A38</f>
        <v>GG19</v>
      </c>
      <c r="B111" s="1043" t="s">
        <v>15</v>
      </c>
      <c r="C111" s="1043"/>
      <c r="D111" s="1043"/>
      <c r="E111" s="1043"/>
      <c r="F111" s="1043"/>
      <c r="G111" s="1043"/>
      <c r="H111" s="1043"/>
      <c r="I111" s="1043"/>
      <c r="J111" s="1043"/>
    </row>
    <row r="112" spans="1:10" x14ac:dyDescent="0.25">
      <c r="A112" s="564" t="s">
        <v>6896</v>
      </c>
      <c r="B112" s="485" t="s">
        <v>15</v>
      </c>
      <c r="C112" s="485"/>
      <c r="D112" s="485"/>
      <c r="E112" s="485"/>
      <c r="F112" s="485"/>
      <c r="G112" s="485"/>
      <c r="H112" s="485"/>
      <c r="I112" s="485"/>
      <c r="J112" s="485"/>
    </row>
    <row r="113" spans="1:10" x14ac:dyDescent="0.25">
      <c r="A113" s="24" t="str">
        <f>A49</f>
        <v>GG23</v>
      </c>
      <c r="B113" s="1043" t="s">
        <v>15</v>
      </c>
      <c r="C113" s="1043"/>
      <c r="D113" s="1043"/>
      <c r="E113" s="1043"/>
      <c r="F113" s="1043"/>
      <c r="G113" s="1043"/>
      <c r="H113" s="1043"/>
      <c r="I113" s="1043"/>
      <c r="J113" s="1043"/>
    </row>
    <row r="114" spans="1:10" x14ac:dyDescent="0.25">
      <c r="A114" s="24" t="str">
        <f>A50</f>
        <v>GG24</v>
      </c>
      <c r="B114" s="1043" t="s">
        <v>15</v>
      </c>
      <c r="C114" s="1043"/>
      <c r="D114" s="1043"/>
      <c r="E114" s="1043"/>
      <c r="F114" s="1043"/>
      <c r="G114" s="1043"/>
      <c r="H114" s="1043"/>
      <c r="I114" s="1043"/>
      <c r="J114" s="1043"/>
    </row>
    <row r="115" spans="1:10" x14ac:dyDescent="0.25">
      <c r="A115" s="24" t="str">
        <f>A52</f>
        <v>GG25</v>
      </c>
      <c r="B115" s="1043" t="s">
        <v>15</v>
      </c>
      <c r="C115" s="1043"/>
      <c r="D115" s="1043"/>
      <c r="E115" s="1043"/>
      <c r="F115" s="1043"/>
      <c r="G115" s="1043"/>
      <c r="H115" s="1043"/>
      <c r="I115" s="1043"/>
      <c r="J115" s="1043"/>
    </row>
    <row r="116" spans="1:10" x14ac:dyDescent="0.25">
      <c r="A116" s="24" t="str">
        <f>A53</f>
        <v>GG26</v>
      </c>
      <c r="B116" s="1043" t="s">
        <v>15</v>
      </c>
      <c r="C116" s="1043"/>
      <c r="D116" s="1043"/>
      <c r="E116" s="1043"/>
      <c r="F116" s="1043"/>
      <c r="G116" s="1043"/>
      <c r="H116" s="1043"/>
      <c r="I116" s="1043"/>
      <c r="J116" s="1043"/>
    </row>
    <row r="117" spans="1:10" x14ac:dyDescent="0.25">
      <c r="A117" s="24" t="str">
        <f>A58</f>
        <v>GG27</v>
      </c>
      <c r="B117" s="1043" t="s">
        <v>15</v>
      </c>
      <c r="C117" s="1043"/>
      <c r="D117" s="1043"/>
      <c r="E117" s="1043"/>
      <c r="F117" s="1043"/>
      <c r="G117" s="1043"/>
      <c r="H117" s="1043"/>
      <c r="I117" s="1043"/>
      <c r="J117" s="1043"/>
    </row>
    <row r="118" spans="1:10" x14ac:dyDescent="0.25">
      <c r="A118" s="24" t="str">
        <f>A65</f>
        <v>GG28</v>
      </c>
      <c r="B118" s="1043" t="s">
        <v>15</v>
      </c>
      <c r="C118" s="1043"/>
      <c r="D118" s="1043"/>
      <c r="E118" s="1043"/>
      <c r="F118" s="1043"/>
      <c r="G118" s="1043"/>
      <c r="H118" s="1043"/>
      <c r="I118" s="1043"/>
      <c r="J118" s="1043"/>
    </row>
    <row r="119" spans="1:10" x14ac:dyDescent="0.25">
      <c r="A119" s="24" t="str">
        <f>A66</f>
        <v>GG29</v>
      </c>
      <c r="B119" s="1043" t="s">
        <v>15</v>
      </c>
      <c r="C119" s="1043"/>
      <c r="D119" s="1043"/>
      <c r="E119" s="1043"/>
      <c r="F119" s="1043"/>
      <c r="G119" s="1043"/>
      <c r="H119" s="1043"/>
      <c r="I119" s="1043"/>
      <c r="J119" s="1043"/>
    </row>
    <row r="120" spans="1:10" x14ac:dyDescent="0.25">
      <c r="A120" s="24" t="str">
        <f>A67</f>
        <v>GG30</v>
      </c>
      <c r="B120" s="1043" t="s">
        <v>15</v>
      </c>
      <c r="C120" s="1043"/>
      <c r="D120" s="1043"/>
      <c r="E120" s="1043"/>
      <c r="F120" s="1043"/>
      <c r="G120" s="1043"/>
      <c r="H120" s="1043"/>
      <c r="I120" s="1043"/>
      <c r="J120" s="1043"/>
    </row>
    <row r="121" spans="1:10" x14ac:dyDescent="0.25">
      <c r="A121" s="24" t="str">
        <f>A68</f>
        <v>GG31</v>
      </c>
      <c r="B121" s="1043" t="s">
        <v>15</v>
      </c>
      <c r="C121" s="1043"/>
      <c r="D121" s="1043"/>
      <c r="E121" s="1043"/>
      <c r="F121" s="1043"/>
      <c r="G121" s="1043"/>
      <c r="H121" s="1043"/>
      <c r="I121" s="1043"/>
      <c r="J121" s="1043"/>
    </row>
    <row r="122" spans="1:10" x14ac:dyDescent="0.25">
      <c r="A122" s="24" t="str">
        <f>A69</f>
        <v>GG32</v>
      </c>
      <c r="B122" s="1028" t="s">
        <v>532</v>
      </c>
      <c r="C122" s="1044"/>
      <c r="D122" s="1044"/>
      <c r="E122" s="1044"/>
      <c r="F122" s="1044"/>
      <c r="G122" s="1044"/>
      <c r="H122" s="1044"/>
      <c r="I122" s="1044"/>
      <c r="J122" s="1044"/>
    </row>
    <row r="123" spans="1:10" x14ac:dyDescent="0.25">
      <c r="A123" s="564" t="s">
        <v>6897</v>
      </c>
      <c r="B123" s="1043" t="s">
        <v>15</v>
      </c>
      <c r="C123" s="1043"/>
      <c r="D123" s="1043"/>
      <c r="E123" s="1043"/>
      <c r="F123" s="1043"/>
      <c r="G123" s="1043"/>
      <c r="H123" s="1043"/>
      <c r="I123" s="1043"/>
      <c r="J123" s="1043"/>
    </row>
    <row r="124" spans="1:10" x14ac:dyDescent="0.25">
      <c r="A124" s="24" t="str">
        <f>A81</f>
        <v>GG40</v>
      </c>
      <c r="B124" s="1043" t="s">
        <v>15</v>
      </c>
      <c r="C124" s="1043"/>
      <c r="D124" s="1043"/>
      <c r="E124" s="1043"/>
      <c r="F124" s="1043"/>
      <c r="G124" s="1043"/>
      <c r="H124" s="1043"/>
      <c r="I124" s="1043"/>
      <c r="J124" s="1043"/>
    </row>
    <row r="125" spans="1:10" x14ac:dyDescent="0.25">
      <c r="A125" s="36" t="str">
        <f>A84</f>
        <v>GG41</v>
      </c>
      <c r="B125" s="1043" t="s">
        <v>15</v>
      </c>
      <c r="C125" s="1043"/>
      <c r="D125" s="1043"/>
      <c r="E125" s="1043"/>
      <c r="F125" s="1043"/>
      <c r="G125" s="1043"/>
      <c r="H125" s="1043"/>
      <c r="I125" s="1043"/>
      <c r="J125" s="1043"/>
    </row>
    <row r="126" spans="1:10" x14ac:dyDescent="0.25">
      <c r="A126" s="16"/>
      <c r="B126" s="1043"/>
      <c r="C126" s="1043"/>
      <c r="D126" s="1043"/>
      <c r="E126" s="1043"/>
      <c r="F126" s="1043"/>
      <c r="G126" s="1043"/>
      <c r="H126" s="1043"/>
      <c r="I126" s="1043"/>
      <c r="J126" s="1043"/>
    </row>
    <row r="127" spans="1:10" x14ac:dyDescent="0.25">
      <c r="A127" s="11"/>
      <c r="H127" s="5"/>
    </row>
    <row r="128" spans="1:10" x14ac:dyDescent="0.25">
      <c r="A128" s="11"/>
      <c r="H128" s="5"/>
    </row>
    <row r="129" spans="1:8" x14ac:dyDescent="0.25">
      <c r="A129" s="11"/>
      <c r="H129" s="5"/>
    </row>
    <row r="130" spans="1:8" x14ac:dyDescent="0.25">
      <c r="A130" s="11"/>
      <c r="H130" s="5"/>
    </row>
    <row r="131" spans="1:8" x14ac:dyDescent="0.25">
      <c r="A131" s="11"/>
      <c r="H131" s="5"/>
    </row>
    <row r="132" spans="1:8" x14ac:dyDescent="0.25">
      <c r="A132" s="11"/>
      <c r="H132" s="5"/>
    </row>
    <row r="133" spans="1:8" x14ac:dyDescent="0.25">
      <c r="A133" s="11"/>
      <c r="H133" s="5"/>
    </row>
    <row r="134" spans="1:8" x14ac:dyDescent="0.25">
      <c r="A134" s="11"/>
      <c r="H134" s="5"/>
    </row>
    <row r="135" spans="1:8" x14ac:dyDescent="0.25">
      <c r="A135" s="11"/>
      <c r="H135" s="5"/>
    </row>
    <row r="136" spans="1:8" x14ac:dyDescent="0.25">
      <c r="A136" s="11"/>
      <c r="H136" s="5"/>
    </row>
    <row r="137" spans="1:8" x14ac:dyDescent="0.25">
      <c r="A137" s="11"/>
      <c r="H137" s="5"/>
    </row>
    <row r="138" spans="1:8" x14ac:dyDescent="0.25">
      <c r="A138" s="11"/>
      <c r="H138" s="5"/>
    </row>
    <row r="139" spans="1:8" x14ac:dyDescent="0.25">
      <c r="A139" s="11"/>
      <c r="H139" s="5"/>
    </row>
    <row r="140" spans="1:8" x14ac:dyDescent="0.25">
      <c r="A140" s="11"/>
      <c r="H140" s="5"/>
    </row>
    <row r="141" spans="1:8" x14ac:dyDescent="0.25">
      <c r="A141" s="11"/>
      <c r="H141" s="5"/>
    </row>
    <row r="142" spans="1:8" x14ac:dyDescent="0.25">
      <c r="A142" s="11"/>
      <c r="H142" s="5"/>
    </row>
    <row r="143" spans="1:8" x14ac:dyDescent="0.25">
      <c r="A143" s="11"/>
      <c r="H143" s="5"/>
    </row>
    <row r="144" spans="1:8" x14ac:dyDescent="0.25">
      <c r="A144" s="11"/>
      <c r="H144" s="5"/>
    </row>
    <row r="145" spans="1:8" x14ac:dyDescent="0.25">
      <c r="A145" s="11"/>
      <c r="H145" s="5"/>
    </row>
    <row r="146" spans="1:8" x14ac:dyDescent="0.25">
      <c r="A146" s="11"/>
      <c r="H146" s="5"/>
    </row>
    <row r="147" spans="1:8" x14ac:dyDescent="0.25">
      <c r="A147" s="11"/>
      <c r="H147" s="5"/>
    </row>
    <row r="148" spans="1:8" x14ac:dyDescent="0.25">
      <c r="A148" s="11"/>
      <c r="H148" s="5"/>
    </row>
    <row r="149" spans="1:8" x14ac:dyDescent="0.25">
      <c r="A149" s="11"/>
      <c r="H149" s="5"/>
    </row>
    <row r="150" spans="1:8" x14ac:dyDescent="0.25">
      <c r="A150" s="11"/>
      <c r="H150" s="5"/>
    </row>
    <row r="151" spans="1:8" x14ac:dyDescent="0.25">
      <c r="A151" s="11"/>
      <c r="H151" s="5"/>
    </row>
    <row r="152" spans="1:8" x14ac:dyDescent="0.25">
      <c r="A152" s="11"/>
      <c r="H152" s="5"/>
    </row>
    <row r="153" spans="1:8" x14ac:dyDescent="0.25">
      <c r="A153" s="11"/>
      <c r="H153" s="5"/>
    </row>
    <row r="154" spans="1:8" x14ac:dyDescent="0.25">
      <c r="A154" s="11"/>
      <c r="H154" s="5"/>
    </row>
    <row r="155" spans="1:8" x14ac:dyDescent="0.25">
      <c r="A155" s="11"/>
      <c r="H155" s="5"/>
    </row>
    <row r="156" spans="1:8" x14ac:dyDescent="0.25">
      <c r="A156" s="11"/>
      <c r="H156" s="5"/>
    </row>
    <row r="157" spans="1:8" x14ac:dyDescent="0.25">
      <c r="A157" s="11"/>
      <c r="H157" s="5"/>
    </row>
    <row r="158" spans="1:8" x14ac:dyDescent="0.25">
      <c r="A158" s="11"/>
      <c r="H158" s="5"/>
    </row>
    <row r="159" spans="1:8" x14ac:dyDescent="0.25">
      <c r="A159" s="11"/>
      <c r="H159" s="5"/>
    </row>
    <row r="160" spans="1:8" x14ac:dyDescent="0.25">
      <c r="A160" s="11"/>
      <c r="H160" s="5"/>
    </row>
    <row r="161" spans="1:8" x14ac:dyDescent="0.25">
      <c r="A161" s="11"/>
      <c r="H161" s="5"/>
    </row>
    <row r="162" spans="1:8" x14ac:dyDescent="0.25">
      <c r="A162" s="11"/>
      <c r="H162" s="5"/>
    </row>
    <row r="163" spans="1:8" x14ac:dyDescent="0.25">
      <c r="A163" s="11"/>
      <c r="H163" s="5"/>
    </row>
    <row r="164" spans="1:8" x14ac:dyDescent="0.25">
      <c r="A164" s="11"/>
      <c r="H164" s="5"/>
    </row>
    <row r="165" spans="1:8" x14ac:dyDescent="0.25">
      <c r="A165" s="11"/>
      <c r="H165" s="5"/>
    </row>
    <row r="166" spans="1:8" x14ac:dyDescent="0.25">
      <c r="A166" s="11"/>
      <c r="H166" s="5"/>
    </row>
    <row r="167" spans="1:8" x14ac:dyDescent="0.25">
      <c r="A167" s="11"/>
      <c r="H167" s="5"/>
    </row>
    <row r="168" spans="1:8" x14ac:dyDescent="0.25">
      <c r="A168" s="11"/>
      <c r="H168" s="5"/>
    </row>
    <row r="169" spans="1:8" x14ac:dyDescent="0.25">
      <c r="A169" s="11"/>
      <c r="H169" s="5"/>
    </row>
    <row r="170" spans="1:8" x14ac:dyDescent="0.25">
      <c r="A170" s="11"/>
      <c r="H170" s="5"/>
    </row>
    <row r="171" spans="1:8" x14ac:dyDescent="0.25">
      <c r="A171" s="11"/>
      <c r="H171" s="5"/>
    </row>
    <row r="172" spans="1:8" x14ac:dyDescent="0.25">
      <c r="A172" s="11"/>
      <c r="H172" s="5"/>
    </row>
    <row r="173" spans="1:8" x14ac:dyDescent="0.25">
      <c r="A173" s="11"/>
      <c r="H173" s="5"/>
    </row>
    <row r="174" spans="1:8" x14ac:dyDescent="0.25">
      <c r="A174" s="11"/>
      <c r="H174" s="5"/>
    </row>
    <row r="175" spans="1:8" x14ac:dyDescent="0.25">
      <c r="A175" s="11"/>
      <c r="H175" s="5"/>
    </row>
    <row r="176" spans="1:8" x14ac:dyDescent="0.25">
      <c r="A176" s="11"/>
      <c r="H176" s="5"/>
    </row>
    <row r="177" spans="1:8" x14ac:dyDescent="0.25">
      <c r="A177" s="11"/>
      <c r="H177" s="5"/>
    </row>
    <row r="178" spans="1:8" x14ac:dyDescent="0.25">
      <c r="A178" s="11"/>
      <c r="H178" s="5"/>
    </row>
    <row r="179" spans="1:8" x14ac:dyDescent="0.25">
      <c r="A179" s="11"/>
      <c r="H179" s="5"/>
    </row>
    <row r="180" spans="1:8" x14ac:dyDescent="0.25">
      <c r="A180" s="11"/>
      <c r="H180" s="5"/>
    </row>
    <row r="181" spans="1:8" x14ac:dyDescent="0.25">
      <c r="A181" s="11"/>
      <c r="H181" s="5"/>
    </row>
    <row r="182" spans="1:8" x14ac:dyDescent="0.25">
      <c r="A182" s="11"/>
      <c r="H182" s="5"/>
    </row>
    <row r="183" spans="1:8" x14ac:dyDescent="0.25">
      <c r="A183" s="11"/>
      <c r="H183" s="5"/>
    </row>
    <row r="184" spans="1:8" x14ac:dyDescent="0.25">
      <c r="A184" s="11"/>
      <c r="H184" s="5"/>
    </row>
    <row r="185" spans="1:8" x14ac:dyDescent="0.25">
      <c r="A185" s="11"/>
      <c r="H185" s="5"/>
    </row>
    <row r="186" spans="1:8" x14ac:dyDescent="0.25">
      <c r="A186" s="11"/>
      <c r="H186" s="5"/>
    </row>
    <row r="187" spans="1:8" x14ac:dyDescent="0.25">
      <c r="A187" s="11"/>
      <c r="H187" s="5"/>
    </row>
    <row r="188" spans="1:8" x14ac:dyDescent="0.25">
      <c r="A188" s="11"/>
      <c r="H188" s="5"/>
    </row>
    <row r="189" spans="1:8" x14ac:dyDescent="0.25">
      <c r="A189" s="11"/>
      <c r="H189" s="5"/>
    </row>
    <row r="190" spans="1:8" x14ac:dyDescent="0.25">
      <c r="A190" s="11"/>
      <c r="H190" s="5"/>
    </row>
    <row r="191" spans="1:8" x14ac:dyDescent="0.25">
      <c r="A191" s="11"/>
      <c r="H191" s="5"/>
    </row>
    <row r="192" spans="1:8" x14ac:dyDescent="0.25">
      <c r="A192" s="11"/>
      <c r="H192" s="5"/>
    </row>
    <row r="193" spans="1:8" x14ac:dyDescent="0.25">
      <c r="A193" s="11"/>
      <c r="H193" s="5"/>
    </row>
    <row r="194" spans="1:8" x14ac:dyDescent="0.25">
      <c r="A194" s="11"/>
      <c r="H194" s="5"/>
    </row>
    <row r="195" spans="1:8" x14ac:dyDescent="0.25">
      <c r="A195" s="11"/>
      <c r="H195" s="5"/>
    </row>
    <row r="196" spans="1:8" x14ac:dyDescent="0.25">
      <c r="A196" s="11"/>
      <c r="H196" s="5"/>
    </row>
    <row r="197" spans="1:8" x14ac:dyDescent="0.25">
      <c r="A197" s="11"/>
      <c r="H197" s="5"/>
    </row>
    <row r="198" spans="1:8" x14ac:dyDescent="0.25">
      <c r="A198" s="11"/>
      <c r="H198" s="5"/>
    </row>
    <row r="199" spans="1:8" x14ac:dyDescent="0.25">
      <c r="A199" s="11"/>
      <c r="H199" s="5"/>
    </row>
    <row r="200" spans="1:8" x14ac:dyDescent="0.25">
      <c r="A200" s="11"/>
      <c r="H200" s="5"/>
    </row>
    <row r="201" spans="1:8" x14ac:dyDescent="0.25">
      <c r="A201" s="11"/>
      <c r="H201" s="5"/>
    </row>
    <row r="202" spans="1:8" x14ac:dyDescent="0.25">
      <c r="A202" s="11"/>
      <c r="H202" s="5"/>
    </row>
    <row r="203" spans="1:8" x14ac:dyDescent="0.25">
      <c r="A203" s="11"/>
      <c r="H203" s="5"/>
    </row>
    <row r="204" spans="1:8" x14ac:dyDescent="0.25">
      <c r="A204" s="11"/>
      <c r="H204" s="5"/>
    </row>
    <row r="205" spans="1:8" x14ac:dyDescent="0.25">
      <c r="A205" s="11"/>
      <c r="H205" s="5"/>
    </row>
    <row r="206" spans="1:8" x14ac:dyDescent="0.25">
      <c r="A206" s="11"/>
      <c r="H206" s="5"/>
    </row>
    <row r="207" spans="1:8" x14ac:dyDescent="0.25">
      <c r="A207" s="11"/>
      <c r="H207" s="5"/>
    </row>
    <row r="208" spans="1:8" x14ac:dyDescent="0.25">
      <c r="A208" s="11"/>
      <c r="H208" s="5"/>
    </row>
    <row r="209" spans="1:8" x14ac:dyDescent="0.25">
      <c r="A209" s="11"/>
      <c r="H209" s="5"/>
    </row>
    <row r="210" spans="1:8" x14ac:dyDescent="0.25">
      <c r="A210" s="11"/>
      <c r="H210" s="5"/>
    </row>
    <row r="211" spans="1:8" x14ac:dyDescent="0.25">
      <c r="A211" s="11"/>
      <c r="H211" s="5"/>
    </row>
    <row r="212" spans="1:8" x14ac:dyDescent="0.25">
      <c r="A212" s="11"/>
      <c r="H212" s="5"/>
    </row>
    <row r="213" spans="1:8" x14ac:dyDescent="0.25">
      <c r="A213" s="11"/>
      <c r="H213" s="5"/>
    </row>
    <row r="214" spans="1:8" x14ac:dyDescent="0.25">
      <c r="A214" s="11"/>
      <c r="H214" s="5"/>
    </row>
    <row r="215" spans="1:8" x14ac:dyDescent="0.25">
      <c r="A215" s="11"/>
      <c r="H215" s="5"/>
    </row>
    <row r="216" spans="1:8" x14ac:dyDescent="0.25">
      <c r="A216" s="11"/>
      <c r="H216" s="5"/>
    </row>
    <row r="217" spans="1:8" x14ac:dyDescent="0.25">
      <c r="A217" s="11"/>
      <c r="H217" s="5"/>
    </row>
    <row r="218" spans="1:8" x14ac:dyDescent="0.25">
      <c r="A218" s="11"/>
      <c r="H218" s="5"/>
    </row>
    <row r="219" spans="1:8" x14ac:dyDescent="0.25">
      <c r="A219" s="11"/>
      <c r="H219" s="5"/>
    </row>
    <row r="220" spans="1:8" x14ac:dyDescent="0.25">
      <c r="A220" s="11"/>
      <c r="H220" s="5"/>
    </row>
    <row r="221" spans="1:8" x14ac:dyDescent="0.25">
      <c r="A221" s="11"/>
      <c r="H221" s="5"/>
    </row>
    <row r="222" spans="1:8" x14ac:dyDescent="0.25">
      <c r="A222" s="11"/>
      <c r="H222" s="5"/>
    </row>
    <row r="223" spans="1:8" x14ac:dyDescent="0.25">
      <c r="A223" s="11"/>
      <c r="H223" s="5"/>
    </row>
    <row r="224" spans="1:8" x14ac:dyDescent="0.25">
      <c r="A224" s="11"/>
      <c r="H224" s="5"/>
    </row>
    <row r="225" spans="1:8" x14ac:dyDescent="0.25">
      <c r="A225" s="11"/>
      <c r="H225" s="5"/>
    </row>
    <row r="226" spans="1:8" x14ac:dyDescent="0.25">
      <c r="A226" s="11"/>
      <c r="H226" s="5"/>
    </row>
    <row r="227" spans="1:8" x14ac:dyDescent="0.25">
      <c r="A227" s="11"/>
      <c r="H227" s="5"/>
    </row>
    <row r="228" spans="1:8" x14ac:dyDescent="0.25">
      <c r="A228" s="11"/>
      <c r="H228" s="5"/>
    </row>
    <row r="229" spans="1:8" x14ac:dyDescent="0.25">
      <c r="A229" s="11"/>
      <c r="H229" s="5"/>
    </row>
    <row r="230" spans="1:8" x14ac:dyDescent="0.25">
      <c r="A230" s="11"/>
      <c r="H230" s="5"/>
    </row>
    <row r="231" spans="1:8" x14ac:dyDescent="0.25">
      <c r="A231" s="11"/>
      <c r="H231" s="5"/>
    </row>
    <row r="232" spans="1:8" x14ac:dyDescent="0.25">
      <c r="A232" s="11"/>
      <c r="H232" s="5"/>
    </row>
    <row r="233" spans="1:8" x14ac:dyDescent="0.25">
      <c r="A233" s="11"/>
      <c r="H233" s="5"/>
    </row>
    <row r="234" spans="1:8" x14ac:dyDescent="0.25">
      <c r="A234" s="11"/>
      <c r="H234" s="5"/>
    </row>
    <row r="235" spans="1:8" x14ac:dyDescent="0.25">
      <c r="A235" s="11"/>
      <c r="H235" s="5"/>
    </row>
    <row r="236" spans="1:8" x14ac:dyDescent="0.25">
      <c r="A236" s="11"/>
      <c r="H236" s="5"/>
    </row>
    <row r="237" spans="1:8" x14ac:dyDescent="0.25">
      <c r="A237" s="11"/>
      <c r="H237" s="5"/>
    </row>
    <row r="238" spans="1:8" x14ac:dyDescent="0.25">
      <c r="A238" s="11"/>
      <c r="H238" s="5"/>
    </row>
    <row r="239" spans="1:8" x14ac:dyDescent="0.25">
      <c r="A239" s="11"/>
      <c r="H239" s="5"/>
    </row>
    <row r="240" spans="1:8" x14ac:dyDescent="0.25">
      <c r="A240" s="11"/>
      <c r="H240" s="5"/>
    </row>
    <row r="241" spans="1:8" x14ac:dyDescent="0.25">
      <c r="A241" s="11"/>
      <c r="H241" s="5"/>
    </row>
    <row r="242" spans="1:8" x14ac:dyDescent="0.25">
      <c r="A242" s="11"/>
      <c r="H242" s="5"/>
    </row>
    <row r="243" spans="1:8" x14ac:dyDescent="0.25">
      <c r="A243" s="11"/>
      <c r="H243" s="5"/>
    </row>
    <row r="244" spans="1:8" x14ac:dyDescent="0.25">
      <c r="A244" s="11"/>
      <c r="H244" s="5"/>
    </row>
    <row r="245" spans="1:8" x14ac:dyDescent="0.25">
      <c r="A245" s="11"/>
      <c r="H245" s="5"/>
    </row>
    <row r="246" spans="1:8" x14ac:dyDescent="0.25">
      <c r="A246" s="11"/>
      <c r="H246" s="5"/>
    </row>
    <row r="247" spans="1:8" x14ac:dyDescent="0.25">
      <c r="A247" s="11"/>
      <c r="H247" s="5"/>
    </row>
    <row r="248" spans="1:8" x14ac:dyDescent="0.25">
      <c r="A248" s="11"/>
      <c r="H248" s="5"/>
    </row>
    <row r="249" spans="1:8" x14ac:dyDescent="0.25">
      <c r="A249" s="11"/>
      <c r="H249" s="5"/>
    </row>
    <row r="250" spans="1:8" x14ac:dyDescent="0.25">
      <c r="A250" s="11"/>
      <c r="H250" s="5"/>
    </row>
    <row r="251" spans="1:8" x14ac:dyDescent="0.25">
      <c r="A251" s="11"/>
      <c r="H251" s="5"/>
    </row>
    <row r="252" spans="1:8" x14ac:dyDescent="0.25">
      <c r="A252" s="11"/>
      <c r="H252" s="5"/>
    </row>
    <row r="253" spans="1:8" x14ac:dyDescent="0.25">
      <c r="A253" s="11"/>
      <c r="H253" s="5"/>
    </row>
    <row r="254" spans="1:8" x14ac:dyDescent="0.25">
      <c r="A254" s="11"/>
      <c r="H254" s="5"/>
    </row>
    <row r="255" spans="1:8" x14ac:dyDescent="0.25">
      <c r="A255" s="11"/>
      <c r="H255" s="5"/>
    </row>
    <row r="256" spans="1:8" x14ac:dyDescent="0.25">
      <c r="A256" s="11"/>
      <c r="H256" s="5"/>
    </row>
    <row r="257" spans="1:8" x14ac:dyDescent="0.25">
      <c r="A257" s="11"/>
      <c r="H257" s="5"/>
    </row>
    <row r="258" spans="1:8" x14ac:dyDescent="0.25">
      <c r="A258" s="11"/>
      <c r="H258" s="5"/>
    </row>
    <row r="259" spans="1:8" x14ac:dyDescent="0.25">
      <c r="A259" s="11"/>
      <c r="H259" s="5"/>
    </row>
    <row r="260" spans="1:8" x14ac:dyDescent="0.25">
      <c r="A260" s="11"/>
      <c r="H260" s="5"/>
    </row>
    <row r="261" spans="1:8" x14ac:dyDescent="0.25">
      <c r="A261" s="11"/>
      <c r="H261" s="5"/>
    </row>
    <row r="262" spans="1:8" x14ac:dyDescent="0.25">
      <c r="A262" s="11"/>
      <c r="H262" s="5"/>
    </row>
    <row r="263" spans="1:8" x14ac:dyDescent="0.25">
      <c r="A263" s="11"/>
      <c r="H263" s="5"/>
    </row>
    <row r="264" spans="1:8" x14ac:dyDescent="0.25">
      <c r="A264" s="11"/>
      <c r="H264" s="5"/>
    </row>
    <row r="265" spans="1:8" x14ac:dyDescent="0.25">
      <c r="A265" s="11"/>
      <c r="H265" s="5"/>
    </row>
    <row r="266" spans="1:8" x14ac:dyDescent="0.25">
      <c r="A266" s="11"/>
      <c r="H266" s="5"/>
    </row>
    <row r="267" spans="1:8" x14ac:dyDescent="0.25">
      <c r="A267" s="11"/>
      <c r="H267" s="5"/>
    </row>
    <row r="268" spans="1:8" x14ac:dyDescent="0.25">
      <c r="A268" s="11"/>
      <c r="H268" s="5"/>
    </row>
    <row r="269" spans="1:8" x14ac:dyDescent="0.25">
      <c r="A269" s="11"/>
      <c r="H269" s="5"/>
    </row>
    <row r="270" spans="1:8" x14ac:dyDescent="0.25">
      <c r="A270" s="11"/>
      <c r="H270" s="5"/>
    </row>
    <row r="271" spans="1:8" x14ac:dyDescent="0.25">
      <c r="A271" s="11"/>
      <c r="H271" s="5"/>
    </row>
    <row r="272" spans="1:8" x14ac:dyDescent="0.25">
      <c r="A272" s="11"/>
      <c r="H272" s="5"/>
    </row>
    <row r="273" spans="1:8" x14ac:dyDescent="0.25">
      <c r="A273" s="11"/>
      <c r="H273" s="5"/>
    </row>
    <row r="274" spans="1:8" x14ac:dyDescent="0.25">
      <c r="A274" s="11"/>
      <c r="H274" s="5"/>
    </row>
    <row r="275" spans="1:8" x14ac:dyDescent="0.25">
      <c r="A275" s="11"/>
      <c r="H275" s="5"/>
    </row>
    <row r="276" spans="1:8" x14ac:dyDescent="0.25">
      <c r="A276" s="11"/>
      <c r="H276" s="5"/>
    </row>
    <row r="277" spans="1:8" x14ac:dyDescent="0.25">
      <c r="A277" s="11"/>
      <c r="H277" s="5"/>
    </row>
    <row r="278" spans="1:8" x14ac:dyDescent="0.25">
      <c r="A278" s="11"/>
      <c r="H278" s="5"/>
    </row>
    <row r="279" spans="1:8" x14ac:dyDescent="0.25">
      <c r="A279" s="11"/>
      <c r="H279" s="5"/>
    </row>
    <row r="280" spans="1:8" x14ac:dyDescent="0.25">
      <c r="A280" s="11"/>
      <c r="H280" s="5"/>
    </row>
    <row r="281" spans="1:8" x14ac:dyDescent="0.25">
      <c r="A281" s="11"/>
      <c r="H281" s="5"/>
    </row>
    <row r="282" spans="1:8" x14ac:dyDescent="0.25">
      <c r="A282" s="11"/>
      <c r="H282" s="5"/>
    </row>
    <row r="283" spans="1:8" x14ac:dyDescent="0.25">
      <c r="A283" s="11"/>
      <c r="H283" s="5"/>
    </row>
    <row r="284" spans="1:8" x14ac:dyDescent="0.25">
      <c r="A284" s="11"/>
      <c r="H284" s="5"/>
    </row>
    <row r="285" spans="1:8" x14ac:dyDescent="0.25">
      <c r="A285" s="11"/>
      <c r="H285" s="5"/>
    </row>
    <row r="286" spans="1:8" x14ac:dyDescent="0.25">
      <c r="A286" s="11"/>
      <c r="H286" s="5"/>
    </row>
    <row r="287" spans="1:8" x14ac:dyDescent="0.25">
      <c r="A287" s="11"/>
      <c r="H287" s="5"/>
    </row>
    <row r="288" spans="1:8" x14ac:dyDescent="0.25">
      <c r="A288" s="11"/>
      <c r="H288" s="5"/>
    </row>
    <row r="289" spans="1:8" x14ac:dyDescent="0.25">
      <c r="A289" s="11"/>
      <c r="H289" s="5"/>
    </row>
    <row r="290" spans="1:8" x14ac:dyDescent="0.25">
      <c r="A290" s="11"/>
      <c r="H290" s="5"/>
    </row>
    <row r="291" spans="1:8" x14ac:dyDescent="0.25">
      <c r="A291" s="11"/>
      <c r="H291" s="5"/>
    </row>
    <row r="292" spans="1:8" x14ac:dyDescent="0.25">
      <c r="A292" s="11"/>
      <c r="H292" s="5"/>
    </row>
    <row r="293" spans="1:8" x14ac:dyDescent="0.25">
      <c r="A293" s="11"/>
      <c r="H293" s="5"/>
    </row>
    <row r="294" spans="1:8" x14ac:dyDescent="0.25">
      <c r="A294" s="11"/>
      <c r="H294" s="5"/>
    </row>
    <row r="295" spans="1:8" x14ac:dyDescent="0.25">
      <c r="A295" s="11"/>
      <c r="H295" s="5"/>
    </row>
    <row r="296" spans="1:8" x14ac:dyDescent="0.25">
      <c r="A296" s="11"/>
      <c r="H296" s="5"/>
    </row>
    <row r="297" spans="1:8" x14ac:dyDescent="0.25">
      <c r="A297" s="11"/>
      <c r="H297" s="5"/>
    </row>
    <row r="298" spans="1:8" x14ac:dyDescent="0.25">
      <c r="A298" s="11"/>
      <c r="H298" s="5"/>
    </row>
    <row r="299" spans="1:8" x14ac:dyDescent="0.25">
      <c r="A299" s="11"/>
      <c r="H299" s="5"/>
    </row>
    <row r="300" spans="1:8" x14ac:dyDescent="0.25">
      <c r="A300" s="11"/>
      <c r="H300" s="5"/>
    </row>
    <row r="301" spans="1:8" x14ac:dyDescent="0.25">
      <c r="A301" s="11"/>
      <c r="H301" s="5"/>
    </row>
    <row r="302" spans="1:8" x14ac:dyDescent="0.25">
      <c r="A302" s="11"/>
      <c r="H302" s="5"/>
    </row>
    <row r="303" spans="1:8" x14ac:dyDescent="0.25">
      <c r="A303" s="11"/>
      <c r="H303" s="5"/>
    </row>
    <row r="304" spans="1:8" x14ac:dyDescent="0.25">
      <c r="A304" s="11"/>
      <c r="H304" s="5"/>
    </row>
    <row r="305" spans="1:8" x14ac:dyDescent="0.25">
      <c r="A305" s="11"/>
      <c r="H305" s="5"/>
    </row>
    <row r="306" spans="1:8" x14ac:dyDescent="0.25">
      <c r="A306" s="11"/>
      <c r="H306" s="5"/>
    </row>
    <row r="307" spans="1:8" x14ac:dyDescent="0.25">
      <c r="A307" s="11"/>
      <c r="H307" s="5"/>
    </row>
    <row r="308" spans="1:8" x14ac:dyDescent="0.25">
      <c r="A308" s="11"/>
      <c r="H308" s="5"/>
    </row>
    <row r="309" spans="1:8" x14ac:dyDescent="0.25">
      <c r="A309" s="11"/>
      <c r="H309" s="5"/>
    </row>
    <row r="310" spans="1:8" x14ac:dyDescent="0.25">
      <c r="A310" s="11"/>
      <c r="H310" s="5"/>
    </row>
    <row r="311" spans="1:8" x14ac:dyDescent="0.25">
      <c r="A311" s="11"/>
      <c r="H311" s="5"/>
    </row>
    <row r="312" spans="1:8" x14ac:dyDescent="0.25">
      <c r="A312" s="11"/>
      <c r="H312" s="5"/>
    </row>
    <row r="313" spans="1:8" x14ac:dyDescent="0.25">
      <c r="A313" s="11"/>
      <c r="H313" s="5"/>
    </row>
    <row r="314" spans="1:8" x14ac:dyDescent="0.25">
      <c r="A314" s="11"/>
      <c r="H314" s="5"/>
    </row>
    <row r="315" spans="1:8" x14ac:dyDescent="0.25">
      <c r="A315" s="11"/>
      <c r="H315" s="5"/>
    </row>
    <row r="316" spans="1:8" x14ac:dyDescent="0.25">
      <c r="A316" s="11"/>
      <c r="H316" s="5"/>
    </row>
    <row r="317" spans="1:8" x14ac:dyDescent="0.25">
      <c r="A317" s="11"/>
      <c r="H317" s="5"/>
    </row>
    <row r="318" spans="1:8" x14ac:dyDescent="0.25">
      <c r="A318" s="11"/>
      <c r="H318" s="5"/>
    </row>
    <row r="319" spans="1:8" x14ac:dyDescent="0.25">
      <c r="A319" s="11"/>
      <c r="H319" s="5"/>
    </row>
    <row r="320" spans="1:8" x14ac:dyDescent="0.25">
      <c r="A320" s="11"/>
      <c r="H320" s="5"/>
    </row>
    <row r="321" spans="1:8" x14ac:dyDescent="0.25">
      <c r="A321" s="11"/>
      <c r="H321" s="5"/>
    </row>
    <row r="322" spans="1:8" x14ac:dyDescent="0.25">
      <c r="A322" s="11"/>
      <c r="H322" s="5"/>
    </row>
    <row r="323" spans="1:8" x14ac:dyDescent="0.25">
      <c r="A323" s="11"/>
      <c r="H323" s="5"/>
    </row>
    <row r="324" spans="1:8" x14ac:dyDescent="0.25">
      <c r="A324" s="11"/>
      <c r="H324" s="5"/>
    </row>
    <row r="325" spans="1:8" x14ac:dyDescent="0.25">
      <c r="A325" s="11"/>
      <c r="H325" s="5"/>
    </row>
    <row r="326" spans="1:8" x14ac:dyDescent="0.25">
      <c r="A326" s="11"/>
      <c r="H326" s="5"/>
    </row>
    <row r="327" spans="1:8" x14ac:dyDescent="0.25">
      <c r="A327" s="11"/>
      <c r="H327" s="5"/>
    </row>
    <row r="328" spans="1:8" x14ac:dyDescent="0.25">
      <c r="A328" s="11"/>
      <c r="H328" s="5"/>
    </row>
    <row r="329" spans="1:8" x14ac:dyDescent="0.25">
      <c r="A329" s="11"/>
      <c r="H329" s="5"/>
    </row>
    <row r="330" spans="1:8" x14ac:dyDescent="0.25">
      <c r="A330" s="11"/>
      <c r="H330" s="5"/>
    </row>
    <row r="331" spans="1:8" x14ac:dyDescent="0.25">
      <c r="A331" s="11"/>
      <c r="H331" s="5"/>
    </row>
    <row r="332" spans="1:8" x14ac:dyDescent="0.25">
      <c r="A332" s="11"/>
      <c r="H332" s="5"/>
    </row>
    <row r="333" spans="1:8" x14ac:dyDescent="0.25">
      <c r="A333" s="11"/>
      <c r="H333" s="5"/>
    </row>
    <row r="334" spans="1:8" x14ac:dyDescent="0.25">
      <c r="A334" s="11"/>
      <c r="H334" s="5"/>
    </row>
    <row r="335" spans="1:8" x14ac:dyDescent="0.25">
      <c r="A335" s="11"/>
      <c r="H335" s="5"/>
    </row>
    <row r="336" spans="1:8" x14ac:dyDescent="0.25">
      <c r="A336" s="11"/>
      <c r="H336" s="5"/>
    </row>
    <row r="337" spans="1:8" x14ac:dyDescent="0.25">
      <c r="A337" s="11"/>
      <c r="H337" s="5"/>
    </row>
    <row r="338" spans="1:8" x14ac:dyDescent="0.25">
      <c r="A338" s="11"/>
      <c r="H338" s="5"/>
    </row>
    <row r="339" spans="1:8" x14ac:dyDescent="0.25">
      <c r="A339" s="11"/>
      <c r="H339" s="5"/>
    </row>
    <row r="340" spans="1:8" x14ac:dyDescent="0.25">
      <c r="A340" s="11"/>
      <c r="H340" s="5"/>
    </row>
    <row r="341" spans="1:8" x14ac:dyDescent="0.25">
      <c r="A341" s="11"/>
      <c r="H341" s="5"/>
    </row>
    <row r="342" spans="1:8" x14ac:dyDescent="0.25">
      <c r="A342" s="11"/>
      <c r="H342" s="5"/>
    </row>
    <row r="343" spans="1:8" x14ac:dyDescent="0.25">
      <c r="A343" s="11"/>
      <c r="H343" s="5"/>
    </row>
    <row r="344" spans="1:8" x14ac:dyDescent="0.25">
      <c r="A344" s="11"/>
      <c r="H344" s="5"/>
    </row>
    <row r="345" spans="1:8" x14ac:dyDescent="0.25">
      <c r="A345" s="11"/>
      <c r="H345" s="5"/>
    </row>
    <row r="346" spans="1:8" x14ac:dyDescent="0.25">
      <c r="A346" s="11"/>
      <c r="H346" s="5"/>
    </row>
    <row r="347" spans="1:8" x14ac:dyDescent="0.25">
      <c r="A347" s="11"/>
      <c r="H347" s="5"/>
    </row>
    <row r="348" spans="1:8" x14ac:dyDescent="0.25">
      <c r="A348" s="11"/>
      <c r="H348" s="5"/>
    </row>
    <row r="349" spans="1:8" x14ac:dyDescent="0.25">
      <c r="A349" s="11"/>
      <c r="H349" s="5"/>
    </row>
    <row r="350" spans="1:8" x14ac:dyDescent="0.25">
      <c r="A350" s="11"/>
      <c r="H350" s="5"/>
    </row>
    <row r="351" spans="1:8" x14ac:dyDescent="0.25">
      <c r="A351" s="11"/>
      <c r="H351" s="5"/>
    </row>
    <row r="352" spans="1:8" x14ac:dyDescent="0.25">
      <c r="A352" s="11"/>
      <c r="H352" s="5"/>
    </row>
    <row r="353" spans="1:8" x14ac:dyDescent="0.25">
      <c r="A353" s="11"/>
      <c r="H353" s="5"/>
    </row>
    <row r="354" spans="1:8" x14ac:dyDescent="0.25">
      <c r="A354" s="11"/>
      <c r="H354" s="5"/>
    </row>
    <row r="355" spans="1:8" x14ac:dyDescent="0.25">
      <c r="A355" s="11"/>
      <c r="H355" s="5"/>
    </row>
    <row r="356" spans="1:8" x14ac:dyDescent="0.25">
      <c r="A356" s="11"/>
      <c r="H356" s="5"/>
    </row>
    <row r="357" spans="1:8" x14ac:dyDescent="0.25">
      <c r="A357" s="11"/>
      <c r="H357" s="5"/>
    </row>
    <row r="358" spans="1:8" x14ac:dyDescent="0.25">
      <c r="A358" s="11"/>
      <c r="H358" s="5"/>
    </row>
    <row r="359" spans="1:8" x14ac:dyDescent="0.25">
      <c r="A359" s="11"/>
      <c r="H359" s="5"/>
    </row>
    <row r="360" spans="1:8" x14ac:dyDescent="0.25">
      <c r="A360" s="11"/>
      <c r="H360" s="5"/>
    </row>
    <row r="361" spans="1:8" x14ac:dyDescent="0.25">
      <c r="A361" s="11"/>
      <c r="H361" s="5"/>
    </row>
    <row r="362" spans="1:8" x14ac:dyDescent="0.25">
      <c r="A362" s="11"/>
      <c r="H362" s="5"/>
    </row>
    <row r="363" spans="1:8" x14ac:dyDescent="0.25">
      <c r="A363" s="11"/>
      <c r="H363" s="5"/>
    </row>
    <row r="364" spans="1:8" x14ac:dyDescent="0.25">
      <c r="A364" s="11"/>
      <c r="H364" s="5"/>
    </row>
    <row r="365" spans="1:8" x14ac:dyDescent="0.25">
      <c r="A365" s="11"/>
      <c r="H365" s="5"/>
    </row>
    <row r="366" spans="1:8" x14ac:dyDescent="0.25">
      <c r="A366" s="11"/>
      <c r="H366" s="5"/>
    </row>
    <row r="367" spans="1:8" x14ac:dyDescent="0.25">
      <c r="A367" s="11"/>
      <c r="H367" s="5"/>
    </row>
    <row r="368" spans="1:8" x14ac:dyDescent="0.25">
      <c r="A368" s="11"/>
      <c r="H368" s="5"/>
    </row>
    <row r="369" spans="1:8" x14ac:dyDescent="0.25">
      <c r="A369" s="11"/>
      <c r="H369" s="5"/>
    </row>
    <row r="370" spans="1:8" x14ac:dyDescent="0.25">
      <c r="A370" s="11"/>
      <c r="H370" s="5"/>
    </row>
    <row r="371" spans="1:8" x14ac:dyDescent="0.25">
      <c r="A371" s="11"/>
      <c r="H371" s="5"/>
    </row>
    <row r="372" spans="1:8" x14ac:dyDescent="0.25">
      <c r="A372" s="11"/>
      <c r="H372" s="5"/>
    </row>
    <row r="373" spans="1:8" x14ac:dyDescent="0.25">
      <c r="A373" s="11"/>
      <c r="H373" s="5"/>
    </row>
    <row r="374" spans="1:8" x14ac:dyDescent="0.25">
      <c r="A374" s="11"/>
      <c r="H374" s="5"/>
    </row>
    <row r="375" spans="1:8" x14ac:dyDescent="0.25">
      <c r="A375" s="11"/>
      <c r="H375" s="5"/>
    </row>
    <row r="376" spans="1:8" x14ac:dyDescent="0.25">
      <c r="A376" s="11"/>
      <c r="H376" s="5"/>
    </row>
    <row r="377" spans="1:8" x14ac:dyDescent="0.25">
      <c r="A377" s="11"/>
      <c r="H377" s="5"/>
    </row>
    <row r="378" spans="1:8" x14ac:dyDescent="0.25">
      <c r="A378" s="11"/>
      <c r="H378" s="5"/>
    </row>
    <row r="379" spans="1:8" x14ac:dyDescent="0.25">
      <c r="A379" s="11"/>
      <c r="H379" s="5"/>
    </row>
    <row r="380" spans="1:8" x14ac:dyDescent="0.25">
      <c r="A380" s="11"/>
      <c r="H380" s="5"/>
    </row>
    <row r="381" spans="1:8" x14ac:dyDescent="0.25">
      <c r="A381" s="11"/>
      <c r="H381" s="5"/>
    </row>
    <row r="382" spans="1:8" x14ac:dyDescent="0.25">
      <c r="A382" s="11"/>
      <c r="H382" s="5"/>
    </row>
    <row r="383" spans="1:8" x14ac:dyDescent="0.25">
      <c r="A383" s="11"/>
      <c r="H383" s="5"/>
    </row>
    <row r="384" spans="1:8" x14ac:dyDescent="0.25">
      <c r="A384" s="11"/>
      <c r="H384" s="5"/>
    </row>
    <row r="385" spans="1:8" x14ac:dyDescent="0.25">
      <c r="A385" s="11"/>
      <c r="H385" s="5"/>
    </row>
    <row r="386" spans="1:8" x14ac:dyDescent="0.25">
      <c r="A386" s="11"/>
      <c r="H386" s="5"/>
    </row>
    <row r="387" spans="1:8" x14ac:dyDescent="0.25">
      <c r="A387" s="11"/>
      <c r="H387" s="5"/>
    </row>
    <row r="388" spans="1:8" x14ac:dyDescent="0.25">
      <c r="A388" s="11"/>
      <c r="H388" s="5"/>
    </row>
    <row r="389" spans="1:8" x14ac:dyDescent="0.25">
      <c r="A389" s="11"/>
      <c r="H389" s="5"/>
    </row>
    <row r="390" spans="1:8" x14ac:dyDescent="0.25">
      <c r="A390" s="11"/>
      <c r="H390" s="5"/>
    </row>
    <row r="391" spans="1:8" x14ac:dyDescent="0.25">
      <c r="A391" s="11"/>
      <c r="H391" s="5"/>
    </row>
    <row r="392" spans="1:8" x14ac:dyDescent="0.25">
      <c r="A392" s="11"/>
      <c r="H392" s="5"/>
    </row>
    <row r="393" spans="1:8" x14ac:dyDescent="0.25">
      <c r="A393" s="11"/>
      <c r="H393" s="5"/>
    </row>
    <row r="394" spans="1:8" x14ac:dyDescent="0.25">
      <c r="A394" s="11"/>
      <c r="H394" s="5"/>
    </row>
    <row r="395" spans="1:8" x14ac:dyDescent="0.25">
      <c r="A395" s="11"/>
      <c r="H395" s="5"/>
    </row>
    <row r="396" spans="1:8" x14ac:dyDescent="0.25">
      <c r="A396" s="11"/>
      <c r="H396" s="5"/>
    </row>
    <row r="397" spans="1:8" x14ac:dyDescent="0.25">
      <c r="A397" s="11"/>
      <c r="H397" s="5"/>
    </row>
    <row r="398" spans="1:8" x14ac:dyDescent="0.25">
      <c r="A398" s="11"/>
      <c r="H398" s="5"/>
    </row>
    <row r="399" spans="1:8" x14ac:dyDescent="0.25">
      <c r="A399" s="11"/>
      <c r="H399" s="5"/>
    </row>
    <row r="400" spans="1:8" x14ac:dyDescent="0.25">
      <c r="A400" s="11"/>
      <c r="H400" s="5"/>
    </row>
    <row r="401" spans="1:8" x14ac:dyDescent="0.25">
      <c r="A401" s="11"/>
      <c r="H401" s="5"/>
    </row>
    <row r="402" spans="1:8" x14ac:dyDescent="0.25">
      <c r="A402" s="11"/>
      <c r="H402" s="5"/>
    </row>
    <row r="403" spans="1:8" x14ac:dyDescent="0.25">
      <c r="A403" s="11"/>
      <c r="H403" s="5"/>
    </row>
    <row r="404" spans="1:8" x14ac:dyDescent="0.25">
      <c r="A404" s="11"/>
      <c r="H404" s="5"/>
    </row>
    <row r="405" spans="1:8" x14ac:dyDescent="0.25">
      <c r="A405" s="11"/>
      <c r="H405" s="5"/>
    </row>
    <row r="406" spans="1:8" x14ac:dyDescent="0.25">
      <c r="A406" s="11"/>
      <c r="H406" s="5"/>
    </row>
    <row r="407" spans="1:8" x14ac:dyDescent="0.25">
      <c r="A407" s="11"/>
      <c r="H407" s="5"/>
    </row>
    <row r="408" spans="1:8" x14ac:dyDescent="0.25">
      <c r="A408" s="11"/>
      <c r="H408" s="5"/>
    </row>
    <row r="409" spans="1:8" x14ac:dyDescent="0.25">
      <c r="A409" s="11"/>
      <c r="H409" s="5"/>
    </row>
    <row r="410" spans="1:8" x14ac:dyDescent="0.25">
      <c r="A410" s="11"/>
      <c r="H410" s="5"/>
    </row>
    <row r="411" spans="1:8" x14ac:dyDescent="0.25">
      <c r="A411" s="11"/>
      <c r="H411" s="5"/>
    </row>
    <row r="412" spans="1:8" x14ac:dyDescent="0.25">
      <c r="A412" s="11"/>
      <c r="H412" s="5"/>
    </row>
    <row r="413" spans="1:8" x14ac:dyDescent="0.25">
      <c r="A413" s="11"/>
      <c r="H413" s="5"/>
    </row>
    <row r="414" spans="1:8" x14ac:dyDescent="0.25">
      <c r="A414" s="11"/>
      <c r="H414" s="5"/>
    </row>
    <row r="415" spans="1:8" x14ac:dyDescent="0.25">
      <c r="A415" s="11"/>
      <c r="H415" s="5"/>
    </row>
    <row r="416" spans="1:8" x14ac:dyDescent="0.25">
      <c r="A416" s="11"/>
      <c r="H416" s="5"/>
    </row>
    <row r="417" spans="1:8" x14ac:dyDescent="0.25">
      <c r="A417" s="11"/>
      <c r="H417" s="5"/>
    </row>
    <row r="418" spans="1:8" x14ac:dyDescent="0.25">
      <c r="A418" s="11"/>
      <c r="H418" s="5"/>
    </row>
    <row r="419" spans="1:8" x14ac:dyDescent="0.25">
      <c r="A419" s="11"/>
      <c r="H419" s="5"/>
    </row>
    <row r="420" spans="1:8" x14ac:dyDescent="0.25">
      <c r="A420" s="11"/>
      <c r="H420" s="5"/>
    </row>
    <row r="421" spans="1:8" x14ac:dyDescent="0.25">
      <c r="A421" s="11"/>
      <c r="H421" s="5"/>
    </row>
    <row r="422" spans="1:8" x14ac:dyDescent="0.25">
      <c r="A422" s="11"/>
      <c r="H422" s="5"/>
    </row>
    <row r="423" spans="1:8" x14ac:dyDescent="0.25">
      <c r="A423" s="11"/>
      <c r="H423" s="5"/>
    </row>
    <row r="424" spans="1:8" x14ac:dyDescent="0.25">
      <c r="A424" s="11"/>
      <c r="H424" s="5"/>
    </row>
    <row r="425" spans="1:8" x14ac:dyDescent="0.25">
      <c r="A425" s="11"/>
      <c r="H425" s="5"/>
    </row>
    <row r="426" spans="1:8" x14ac:dyDescent="0.25">
      <c r="A426" s="11"/>
      <c r="H426" s="5"/>
    </row>
    <row r="427" spans="1:8" x14ac:dyDescent="0.25">
      <c r="A427" s="11"/>
      <c r="H427" s="5"/>
    </row>
    <row r="428" spans="1:8" x14ac:dyDescent="0.25">
      <c r="A428" s="11"/>
      <c r="H428" s="5"/>
    </row>
    <row r="429" spans="1:8" x14ac:dyDescent="0.25">
      <c r="A429" s="11"/>
      <c r="H429" s="5"/>
    </row>
    <row r="430" spans="1:8" x14ac:dyDescent="0.25">
      <c r="A430" s="11"/>
      <c r="H430" s="5"/>
    </row>
    <row r="431" spans="1:8" x14ac:dyDescent="0.25">
      <c r="A431" s="11"/>
      <c r="H431" s="5"/>
    </row>
    <row r="432" spans="1:8" x14ac:dyDescent="0.25">
      <c r="A432" s="11"/>
      <c r="H432" s="5"/>
    </row>
    <row r="433" spans="1:8" x14ac:dyDescent="0.25">
      <c r="A433" s="11"/>
      <c r="H433" s="5"/>
    </row>
    <row r="434" spans="1:8" x14ac:dyDescent="0.25">
      <c r="A434" s="11"/>
      <c r="H434" s="5"/>
    </row>
    <row r="435" spans="1:8" x14ac:dyDescent="0.25">
      <c r="A435" s="11"/>
      <c r="H435" s="5"/>
    </row>
    <row r="436" spans="1:8" x14ac:dyDescent="0.25">
      <c r="A436" s="11"/>
      <c r="H436" s="5"/>
    </row>
    <row r="437" spans="1:8" x14ac:dyDescent="0.25">
      <c r="A437" s="11"/>
      <c r="H437" s="5"/>
    </row>
    <row r="438" spans="1:8" x14ac:dyDescent="0.25">
      <c r="A438" s="11"/>
      <c r="H438" s="5"/>
    </row>
    <row r="439" spans="1:8" x14ac:dyDescent="0.25">
      <c r="A439" s="11"/>
      <c r="H439" s="5"/>
    </row>
    <row r="440" spans="1:8" x14ac:dyDescent="0.25">
      <c r="A440" s="11"/>
      <c r="H440" s="5"/>
    </row>
    <row r="441" spans="1:8" x14ac:dyDescent="0.25">
      <c r="A441" s="11"/>
      <c r="H441" s="5"/>
    </row>
    <row r="442" spans="1:8" x14ac:dyDescent="0.25">
      <c r="A442" s="11"/>
      <c r="H442" s="5"/>
    </row>
    <row r="443" spans="1:8" x14ac:dyDescent="0.25">
      <c r="A443" s="11"/>
      <c r="H443" s="5"/>
    </row>
    <row r="444" spans="1:8" x14ac:dyDescent="0.25">
      <c r="A444" s="11"/>
      <c r="H444" s="5"/>
    </row>
    <row r="445" spans="1:8" x14ac:dyDescent="0.25">
      <c r="A445" s="11"/>
      <c r="H445" s="5"/>
    </row>
    <row r="446" spans="1:8" x14ac:dyDescent="0.25">
      <c r="A446" s="11"/>
      <c r="H446" s="5"/>
    </row>
    <row r="447" spans="1:8" x14ac:dyDescent="0.25">
      <c r="A447" s="11"/>
      <c r="H447" s="5"/>
    </row>
    <row r="448" spans="1:8" x14ac:dyDescent="0.25">
      <c r="A448" s="11"/>
      <c r="H448" s="5"/>
    </row>
    <row r="449" spans="1:8" x14ac:dyDescent="0.25">
      <c r="A449" s="11"/>
      <c r="H449" s="5"/>
    </row>
    <row r="450" spans="1:8" x14ac:dyDescent="0.25">
      <c r="A450" s="11"/>
      <c r="H450" s="5"/>
    </row>
    <row r="451" spans="1:8" x14ac:dyDescent="0.25">
      <c r="A451" s="11"/>
      <c r="H451" s="5"/>
    </row>
    <row r="452" spans="1:8" x14ac:dyDescent="0.25">
      <c r="A452" s="11"/>
      <c r="H452" s="5"/>
    </row>
    <row r="453" spans="1:8" x14ac:dyDescent="0.25">
      <c r="A453" s="11"/>
      <c r="H453" s="5"/>
    </row>
    <row r="454" spans="1:8" x14ac:dyDescent="0.25">
      <c r="A454" s="11"/>
      <c r="H454" s="5"/>
    </row>
    <row r="455" spans="1:8" x14ac:dyDescent="0.25">
      <c r="A455" s="11"/>
      <c r="H455" s="5"/>
    </row>
    <row r="456" spans="1:8" x14ac:dyDescent="0.25">
      <c r="A456" s="11"/>
      <c r="H456" s="5"/>
    </row>
    <row r="457" spans="1:8" x14ac:dyDescent="0.25">
      <c r="A457" s="11"/>
      <c r="H457" s="5"/>
    </row>
    <row r="458" spans="1:8" x14ac:dyDescent="0.25">
      <c r="A458" s="11"/>
      <c r="H458" s="5"/>
    </row>
    <row r="459" spans="1:8" x14ac:dyDescent="0.25">
      <c r="A459" s="11"/>
      <c r="H459" s="5"/>
    </row>
    <row r="460" spans="1:8" x14ac:dyDescent="0.25">
      <c r="A460" s="11"/>
      <c r="H460" s="5"/>
    </row>
    <row r="461" spans="1:8" x14ac:dyDescent="0.25">
      <c r="A461" s="11"/>
      <c r="H461" s="5"/>
    </row>
    <row r="462" spans="1:8" x14ac:dyDescent="0.25">
      <c r="A462" s="11"/>
      <c r="H462" s="5"/>
    </row>
    <row r="463" spans="1:8" x14ac:dyDescent="0.25">
      <c r="A463" s="11"/>
      <c r="H463" s="5"/>
    </row>
    <row r="464" spans="1:8" x14ac:dyDescent="0.25">
      <c r="A464" s="11"/>
      <c r="H464" s="5"/>
    </row>
    <row r="465" spans="1:8" x14ac:dyDescent="0.25">
      <c r="A465" s="11"/>
      <c r="H465" s="5"/>
    </row>
    <row r="466" spans="1:8" x14ac:dyDescent="0.25">
      <c r="A466" s="11"/>
      <c r="H466" s="5"/>
    </row>
    <row r="467" spans="1:8" x14ac:dyDescent="0.25">
      <c r="A467" s="11"/>
      <c r="H467" s="5"/>
    </row>
    <row r="468" spans="1:8" x14ac:dyDescent="0.25">
      <c r="A468" s="11"/>
      <c r="H468" s="5"/>
    </row>
    <row r="469" spans="1:8" x14ac:dyDescent="0.25">
      <c r="A469" s="11"/>
      <c r="H469" s="5"/>
    </row>
    <row r="470" spans="1:8" x14ac:dyDescent="0.25">
      <c r="A470" s="11"/>
      <c r="H470" s="5"/>
    </row>
    <row r="471" spans="1:8" x14ac:dyDescent="0.25">
      <c r="A471" s="11"/>
      <c r="H471" s="5"/>
    </row>
    <row r="472" spans="1:8" x14ac:dyDescent="0.25">
      <c r="A472" s="11"/>
      <c r="H472" s="5"/>
    </row>
    <row r="473" spans="1:8" x14ac:dyDescent="0.25">
      <c r="A473" s="11"/>
      <c r="H473" s="5"/>
    </row>
    <row r="474" spans="1:8" x14ac:dyDescent="0.25">
      <c r="A474" s="11"/>
      <c r="H474" s="5"/>
    </row>
    <row r="475" spans="1:8" x14ac:dyDescent="0.25">
      <c r="A475" s="11"/>
      <c r="H475" s="5"/>
    </row>
    <row r="476" spans="1:8" x14ac:dyDescent="0.25">
      <c r="A476" s="11"/>
      <c r="H476" s="5"/>
    </row>
    <row r="477" spans="1:8" x14ac:dyDescent="0.25">
      <c r="A477" s="11"/>
      <c r="H477" s="5"/>
    </row>
    <row r="478" spans="1:8" x14ac:dyDescent="0.25">
      <c r="A478" s="11"/>
      <c r="H478" s="5"/>
    </row>
    <row r="479" spans="1:8" x14ac:dyDescent="0.25">
      <c r="A479" s="11"/>
      <c r="H479" s="5"/>
    </row>
    <row r="480" spans="1:8" x14ac:dyDescent="0.25">
      <c r="A480" s="11"/>
      <c r="H480" s="5"/>
    </row>
    <row r="481" spans="1:8" x14ac:dyDescent="0.25">
      <c r="A481" s="11"/>
      <c r="H481" s="5"/>
    </row>
    <row r="482" spans="1:8" x14ac:dyDescent="0.25">
      <c r="A482" s="11"/>
      <c r="H482" s="5"/>
    </row>
    <row r="483" spans="1:8" x14ac:dyDescent="0.25">
      <c r="A483" s="11"/>
      <c r="H483" s="5"/>
    </row>
    <row r="484" spans="1:8" x14ac:dyDescent="0.25">
      <c r="A484" s="11"/>
      <c r="H484" s="5"/>
    </row>
    <row r="485" spans="1:8" x14ac:dyDescent="0.25">
      <c r="A485" s="11"/>
      <c r="H485" s="5"/>
    </row>
    <row r="486" spans="1:8" x14ac:dyDescent="0.25">
      <c r="A486" s="11"/>
      <c r="H486" s="5"/>
    </row>
    <row r="487" spans="1:8" x14ac:dyDescent="0.25">
      <c r="A487" s="11"/>
      <c r="H487" s="5"/>
    </row>
    <row r="488" spans="1:8" x14ac:dyDescent="0.25">
      <c r="A488" s="11"/>
      <c r="H488" s="5"/>
    </row>
    <row r="489" spans="1:8" x14ac:dyDescent="0.25">
      <c r="A489" s="11"/>
      <c r="H489" s="5"/>
    </row>
    <row r="490" spans="1:8" x14ac:dyDescent="0.25">
      <c r="A490" s="11"/>
      <c r="H490" s="5"/>
    </row>
    <row r="491" spans="1:8" x14ac:dyDescent="0.25">
      <c r="A491" s="11"/>
      <c r="H491" s="5"/>
    </row>
    <row r="492" spans="1:8" x14ac:dyDescent="0.25">
      <c r="A492" s="11"/>
      <c r="H492" s="5"/>
    </row>
    <row r="493" spans="1:8" x14ac:dyDescent="0.25">
      <c r="A493" s="11"/>
      <c r="H493" s="5"/>
    </row>
    <row r="494" spans="1:8" x14ac:dyDescent="0.25">
      <c r="A494" s="11"/>
      <c r="H494" s="5"/>
    </row>
    <row r="495" spans="1:8" x14ac:dyDescent="0.25">
      <c r="A495" s="11"/>
      <c r="H495" s="5"/>
    </row>
    <row r="496" spans="1:8" x14ac:dyDescent="0.25">
      <c r="A496" s="11"/>
      <c r="H496" s="5"/>
    </row>
    <row r="497" spans="1:8" x14ac:dyDescent="0.25">
      <c r="A497" s="11"/>
      <c r="H497" s="5"/>
    </row>
    <row r="498" spans="1:8" x14ac:dyDescent="0.25">
      <c r="A498" s="11"/>
      <c r="H498" s="5"/>
    </row>
    <row r="499" spans="1:8" x14ac:dyDescent="0.25">
      <c r="A499" s="11"/>
      <c r="H499" s="5"/>
    </row>
    <row r="500" spans="1:8" x14ac:dyDescent="0.25">
      <c r="A500" s="11"/>
      <c r="H500" s="5"/>
    </row>
    <row r="501" spans="1:8" x14ac:dyDescent="0.25">
      <c r="A501" s="11"/>
      <c r="H501" s="5"/>
    </row>
    <row r="502" spans="1:8" x14ac:dyDescent="0.25">
      <c r="A502" s="11"/>
      <c r="H502" s="5"/>
    </row>
    <row r="503" spans="1:8" x14ac:dyDescent="0.25">
      <c r="A503" s="11"/>
      <c r="H503" s="5"/>
    </row>
    <row r="504" spans="1:8" x14ac:dyDescent="0.25">
      <c r="A504" s="11"/>
      <c r="H504" s="5"/>
    </row>
    <row r="505" spans="1:8" x14ac:dyDescent="0.25">
      <c r="A505" s="11"/>
      <c r="H505" s="5"/>
    </row>
    <row r="506" spans="1:8" x14ac:dyDescent="0.25">
      <c r="A506" s="11"/>
      <c r="H506" s="5"/>
    </row>
    <row r="507" spans="1:8" x14ac:dyDescent="0.25">
      <c r="A507" s="11"/>
      <c r="H507" s="5"/>
    </row>
    <row r="508" spans="1:8" x14ac:dyDescent="0.25">
      <c r="A508" s="11"/>
      <c r="H508" s="5"/>
    </row>
    <row r="509" spans="1:8" x14ac:dyDescent="0.25">
      <c r="A509" s="11"/>
      <c r="H509" s="5"/>
    </row>
    <row r="510" spans="1:8" x14ac:dyDescent="0.25">
      <c r="A510" s="11"/>
      <c r="H510" s="5"/>
    </row>
    <row r="511" spans="1:8" x14ac:dyDescent="0.25">
      <c r="A511" s="11"/>
      <c r="H511" s="5"/>
    </row>
    <row r="512" spans="1:8" x14ac:dyDescent="0.25">
      <c r="A512" s="11"/>
      <c r="H512" s="5"/>
    </row>
    <row r="513" spans="1:8" x14ac:dyDescent="0.25">
      <c r="A513" s="11"/>
      <c r="H513" s="5"/>
    </row>
    <row r="514" spans="1:8" x14ac:dyDescent="0.25">
      <c r="A514" s="11"/>
      <c r="H514" s="5"/>
    </row>
    <row r="515" spans="1:8" x14ac:dyDescent="0.25">
      <c r="A515" s="11"/>
      <c r="H515" s="5"/>
    </row>
    <row r="516" spans="1:8" x14ac:dyDescent="0.25">
      <c r="A516" s="11"/>
      <c r="H516" s="5"/>
    </row>
    <row r="517" spans="1:8" x14ac:dyDescent="0.25">
      <c r="A517" s="11"/>
      <c r="H517" s="5"/>
    </row>
    <row r="518" spans="1:8" x14ac:dyDescent="0.25">
      <c r="A518" s="11"/>
      <c r="H518" s="5"/>
    </row>
    <row r="519" spans="1:8" x14ac:dyDescent="0.25">
      <c r="A519" s="11"/>
      <c r="H519" s="5"/>
    </row>
    <row r="520" spans="1:8" x14ac:dyDescent="0.25">
      <c r="A520" s="11"/>
      <c r="H520" s="5"/>
    </row>
    <row r="521" spans="1:8" x14ac:dyDescent="0.25">
      <c r="A521" s="11"/>
      <c r="H521" s="5"/>
    </row>
    <row r="522" spans="1:8" x14ac:dyDescent="0.25">
      <c r="A522" s="11"/>
      <c r="H522" s="5"/>
    </row>
    <row r="523" spans="1:8" x14ac:dyDescent="0.25">
      <c r="A523" s="11"/>
      <c r="H523" s="5"/>
    </row>
    <row r="524" spans="1:8" x14ac:dyDescent="0.25">
      <c r="A524" s="11"/>
      <c r="H524" s="5"/>
    </row>
    <row r="525" spans="1:8" x14ac:dyDescent="0.25">
      <c r="A525" s="11"/>
      <c r="H525" s="5"/>
    </row>
    <row r="526" spans="1:8" x14ac:dyDescent="0.25">
      <c r="A526" s="11"/>
      <c r="H526" s="5"/>
    </row>
    <row r="527" spans="1:8" x14ac:dyDescent="0.25">
      <c r="A527" s="11"/>
      <c r="H527" s="5"/>
    </row>
    <row r="528" spans="1:8" x14ac:dyDescent="0.25">
      <c r="A528" s="11"/>
      <c r="H528" s="5"/>
    </row>
    <row r="529" spans="1:8" x14ac:dyDescent="0.25">
      <c r="A529" s="11"/>
      <c r="H529" s="5"/>
    </row>
    <row r="530" spans="1:8" x14ac:dyDescent="0.25">
      <c r="A530" s="11"/>
      <c r="H530" s="5"/>
    </row>
    <row r="531" spans="1:8" x14ac:dyDescent="0.25">
      <c r="A531" s="11"/>
      <c r="H531" s="5"/>
    </row>
    <row r="532" spans="1:8" x14ac:dyDescent="0.25">
      <c r="A532" s="11"/>
      <c r="H532" s="5"/>
    </row>
    <row r="533" spans="1:8" x14ac:dyDescent="0.25">
      <c r="A533" s="11"/>
      <c r="H533" s="5"/>
    </row>
    <row r="534" spans="1:8" x14ac:dyDescent="0.25">
      <c r="A534" s="11"/>
      <c r="H534" s="5"/>
    </row>
    <row r="535" spans="1:8" x14ac:dyDescent="0.25">
      <c r="A535" s="11"/>
      <c r="H535" s="5"/>
    </row>
    <row r="536" spans="1:8" x14ac:dyDescent="0.25">
      <c r="A536" s="11"/>
      <c r="H536" s="5"/>
    </row>
    <row r="537" spans="1:8" x14ac:dyDescent="0.25">
      <c r="A537" s="11"/>
      <c r="H537" s="5"/>
    </row>
    <row r="538" spans="1:8" x14ac:dyDescent="0.25">
      <c r="A538" s="11"/>
      <c r="H538" s="5"/>
    </row>
    <row r="539" spans="1:8" x14ac:dyDescent="0.25">
      <c r="A539" s="11"/>
      <c r="H539" s="5"/>
    </row>
    <row r="540" spans="1:8" x14ac:dyDescent="0.25">
      <c r="A540" s="11"/>
      <c r="H540" s="5"/>
    </row>
    <row r="541" spans="1:8" x14ac:dyDescent="0.25">
      <c r="A541" s="11"/>
      <c r="H541" s="5"/>
    </row>
    <row r="542" spans="1:8" x14ac:dyDescent="0.25">
      <c r="A542" s="11"/>
      <c r="H542" s="5"/>
    </row>
    <row r="543" spans="1:8" x14ac:dyDescent="0.25">
      <c r="A543" s="11"/>
      <c r="H543" s="5"/>
    </row>
    <row r="544" spans="1:8" x14ac:dyDescent="0.25">
      <c r="A544" s="11"/>
      <c r="H544" s="5"/>
    </row>
    <row r="545" spans="1:8" x14ac:dyDescent="0.25">
      <c r="A545" s="11"/>
      <c r="H545" s="5"/>
    </row>
    <row r="546" spans="1:8" x14ac:dyDescent="0.25">
      <c r="A546" s="11"/>
      <c r="H546" s="5"/>
    </row>
    <row r="547" spans="1:8" x14ac:dyDescent="0.25">
      <c r="A547" s="11"/>
      <c r="H547" s="5"/>
    </row>
    <row r="548" spans="1:8" x14ac:dyDescent="0.25">
      <c r="A548" s="11"/>
      <c r="H548" s="5"/>
    </row>
    <row r="549" spans="1:8" x14ac:dyDescent="0.25">
      <c r="A549" s="11"/>
      <c r="H549" s="5"/>
    </row>
    <row r="550" spans="1:8" x14ac:dyDescent="0.25">
      <c r="A550" s="11"/>
      <c r="H550" s="5"/>
    </row>
    <row r="551" spans="1:8" x14ac:dyDescent="0.25">
      <c r="A551" s="11"/>
      <c r="H551" s="5"/>
    </row>
    <row r="552" spans="1:8" x14ac:dyDescent="0.25">
      <c r="A552" s="11"/>
      <c r="H552" s="5"/>
    </row>
    <row r="553" spans="1:8" x14ac:dyDescent="0.25">
      <c r="A553" s="11"/>
      <c r="H553" s="5"/>
    </row>
    <row r="554" spans="1:8" x14ac:dyDescent="0.25">
      <c r="A554" s="11"/>
      <c r="H554" s="5"/>
    </row>
    <row r="555" spans="1:8" x14ac:dyDescent="0.25">
      <c r="A555" s="11"/>
      <c r="H555" s="5"/>
    </row>
    <row r="556" spans="1:8" x14ac:dyDescent="0.25">
      <c r="A556" s="11"/>
      <c r="H556" s="5"/>
    </row>
    <row r="557" spans="1:8" x14ac:dyDescent="0.25">
      <c r="A557" s="11"/>
      <c r="H557" s="5"/>
    </row>
    <row r="558" spans="1:8" x14ac:dyDescent="0.25">
      <c r="A558" s="11"/>
      <c r="H558" s="5"/>
    </row>
    <row r="559" spans="1:8" x14ac:dyDescent="0.25">
      <c r="A559" s="11"/>
      <c r="H559" s="5"/>
    </row>
    <row r="560" spans="1:8" x14ac:dyDescent="0.25">
      <c r="A560" s="11"/>
      <c r="H560" s="5"/>
    </row>
    <row r="561" spans="1:8" x14ac:dyDescent="0.25">
      <c r="A561" s="11"/>
      <c r="H561" s="5"/>
    </row>
    <row r="562" spans="1:8" x14ac:dyDescent="0.25">
      <c r="A562" s="11"/>
      <c r="H562" s="5"/>
    </row>
    <row r="563" spans="1:8" x14ac:dyDescent="0.25">
      <c r="A563" s="11"/>
      <c r="H563" s="5"/>
    </row>
    <row r="564" spans="1:8" x14ac:dyDescent="0.25">
      <c r="A564" s="11"/>
      <c r="H564" s="5"/>
    </row>
    <row r="565" spans="1:8" x14ac:dyDescent="0.25">
      <c r="A565" s="11"/>
      <c r="H565" s="5"/>
    </row>
    <row r="566" spans="1:8" x14ac:dyDescent="0.25">
      <c r="A566" s="11"/>
      <c r="H566" s="5"/>
    </row>
    <row r="567" spans="1:8" x14ac:dyDescent="0.25">
      <c r="A567" s="11"/>
      <c r="H567" s="5"/>
    </row>
    <row r="568" spans="1:8" x14ac:dyDescent="0.25">
      <c r="A568" s="11"/>
      <c r="H568" s="5"/>
    </row>
    <row r="569" spans="1:8" x14ac:dyDescent="0.25">
      <c r="A569" s="11"/>
      <c r="H569" s="5"/>
    </row>
    <row r="570" spans="1:8" x14ac:dyDescent="0.25">
      <c r="A570" s="11"/>
      <c r="H570" s="5"/>
    </row>
    <row r="571" spans="1:8" x14ac:dyDescent="0.25">
      <c r="A571" s="11"/>
      <c r="H571" s="5"/>
    </row>
    <row r="572" spans="1:8" x14ac:dyDescent="0.25">
      <c r="A572" s="11"/>
      <c r="H572" s="5"/>
    </row>
    <row r="573" spans="1:8" x14ac:dyDescent="0.25">
      <c r="A573" s="11"/>
      <c r="H573" s="5"/>
    </row>
    <row r="574" spans="1:8" x14ac:dyDescent="0.25">
      <c r="A574" s="11"/>
      <c r="H574" s="5"/>
    </row>
    <row r="575" spans="1:8" x14ac:dyDescent="0.25">
      <c r="A575" s="11"/>
      <c r="H575" s="5"/>
    </row>
    <row r="576" spans="1:8" x14ac:dyDescent="0.25">
      <c r="A576" s="11"/>
      <c r="H576" s="5"/>
    </row>
    <row r="577" spans="1:8" x14ac:dyDescent="0.25">
      <c r="A577" s="11"/>
      <c r="H577" s="5"/>
    </row>
    <row r="578" spans="1:8" x14ac:dyDescent="0.25">
      <c r="A578" s="11"/>
      <c r="H578" s="5"/>
    </row>
    <row r="579" spans="1:8" x14ac:dyDescent="0.25">
      <c r="A579" s="11"/>
      <c r="H579" s="5"/>
    </row>
    <row r="580" spans="1:8" x14ac:dyDescent="0.25">
      <c r="A580" s="11"/>
      <c r="H580" s="5"/>
    </row>
    <row r="581" spans="1:8" x14ac:dyDescent="0.25">
      <c r="A581" s="11"/>
      <c r="H581" s="5"/>
    </row>
    <row r="582" spans="1:8" x14ac:dyDescent="0.25">
      <c r="A582" s="11"/>
      <c r="H582" s="5"/>
    </row>
    <row r="583" spans="1:8" x14ac:dyDescent="0.25">
      <c r="A583" s="11"/>
      <c r="H583" s="5"/>
    </row>
    <row r="584" spans="1:8" x14ac:dyDescent="0.25">
      <c r="A584" s="11"/>
      <c r="H584" s="5"/>
    </row>
    <row r="585" spans="1:8" x14ac:dyDescent="0.25">
      <c r="A585" s="11"/>
      <c r="H585" s="5"/>
    </row>
    <row r="586" spans="1:8" x14ac:dyDescent="0.25">
      <c r="A586" s="11"/>
      <c r="H586" s="5"/>
    </row>
    <row r="587" spans="1:8" x14ac:dyDescent="0.25">
      <c r="A587" s="11"/>
      <c r="H587" s="5"/>
    </row>
    <row r="588" spans="1:8" x14ac:dyDescent="0.25">
      <c r="A588" s="11"/>
      <c r="H588" s="5"/>
    </row>
    <row r="589" spans="1:8" x14ac:dyDescent="0.25">
      <c r="A589" s="11"/>
      <c r="H589" s="5"/>
    </row>
    <row r="590" spans="1:8" x14ac:dyDescent="0.25">
      <c r="A590" s="11"/>
      <c r="H590" s="5"/>
    </row>
    <row r="591" spans="1:8" x14ac:dyDescent="0.25">
      <c r="A591" s="11"/>
      <c r="H591" s="5"/>
    </row>
    <row r="592" spans="1:8" x14ac:dyDescent="0.25">
      <c r="A592" s="11"/>
      <c r="H592" s="5"/>
    </row>
    <row r="593" spans="1:8" x14ac:dyDescent="0.25">
      <c r="A593" s="11"/>
      <c r="H593" s="5"/>
    </row>
    <row r="594" spans="1:8" x14ac:dyDescent="0.25">
      <c r="A594" s="11"/>
      <c r="H594" s="5"/>
    </row>
    <row r="595" spans="1:8" x14ac:dyDescent="0.25">
      <c r="A595" s="11"/>
      <c r="H595" s="5"/>
    </row>
    <row r="596" spans="1:8" x14ac:dyDescent="0.25">
      <c r="A596" s="11"/>
      <c r="H596" s="5"/>
    </row>
    <row r="597" spans="1:8" x14ac:dyDescent="0.25">
      <c r="A597" s="11"/>
      <c r="H597" s="5"/>
    </row>
    <row r="598" spans="1:8" x14ac:dyDescent="0.25">
      <c r="A598" s="11"/>
      <c r="H598" s="5"/>
    </row>
    <row r="599" spans="1:8" x14ac:dyDescent="0.25">
      <c r="A599" s="11"/>
      <c r="H599" s="5"/>
    </row>
    <row r="600" spans="1:8" x14ac:dyDescent="0.25">
      <c r="A600" s="11"/>
      <c r="H600" s="5"/>
    </row>
    <row r="601" spans="1:8" x14ac:dyDescent="0.25">
      <c r="A601" s="11"/>
      <c r="H601" s="5"/>
    </row>
    <row r="602" spans="1:8" x14ac:dyDescent="0.25">
      <c r="A602" s="11"/>
      <c r="H602" s="5"/>
    </row>
    <row r="603" spans="1:8" x14ac:dyDescent="0.25">
      <c r="A603" s="11"/>
      <c r="H603" s="5"/>
    </row>
    <row r="604" spans="1:8" x14ac:dyDescent="0.25">
      <c r="A604" s="11"/>
      <c r="H604" s="5"/>
    </row>
    <row r="605" spans="1:8" x14ac:dyDescent="0.25">
      <c r="A605" s="11"/>
      <c r="H605" s="5"/>
    </row>
    <row r="606" spans="1:8" x14ac:dyDescent="0.25">
      <c r="A606" s="11"/>
      <c r="H606" s="5"/>
    </row>
    <row r="607" spans="1:8" x14ac:dyDescent="0.25">
      <c r="A607" s="11"/>
      <c r="H607" s="5"/>
    </row>
    <row r="608" spans="1:8" x14ac:dyDescent="0.25">
      <c r="A608" s="11"/>
      <c r="H608" s="5"/>
    </row>
    <row r="609" spans="1:8" x14ac:dyDescent="0.25">
      <c r="A609" s="11"/>
      <c r="H609" s="5"/>
    </row>
    <row r="610" spans="1:8" x14ac:dyDescent="0.25">
      <c r="A610" s="11"/>
      <c r="H610" s="5"/>
    </row>
    <row r="611" spans="1:8" x14ac:dyDescent="0.25">
      <c r="A611" s="11"/>
      <c r="H611" s="5"/>
    </row>
    <row r="612" spans="1:8" x14ac:dyDescent="0.25">
      <c r="A612" s="11"/>
      <c r="H612" s="5"/>
    </row>
    <row r="613" spans="1:8" x14ac:dyDescent="0.25">
      <c r="A613" s="11"/>
      <c r="H613" s="5"/>
    </row>
    <row r="614" spans="1:8" x14ac:dyDescent="0.25">
      <c r="A614" s="11"/>
      <c r="H614" s="5"/>
    </row>
    <row r="615" spans="1:8" x14ac:dyDescent="0.25">
      <c r="A615" s="11"/>
      <c r="H615" s="5"/>
    </row>
    <row r="616" spans="1:8" x14ac:dyDescent="0.25">
      <c r="A616" s="11"/>
      <c r="H616" s="5"/>
    </row>
    <row r="617" spans="1:8" x14ac:dyDescent="0.25">
      <c r="A617" s="11"/>
      <c r="H617" s="5"/>
    </row>
    <row r="618" spans="1:8" x14ac:dyDescent="0.25">
      <c r="A618" s="11"/>
      <c r="H618" s="5"/>
    </row>
    <row r="619" spans="1:8" x14ac:dyDescent="0.25">
      <c r="A619" s="11"/>
      <c r="H619" s="5"/>
    </row>
    <row r="620" spans="1:8" x14ac:dyDescent="0.25">
      <c r="A620" s="11"/>
      <c r="H620" s="5"/>
    </row>
    <row r="621" spans="1:8" x14ac:dyDescent="0.25">
      <c r="A621" s="11"/>
      <c r="H621" s="5"/>
    </row>
    <row r="622" spans="1:8" x14ac:dyDescent="0.25">
      <c r="A622" s="11"/>
      <c r="H622" s="5"/>
    </row>
    <row r="623" spans="1:8" x14ac:dyDescent="0.25">
      <c r="A623" s="11"/>
      <c r="H623" s="5"/>
    </row>
    <row r="624" spans="1:8" x14ac:dyDescent="0.25">
      <c r="A624" s="11"/>
      <c r="H624" s="5"/>
    </row>
    <row r="625" spans="1:8" x14ac:dyDescent="0.25">
      <c r="A625" s="11"/>
      <c r="H625" s="5"/>
    </row>
    <row r="626" spans="1:8" x14ac:dyDescent="0.25">
      <c r="A626" s="11"/>
      <c r="H626" s="5"/>
    </row>
    <row r="627" spans="1:8" x14ac:dyDescent="0.25">
      <c r="A627" s="11"/>
      <c r="H627" s="5"/>
    </row>
    <row r="628" spans="1:8" x14ac:dyDescent="0.25">
      <c r="A628" s="11"/>
      <c r="H628" s="5"/>
    </row>
    <row r="629" spans="1:8" x14ac:dyDescent="0.25">
      <c r="A629" s="11"/>
      <c r="H629" s="5"/>
    </row>
    <row r="630" spans="1:8" x14ac:dyDescent="0.25">
      <c r="A630" s="11"/>
      <c r="H630" s="5"/>
    </row>
    <row r="631" spans="1:8" x14ac:dyDescent="0.25">
      <c r="A631" s="11"/>
      <c r="H631" s="5"/>
    </row>
    <row r="632" spans="1:8" x14ac:dyDescent="0.25">
      <c r="A632" s="11"/>
      <c r="H632" s="5"/>
    </row>
    <row r="633" spans="1:8" x14ac:dyDescent="0.25">
      <c r="A633" s="11"/>
      <c r="H633" s="5"/>
    </row>
    <row r="634" spans="1:8" x14ac:dyDescent="0.25">
      <c r="A634" s="11"/>
      <c r="H634" s="5"/>
    </row>
    <row r="635" spans="1:8" x14ac:dyDescent="0.25">
      <c r="A635" s="11"/>
      <c r="H635" s="5"/>
    </row>
    <row r="636" spans="1:8" x14ac:dyDescent="0.25">
      <c r="A636" s="11"/>
      <c r="H636" s="5"/>
    </row>
    <row r="637" spans="1:8" x14ac:dyDescent="0.25">
      <c r="A637" s="11"/>
      <c r="H637" s="5"/>
    </row>
    <row r="638" spans="1:8" x14ac:dyDescent="0.25">
      <c r="A638" s="11"/>
      <c r="H638" s="5"/>
    </row>
    <row r="639" spans="1:8" x14ac:dyDescent="0.25">
      <c r="A639" s="11"/>
      <c r="H639" s="5"/>
    </row>
    <row r="640" spans="1:8" x14ac:dyDescent="0.25">
      <c r="A640" s="11"/>
      <c r="H640" s="5"/>
    </row>
    <row r="641" spans="1:8" x14ac:dyDescent="0.25">
      <c r="A641" s="11"/>
      <c r="H641" s="5"/>
    </row>
    <row r="642" spans="1:8" x14ac:dyDescent="0.25">
      <c r="A642" s="11"/>
      <c r="H642" s="5"/>
    </row>
    <row r="643" spans="1:8" x14ac:dyDescent="0.25">
      <c r="A643" s="11"/>
      <c r="H643" s="5"/>
    </row>
    <row r="644" spans="1:8" x14ac:dyDescent="0.25">
      <c r="A644" s="11"/>
      <c r="H644" s="5"/>
    </row>
    <row r="645" spans="1:8" x14ac:dyDescent="0.25">
      <c r="A645" s="11"/>
      <c r="H645" s="5"/>
    </row>
    <row r="646" spans="1:8" x14ac:dyDescent="0.25">
      <c r="A646" s="11"/>
      <c r="H646" s="5"/>
    </row>
    <row r="647" spans="1:8" x14ac:dyDescent="0.25">
      <c r="A647" s="11"/>
      <c r="H647" s="5"/>
    </row>
    <row r="648" spans="1:8" x14ac:dyDescent="0.25">
      <c r="A648" s="11"/>
      <c r="H648" s="5"/>
    </row>
    <row r="649" spans="1:8" x14ac:dyDescent="0.25">
      <c r="A649" s="11"/>
      <c r="H649" s="5"/>
    </row>
    <row r="650" spans="1:8" x14ac:dyDescent="0.25">
      <c r="A650" s="11"/>
      <c r="H650" s="5"/>
    </row>
    <row r="651" spans="1:8" x14ac:dyDescent="0.25">
      <c r="A651" s="11"/>
      <c r="H651" s="5"/>
    </row>
    <row r="652" spans="1:8" x14ac:dyDescent="0.25">
      <c r="A652" s="11"/>
      <c r="H652" s="5"/>
    </row>
    <row r="653" spans="1:8" x14ac:dyDescent="0.25">
      <c r="A653" s="11"/>
      <c r="H653" s="5"/>
    </row>
    <row r="654" spans="1:8" x14ac:dyDescent="0.25">
      <c r="A654" s="11"/>
      <c r="H654" s="5"/>
    </row>
    <row r="655" spans="1:8" x14ac:dyDescent="0.25">
      <c r="A655" s="11"/>
      <c r="H655" s="5"/>
    </row>
    <row r="656" spans="1:8" x14ac:dyDescent="0.25">
      <c r="A656" s="11"/>
      <c r="H656" s="5"/>
    </row>
    <row r="657" spans="1:8" x14ac:dyDescent="0.25">
      <c r="A657" s="11"/>
      <c r="H657" s="5"/>
    </row>
    <row r="658" spans="1:8" x14ac:dyDescent="0.25">
      <c r="A658" s="11"/>
      <c r="H658" s="5"/>
    </row>
    <row r="659" spans="1:8" x14ac:dyDescent="0.25">
      <c r="A659" s="11"/>
      <c r="H659" s="5"/>
    </row>
    <row r="660" spans="1:8" x14ac:dyDescent="0.25">
      <c r="A660" s="11"/>
      <c r="H660" s="5"/>
    </row>
    <row r="661" spans="1:8" x14ac:dyDescent="0.25">
      <c r="A661" s="11"/>
      <c r="H661" s="5"/>
    </row>
    <row r="662" spans="1:8" x14ac:dyDescent="0.25">
      <c r="A662" s="11"/>
      <c r="H662" s="5"/>
    </row>
    <row r="663" spans="1:8" x14ac:dyDescent="0.25">
      <c r="A663" s="11"/>
      <c r="H663" s="5"/>
    </row>
    <row r="664" spans="1:8" x14ac:dyDescent="0.25">
      <c r="A664" s="11"/>
      <c r="H664" s="5"/>
    </row>
    <row r="665" spans="1:8" x14ac:dyDescent="0.25">
      <c r="A665" s="11"/>
      <c r="H665" s="5"/>
    </row>
    <row r="666" spans="1:8" x14ac:dyDescent="0.25">
      <c r="A666" s="11"/>
      <c r="H666" s="5"/>
    </row>
    <row r="667" spans="1:8" x14ac:dyDescent="0.25">
      <c r="A667" s="11"/>
      <c r="H667" s="5"/>
    </row>
    <row r="668" spans="1:8" x14ac:dyDescent="0.25">
      <c r="A668" s="11"/>
      <c r="H668" s="5"/>
    </row>
    <row r="669" spans="1:8" x14ac:dyDescent="0.25">
      <c r="A669" s="11"/>
      <c r="H669" s="5"/>
    </row>
    <row r="670" spans="1:8" x14ac:dyDescent="0.25">
      <c r="A670" s="11"/>
      <c r="H670" s="5"/>
    </row>
    <row r="671" spans="1:8" x14ac:dyDescent="0.25">
      <c r="A671" s="11"/>
      <c r="H671" s="5"/>
    </row>
    <row r="672" spans="1:8" x14ac:dyDescent="0.25">
      <c r="A672" s="11"/>
      <c r="H672" s="5"/>
    </row>
    <row r="673" spans="1:8" x14ac:dyDescent="0.25">
      <c r="A673" s="11"/>
      <c r="H673" s="5"/>
    </row>
    <row r="674" spans="1:8" x14ac:dyDescent="0.25">
      <c r="A674" s="11"/>
      <c r="H674" s="5"/>
    </row>
    <row r="675" spans="1:8" x14ac:dyDescent="0.25">
      <c r="A675" s="11"/>
      <c r="H675" s="5"/>
    </row>
    <row r="676" spans="1:8" x14ac:dyDescent="0.25">
      <c r="A676" s="11"/>
      <c r="H676" s="5"/>
    </row>
    <row r="677" spans="1:8" x14ac:dyDescent="0.25">
      <c r="A677" s="11"/>
      <c r="H677" s="5"/>
    </row>
    <row r="678" spans="1:8" x14ac:dyDescent="0.25">
      <c r="A678" s="11"/>
      <c r="H678" s="5"/>
    </row>
    <row r="679" spans="1:8" x14ac:dyDescent="0.25">
      <c r="A679" s="11"/>
      <c r="H679" s="5"/>
    </row>
    <row r="680" spans="1:8" x14ac:dyDescent="0.25">
      <c r="A680" s="11"/>
      <c r="H680" s="5"/>
    </row>
    <row r="681" spans="1:8" x14ac:dyDescent="0.25">
      <c r="A681" s="11"/>
      <c r="H681" s="5"/>
    </row>
    <row r="682" spans="1:8" x14ac:dyDescent="0.25">
      <c r="A682" s="11"/>
      <c r="H682" s="5"/>
    </row>
    <row r="683" spans="1:8" x14ac:dyDescent="0.25">
      <c r="A683" s="11"/>
      <c r="H683" s="5"/>
    </row>
    <row r="684" spans="1:8" x14ac:dyDescent="0.25">
      <c r="A684" s="11"/>
      <c r="H684" s="5"/>
    </row>
    <row r="685" spans="1:8" x14ac:dyDescent="0.25">
      <c r="A685" s="11"/>
      <c r="H685" s="5"/>
    </row>
    <row r="686" spans="1:8" x14ac:dyDescent="0.25">
      <c r="A686" s="11"/>
      <c r="H686" s="5"/>
    </row>
    <row r="687" spans="1:8" x14ac:dyDescent="0.25">
      <c r="A687" s="11"/>
      <c r="H687" s="5"/>
    </row>
    <row r="688" spans="1:8" x14ac:dyDescent="0.25">
      <c r="A688" s="11"/>
      <c r="H688" s="5"/>
    </row>
    <row r="689" spans="1:8" x14ac:dyDescent="0.25">
      <c r="A689" s="11"/>
      <c r="H689" s="5"/>
    </row>
    <row r="690" spans="1:8" x14ac:dyDescent="0.25">
      <c r="A690" s="11"/>
      <c r="H690" s="5"/>
    </row>
    <row r="691" spans="1:8" x14ac:dyDescent="0.25">
      <c r="A691" s="11"/>
      <c r="H691" s="5"/>
    </row>
    <row r="692" spans="1:8" x14ac:dyDescent="0.25">
      <c r="A692" s="11"/>
      <c r="H692" s="5"/>
    </row>
    <row r="693" spans="1:8" x14ac:dyDescent="0.25">
      <c r="A693" s="11"/>
      <c r="H693" s="5"/>
    </row>
    <row r="694" spans="1:8" x14ac:dyDescent="0.25">
      <c r="A694" s="11"/>
      <c r="H694" s="5"/>
    </row>
    <row r="695" spans="1:8" x14ac:dyDescent="0.25">
      <c r="A695" s="11"/>
      <c r="H695" s="5"/>
    </row>
    <row r="696" spans="1:8" x14ac:dyDescent="0.25">
      <c r="A696" s="11"/>
      <c r="H696" s="5"/>
    </row>
    <row r="697" spans="1:8" x14ac:dyDescent="0.25">
      <c r="A697" s="11"/>
      <c r="H697" s="5"/>
    </row>
    <row r="698" spans="1:8" x14ac:dyDescent="0.25">
      <c r="A698" s="11"/>
      <c r="H698" s="5"/>
    </row>
    <row r="699" spans="1:8" x14ac:dyDescent="0.25">
      <c r="A699" s="11"/>
      <c r="H699" s="5"/>
    </row>
    <row r="700" spans="1:8" x14ac:dyDescent="0.25">
      <c r="A700" s="11"/>
      <c r="H700" s="5"/>
    </row>
    <row r="701" spans="1:8" x14ac:dyDescent="0.25">
      <c r="A701" s="11"/>
      <c r="H701" s="5"/>
    </row>
    <row r="702" spans="1:8" x14ac:dyDescent="0.25">
      <c r="A702" s="11"/>
      <c r="H702" s="5"/>
    </row>
    <row r="703" spans="1:8" x14ac:dyDescent="0.25">
      <c r="A703" s="11"/>
      <c r="H703" s="5"/>
    </row>
    <row r="704" spans="1:8" x14ac:dyDescent="0.25">
      <c r="A704" s="11"/>
      <c r="H704" s="5"/>
    </row>
    <row r="705" spans="1:8" x14ac:dyDescent="0.25">
      <c r="A705" s="11"/>
      <c r="H705" s="5"/>
    </row>
    <row r="706" spans="1:8" x14ac:dyDescent="0.25">
      <c r="A706" s="11"/>
      <c r="H706" s="5"/>
    </row>
    <row r="707" spans="1:8" x14ac:dyDescent="0.25">
      <c r="A707" s="11"/>
      <c r="H707" s="5"/>
    </row>
    <row r="708" spans="1:8" x14ac:dyDescent="0.25">
      <c r="A708" s="11"/>
      <c r="H708" s="5"/>
    </row>
    <row r="709" spans="1:8" x14ac:dyDescent="0.25">
      <c r="A709" s="11"/>
      <c r="H709" s="5"/>
    </row>
    <row r="710" spans="1:8" x14ac:dyDescent="0.25">
      <c r="A710" s="11"/>
      <c r="H710" s="5"/>
    </row>
    <row r="711" spans="1:8" x14ac:dyDescent="0.25">
      <c r="A711" s="11"/>
      <c r="H711" s="5"/>
    </row>
    <row r="712" spans="1:8" x14ac:dyDescent="0.25">
      <c r="A712" s="11"/>
      <c r="H712" s="5"/>
    </row>
    <row r="713" spans="1:8" x14ac:dyDescent="0.25">
      <c r="A713" s="11"/>
      <c r="H713" s="5"/>
    </row>
    <row r="714" spans="1:8" x14ac:dyDescent="0.25">
      <c r="A714" s="11"/>
      <c r="H714" s="5"/>
    </row>
    <row r="715" spans="1:8" x14ac:dyDescent="0.25">
      <c r="A715" s="11"/>
      <c r="H715" s="5"/>
    </row>
    <row r="716" spans="1:8" x14ac:dyDescent="0.25">
      <c r="A716" s="11"/>
      <c r="H716" s="5"/>
    </row>
    <row r="717" spans="1:8" x14ac:dyDescent="0.25">
      <c r="A717" s="11"/>
      <c r="H717" s="5"/>
    </row>
    <row r="718" spans="1:8" x14ac:dyDescent="0.25">
      <c r="A718" s="11"/>
      <c r="H718" s="5"/>
    </row>
    <row r="719" spans="1:8" x14ac:dyDescent="0.25">
      <c r="A719" s="11"/>
      <c r="H719" s="5"/>
    </row>
    <row r="720" spans="1:8" x14ac:dyDescent="0.25">
      <c r="A720" s="11"/>
      <c r="H720" s="5"/>
    </row>
    <row r="721" spans="1:8" x14ac:dyDescent="0.25">
      <c r="A721" s="11"/>
      <c r="H721" s="5"/>
    </row>
    <row r="722" spans="1:8" x14ac:dyDescent="0.25">
      <c r="A722" s="11"/>
      <c r="H722" s="5"/>
    </row>
    <row r="723" spans="1:8" x14ac:dyDescent="0.25">
      <c r="A723" s="11"/>
      <c r="H723" s="5"/>
    </row>
    <row r="724" spans="1:8" x14ac:dyDescent="0.25">
      <c r="A724" s="11"/>
      <c r="H724" s="5"/>
    </row>
    <row r="725" spans="1:8" x14ac:dyDescent="0.25">
      <c r="A725" s="11"/>
      <c r="H725" s="5"/>
    </row>
    <row r="726" spans="1:8" x14ac:dyDescent="0.25">
      <c r="A726" s="11"/>
      <c r="H726" s="5"/>
    </row>
    <row r="727" spans="1:8" x14ac:dyDescent="0.25">
      <c r="A727" s="11"/>
      <c r="H727" s="5"/>
    </row>
    <row r="728" spans="1:8" x14ac:dyDescent="0.25">
      <c r="A728" s="11"/>
      <c r="H728" s="5"/>
    </row>
    <row r="729" spans="1:8" x14ac:dyDescent="0.25">
      <c r="A729" s="11"/>
      <c r="H729" s="5"/>
    </row>
    <row r="730" spans="1:8" x14ac:dyDescent="0.25">
      <c r="A730" s="11"/>
      <c r="H730" s="5"/>
    </row>
    <row r="731" spans="1:8" x14ac:dyDescent="0.25">
      <c r="A731" s="11"/>
      <c r="H731" s="5"/>
    </row>
    <row r="732" spans="1:8" x14ac:dyDescent="0.25">
      <c r="A732" s="11"/>
      <c r="H732" s="5"/>
    </row>
    <row r="733" spans="1:8" x14ac:dyDescent="0.25">
      <c r="A733" s="11"/>
      <c r="H733" s="5"/>
    </row>
    <row r="734" spans="1:8" x14ac:dyDescent="0.25">
      <c r="A734" s="11"/>
      <c r="H734" s="5"/>
    </row>
    <row r="735" spans="1:8" x14ac:dyDescent="0.25">
      <c r="A735" s="11"/>
      <c r="H735" s="5"/>
    </row>
    <row r="736" spans="1:8" x14ac:dyDescent="0.25">
      <c r="A736" s="11"/>
      <c r="H736" s="5"/>
    </row>
    <row r="737" spans="1:8" x14ac:dyDescent="0.25">
      <c r="A737" s="11"/>
      <c r="H737" s="5"/>
    </row>
    <row r="738" spans="1:8" x14ac:dyDescent="0.25">
      <c r="A738" s="11"/>
      <c r="H738" s="5"/>
    </row>
    <row r="739" spans="1:8" x14ac:dyDescent="0.25">
      <c r="A739" s="11"/>
      <c r="H739" s="5"/>
    </row>
    <row r="740" spans="1:8" x14ac:dyDescent="0.25">
      <c r="A740" s="11"/>
      <c r="H740" s="5"/>
    </row>
    <row r="741" spans="1:8" x14ac:dyDescent="0.25">
      <c r="A741" s="11"/>
      <c r="H741" s="5"/>
    </row>
    <row r="742" spans="1:8" x14ac:dyDescent="0.25">
      <c r="A742" s="11"/>
      <c r="H742" s="5"/>
    </row>
    <row r="743" spans="1:8" x14ac:dyDescent="0.25">
      <c r="A743" s="11"/>
      <c r="H743" s="5"/>
    </row>
    <row r="744" spans="1:8" x14ac:dyDescent="0.25">
      <c r="A744" s="11"/>
      <c r="H744" s="5"/>
    </row>
    <row r="745" spans="1:8" x14ac:dyDescent="0.25">
      <c r="A745" s="11"/>
      <c r="H745" s="5"/>
    </row>
    <row r="746" spans="1:8" x14ac:dyDescent="0.25">
      <c r="A746" s="11"/>
      <c r="H746" s="5"/>
    </row>
    <row r="747" spans="1:8" x14ac:dyDescent="0.25">
      <c r="A747" s="11"/>
      <c r="H747" s="5"/>
    </row>
    <row r="748" spans="1:8" x14ac:dyDescent="0.25">
      <c r="A748" s="11"/>
      <c r="H748" s="5"/>
    </row>
    <row r="749" spans="1:8" x14ac:dyDescent="0.25">
      <c r="A749" s="11"/>
      <c r="H749" s="5"/>
    </row>
    <row r="750" spans="1:8" x14ac:dyDescent="0.25">
      <c r="A750" s="11"/>
      <c r="H750" s="5"/>
    </row>
    <row r="751" spans="1:8" x14ac:dyDescent="0.25">
      <c r="A751" s="11"/>
      <c r="H751" s="5"/>
    </row>
    <row r="752" spans="1:8" x14ac:dyDescent="0.25">
      <c r="A752" s="11"/>
      <c r="H752" s="5"/>
    </row>
    <row r="753" spans="1:8" x14ac:dyDescent="0.25">
      <c r="A753" s="11"/>
      <c r="H753" s="5"/>
    </row>
    <row r="754" spans="1:8" x14ac:dyDescent="0.25">
      <c r="A754" s="11"/>
      <c r="H754" s="5"/>
    </row>
    <row r="755" spans="1:8" x14ac:dyDescent="0.25">
      <c r="A755" s="11"/>
      <c r="H755" s="5"/>
    </row>
    <row r="756" spans="1:8" x14ac:dyDescent="0.25">
      <c r="A756" s="11"/>
      <c r="H756" s="5"/>
    </row>
    <row r="757" spans="1:8" x14ac:dyDescent="0.25">
      <c r="A757" s="11"/>
      <c r="H757" s="5"/>
    </row>
    <row r="758" spans="1:8" x14ac:dyDescent="0.25">
      <c r="A758" s="11"/>
      <c r="H758" s="5"/>
    </row>
    <row r="759" spans="1:8" x14ac:dyDescent="0.25">
      <c r="A759" s="11"/>
      <c r="H759" s="5"/>
    </row>
    <row r="760" spans="1:8" x14ac:dyDescent="0.25">
      <c r="A760" s="11"/>
      <c r="H760" s="5"/>
    </row>
    <row r="761" spans="1:8" x14ac:dyDescent="0.25">
      <c r="A761" s="11"/>
      <c r="H761" s="5"/>
    </row>
    <row r="762" spans="1:8" x14ac:dyDescent="0.25">
      <c r="A762" s="11"/>
      <c r="H762" s="5"/>
    </row>
    <row r="763" spans="1:8" x14ac:dyDescent="0.25">
      <c r="A763" s="11"/>
      <c r="H763" s="5"/>
    </row>
    <row r="764" spans="1:8" x14ac:dyDescent="0.25">
      <c r="A764" s="11"/>
      <c r="H764" s="5"/>
    </row>
    <row r="765" spans="1:8" x14ac:dyDescent="0.25">
      <c r="A765" s="11"/>
      <c r="H765" s="5"/>
    </row>
    <row r="766" spans="1:8" x14ac:dyDescent="0.25">
      <c r="A766" s="11"/>
      <c r="H766" s="5"/>
    </row>
    <row r="767" spans="1:8" x14ac:dyDescent="0.25">
      <c r="A767" s="11"/>
      <c r="H767" s="5"/>
    </row>
    <row r="768" spans="1:8" x14ac:dyDescent="0.25">
      <c r="A768" s="11"/>
      <c r="H768" s="5"/>
    </row>
    <row r="769" spans="1:8" x14ac:dyDescent="0.25">
      <c r="A769" s="11"/>
      <c r="H769" s="5"/>
    </row>
    <row r="770" spans="1:8" x14ac:dyDescent="0.25">
      <c r="A770" s="11"/>
      <c r="H770" s="5"/>
    </row>
    <row r="771" spans="1:8" x14ac:dyDescent="0.25">
      <c r="A771" s="11"/>
      <c r="H771" s="5"/>
    </row>
    <row r="772" spans="1:8" x14ac:dyDescent="0.25">
      <c r="A772" s="11"/>
      <c r="H772" s="5"/>
    </row>
    <row r="773" spans="1:8" x14ac:dyDescent="0.25">
      <c r="A773" s="11"/>
      <c r="H773" s="5"/>
    </row>
    <row r="774" spans="1:8" x14ac:dyDescent="0.25">
      <c r="A774" s="11"/>
      <c r="H774" s="5"/>
    </row>
  </sheetData>
  <sheetProtection algorithmName="SHA-512" hashValue="HOmrZ04w7vj6EUDUVxPY7KEIcss9mEW6Aa2oT/OGR+f5q6lQ4EBDqvsQygg7qPn5EPSM73B73Y1KZy8au/Twxg==" saltValue="5WzMPYsWIFdwYfblNqkdTw==" spinCount="100000" sheet="1" formatColumns="0" selectLockedCells="1"/>
  <mergeCells count="41">
    <mergeCell ref="B107:J107"/>
    <mergeCell ref="B120:J120"/>
    <mergeCell ref="B118:J118"/>
    <mergeCell ref="B102:J102"/>
    <mergeCell ref="B125:J125"/>
    <mergeCell ref="B121:J121"/>
    <mergeCell ref="B122:J122"/>
    <mergeCell ref="B123:J123"/>
    <mergeCell ref="B124:J124"/>
    <mergeCell ref="I4:J4"/>
    <mergeCell ref="I5:J5"/>
    <mergeCell ref="B116:J116"/>
    <mergeCell ref="B117:J117"/>
    <mergeCell ref="B114:J114"/>
    <mergeCell ref="B115:J115"/>
    <mergeCell ref="B100:J100"/>
    <mergeCell ref="B98:J98"/>
    <mergeCell ref="C4:E4"/>
    <mergeCell ref="H16:J16"/>
    <mergeCell ref="B95:J95"/>
    <mergeCell ref="B92:J92"/>
    <mergeCell ref="B94:J94"/>
    <mergeCell ref="H17:J17"/>
    <mergeCell ref="H18:J18"/>
    <mergeCell ref="B109:J109"/>
    <mergeCell ref="B126:J126"/>
    <mergeCell ref="G3:H3"/>
    <mergeCell ref="G4:H4"/>
    <mergeCell ref="B113:J113"/>
    <mergeCell ref="B99:J99"/>
    <mergeCell ref="B103:J103"/>
    <mergeCell ref="B105:J105"/>
    <mergeCell ref="B101:J101"/>
    <mergeCell ref="B96:J96"/>
    <mergeCell ref="D56:J56"/>
    <mergeCell ref="B93:J93"/>
    <mergeCell ref="B119:J119"/>
    <mergeCell ref="B106:J106"/>
    <mergeCell ref="B108:J108"/>
    <mergeCell ref="B110:J110"/>
    <mergeCell ref="B111:J111"/>
  </mergeCells>
  <phoneticPr fontId="11" type="noConversion"/>
  <dataValidations xWindow="477" yWindow="692" count="6">
    <dataValidation type="list" allowBlank="1" showInputMessage="1" showErrorMessage="1" prompt="Select from drop-down" sqref="C6" xr:uid="{00000000-0002-0000-0400-000000000000}">
      <formula1>$P$1:$P$4</formula1>
    </dataValidation>
    <dataValidation type="list" allowBlank="1" showInputMessage="1" showErrorMessage="1" prompt="Select from drop-down" sqref="D10 D14 C17:C20 F17:F18 E33 D37:D38 E68 E72:E73 E76 E84 C51 C8" xr:uid="{00000000-0002-0000-0400-000001000000}">
      <formula1>$K$1:$K$2</formula1>
    </dataValidation>
    <dataValidation type="list" allowBlank="1" showInputMessage="1" showErrorMessage="1" prompt="Select from drop-down" sqref="D30:E30 E69" xr:uid="{00000000-0002-0000-0400-000002000000}">
      <formula1>$M$1:$M$2</formula1>
    </dataValidation>
    <dataValidation type="whole" operator="greaterThanOrEqual" allowBlank="1" showInputMessage="1" showErrorMessage="1" prompt="Whole numbers only" sqref="D28 E25 C22 D11:D12 E34 C49:D50 C52:C53 E65:E66 E37:E38 E87" xr:uid="{00000000-0002-0000-0400-000003000000}">
      <formula1>0</formula1>
    </dataValidation>
    <dataValidation type="list" allowBlank="1" showInputMessage="1" showErrorMessage="1" prompt="Select from drop down" sqref="D13" xr:uid="{00000000-0002-0000-0400-000004000000}">
      <formula1>$L$1:$L$3</formula1>
    </dataValidation>
    <dataValidation type="list" allowBlank="1" showInputMessage="1" showErrorMessage="1" prompt="Select from drop-down" sqref="E75 E78" xr:uid="{00000000-0002-0000-0400-000005000000}">
      <formula1>$N$1:$N$2</formula1>
    </dataValidation>
  </dataValidations>
  <hyperlinks>
    <hyperlink ref="G4" r:id="rId1" display="asng@airportscouncil.org" xr:uid="{00000000-0004-0000-0400-000000000000}"/>
  </hyperlinks>
  <printOptions horizontalCentered="1"/>
  <pageMargins left="0.43" right="0.39" top="0.76" bottom="0.5" header="0.73" footer="0.5"/>
  <pageSetup scale="57" fitToHeight="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pageSetUpPr fitToPage="1"/>
  </sheetPr>
  <dimension ref="A1:I282"/>
  <sheetViews>
    <sheetView showGridLines="0" zoomScaleNormal="100" zoomScaleSheetLayoutView="75" workbookViewId="0">
      <pane ySplit="5" topLeftCell="A8" activePane="bottomLeft" state="frozen"/>
      <selection activeCell="G434" sqref="G434"/>
      <selection pane="bottomLeft" activeCell="E11" sqref="E11"/>
    </sheetView>
  </sheetViews>
  <sheetFormatPr defaultColWidth="8.6640625" defaultRowHeight="15" customHeight="1" x14ac:dyDescent="0.25"/>
  <cols>
    <col min="1" max="1" width="16.6640625" customWidth="1"/>
    <col min="2" max="2" width="11.6640625" customWidth="1"/>
    <col min="3" max="3" width="47.6640625" customWidth="1"/>
    <col min="4" max="7" width="16.6640625" customWidth="1"/>
    <col min="8" max="9" width="20.6640625" customWidth="1"/>
  </cols>
  <sheetData>
    <row r="1" spans="1:9" ht="21" x14ac:dyDescent="0.4">
      <c r="A1" s="427" t="str">
        <f>MID(Instructions!B1,1,6)&amp;" ACI-NA Survey - Detailed Expenses"</f>
        <v>FY2025 ACI-NA Survey - Detailed Expenses</v>
      </c>
      <c r="B1" s="428"/>
      <c r="C1" s="428"/>
      <c r="D1" s="428"/>
      <c r="E1" s="428"/>
      <c r="F1" s="428"/>
      <c r="G1" s="428"/>
      <c r="H1" s="428"/>
      <c r="I1" s="429" t="s">
        <v>51</v>
      </c>
    </row>
    <row r="2" spans="1:9" ht="13.8" thickBot="1" x14ac:dyDescent="0.3">
      <c r="A2" s="119"/>
      <c r="B2" s="4" t="s">
        <v>122</v>
      </c>
      <c r="C2" s="1030">
        <f>'Stmt of Revs Exps'!C2:D2</f>
        <v>0</v>
      </c>
      <c r="D2" s="1032"/>
      <c r="E2" s="5"/>
      <c r="F2" s="5"/>
      <c r="G2" s="5"/>
      <c r="H2" s="5"/>
      <c r="I2" s="182"/>
    </row>
    <row r="3" spans="1:9" ht="13.2" x14ac:dyDescent="0.25">
      <c r="A3" s="119"/>
      <c r="B3" s="4" t="s">
        <v>956</v>
      </c>
      <c r="C3" s="4"/>
      <c r="D3" s="551">
        <f>'Stmt of Revs Exps'!D3</f>
        <v>0</v>
      </c>
      <c r="E3" s="5"/>
      <c r="F3" s="1039" t="s">
        <v>6721</v>
      </c>
      <c r="G3" s="1040"/>
      <c r="I3" s="617" t="s">
        <v>6783</v>
      </c>
    </row>
    <row r="4" spans="1:9" ht="13.8" thickBot="1" x14ac:dyDescent="0.3">
      <c r="A4" s="119"/>
      <c r="B4" s="4" t="s">
        <v>123</v>
      </c>
      <c r="C4" s="4"/>
      <c r="D4" s="552">
        <f>'Stmt of Revs Exps'!D4</f>
        <v>0</v>
      </c>
      <c r="E4" s="5"/>
      <c r="F4" s="1041" t="str">
        <f>Instructions!D7</f>
        <v>EconAffairs@airportscouncil.org</v>
      </c>
      <c r="G4" s="1042"/>
      <c r="I4" s="38" t="s">
        <v>6733</v>
      </c>
    </row>
    <row r="5" spans="1:9" ht="15" customHeight="1" x14ac:dyDescent="0.25">
      <c r="A5" s="618"/>
      <c r="B5" s="425"/>
      <c r="C5" s="425"/>
      <c r="D5" s="425"/>
      <c r="E5" s="75"/>
      <c r="F5" s="75"/>
      <c r="G5" s="425"/>
      <c r="H5" s="425"/>
      <c r="I5" s="438" t="s">
        <v>6734</v>
      </c>
    </row>
    <row r="6" spans="1:9" ht="13.2" x14ac:dyDescent="0.25">
      <c r="A6" s="180"/>
      <c r="B6" s="5"/>
      <c r="C6" s="5"/>
      <c r="D6" s="5"/>
      <c r="G6" s="5"/>
      <c r="H6" s="5"/>
      <c r="I6" s="25"/>
    </row>
    <row r="7" spans="1:9" ht="13.2" x14ac:dyDescent="0.25">
      <c r="A7" s="16" t="s">
        <v>2244</v>
      </c>
      <c r="B7" s="1" t="s">
        <v>369</v>
      </c>
      <c r="C7" s="1"/>
      <c r="D7" s="1"/>
      <c r="E7" s="626">
        <f>'Stmt of Revs Exps'!K42</f>
        <v>0</v>
      </c>
      <c r="G7" s="582" t="s">
        <v>6741</v>
      </c>
      <c r="H7" s="5"/>
    </row>
    <row r="8" spans="1:9" ht="13.2" x14ac:dyDescent="0.25">
      <c r="A8" s="16"/>
      <c r="B8" s="1" t="s">
        <v>7176</v>
      </c>
      <c r="C8" s="1"/>
      <c r="D8" s="1"/>
      <c r="E8" s="1"/>
      <c r="F8" s="20" t="s">
        <v>6739</v>
      </c>
      <c r="G8" s="5"/>
      <c r="H8" s="5"/>
      <c r="I8" s="25"/>
    </row>
    <row r="9" spans="1:9" ht="15.75" customHeight="1" x14ac:dyDescent="0.25">
      <c r="A9" s="594" t="s">
        <v>2245</v>
      </c>
      <c r="B9" s="607" t="s">
        <v>6898</v>
      </c>
      <c r="C9" s="611"/>
      <c r="D9" s="611"/>
      <c r="E9" s="505"/>
      <c r="F9" s="503" t="e">
        <f t="shared" ref="F9:F10" si="0">E9/$E$7</f>
        <v>#DIV/0!</v>
      </c>
      <c r="H9" s="582"/>
      <c r="I9" s="25"/>
    </row>
    <row r="10" spans="1:9" ht="13.5" customHeight="1" x14ac:dyDescent="0.25">
      <c r="A10" s="594" t="s">
        <v>2246</v>
      </c>
      <c r="B10" s="607" t="s">
        <v>7827</v>
      </c>
      <c r="C10" s="611"/>
      <c r="D10" s="611"/>
      <c r="E10" s="505"/>
      <c r="F10" s="503" t="e">
        <f t="shared" si="0"/>
        <v>#DIV/0!</v>
      </c>
      <c r="G10" s="582"/>
      <c r="H10" s="582"/>
      <c r="I10" s="25"/>
    </row>
    <row r="11" spans="1:9" ht="15.75" customHeight="1" x14ac:dyDescent="0.25">
      <c r="A11" s="594" t="s">
        <v>2247</v>
      </c>
      <c r="B11" s="595" t="s">
        <v>396</v>
      </c>
      <c r="C11" s="605"/>
      <c r="D11" s="605"/>
      <c r="E11" s="505"/>
      <c r="F11" s="504" t="e">
        <f t="shared" ref="F11:F19" si="1">E11/$E$7</f>
        <v>#DIV/0!</v>
      </c>
      <c r="I11" s="25"/>
    </row>
    <row r="12" spans="1:9" ht="15.75" customHeight="1" x14ac:dyDescent="0.25">
      <c r="A12" s="594" t="s">
        <v>2248</v>
      </c>
      <c r="B12" s="595" t="s">
        <v>394</v>
      </c>
      <c r="C12" s="605"/>
      <c r="D12" s="605"/>
      <c r="E12" s="626">
        <f>'Cap &amp; Ops Stats'!D43</f>
        <v>0</v>
      </c>
      <c r="F12" s="504" t="e">
        <f t="shared" si="1"/>
        <v>#DIV/0!</v>
      </c>
      <c r="G12" s="494" t="s">
        <v>6743</v>
      </c>
      <c r="H12" s="654"/>
      <c r="I12" s="25"/>
    </row>
    <row r="13" spans="1:9" ht="15.75" customHeight="1" x14ac:dyDescent="0.25">
      <c r="A13" s="594" t="s">
        <v>2287</v>
      </c>
      <c r="B13" s="595" t="s">
        <v>370</v>
      </c>
      <c r="C13" s="605"/>
      <c r="D13" s="655"/>
      <c r="E13" s="626">
        <f>'Cap &amp; Ops Stats'!D44</f>
        <v>0</v>
      </c>
      <c r="F13" s="504" t="e">
        <f t="shared" si="1"/>
        <v>#DIV/0!</v>
      </c>
      <c r="G13" s="494" t="s">
        <v>6744</v>
      </c>
      <c r="H13" s="654"/>
      <c r="I13" s="25"/>
    </row>
    <row r="14" spans="1:9" ht="15.75" customHeight="1" x14ac:dyDescent="0.25">
      <c r="A14" s="594" t="s">
        <v>2249</v>
      </c>
      <c r="B14" s="601" t="s">
        <v>6863</v>
      </c>
      <c r="C14" s="621"/>
      <c r="D14" s="656"/>
      <c r="E14" s="505"/>
      <c r="F14" s="504" t="e">
        <f t="shared" si="1"/>
        <v>#DIV/0!</v>
      </c>
      <c r="G14" s="5"/>
      <c r="H14" s="5"/>
      <c r="I14" s="25"/>
    </row>
    <row r="15" spans="1:9" ht="15.75" customHeight="1" x14ac:dyDescent="0.25">
      <c r="A15" s="594" t="s">
        <v>2250</v>
      </c>
      <c r="B15" s="595" t="s">
        <v>395</v>
      </c>
      <c r="C15" s="605"/>
      <c r="D15" s="605"/>
      <c r="E15" s="626">
        <f>'Cap &amp; Ops Stats'!D47</f>
        <v>0</v>
      </c>
      <c r="F15" s="504" t="e">
        <f t="shared" si="1"/>
        <v>#DIV/0!</v>
      </c>
      <c r="G15" s="494" t="s">
        <v>6745</v>
      </c>
      <c r="H15" s="654"/>
      <c r="I15" s="7"/>
    </row>
    <row r="16" spans="1:9" ht="15.75" customHeight="1" x14ac:dyDescent="0.25">
      <c r="A16" s="594" t="s">
        <v>2251</v>
      </c>
      <c r="B16" s="595" t="s">
        <v>881</v>
      </c>
      <c r="C16" s="605"/>
      <c r="D16" s="605"/>
      <c r="E16" s="505"/>
      <c r="F16" s="504" t="e">
        <f t="shared" si="1"/>
        <v>#DIV/0!</v>
      </c>
      <c r="G16" s="5"/>
      <c r="H16" s="5"/>
      <c r="I16" s="25"/>
    </row>
    <row r="17" spans="1:9" ht="15.75" customHeight="1" x14ac:dyDescent="0.25">
      <c r="A17" s="594" t="s">
        <v>2252</v>
      </c>
      <c r="B17" s="595" t="s">
        <v>397</v>
      </c>
      <c r="C17" s="605"/>
      <c r="D17" s="605"/>
      <c r="E17" s="505"/>
      <c r="F17" s="504" t="e">
        <f t="shared" si="1"/>
        <v>#DIV/0!</v>
      </c>
      <c r="G17" s="494"/>
      <c r="H17" s="494"/>
      <c r="I17" s="25"/>
    </row>
    <row r="18" spans="1:9" ht="15.75" customHeight="1" x14ac:dyDescent="0.25">
      <c r="A18" s="594" t="s">
        <v>2253</v>
      </c>
      <c r="B18" s="602" t="s">
        <v>6899</v>
      </c>
      <c r="C18" s="601"/>
      <c r="D18" s="657"/>
      <c r="E18" s="505"/>
      <c r="F18" s="504" t="e">
        <f t="shared" si="1"/>
        <v>#DIV/0!</v>
      </c>
      <c r="G18" s="5"/>
      <c r="H18" s="5"/>
      <c r="I18" s="25"/>
    </row>
    <row r="19" spans="1:9" ht="15.75" customHeight="1" x14ac:dyDescent="0.25">
      <c r="A19" s="594" t="s">
        <v>2254</v>
      </c>
      <c r="B19" s="602" t="s">
        <v>6864</v>
      </c>
      <c r="C19" s="605"/>
      <c r="D19" s="605"/>
      <c r="E19" s="505"/>
      <c r="F19" s="504" t="e">
        <f t="shared" si="1"/>
        <v>#DIV/0!</v>
      </c>
      <c r="G19" s="5"/>
      <c r="H19" s="5"/>
      <c r="I19" s="25"/>
    </row>
    <row r="20" spans="1:9" ht="17.25" customHeight="1" x14ac:dyDescent="0.25">
      <c r="A20" s="594"/>
      <c r="B20" s="597" t="s">
        <v>743</v>
      </c>
      <c r="C20" s="597"/>
      <c r="D20" s="597"/>
      <c r="E20" s="53">
        <f>SUM(E9:E19)</f>
        <v>0</v>
      </c>
      <c r="F20" s="582" t="s">
        <v>6742</v>
      </c>
      <c r="I20" s="25"/>
    </row>
    <row r="21" spans="1:9" ht="13.2" x14ac:dyDescent="0.25">
      <c r="A21" s="16"/>
      <c r="B21" s="1"/>
      <c r="C21" s="1"/>
      <c r="D21" s="1"/>
      <c r="E21" s="1"/>
      <c r="G21" s="5"/>
      <c r="H21" s="5"/>
      <c r="I21" s="25"/>
    </row>
    <row r="22" spans="1:9" ht="15" customHeight="1" x14ac:dyDescent="0.25">
      <c r="A22" s="16"/>
      <c r="B22" s="4" t="s">
        <v>105</v>
      </c>
      <c r="C22" s="622"/>
      <c r="D22" s="622"/>
      <c r="E22" s="9"/>
    </row>
    <row r="23" spans="1:9" ht="13.2" x14ac:dyDescent="0.25">
      <c r="A23" s="16" t="s">
        <v>2255</v>
      </c>
      <c r="B23" s="489" t="s">
        <v>310</v>
      </c>
      <c r="C23" s="7"/>
      <c r="D23" s="620"/>
      <c r="E23" s="626">
        <f>'Stmt of Revs Exps'!K32+'Stmt of Revs Exps'!K33</f>
        <v>0</v>
      </c>
      <c r="F23" s="582" t="s">
        <v>6740</v>
      </c>
    </row>
    <row r="24" spans="1:9" ht="15" customHeight="1" x14ac:dyDescent="0.25">
      <c r="A24" s="16" t="s">
        <v>2256</v>
      </c>
      <c r="B24" s="489" t="s">
        <v>875</v>
      </c>
      <c r="C24" s="32"/>
      <c r="D24" s="658"/>
      <c r="E24" s="55" t="e">
        <f>E23/$E$7</f>
        <v>#DIV/0!</v>
      </c>
    </row>
    <row r="25" spans="1:9" ht="15" customHeight="1" x14ac:dyDescent="0.25">
      <c r="A25" s="594" t="s">
        <v>2257</v>
      </c>
      <c r="B25" s="595" t="s">
        <v>311</v>
      </c>
      <c r="C25" s="605"/>
      <c r="D25" s="655"/>
      <c r="E25" s="506"/>
      <c r="F25" s="582"/>
    </row>
    <row r="26" spans="1:9" ht="15" customHeight="1" x14ac:dyDescent="0.25">
      <c r="A26" s="16" t="s">
        <v>2258</v>
      </c>
      <c r="B26" s="489" t="s">
        <v>312</v>
      </c>
      <c r="C26" s="32"/>
      <c r="D26" s="658"/>
      <c r="E26" s="55" t="e">
        <f>E25/$E$7</f>
        <v>#DIV/0!</v>
      </c>
    </row>
    <row r="27" spans="1:9" ht="15" customHeight="1" x14ac:dyDescent="0.25">
      <c r="A27" s="16"/>
      <c r="B27" s="489"/>
      <c r="C27" s="32"/>
      <c r="D27" s="658"/>
      <c r="E27" s="507"/>
    </row>
    <row r="28" spans="1:9" ht="19.5" customHeight="1" x14ac:dyDescent="0.25">
      <c r="A28" s="16"/>
      <c r="B28" s="4" t="s">
        <v>876</v>
      </c>
      <c r="C28" s="4"/>
      <c r="D28" s="622"/>
      <c r="E28" s="25"/>
    </row>
    <row r="29" spans="1:9" ht="16.5" customHeight="1" x14ac:dyDescent="0.25">
      <c r="A29" s="16" t="s">
        <v>2259</v>
      </c>
      <c r="B29" s="489" t="s">
        <v>946</v>
      </c>
      <c r="C29" s="7"/>
      <c r="D29" s="620"/>
      <c r="E29" s="54">
        <f>E12</f>
        <v>0</v>
      </c>
      <c r="F29" s="582" t="s">
        <v>7232</v>
      </c>
    </row>
    <row r="30" spans="1:9" ht="14.25" customHeight="1" x14ac:dyDescent="0.25">
      <c r="A30" s="16" t="s">
        <v>2260</v>
      </c>
      <c r="B30" s="489" t="s">
        <v>879</v>
      </c>
      <c r="C30" s="32"/>
      <c r="D30" s="658"/>
      <c r="E30" s="55" t="e">
        <f>E29/$E$7</f>
        <v>#DIV/0!</v>
      </c>
    </row>
    <row r="31" spans="1:9" ht="14.25" customHeight="1" x14ac:dyDescent="0.25">
      <c r="A31" s="594" t="s">
        <v>2261</v>
      </c>
      <c r="B31" s="595" t="s">
        <v>880</v>
      </c>
      <c r="C31" s="605"/>
      <c r="D31" s="655"/>
      <c r="E31" s="506"/>
    </row>
    <row r="32" spans="1:9" ht="14.25" customHeight="1" x14ac:dyDescent="0.25">
      <c r="A32" s="594"/>
      <c r="B32" s="595"/>
      <c r="C32" s="605"/>
      <c r="D32" s="655"/>
      <c r="E32" s="659"/>
    </row>
    <row r="33" spans="1:9" ht="15.75" customHeight="1" x14ac:dyDescent="0.25">
      <c r="A33" s="16"/>
      <c r="B33" s="4" t="s">
        <v>280</v>
      </c>
      <c r="C33" s="4"/>
      <c r="D33" s="622"/>
      <c r="E33" s="25"/>
    </row>
    <row r="34" spans="1:9" ht="15" customHeight="1" x14ac:dyDescent="0.25">
      <c r="A34" s="16" t="s">
        <v>2262</v>
      </c>
      <c r="B34" s="489" t="s">
        <v>370</v>
      </c>
      <c r="C34" s="7"/>
      <c r="D34" s="620"/>
      <c r="E34" s="54">
        <f>E13</f>
        <v>0</v>
      </c>
      <c r="F34" s="582" t="s">
        <v>7608</v>
      </c>
    </row>
    <row r="35" spans="1:9" ht="15" customHeight="1" x14ac:dyDescent="0.25">
      <c r="A35" s="16" t="s">
        <v>2263</v>
      </c>
      <c r="B35" s="489" t="s">
        <v>877</v>
      </c>
      <c r="C35" s="7"/>
      <c r="D35" s="620"/>
      <c r="E35" s="56">
        <f>'Cap &amp; Ops Stats'!I45</f>
        <v>0</v>
      </c>
      <c r="F35" s="582" t="s">
        <v>6784</v>
      </c>
    </row>
    <row r="36" spans="1:9" ht="15" customHeight="1" x14ac:dyDescent="0.25">
      <c r="A36" s="16" t="s">
        <v>2264</v>
      </c>
      <c r="B36" s="489" t="s">
        <v>1061</v>
      </c>
      <c r="C36" s="32"/>
      <c r="D36" s="658"/>
      <c r="E36" s="57" t="e">
        <f>E34/E35</f>
        <v>#DIV/0!</v>
      </c>
    </row>
    <row r="37" spans="1:9" ht="15" customHeight="1" x14ac:dyDescent="0.25">
      <c r="A37" s="594" t="s">
        <v>2265</v>
      </c>
      <c r="B37" s="602" t="s">
        <v>893</v>
      </c>
      <c r="C37" s="611"/>
      <c r="D37" s="660"/>
      <c r="E37" s="506"/>
    </row>
    <row r="39" spans="1:9" ht="21.75" customHeight="1" x14ac:dyDescent="0.25">
      <c r="A39" s="16"/>
      <c r="B39" s="4" t="s">
        <v>6</v>
      </c>
      <c r="C39" s="4"/>
      <c r="D39" s="622"/>
      <c r="E39" s="9" t="s">
        <v>596</v>
      </c>
      <c r="F39" s="9" t="s">
        <v>597</v>
      </c>
      <c r="G39" s="9" t="s">
        <v>598</v>
      </c>
      <c r="H39" s="9"/>
    </row>
    <row r="40" spans="1:9" ht="15" customHeight="1" x14ac:dyDescent="0.25">
      <c r="A40" s="594" t="s">
        <v>2266</v>
      </c>
      <c r="B40" s="595" t="s">
        <v>894</v>
      </c>
      <c r="C40" s="605"/>
      <c r="D40" s="655"/>
      <c r="E40" s="506"/>
      <c r="F40" s="506"/>
      <c r="G40" s="661">
        <f>F40+E40</f>
        <v>0</v>
      </c>
      <c r="H40" s="9"/>
    </row>
    <row r="41" spans="1:9" ht="15" customHeight="1" x14ac:dyDescent="0.25">
      <c r="A41" s="594" t="s">
        <v>2267</v>
      </c>
      <c r="B41" s="595" t="s">
        <v>418</v>
      </c>
      <c r="C41" s="605"/>
      <c r="D41" s="655"/>
      <c r="E41" s="506"/>
      <c r="F41" s="506"/>
      <c r="G41" s="661">
        <f>F41+E41</f>
        <v>0</v>
      </c>
      <c r="H41" s="9"/>
    </row>
    <row r="42" spans="1:9" ht="15" customHeight="1" x14ac:dyDescent="0.25">
      <c r="A42" s="16" t="s">
        <v>2268</v>
      </c>
      <c r="B42" s="489" t="s">
        <v>309</v>
      </c>
      <c r="C42" s="7"/>
      <c r="D42" s="620"/>
      <c r="E42" s="55" t="e">
        <f>E41/E40</f>
        <v>#DIV/0!</v>
      </c>
      <c r="F42" s="55" t="e">
        <f>F41/F40</f>
        <v>#DIV/0!</v>
      </c>
      <c r="G42" s="55" t="e">
        <f>G41/G40</f>
        <v>#DIV/0!</v>
      </c>
      <c r="H42" s="9"/>
    </row>
    <row r="43" spans="1:9" ht="15" customHeight="1" x14ac:dyDescent="0.25">
      <c r="A43" s="16"/>
      <c r="B43" s="489"/>
      <c r="C43" s="7"/>
      <c r="D43" s="620"/>
      <c r="E43" s="750"/>
      <c r="F43" s="750"/>
      <c r="G43" s="750"/>
      <c r="H43" s="9"/>
    </row>
    <row r="44" spans="1:9" ht="24.75" customHeight="1" x14ac:dyDescent="0.25">
      <c r="A44" s="16"/>
      <c r="B44" s="1" t="s">
        <v>927</v>
      </c>
      <c r="C44" s="1"/>
      <c r="D44" s="662"/>
      <c r="E44" s="9" t="s">
        <v>599</v>
      </c>
      <c r="F44" s="12" t="s">
        <v>600</v>
      </c>
      <c r="G44" s="9" t="s">
        <v>601</v>
      </c>
      <c r="H44" s="9"/>
      <c r="I44" s="25"/>
    </row>
    <row r="45" spans="1:9" ht="15.75" customHeight="1" x14ac:dyDescent="0.25">
      <c r="A45" s="594" t="s">
        <v>2269</v>
      </c>
      <c r="B45" s="605" t="s">
        <v>112</v>
      </c>
      <c r="C45" s="605"/>
      <c r="D45" s="655"/>
      <c r="E45" s="506"/>
      <c r="F45" s="631">
        <f>General!C58</f>
        <v>0</v>
      </c>
      <c r="G45" s="663" t="e">
        <f>E45/F45</f>
        <v>#DIV/0!</v>
      </c>
      <c r="H45" s="14" t="s">
        <v>146</v>
      </c>
    </row>
    <row r="46" spans="1:9" ht="14.25" customHeight="1" x14ac:dyDescent="0.25">
      <c r="A46" s="594" t="s">
        <v>2270</v>
      </c>
      <c r="B46" s="605" t="s">
        <v>113</v>
      </c>
      <c r="C46" s="605"/>
      <c r="D46" s="655"/>
      <c r="E46" s="506"/>
      <c r="F46" s="631">
        <f>General!C58</f>
        <v>0</v>
      </c>
      <c r="G46" s="663" t="e">
        <f>E46/F46</f>
        <v>#DIV/0!</v>
      </c>
      <c r="H46" s="9"/>
    </row>
    <row r="47" spans="1:9" ht="14.25" customHeight="1" x14ac:dyDescent="0.25">
      <c r="A47" s="594" t="s">
        <v>2271</v>
      </c>
      <c r="B47" s="605" t="s">
        <v>115</v>
      </c>
      <c r="C47" s="605"/>
      <c r="D47" s="655"/>
      <c r="E47" s="506"/>
      <c r="F47" s="631">
        <f>General!C58</f>
        <v>0</v>
      </c>
      <c r="G47" s="663" t="e">
        <f>E47/F47</f>
        <v>#DIV/0!</v>
      </c>
      <c r="H47" s="9"/>
    </row>
    <row r="48" spans="1:9" ht="15" customHeight="1" x14ac:dyDescent="0.25">
      <c r="A48" s="16" t="s">
        <v>2272</v>
      </c>
      <c r="B48" s="32" t="s">
        <v>371</v>
      </c>
      <c r="C48" s="32"/>
      <c r="D48" s="658"/>
      <c r="E48" s="661">
        <f>SUM(E45:E47)</f>
        <v>0</v>
      </c>
      <c r="F48" s="631">
        <f>General!C58</f>
        <v>0</v>
      </c>
      <c r="G48" s="663" t="e">
        <f>E48/F48</f>
        <v>#DIV/0!</v>
      </c>
      <c r="H48" s="9"/>
    </row>
    <row r="49" spans="1:8" ht="15" customHeight="1" x14ac:dyDescent="0.25">
      <c r="A49" s="16"/>
      <c r="B49" s="32"/>
      <c r="C49" s="32"/>
      <c r="D49" s="658"/>
      <c r="E49" s="659"/>
      <c r="F49" s="751"/>
      <c r="G49" s="752"/>
      <c r="H49" s="9"/>
    </row>
    <row r="50" spans="1:8" ht="36.75" customHeight="1" x14ac:dyDescent="0.25">
      <c r="A50" s="16"/>
      <c r="B50" s="1051" t="s">
        <v>1042</v>
      </c>
      <c r="C50" s="1051"/>
      <c r="D50" s="1051"/>
      <c r="E50" s="9" t="s">
        <v>599</v>
      </c>
      <c r="F50" s="9" t="s">
        <v>638</v>
      </c>
      <c r="G50" s="9" t="s">
        <v>639</v>
      </c>
      <c r="H50" s="9"/>
    </row>
    <row r="51" spans="1:8" ht="15" customHeight="1" x14ac:dyDescent="0.25">
      <c r="A51" s="16" t="s">
        <v>2273</v>
      </c>
      <c r="B51" s="32" t="s">
        <v>106</v>
      </c>
      <c r="C51" s="32"/>
      <c r="D51" s="658"/>
      <c r="E51" s="758"/>
      <c r="F51" s="758"/>
      <c r="G51" s="57" t="e">
        <f>E51/F51</f>
        <v>#DIV/0!</v>
      </c>
      <c r="H51" s="9"/>
    </row>
    <row r="52" spans="1:8" ht="15" customHeight="1" x14ac:dyDescent="0.25">
      <c r="A52" s="16"/>
      <c r="B52" s="32"/>
      <c r="C52" s="32"/>
      <c r="D52" s="658"/>
      <c r="E52" s="659"/>
      <c r="F52" s="659"/>
      <c r="G52" s="753"/>
      <c r="H52" s="9"/>
    </row>
    <row r="53" spans="1:8" ht="27" customHeight="1" x14ac:dyDescent="0.25">
      <c r="A53" s="16"/>
      <c r="B53" s="31" t="s">
        <v>7482</v>
      </c>
      <c r="C53" s="31"/>
      <c r="D53" s="664"/>
      <c r="E53" s="9" t="s">
        <v>599</v>
      </c>
      <c r="F53" s="9" t="s">
        <v>638</v>
      </c>
      <c r="G53" s="9" t="s">
        <v>639</v>
      </c>
      <c r="H53" s="9"/>
    </row>
    <row r="54" spans="1:8" ht="15" customHeight="1" x14ac:dyDescent="0.25">
      <c r="A54" s="594" t="s">
        <v>2274</v>
      </c>
      <c r="B54" s="665" t="s">
        <v>106</v>
      </c>
      <c r="C54" s="665"/>
      <c r="D54" s="665"/>
      <c r="E54" s="758"/>
      <c r="F54" s="758"/>
      <c r="G54" s="57" t="e">
        <f t="shared" ref="G54" si="2">E54/F54</f>
        <v>#DIV/0!</v>
      </c>
      <c r="H54" s="9"/>
    </row>
    <row r="55" spans="1:8" ht="15" customHeight="1" x14ac:dyDescent="0.25">
      <c r="A55" s="594"/>
      <c r="B55" s="665"/>
      <c r="C55" s="665"/>
      <c r="D55" s="665"/>
      <c r="E55" s="659"/>
      <c r="F55" s="659"/>
      <c r="G55" s="753"/>
      <c r="H55" s="684"/>
    </row>
    <row r="56" spans="1:8" ht="33" customHeight="1" x14ac:dyDescent="0.25">
      <c r="A56" s="16"/>
      <c r="B56" s="1051" t="s">
        <v>552</v>
      </c>
      <c r="C56" s="1051"/>
      <c r="D56" s="1051"/>
      <c r="E56" s="9" t="s">
        <v>224</v>
      </c>
      <c r="F56" s="666"/>
      <c r="G56" s="666"/>
      <c r="H56" s="9"/>
    </row>
    <row r="57" spans="1:8" ht="15" customHeight="1" x14ac:dyDescent="0.25">
      <c r="A57" s="16" t="s">
        <v>2275</v>
      </c>
      <c r="B57" s="7" t="s">
        <v>116</v>
      </c>
      <c r="C57" s="7"/>
      <c r="D57" s="620"/>
      <c r="E57" s="506"/>
      <c r="F57" s="582"/>
      <c r="G57" s="666"/>
      <c r="H57" s="666"/>
    </row>
    <row r="58" spans="1:8" ht="15" customHeight="1" x14ac:dyDescent="0.25">
      <c r="A58" s="594" t="s">
        <v>2276</v>
      </c>
      <c r="B58" s="605" t="s">
        <v>419</v>
      </c>
      <c r="C58" s="605"/>
      <c r="D58" s="655"/>
      <c r="E58" s="516"/>
      <c r="F58" s="666"/>
      <c r="G58" s="666"/>
      <c r="H58" s="666"/>
    </row>
    <row r="59" spans="1:8" ht="15" customHeight="1" x14ac:dyDescent="0.25">
      <c r="A59" s="16" t="s">
        <v>2277</v>
      </c>
      <c r="B59" s="7" t="s">
        <v>988</v>
      </c>
      <c r="C59" s="7"/>
      <c r="D59" s="620"/>
      <c r="E59" s="667" t="e">
        <f>E57/E58</f>
        <v>#DIV/0!</v>
      </c>
      <c r="F59" s="666"/>
      <c r="G59" s="666"/>
      <c r="H59" s="666"/>
    </row>
    <row r="60" spans="1:8" ht="15" customHeight="1" x14ac:dyDescent="0.25">
      <c r="A60" s="16"/>
      <c r="B60" s="7"/>
      <c r="C60" s="7"/>
      <c r="D60" s="620"/>
      <c r="E60" s="668"/>
      <c r="F60" s="666"/>
      <c r="G60" s="666"/>
      <c r="H60" s="666"/>
    </row>
    <row r="61" spans="1:8" ht="16.5" customHeight="1" x14ac:dyDescent="0.25">
      <c r="A61" s="16"/>
      <c r="B61" s="4" t="s">
        <v>553</v>
      </c>
      <c r="C61" s="4"/>
      <c r="D61" s="4"/>
      <c r="E61" s="9" t="s">
        <v>224</v>
      </c>
      <c r="F61" s="666"/>
      <c r="G61" s="666"/>
      <c r="H61" s="666"/>
    </row>
    <row r="62" spans="1:8" ht="15" customHeight="1" x14ac:dyDescent="0.25">
      <c r="A62" s="594" t="s">
        <v>2278</v>
      </c>
      <c r="B62" s="611" t="s">
        <v>6703</v>
      </c>
      <c r="C62" s="611"/>
      <c r="D62" s="660"/>
      <c r="E62" s="506"/>
      <c r="F62" s="666"/>
      <c r="G62" s="666"/>
      <c r="H62" s="666"/>
    </row>
    <row r="63" spans="1:8" ht="15" customHeight="1" x14ac:dyDescent="0.25">
      <c r="A63" s="594" t="s">
        <v>2279</v>
      </c>
      <c r="B63" s="605" t="s">
        <v>989</v>
      </c>
      <c r="C63" s="605"/>
      <c r="D63" s="655"/>
      <c r="E63" s="517"/>
      <c r="F63" s="666"/>
      <c r="G63" s="666"/>
      <c r="H63" s="666"/>
    </row>
    <row r="64" spans="1:8" ht="15" customHeight="1" x14ac:dyDescent="0.25">
      <c r="A64" s="16" t="s">
        <v>2280</v>
      </c>
      <c r="B64" s="7" t="s">
        <v>990</v>
      </c>
      <c r="C64" s="7"/>
      <c r="D64" s="620"/>
      <c r="E64" s="667" t="e">
        <f>E62/E63</f>
        <v>#DIV/0!</v>
      </c>
      <c r="F64" s="666"/>
      <c r="G64" s="666"/>
      <c r="H64" s="666"/>
    </row>
    <row r="65" spans="1:9" ht="15" customHeight="1" x14ac:dyDescent="0.25">
      <c r="A65" s="669"/>
      <c r="B65" s="620"/>
      <c r="C65" s="620"/>
      <c r="D65" s="620"/>
      <c r="E65" s="666"/>
      <c r="F65" s="666"/>
      <c r="G65" s="666"/>
      <c r="H65" s="666"/>
    </row>
    <row r="66" spans="1:9" ht="15" customHeight="1" x14ac:dyDescent="0.25">
      <c r="A66" s="669"/>
      <c r="B66" s="4" t="s">
        <v>554</v>
      </c>
      <c r="C66" s="4"/>
      <c r="D66" s="4"/>
      <c r="E66" s="666"/>
      <c r="F66" s="666"/>
      <c r="G66" s="666"/>
      <c r="H66" s="666"/>
    </row>
    <row r="67" spans="1:9" ht="15" customHeight="1" x14ac:dyDescent="0.25">
      <c r="A67" s="16" t="s">
        <v>2281</v>
      </c>
      <c r="B67" s="670" t="s">
        <v>884</v>
      </c>
      <c r="C67" s="670"/>
      <c r="D67" s="670"/>
      <c r="E67" s="632">
        <f>E16</f>
        <v>0</v>
      </c>
      <c r="F67" s="582" t="s">
        <v>6902</v>
      </c>
      <c r="G67" s="666"/>
      <c r="H67" s="666"/>
    </row>
    <row r="68" spans="1:9" ht="15" customHeight="1" x14ac:dyDescent="0.25">
      <c r="A68" s="16" t="s">
        <v>2282</v>
      </c>
      <c r="B68" s="670" t="s">
        <v>885</v>
      </c>
      <c r="C68" s="670"/>
      <c r="D68" s="670"/>
      <c r="E68" s="671" t="e">
        <f>E67/General!E67</f>
        <v>#DIV/0!</v>
      </c>
      <c r="F68" s="666"/>
      <c r="G68" s="666"/>
      <c r="H68" s="666"/>
    </row>
    <row r="69" spans="1:9" ht="15" customHeight="1" x14ac:dyDescent="0.25">
      <c r="A69" s="594" t="s">
        <v>2283</v>
      </c>
      <c r="B69" s="672" t="s">
        <v>560</v>
      </c>
      <c r="C69" s="672"/>
      <c r="D69" s="672"/>
      <c r="E69" s="518"/>
      <c r="F69" s="666"/>
      <c r="G69" s="666"/>
      <c r="H69" s="666"/>
    </row>
    <row r="70" spans="1:9" ht="15" customHeight="1" x14ac:dyDescent="0.25">
      <c r="A70" s="594" t="s">
        <v>2284</v>
      </c>
      <c r="B70" s="672" t="s">
        <v>20</v>
      </c>
      <c r="C70" s="672"/>
      <c r="D70" s="672"/>
      <c r="E70" s="633">
        <f>'Cap &amp; Ops Stats'!I24*'Cap &amp; Ops Stats'!I18</f>
        <v>0</v>
      </c>
      <c r="F70" s="666"/>
      <c r="G70" s="666"/>
      <c r="H70" s="666"/>
    </row>
    <row r="71" spans="1:9" ht="15" customHeight="1" x14ac:dyDescent="0.25">
      <c r="A71" s="16" t="s">
        <v>2285</v>
      </c>
      <c r="B71" s="670" t="s">
        <v>561</v>
      </c>
      <c r="C71" s="670"/>
      <c r="D71" s="670"/>
      <c r="E71" s="673" t="e">
        <f>E69/E70</f>
        <v>#DIV/0!</v>
      </c>
      <c r="F71" s="666"/>
      <c r="G71" s="666"/>
      <c r="H71" s="666"/>
    </row>
    <row r="72" spans="1:9" ht="15" customHeight="1" x14ac:dyDescent="0.25">
      <c r="A72" s="669"/>
    </row>
    <row r="73" spans="1:9" ht="15" customHeight="1" x14ac:dyDescent="0.25">
      <c r="A73" s="669"/>
      <c r="B73" s="4" t="s">
        <v>873</v>
      </c>
      <c r="C73" s="622"/>
      <c r="D73" s="622"/>
      <c r="E73" s="9" t="s">
        <v>224</v>
      </c>
    </row>
    <row r="76" spans="1:9" ht="15" customHeight="1" x14ac:dyDescent="0.25">
      <c r="A76" s="594" t="s">
        <v>2286</v>
      </c>
      <c r="B76" s="601" t="s">
        <v>874</v>
      </c>
      <c r="C76" s="657"/>
      <c r="D76" s="674" t="s">
        <v>6900</v>
      </c>
      <c r="E76" s="634">
        <f>E18</f>
        <v>0</v>
      </c>
      <c r="F76" s="1052" t="str">
        <f>IF(E76=E18,"","EE48 =/= EE1j, check again")</f>
        <v/>
      </c>
      <c r="G76" s="1053"/>
    </row>
    <row r="77" spans="1:9" ht="15" customHeight="1" x14ac:dyDescent="0.25">
      <c r="A77" s="669"/>
    </row>
    <row r="78" spans="1:9" ht="15" customHeight="1" x14ac:dyDescent="0.25">
      <c r="F78" s="11"/>
      <c r="G78" s="1"/>
      <c r="H78" s="1"/>
      <c r="I78" s="5"/>
    </row>
    <row r="79" spans="1:9" ht="15" customHeight="1" x14ac:dyDescent="0.25">
      <c r="A79" s="11"/>
      <c r="B79" s="1"/>
      <c r="C79" s="1"/>
      <c r="D79" s="1"/>
      <c r="E79" s="5"/>
      <c r="F79" s="11"/>
      <c r="G79" s="1"/>
      <c r="H79" s="1"/>
      <c r="I79" s="5"/>
    </row>
    <row r="80" spans="1:9" s="5" customFormat="1" ht="23.25" customHeight="1" x14ac:dyDescent="0.25">
      <c r="A80" s="6"/>
      <c r="B80" s="435" t="s">
        <v>6738</v>
      </c>
      <c r="C80" s="435"/>
      <c r="D80" s="435"/>
      <c r="E80" s="435"/>
      <c r="F80" s="675"/>
      <c r="I80" s="676" t="s">
        <v>51</v>
      </c>
    </row>
    <row r="81" spans="1:9" ht="69.75" customHeight="1" x14ac:dyDescent="0.25">
      <c r="A81" s="24" t="str">
        <f>A7</f>
        <v>EE1</v>
      </c>
      <c r="B81" s="489" t="s">
        <v>69</v>
      </c>
      <c r="C81" s="677"/>
      <c r="D81" s="677"/>
      <c r="E81" s="677"/>
      <c r="F81" s="677"/>
      <c r="G81" s="677"/>
      <c r="H81" s="677"/>
      <c r="I81" s="677"/>
    </row>
    <row r="82" spans="1:9" ht="34.5" customHeight="1" x14ac:dyDescent="0.25">
      <c r="A82" s="24" t="str">
        <f>A23</f>
        <v>EE2</v>
      </c>
      <c r="B82" s="563" t="s">
        <v>689</v>
      </c>
      <c r="C82" s="678"/>
      <c r="D82" s="678"/>
      <c r="E82" s="679"/>
      <c r="F82" s="679"/>
      <c r="G82" s="679"/>
      <c r="H82" s="679"/>
      <c r="I82" s="679"/>
    </row>
    <row r="83" spans="1:9" ht="9.75" customHeight="1" x14ac:dyDescent="0.25">
      <c r="A83" s="24" t="str">
        <f>A24</f>
        <v>EE3</v>
      </c>
      <c r="B83" s="570"/>
      <c r="C83" s="570"/>
      <c r="D83" s="570"/>
      <c r="E83" s="570"/>
      <c r="F83" s="570"/>
      <c r="G83" s="570"/>
      <c r="H83" s="570"/>
      <c r="I83" s="570"/>
    </row>
    <row r="84" spans="1:9" ht="22.5" customHeight="1" x14ac:dyDescent="0.25">
      <c r="A84" s="24" t="str">
        <f>A25</f>
        <v>EE4</v>
      </c>
      <c r="B84" s="563" t="s">
        <v>70</v>
      </c>
      <c r="C84" s="678"/>
      <c r="D84" s="678"/>
      <c r="E84" s="570"/>
      <c r="F84" s="570"/>
      <c r="G84" s="570"/>
      <c r="H84" s="570"/>
      <c r="I84" s="570"/>
    </row>
    <row r="85" spans="1:9" ht="15" customHeight="1" x14ac:dyDescent="0.25">
      <c r="A85" s="24" t="str">
        <f>A26</f>
        <v>EE5</v>
      </c>
      <c r="B85" s="570"/>
      <c r="C85" s="570"/>
      <c r="D85" s="570"/>
      <c r="E85" s="570"/>
      <c r="F85" s="570"/>
      <c r="G85" s="570"/>
      <c r="H85" s="570"/>
      <c r="I85" s="570"/>
    </row>
    <row r="86" spans="1:9" ht="15" customHeight="1" x14ac:dyDescent="0.25">
      <c r="A86" s="24" t="str">
        <f>A29</f>
        <v>EE6</v>
      </c>
      <c r="B86" s="563" t="s">
        <v>410</v>
      </c>
      <c r="C86" s="563"/>
      <c r="D86" s="563"/>
      <c r="E86" s="570"/>
      <c r="F86" s="570"/>
      <c r="G86" s="570"/>
      <c r="H86" s="570"/>
      <c r="I86" s="570"/>
    </row>
    <row r="87" spans="1:9" ht="15" customHeight="1" x14ac:dyDescent="0.25">
      <c r="A87" s="24" t="str">
        <f>A30</f>
        <v>EE7</v>
      </c>
      <c r="B87" s="570"/>
      <c r="C87" s="570"/>
      <c r="D87" s="570"/>
      <c r="E87" s="570"/>
      <c r="F87" s="570"/>
      <c r="G87" s="570"/>
      <c r="H87" s="570"/>
      <c r="I87" s="570"/>
    </row>
    <row r="88" spans="1:9" ht="15" customHeight="1" x14ac:dyDescent="0.25">
      <c r="A88" s="24" t="str">
        <f>A31</f>
        <v>EE8</v>
      </c>
      <c r="B88" s="563" t="s">
        <v>411</v>
      </c>
      <c r="C88" s="563"/>
      <c r="D88" s="563"/>
      <c r="E88" s="570"/>
      <c r="F88" s="570"/>
      <c r="G88" s="570"/>
      <c r="H88" s="570"/>
      <c r="I88" s="570"/>
    </row>
    <row r="89" spans="1:9" ht="15" customHeight="1" x14ac:dyDescent="0.25">
      <c r="A89" s="24" t="str">
        <f>A34</f>
        <v>EE9</v>
      </c>
      <c r="B89" s="563" t="s">
        <v>728</v>
      </c>
      <c r="C89" s="563"/>
      <c r="D89" s="563"/>
      <c r="E89" s="570"/>
      <c r="F89" s="570"/>
      <c r="G89" s="570"/>
      <c r="H89" s="570"/>
      <c r="I89" s="570"/>
    </row>
    <row r="90" spans="1:9" ht="15" customHeight="1" x14ac:dyDescent="0.25">
      <c r="A90" s="24" t="str">
        <f>A35</f>
        <v>EE10</v>
      </c>
      <c r="B90" s="570"/>
      <c r="C90" s="570"/>
      <c r="D90" s="570"/>
      <c r="E90" s="570"/>
      <c r="F90" s="570"/>
      <c r="G90" s="570"/>
      <c r="H90" s="570"/>
      <c r="I90" s="570"/>
    </row>
    <row r="91" spans="1:9" ht="15" customHeight="1" x14ac:dyDescent="0.25">
      <c r="A91" s="24" t="str">
        <f>A36</f>
        <v>EE11</v>
      </c>
      <c r="B91" s="570"/>
      <c r="C91" s="570"/>
      <c r="D91" s="570"/>
      <c r="E91" s="570"/>
      <c r="F91" s="570"/>
      <c r="G91" s="570"/>
      <c r="H91" s="570"/>
      <c r="I91" s="570"/>
    </row>
    <row r="92" spans="1:9" ht="15" customHeight="1" x14ac:dyDescent="0.25">
      <c r="A92" s="24" t="str">
        <f>A37</f>
        <v>EE12</v>
      </c>
      <c r="B92" s="563" t="s">
        <v>700</v>
      </c>
      <c r="C92" s="563"/>
      <c r="D92" s="563"/>
      <c r="E92" s="570"/>
      <c r="F92" s="570"/>
      <c r="G92" s="570"/>
      <c r="H92" s="570"/>
      <c r="I92" s="570"/>
    </row>
    <row r="93" spans="1:9" ht="15" customHeight="1" x14ac:dyDescent="0.25">
      <c r="A93" s="24" t="str">
        <f>A40</f>
        <v>EE13</v>
      </c>
      <c r="B93" s="563" t="s">
        <v>701</v>
      </c>
      <c r="C93" s="563"/>
      <c r="D93" s="563"/>
      <c r="E93" s="570"/>
      <c r="F93" s="570"/>
      <c r="G93" s="570"/>
      <c r="H93" s="570"/>
      <c r="I93" s="570"/>
    </row>
    <row r="94" spans="1:9" ht="15" customHeight="1" x14ac:dyDescent="0.25">
      <c r="A94" s="24" t="str">
        <f>A41</f>
        <v>EE14</v>
      </c>
      <c r="B94" s="563" t="s">
        <v>729</v>
      </c>
      <c r="C94" s="563"/>
      <c r="D94" s="563"/>
      <c r="E94" s="570"/>
      <c r="F94" s="570"/>
      <c r="G94" s="570"/>
      <c r="H94" s="570"/>
      <c r="I94" s="570"/>
    </row>
    <row r="95" spans="1:9" ht="15" customHeight="1" x14ac:dyDescent="0.25">
      <c r="A95" s="24" t="str">
        <f>A42</f>
        <v>EE15</v>
      </c>
      <c r="B95" s="570"/>
      <c r="C95" s="570"/>
      <c r="D95" s="570"/>
      <c r="E95" s="570"/>
      <c r="F95" s="570"/>
      <c r="G95" s="570"/>
      <c r="H95" s="570"/>
      <c r="I95" s="570"/>
    </row>
    <row r="96" spans="1:9" ht="15" customHeight="1" x14ac:dyDescent="0.25">
      <c r="A96" s="564" t="s">
        <v>2269</v>
      </c>
      <c r="B96" s="563" t="s">
        <v>533</v>
      </c>
      <c r="C96" s="563"/>
      <c r="D96" s="563"/>
      <c r="E96" s="563"/>
      <c r="F96" s="563"/>
      <c r="G96" s="563"/>
      <c r="H96" s="563"/>
      <c r="I96" s="570"/>
    </row>
    <row r="97" spans="1:9" ht="15" customHeight="1" x14ac:dyDescent="0.25">
      <c r="A97" s="24" t="str">
        <f>A46</f>
        <v>EE17</v>
      </c>
      <c r="B97" s="563" t="s">
        <v>71</v>
      </c>
      <c r="C97" s="563"/>
      <c r="D97" s="563"/>
      <c r="E97" s="570"/>
      <c r="F97" s="570"/>
      <c r="G97" s="570"/>
      <c r="H97" s="570"/>
      <c r="I97" s="570"/>
    </row>
    <row r="98" spans="1:9" ht="15" customHeight="1" x14ac:dyDescent="0.25">
      <c r="A98" s="24" t="str">
        <f>A47</f>
        <v>EE18</v>
      </c>
      <c r="B98" s="563" t="s">
        <v>48</v>
      </c>
      <c r="C98" s="563"/>
      <c r="D98" s="563"/>
      <c r="E98" s="570"/>
      <c r="F98" s="570"/>
      <c r="G98" s="570"/>
      <c r="H98" s="570"/>
      <c r="I98" s="570"/>
    </row>
    <row r="99" spans="1:9" ht="15" customHeight="1" x14ac:dyDescent="0.25">
      <c r="A99" s="24" t="str">
        <f>A48</f>
        <v>EE19</v>
      </c>
      <c r="B99" s="570"/>
      <c r="C99" s="570"/>
      <c r="D99" s="570"/>
      <c r="E99" s="570"/>
      <c r="F99" s="570"/>
      <c r="G99" s="570"/>
      <c r="H99" s="570"/>
      <c r="I99" s="570"/>
    </row>
    <row r="100" spans="1:9" ht="15" customHeight="1" x14ac:dyDescent="0.25">
      <c r="A100" s="24" t="str">
        <f t="shared" ref="A100" si="3">A54</f>
        <v>EE21</v>
      </c>
      <c r="B100" s="570"/>
      <c r="C100" s="570"/>
      <c r="D100" s="570"/>
      <c r="E100" s="570"/>
      <c r="F100" s="570"/>
      <c r="G100" s="570"/>
      <c r="H100" s="570"/>
      <c r="I100" s="570"/>
    </row>
    <row r="101" spans="1:9" ht="15" customHeight="1" x14ac:dyDescent="0.25">
      <c r="A101" s="24" t="str">
        <f>A57</f>
        <v>EE22</v>
      </c>
      <c r="B101" s="563" t="s">
        <v>680</v>
      </c>
      <c r="C101" s="563"/>
      <c r="D101" s="563"/>
      <c r="E101" s="570"/>
      <c r="F101" s="570"/>
      <c r="G101" s="570"/>
      <c r="H101" s="570"/>
      <c r="I101" s="570"/>
    </row>
    <row r="102" spans="1:9" ht="15" customHeight="1" x14ac:dyDescent="0.25">
      <c r="A102" s="24" t="str">
        <f>A58</f>
        <v>EE23</v>
      </c>
      <c r="B102" s="563" t="s">
        <v>735</v>
      </c>
      <c r="C102" s="563"/>
      <c r="D102" s="563"/>
      <c r="E102" s="570"/>
      <c r="F102" s="570"/>
      <c r="G102" s="570"/>
      <c r="H102" s="570"/>
      <c r="I102" s="570"/>
    </row>
    <row r="103" spans="1:9" ht="15" customHeight="1" x14ac:dyDescent="0.25">
      <c r="A103" s="24" t="str">
        <f>A59</f>
        <v>EE24</v>
      </c>
      <c r="B103" s="570"/>
      <c r="C103" s="570"/>
      <c r="D103" s="570"/>
      <c r="E103" s="570"/>
      <c r="F103" s="570"/>
      <c r="G103" s="570"/>
      <c r="H103" s="570"/>
      <c r="I103" s="570"/>
    </row>
    <row r="104" spans="1:9" ht="15" customHeight="1" x14ac:dyDescent="0.25">
      <c r="A104" s="24" t="str">
        <f>A62</f>
        <v>EE25</v>
      </c>
      <c r="B104" s="570"/>
      <c r="C104" s="570"/>
      <c r="D104" s="570"/>
      <c r="E104" s="570"/>
      <c r="F104" s="570"/>
      <c r="G104" s="570"/>
      <c r="H104" s="570"/>
      <c r="I104" s="570"/>
    </row>
    <row r="105" spans="1:9" ht="27.75" customHeight="1" x14ac:dyDescent="0.25">
      <c r="A105" s="24" t="str">
        <f>A63</f>
        <v>EE26</v>
      </c>
      <c r="B105" s="563" t="s">
        <v>1529</v>
      </c>
      <c r="C105" s="678"/>
      <c r="D105" s="678"/>
      <c r="E105" s="679"/>
      <c r="F105" s="679"/>
      <c r="G105" s="679"/>
      <c r="H105" s="679"/>
      <c r="I105" s="679"/>
    </row>
    <row r="106" spans="1:9" ht="15" customHeight="1" x14ac:dyDescent="0.25">
      <c r="A106" s="24" t="str">
        <f>A64</f>
        <v>EE27</v>
      </c>
      <c r="B106" s="570"/>
      <c r="C106" s="570"/>
      <c r="D106" s="570"/>
      <c r="E106" s="570"/>
      <c r="F106" s="570"/>
      <c r="G106" s="570"/>
      <c r="H106" s="570"/>
      <c r="I106" s="570"/>
    </row>
    <row r="107" spans="1:9" ht="15" customHeight="1" x14ac:dyDescent="0.25">
      <c r="A107" s="24" t="str">
        <f>A67</f>
        <v>EE28</v>
      </c>
      <c r="B107" s="563" t="s">
        <v>681</v>
      </c>
      <c r="C107" s="563"/>
      <c r="D107" s="563"/>
      <c r="E107" s="570"/>
      <c r="F107" s="570"/>
      <c r="G107" s="570"/>
      <c r="H107" s="570"/>
      <c r="I107" s="570"/>
    </row>
    <row r="108" spans="1:9" ht="15" customHeight="1" x14ac:dyDescent="0.25">
      <c r="A108" s="24" t="str">
        <f>A68</f>
        <v>EE29</v>
      </c>
      <c r="B108" s="616"/>
      <c r="C108" s="616"/>
      <c r="D108" s="616"/>
      <c r="E108" s="616"/>
      <c r="F108" s="616"/>
      <c r="G108" s="616"/>
      <c r="H108" s="616"/>
      <c r="I108" s="616"/>
    </row>
    <row r="109" spans="1:9" ht="15" customHeight="1" x14ac:dyDescent="0.25">
      <c r="A109" s="24" t="str">
        <f>A69</f>
        <v>EE30</v>
      </c>
      <c r="B109" s="485"/>
      <c r="C109" s="485"/>
      <c r="D109" s="485"/>
      <c r="E109" s="616"/>
      <c r="F109" s="616"/>
      <c r="G109" s="616"/>
      <c r="H109" s="616"/>
      <c r="I109" s="616"/>
    </row>
    <row r="110" spans="1:9" ht="23.25" customHeight="1" x14ac:dyDescent="0.25">
      <c r="A110" s="24" t="str">
        <f>A70</f>
        <v>EE31</v>
      </c>
      <c r="B110" s="485" t="s">
        <v>1530</v>
      </c>
      <c r="C110" s="587"/>
      <c r="D110" s="587"/>
      <c r="E110" s="679"/>
      <c r="F110" s="679"/>
      <c r="G110" s="679"/>
      <c r="H110" s="679"/>
      <c r="I110" s="679"/>
    </row>
    <row r="111" spans="1:9" ht="15" customHeight="1" x14ac:dyDescent="0.25">
      <c r="A111" s="24" t="str">
        <f>A71</f>
        <v>EE32</v>
      </c>
      <c r="B111" s="616"/>
      <c r="C111" s="616"/>
      <c r="D111" s="616"/>
      <c r="E111" s="616"/>
      <c r="F111" s="616"/>
      <c r="G111" s="616"/>
      <c r="H111" s="616"/>
      <c r="I111" s="616"/>
    </row>
    <row r="112" spans="1:9" ht="15" customHeight="1" x14ac:dyDescent="0.25">
      <c r="A112" s="16" t="s">
        <v>2286</v>
      </c>
      <c r="B112" s="561" t="s">
        <v>6901</v>
      </c>
      <c r="C112" s="561"/>
      <c r="D112" s="680"/>
    </row>
    <row r="113" spans="1:4" ht="15" customHeight="1" x14ac:dyDescent="0.25">
      <c r="A113" s="669"/>
      <c r="B113" s="562"/>
      <c r="C113" s="562"/>
      <c r="D113" s="681"/>
    </row>
    <row r="114" spans="1:4" ht="15" customHeight="1" x14ac:dyDescent="0.25">
      <c r="A114" s="669"/>
      <c r="B114" s="680"/>
      <c r="C114" s="680"/>
      <c r="D114" s="680"/>
    </row>
    <row r="115" spans="1:4" ht="15" customHeight="1" x14ac:dyDescent="0.25">
      <c r="A115" s="669"/>
    </row>
    <row r="116" spans="1:4" ht="15" customHeight="1" x14ac:dyDescent="0.25">
      <c r="A116" s="669"/>
    </row>
    <row r="117" spans="1:4" ht="15" customHeight="1" x14ac:dyDescent="0.25">
      <c r="A117" s="669"/>
    </row>
    <row r="118" spans="1:4" ht="15" customHeight="1" x14ac:dyDescent="0.25">
      <c r="A118" s="669"/>
    </row>
    <row r="119" spans="1:4" ht="15" customHeight="1" x14ac:dyDescent="0.25">
      <c r="A119" s="669"/>
    </row>
    <row r="120" spans="1:4" ht="15" customHeight="1" x14ac:dyDescent="0.25">
      <c r="A120" s="669"/>
    </row>
    <row r="121" spans="1:4" ht="15" customHeight="1" x14ac:dyDescent="0.25">
      <c r="A121" s="669"/>
    </row>
    <row r="122" spans="1:4" ht="15" customHeight="1" x14ac:dyDescent="0.25">
      <c r="A122" s="669"/>
    </row>
    <row r="123" spans="1:4" ht="15" customHeight="1" x14ac:dyDescent="0.25">
      <c r="A123" s="669"/>
    </row>
    <row r="124" spans="1:4" ht="15" customHeight="1" x14ac:dyDescent="0.25">
      <c r="A124" s="669"/>
    </row>
    <row r="125" spans="1:4" ht="15" customHeight="1" x14ac:dyDescent="0.25">
      <c r="A125" s="669"/>
    </row>
    <row r="126" spans="1:4" ht="15" customHeight="1" x14ac:dyDescent="0.25">
      <c r="A126" s="669"/>
    </row>
    <row r="127" spans="1:4" ht="15" customHeight="1" x14ac:dyDescent="0.25">
      <c r="A127" s="669"/>
    </row>
    <row r="128" spans="1:4" ht="15" customHeight="1" x14ac:dyDescent="0.25">
      <c r="A128" s="669"/>
    </row>
    <row r="129" spans="1:1" ht="15" customHeight="1" x14ac:dyDescent="0.25">
      <c r="A129" s="669"/>
    </row>
    <row r="130" spans="1:1" ht="15" customHeight="1" x14ac:dyDescent="0.25">
      <c r="A130" s="669"/>
    </row>
    <row r="131" spans="1:1" ht="15" customHeight="1" x14ac:dyDescent="0.25">
      <c r="A131" s="669"/>
    </row>
    <row r="132" spans="1:1" ht="15" customHeight="1" x14ac:dyDescent="0.25">
      <c r="A132" s="669"/>
    </row>
    <row r="133" spans="1:1" ht="15" customHeight="1" x14ac:dyDescent="0.25">
      <c r="A133" s="669"/>
    </row>
    <row r="134" spans="1:1" ht="15" customHeight="1" x14ac:dyDescent="0.25">
      <c r="A134" s="669"/>
    </row>
    <row r="135" spans="1:1" ht="15" customHeight="1" x14ac:dyDescent="0.25">
      <c r="A135" s="669"/>
    </row>
    <row r="136" spans="1:1" ht="15" customHeight="1" x14ac:dyDescent="0.25">
      <c r="A136" s="669"/>
    </row>
    <row r="137" spans="1:1" ht="15" customHeight="1" x14ac:dyDescent="0.25">
      <c r="A137" s="669"/>
    </row>
    <row r="138" spans="1:1" ht="15" customHeight="1" x14ac:dyDescent="0.25">
      <c r="A138" s="669"/>
    </row>
    <row r="139" spans="1:1" ht="15" customHeight="1" x14ac:dyDescent="0.25">
      <c r="A139" s="669"/>
    </row>
    <row r="140" spans="1:1" ht="15" customHeight="1" x14ac:dyDescent="0.25">
      <c r="A140" s="669"/>
    </row>
    <row r="141" spans="1:1" ht="15" customHeight="1" x14ac:dyDescent="0.25">
      <c r="A141" s="669"/>
    </row>
    <row r="142" spans="1:1" ht="15" customHeight="1" x14ac:dyDescent="0.25">
      <c r="A142" s="669"/>
    </row>
    <row r="143" spans="1:1" ht="15" customHeight="1" x14ac:dyDescent="0.25">
      <c r="A143" s="669"/>
    </row>
    <row r="144" spans="1:1" ht="15" customHeight="1" x14ac:dyDescent="0.25">
      <c r="A144" s="669"/>
    </row>
    <row r="145" spans="1:1" ht="15" customHeight="1" x14ac:dyDescent="0.25">
      <c r="A145" s="669"/>
    </row>
    <row r="146" spans="1:1" ht="15" customHeight="1" x14ac:dyDescent="0.25">
      <c r="A146" s="669"/>
    </row>
    <row r="147" spans="1:1" ht="15" customHeight="1" x14ac:dyDescent="0.25">
      <c r="A147" s="669"/>
    </row>
    <row r="148" spans="1:1" ht="15" customHeight="1" x14ac:dyDescent="0.25">
      <c r="A148" s="669"/>
    </row>
    <row r="149" spans="1:1" ht="15" customHeight="1" x14ac:dyDescent="0.25">
      <c r="A149" s="669"/>
    </row>
    <row r="150" spans="1:1" ht="15" customHeight="1" x14ac:dyDescent="0.25">
      <c r="A150" s="669"/>
    </row>
    <row r="151" spans="1:1" ht="15" customHeight="1" x14ac:dyDescent="0.25">
      <c r="A151" s="669"/>
    </row>
    <row r="152" spans="1:1" ht="15" customHeight="1" x14ac:dyDescent="0.25">
      <c r="A152" s="669"/>
    </row>
    <row r="153" spans="1:1" ht="15" customHeight="1" x14ac:dyDescent="0.25">
      <c r="A153" s="669"/>
    </row>
    <row r="154" spans="1:1" ht="15" customHeight="1" x14ac:dyDescent="0.25">
      <c r="A154" s="669"/>
    </row>
    <row r="155" spans="1:1" ht="15" customHeight="1" x14ac:dyDescent="0.25">
      <c r="A155" s="669"/>
    </row>
    <row r="156" spans="1:1" ht="15" customHeight="1" x14ac:dyDescent="0.25">
      <c r="A156" s="669"/>
    </row>
    <row r="157" spans="1:1" ht="15" customHeight="1" x14ac:dyDescent="0.25">
      <c r="A157" s="669"/>
    </row>
    <row r="158" spans="1:1" ht="15" customHeight="1" x14ac:dyDescent="0.25">
      <c r="A158" s="669"/>
    </row>
    <row r="159" spans="1:1" ht="15" customHeight="1" x14ac:dyDescent="0.25">
      <c r="A159" s="669"/>
    </row>
    <row r="160" spans="1:1" ht="15" customHeight="1" x14ac:dyDescent="0.25">
      <c r="A160" s="669"/>
    </row>
    <row r="161" spans="1:1" ht="15" customHeight="1" x14ac:dyDescent="0.25">
      <c r="A161" s="669"/>
    </row>
    <row r="162" spans="1:1" ht="15" customHeight="1" x14ac:dyDescent="0.25">
      <c r="A162" s="669"/>
    </row>
    <row r="163" spans="1:1" ht="15" customHeight="1" x14ac:dyDescent="0.25">
      <c r="A163" s="669"/>
    </row>
    <row r="164" spans="1:1" ht="15" customHeight="1" x14ac:dyDescent="0.25">
      <c r="A164" s="669"/>
    </row>
    <row r="165" spans="1:1" ht="15" customHeight="1" x14ac:dyDescent="0.25">
      <c r="A165" s="669"/>
    </row>
    <row r="166" spans="1:1" ht="15" customHeight="1" x14ac:dyDescent="0.25">
      <c r="A166" s="669"/>
    </row>
    <row r="167" spans="1:1" ht="15" customHeight="1" x14ac:dyDescent="0.25">
      <c r="A167" s="669"/>
    </row>
    <row r="168" spans="1:1" ht="15" customHeight="1" x14ac:dyDescent="0.25">
      <c r="A168" s="669"/>
    </row>
    <row r="169" spans="1:1" ht="15" customHeight="1" x14ac:dyDescent="0.25">
      <c r="A169" s="669"/>
    </row>
    <row r="170" spans="1:1" ht="15" customHeight="1" x14ac:dyDescent="0.25">
      <c r="A170" s="669"/>
    </row>
    <row r="171" spans="1:1" ht="15" customHeight="1" x14ac:dyDescent="0.25">
      <c r="A171" s="669"/>
    </row>
    <row r="172" spans="1:1" ht="15" customHeight="1" x14ac:dyDescent="0.25">
      <c r="A172" s="669"/>
    </row>
    <row r="173" spans="1:1" ht="15" customHeight="1" x14ac:dyDescent="0.25">
      <c r="A173" s="669"/>
    </row>
    <row r="174" spans="1:1" ht="15" customHeight="1" x14ac:dyDescent="0.25">
      <c r="A174" s="669"/>
    </row>
    <row r="175" spans="1:1" ht="15" customHeight="1" x14ac:dyDescent="0.25">
      <c r="A175" s="669"/>
    </row>
    <row r="176" spans="1:1" ht="15" customHeight="1" x14ac:dyDescent="0.25">
      <c r="A176" s="669"/>
    </row>
    <row r="177" spans="1:1" ht="15" customHeight="1" x14ac:dyDescent="0.25">
      <c r="A177" s="669"/>
    </row>
    <row r="178" spans="1:1" ht="15" customHeight="1" x14ac:dyDescent="0.25">
      <c r="A178" s="669"/>
    </row>
    <row r="179" spans="1:1" ht="15" customHeight="1" x14ac:dyDescent="0.25">
      <c r="A179" s="669"/>
    </row>
    <row r="180" spans="1:1" ht="15" customHeight="1" x14ac:dyDescent="0.25">
      <c r="A180" s="669"/>
    </row>
    <row r="181" spans="1:1" ht="15" customHeight="1" x14ac:dyDescent="0.25">
      <c r="A181" s="669"/>
    </row>
    <row r="182" spans="1:1" ht="15" customHeight="1" x14ac:dyDescent="0.25">
      <c r="A182" s="669"/>
    </row>
    <row r="183" spans="1:1" ht="15" customHeight="1" x14ac:dyDescent="0.25">
      <c r="A183" s="669"/>
    </row>
    <row r="184" spans="1:1" ht="15" customHeight="1" x14ac:dyDescent="0.25">
      <c r="A184" s="669"/>
    </row>
    <row r="185" spans="1:1" ht="15" customHeight="1" x14ac:dyDescent="0.25">
      <c r="A185" s="669"/>
    </row>
    <row r="186" spans="1:1" ht="15" customHeight="1" x14ac:dyDescent="0.25">
      <c r="A186" s="669"/>
    </row>
    <row r="187" spans="1:1" ht="15" customHeight="1" x14ac:dyDescent="0.25">
      <c r="A187" s="669"/>
    </row>
    <row r="188" spans="1:1" ht="15" customHeight="1" x14ac:dyDescent="0.25">
      <c r="A188" s="669"/>
    </row>
    <row r="189" spans="1:1" ht="15" customHeight="1" x14ac:dyDescent="0.25">
      <c r="A189" s="669"/>
    </row>
    <row r="190" spans="1:1" ht="15" customHeight="1" x14ac:dyDescent="0.25">
      <c r="A190" s="669"/>
    </row>
    <row r="191" spans="1:1" ht="15" customHeight="1" x14ac:dyDescent="0.25">
      <c r="A191" s="669"/>
    </row>
    <row r="192" spans="1:1" ht="15" customHeight="1" x14ac:dyDescent="0.25">
      <c r="A192" s="669"/>
    </row>
    <row r="193" spans="1:1" ht="15" customHeight="1" x14ac:dyDescent="0.25">
      <c r="A193" s="669"/>
    </row>
    <row r="194" spans="1:1" ht="15" customHeight="1" x14ac:dyDescent="0.25">
      <c r="A194" s="669"/>
    </row>
    <row r="195" spans="1:1" ht="15" customHeight="1" x14ac:dyDescent="0.25">
      <c r="A195" s="669"/>
    </row>
    <row r="196" spans="1:1" ht="15" customHeight="1" x14ac:dyDescent="0.25">
      <c r="A196" s="669"/>
    </row>
    <row r="197" spans="1:1" ht="15" customHeight="1" x14ac:dyDescent="0.25">
      <c r="A197" s="669"/>
    </row>
    <row r="198" spans="1:1" ht="15" customHeight="1" x14ac:dyDescent="0.25">
      <c r="A198" s="669"/>
    </row>
    <row r="199" spans="1:1" ht="15" customHeight="1" x14ac:dyDescent="0.25">
      <c r="A199" s="669"/>
    </row>
    <row r="200" spans="1:1" ht="15" customHeight="1" x14ac:dyDescent="0.25">
      <c r="A200" s="669"/>
    </row>
    <row r="201" spans="1:1" ht="15" customHeight="1" x14ac:dyDescent="0.25">
      <c r="A201" s="669"/>
    </row>
    <row r="202" spans="1:1" ht="15" customHeight="1" x14ac:dyDescent="0.25">
      <c r="A202" s="669"/>
    </row>
    <row r="203" spans="1:1" ht="15" customHeight="1" x14ac:dyDescent="0.25">
      <c r="A203" s="669"/>
    </row>
    <row r="204" spans="1:1" ht="15" customHeight="1" x14ac:dyDescent="0.25">
      <c r="A204" s="669"/>
    </row>
    <row r="205" spans="1:1" ht="15" customHeight="1" x14ac:dyDescent="0.25">
      <c r="A205" s="669"/>
    </row>
    <row r="206" spans="1:1" ht="15" customHeight="1" x14ac:dyDescent="0.25">
      <c r="A206" s="669"/>
    </row>
    <row r="207" spans="1:1" ht="15" customHeight="1" x14ac:dyDescent="0.25">
      <c r="A207" s="669"/>
    </row>
    <row r="208" spans="1:1" ht="15" customHeight="1" x14ac:dyDescent="0.25">
      <c r="A208" s="669"/>
    </row>
    <row r="209" spans="1:1" ht="15" customHeight="1" x14ac:dyDescent="0.25">
      <c r="A209" s="669"/>
    </row>
    <row r="210" spans="1:1" ht="15" customHeight="1" x14ac:dyDescent="0.25">
      <c r="A210" s="669"/>
    </row>
    <row r="211" spans="1:1" ht="15" customHeight="1" x14ac:dyDescent="0.25">
      <c r="A211" s="669"/>
    </row>
    <row r="212" spans="1:1" ht="15" customHeight="1" x14ac:dyDescent="0.25">
      <c r="A212" s="669"/>
    </row>
    <row r="213" spans="1:1" ht="15" customHeight="1" x14ac:dyDescent="0.25">
      <c r="A213" s="669"/>
    </row>
    <row r="214" spans="1:1" ht="15" customHeight="1" x14ac:dyDescent="0.25">
      <c r="A214" s="669"/>
    </row>
    <row r="215" spans="1:1" ht="15" customHeight="1" x14ac:dyDescent="0.25">
      <c r="A215" s="669"/>
    </row>
    <row r="216" spans="1:1" ht="15" customHeight="1" x14ac:dyDescent="0.25">
      <c r="A216" s="669"/>
    </row>
    <row r="217" spans="1:1" ht="15" customHeight="1" x14ac:dyDescent="0.25">
      <c r="A217" s="669"/>
    </row>
    <row r="218" spans="1:1" ht="15" customHeight="1" x14ac:dyDescent="0.25">
      <c r="A218" s="669"/>
    </row>
    <row r="219" spans="1:1" ht="15" customHeight="1" x14ac:dyDescent="0.25">
      <c r="A219" s="669"/>
    </row>
    <row r="220" spans="1:1" ht="15" customHeight="1" x14ac:dyDescent="0.25">
      <c r="A220" s="669"/>
    </row>
    <row r="221" spans="1:1" ht="15" customHeight="1" x14ac:dyDescent="0.25">
      <c r="A221" s="669"/>
    </row>
    <row r="222" spans="1:1" ht="15" customHeight="1" x14ac:dyDescent="0.25">
      <c r="A222" s="669"/>
    </row>
    <row r="223" spans="1:1" ht="15" customHeight="1" x14ac:dyDescent="0.25">
      <c r="A223" s="669"/>
    </row>
    <row r="224" spans="1:1" ht="15" customHeight="1" x14ac:dyDescent="0.25">
      <c r="A224" s="669"/>
    </row>
    <row r="225" spans="1:1" ht="15" customHeight="1" x14ac:dyDescent="0.25">
      <c r="A225" s="669"/>
    </row>
    <row r="226" spans="1:1" ht="15" customHeight="1" x14ac:dyDescent="0.25">
      <c r="A226" s="669"/>
    </row>
    <row r="227" spans="1:1" ht="15" customHeight="1" x14ac:dyDescent="0.25">
      <c r="A227" s="669"/>
    </row>
    <row r="228" spans="1:1" ht="15" customHeight="1" x14ac:dyDescent="0.25">
      <c r="A228" s="669"/>
    </row>
    <row r="229" spans="1:1" ht="15" customHeight="1" x14ac:dyDescent="0.25">
      <c r="A229" s="669"/>
    </row>
    <row r="230" spans="1:1" ht="15" customHeight="1" x14ac:dyDescent="0.25">
      <c r="A230" s="669"/>
    </row>
    <row r="231" spans="1:1" ht="15" customHeight="1" x14ac:dyDescent="0.25">
      <c r="A231" s="669"/>
    </row>
    <row r="232" spans="1:1" ht="15" customHeight="1" x14ac:dyDescent="0.25">
      <c r="A232" s="669"/>
    </row>
    <row r="233" spans="1:1" ht="15" customHeight="1" x14ac:dyDescent="0.25">
      <c r="A233" s="669"/>
    </row>
    <row r="234" spans="1:1" ht="15" customHeight="1" x14ac:dyDescent="0.25">
      <c r="A234" s="669"/>
    </row>
    <row r="235" spans="1:1" ht="15" customHeight="1" x14ac:dyDescent="0.25">
      <c r="A235" s="669"/>
    </row>
    <row r="236" spans="1:1" ht="15" customHeight="1" x14ac:dyDescent="0.25">
      <c r="A236" s="669"/>
    </row>
    <row r="237" spans="1:1" ht="15" customHeight="1" x14ac:dyDescent="0.25">
      <c r="A237" s="669"/>
    </row>
    <row r="238" spans="1:1" ht="15" customHeight="1" x14ac:dyDescent="0.25">
      <c r="A238" s="669"/>
    </row>
    <row r="239" spans="1:1" ht="15" customHeight="1" x14ac:dyDescent="0.25">
      <c r="A239" s="669"/>
    </row>
    <row r="240" spans="1:1" ht="15" customHeight="1" x14ac:dyDescent="0.25">
      <c r="A240" s="669"/>
    </row>
    <row r="241" spans="1:1" ht="15" customHeight="1" x14ac:dyDescent="0.25">
      <c r="A241" s="669"/>
    </row>
    <row r="242" spans="1:1" ht="15" customHeight="1" x14ac:dyDescent="0.25">
      <c r="A242" s="669"/>
    </row>
    <row r="243" spans="1:1" ht="15" customHeight="1" x14ac:dyDescent="0.25">
      <c r="A243" s="669"/>
    </row>
    <row r="244" spans="1:1" ht="15" customHeight="1" x14ac:dyDescent="0.25">
      <c r="A244" s="669"/>
    </row>
    <row r="245" spans="1:1" ht="15" customHeight="1" x14ac:dyDescent="0.25">
      <c r="A245" s="669"/>
    </row>
    <row r="246" spans="1:1" ht="15" customHeight="1" x14ac:dyDescent="0.25">
      <c r="A246" s="669"/>
    </row>
    <row r="247" spans="1:1" ht="15" customHeight="1" x14ac:dyDescent="0.25">
      <c r="A247" s="669"/>
    </row>
    <row r="248" spans="1:1" ht="15" customHeight="1" x14ac:dyDescent="0.25">
      <c r="A248" s="669"/>
    </row>
    <row r="249" spans="1:1" ht="15" customHeight="1" x14ac:dyDescent="0.25">
      <c r="A249" s="669"/>
    </row>
    <row r="250" spans="1:1" ht="15" customHeight="1" x14ac:dyDescent="0.25">
      <c r="A250" s="669"/>
    </row>
    <row r="251" spans="1:1" ht="15" customHeight="1" x14ac:dyDescent="0.25">
      <c r="A251" s="669"/>
    </row>
    <row r="252" spans="1:1" ht="15" customHeight="1" x14ac:dyDescent="0.25">
      <c r="A252" s="669"/>
    </row>
    <row r="253" spans="1:1" ht="15" customHeight="1" x14ac:dyDescent="0.25">
      <c r="A253" s="669"/>
    </row>
    <row r="254" spans="1:1" ht="15" customHeight="1" x14ac:dyDescent="0.25">
      <c r="A254" s="669"/>
    </row>
    <row r="255" spans="1:1" ht="15" customHeight="1" x14ac:dyDescent="0.25">
      <c r="A255" s="669"/>
    </row>
    <row r="256" spans="1:1" ht="15" customHeight="1" x14ac:dyDescent="0.25">
      <c r="A256" s="669"/>
    </row>
    <row r="257" spans="1:1" ht="15" customHeight="1" x14ac:dyDescent="0.25">
      <c r="A257" s="669"/>
    </row>
    <row r="258" spans="1:1" ht="15" customHeight="1" x14ac:dyDescent="0.25">
      <c r="A258" s="669"/>
    </row>
    <row r="259" spans="1:1" ht="15" customHeight="1" x14ac:dyDescent="0.25">
      <c r="A259" s="669"/>
    </row>
    <row r="260" spans="1:1" ht="15" customHeight="1" x14ac:dyDescent="0.25">
      <c r="A260" s="669"/>
    </row>
    <row r="261" spans="1:1" ht="15" customHeight="1" x14ac:dyDescent="0.25">
      <c r="A261" s="669"/>
    </row>
    <row r="262" spans="1:1" ht="15" customHeight="1" x14ac:dyDescent="0.25">
      <c r="A262" s="669"/>
    </row>
    <row r="263" spans="1:1" ht="15" customHeight="1" x14ac:dyDescent="0.25">
      <c r="A263" s="669"/>
    </row>
    <row r="264" spans="1:1" ht="15" customHeight="1" x14ac:dyDescent="0.25">
      <c r="A264" s="669"/>
    </row>
    <row r="265" spans="1:1" ht="15" customHeight="1" x14ac:dyDescent="0.25">
      <c r="A265" s="669"/>
    </row>
    <row r="266" spans="1:1" ht="15" customHeight="1" x14ac:dyDescent="0.25">
      <c r="A266" s="669"/>
    </row>
    <row r="267" spans="1:1" ht="15" customHeight="1" x14ac:dyDescent="0.25">
      <c r="A267" s="669"/>
    </row>
    <row r="268" spans="1:1" ht="15" customHeight="1" x14ac:dyDescent="0.25">
      <c r="A268" s="669"/>
    </row>
    <row r="269" spans="1:1" ht="15" customHeight="1" x14ac:dyDescent="0.25">
      <c r="A269" s="669"/>
    </row>
    <row r="270" spans="1:1" ht="15" customHeight="1" x14ac:dyDescent="0.25">
      <c r="A270" s="669"/>
    </row>
    <row r="271" spans="1:1" ht="15" customHeight="1" x14ac:dyDescent="0.25">
      <c r="A271" s="669"/>
    </row>
    <row r="272" spans="1:1" ht="15" customHeight="1" x14ac:dyDescent="0.25">
      <c r="A272" s="669"/>
    </row>
    <row r="273" spans="1:1" ht="15" customHeight="1" x14ac:dyDescent="0.25">
      <c r="A273" s="669"/>
    </row>
    <row r="274" spans="1:1" ht="15" customHeight="1" x14ac:dyDescent="0.25">
      <c r="A274" s="669"/>
    </row>
    <row r="275" spans="1:1" ht="15" customHeight="1" x14ac:dyDescent="0.25">
      <c r="A275" s="669"/>
    </row>
    <row r="276" spans="1:1" ht="15" customHeight="1" x14ac:dyDescent="0.25">
      <c r="A276" s="669"/>
    </row>
    <row r="277" spans="1:1" ht="15" customHeight="1" x14ac:dyDescent="0.25">
      <c r="A277" s="669"/>
    </row>
    <row r="278" spans="1:1" ht="15" customHeight="1" x14ac:dyDescent="0.25">
      <c r="A278" s="669"/>
    </row>
    <row r="279" spans="1:1" ht="15" customHeight="1" x14ac:dyDescent="0.25">
      <c r="A279" s="669"/>
    </row>
    <row r="280" spans="1:1" ht="15" customHeight="1" x14ac:dyDescent="0.25">
      <c r="A280" s="669"/>
    </row>
    <row r="281" spans="1:1" ht="15" customHeight="1" x14ac:dyDescent="0.25">
      <c r="A281" s="669"/>
    </row>
    <row r="282" spans="1:1" ht="15" customHeight="1" x14ac:dyDescent="0.25">
      <c r="A282" s="669"/>
    </row>
  </sheetData>
  <sheetProtection algorithmName="SHA-512" hashValue="rrUl+dmLbqNlxqZYwVGw+P9vS2jtIBjkEExtjQgC5iPGgMTRHl0wGtLAXXo9cBi0sx/DtYkS962alMoqVqEDJQ==" saltValue="o1Wjtq6BgC/h3dzyIx6juA==" spinCount="100000" sheet="1" formatColumns="0" selectLockedCells="1"/>
  <protectedRanges>
    <protectedRange sqref="E78" name="Range2"/>
    <protectedRange sqref="E74:E76" name="Range1"/>
  </protectedRanges>
  <mergeCells count="6">
    <mergeCell ref="C2:D2"/>
    <mergeCell ref="B50:D50"/>
    <mergeCell ref="B56:D56"/>
    <mergeCell ref="F76:G76"/>
    <mergeCell ref="F3:G3"/>
    <mergeCell ref="F4:G4"/>
  </mergeCells>
  <phoneticPr fontId="11" type="noConversion"/>
  <conditionalFormatting sqref="F76:G76">
    <cfRule type="expression" dxfId="0" priority="2">
      <formula>$E$76&lt;&gt;$E$18</formula>
    </cfRule>
  </conditionalFormatting>
  <dataValidations xWindow="661" yWindow="550" count="1">
    <dataValidation type="decimal" operator="greaterThanOrEqual" allowBlank="1" showInputMessage="1" showErrorMessage="1" prompt="Numbers only" sqref="E9:E11 E14 E16:E19 E32 E25 E37 E40 E41 F40 F41 E45 E46 E47 E57 E58 E62 E63 E69" xr:uid="{00000000-0002-0000-0500-000000000000}">
      <formula1>0</formula1>
    </dataValidation>
  </dataValidations>
  <hyperlinks>
    <hyperlink ref="F4" r:id="rId1" display="asng@airportscouncil.org" xr:uid="{00000000-0004-0000-0500-000000000000}"/>
  </hyperlinks>
  <pageMargins left="0.75" right="0.59" top="0.43" bottom="0.24" header="0.5" footer="0.27"/>
  <pageSetup paperSize="3" scale="68" fitToHeight="5" orientation="portrait" r:id="rId2"/>
  <headerFooter alignWithMargins="0"/>
  <rowBreaks count="2" manualBreakCount="2">
    <brk id="43" max="8" man="1"/>
    <brk id="7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sheetPr>
  <dimension ref="A1:M65"/>
  <sheetViews>
    <sheetView showGridLines="0" zoomScaleNormal="100" zoomScaleSheetLayoutView="90" workbookViewId="0">
      <pane ySplit="5" topLeftCell="A6" activePane="bottomLeft" state="frozen"/>
      <selection activeCell="G434" sqref="G434"/>
      <selection pane="bottomLeft" activeCell="E13" sqref="E13"/>
    </sheetView>
  </sheetViews>
  <sheetFormatPr defaultColWidth="8.6640625" defaultRowHeight="13.2" x14ac:dyDescent="0.25"/>
  <cols>
    <col min="1" max="1" width="8.6640625" customWidth="1"/>
    <col min="2" max="2" width="12.6640625" customWidth="1"/>
    <col min="3" max="3" width="47.6640625" customWidth="1"/>
    <col min="4" max="4" width="16.6640625" customWidth="1"/>
    <col min="5" max="5" width="20.44140625" customWidth="1"/>
    <col min="6" max="6" width="16.6640625" customWidth="1"/>
    <col min="7" max="7" width="14.6640625" customWidth="1"/>
    <col min="8" max="9" width="15.6640625" customWidth="1"/>
    <col min="10" max="10" width="19.6640625" customWidth="1"/>
    <col min="11" max="12" width="15.6640625" customWidth="1"/>
    <col min="13" max="13" width="8.6640625" customWidth="1"/>
  </cols>
  <sheetData>
    <row r="1" spans="1:12" ht="21" x14ac:dyDescent="0.4">
      <c r="A1" s="427" t="str">
        <f>MID(Instructions!B1,1,6)&amp;" ACI-NA Survey - Miscellaneous Information"</f>
        <v>FY2025 ACI-NA Survey - Miscellaneous Information</v>
      </c>
      <c r="B1" s="619"/>
      <c r="C1" s="619"/>
      <c r="D1" s="619"/>
      <c r="E1" s="619"/>
      <c r="F1" s="619"/>
      <c r="G1" s="619"/>
      <c r="H1" s="619"/>
      <c r="I1" s="619"/>
      <c r="J1" s="619"/>
      <c r="K1" s="619"/>
      <c r="L1" s="429" t="s">
        <v>737</v>
      </c>
    </row>
    <row r="2" spans="1:12" ht="13.8" thickBot="1" x14ac:dyDescent="0.3">
      <c r="A2" s="549"/>
      <c r="B2" s="4" t="s">
        <v>122</v>
      </c>
      <c r="C2" s="1030">
        <f>'Stmt of Revs Exps'!C2:D2</f>
        <v>0</v>
      </c>
      <c r="D2" s="1032"/>
      <c r="E2" s="4"/>
      <c r="F2" s="4"/>
      <c r="I2" s="5"/>
      <c r="L2" s="182"/>
    </row>
    <row r="3" spans="1:12" x14ac:dyDescent="0.25">
      <c r="A3" s="119"/>
      <c r="B3" s="4" t="s">
        <v>956</v>
      </c>
      <c r="C3" s="4"/>
      <c r="D3" s="551">
        <f>'Stmt of Revs Exps'!D3</f>
        <v>0</v>
      </c>
      <c r="E3" s="4"/>
      <c r="F3" s="1039" t="s">
        <v>6721</v>
      </c>
      <c r="G3" s="1040"/>
      <c r="I3" s="5"/>
      <c r="L3" s="182"/>
    </row>
    <row r="4" spans="1:12" ht="13.8" thickBot="1" x14ac:dyDescent="0.3">
      <c r="A4" s="119"/>
      <c r="B4" s="4" t="s">
        <v>123</v>
      </c>
      <c r="C4" s="4"/>
      <c r="D4" s="552">
        <f>'Stmt of Revs Exps'!D4</f>
        <v>0</v>
      </c>
      <c r="E4" s="5"/>
      <c r="F4" s="1041" t="str">
        <f>Instructions!D7</f>
        <v>EconAffairs@airportscouncil.org</v>
      </c>
      <c r="G4" s="1042"/>
      <c r="I4" s="5"/>
      <c r="K4" s="1033" t="s">
        <v>6733</v>
      </c>
      <c r="L4" s="1034"/>
    </row>
    <row r="5" spans="1:12" x14ac:dyDescent="0.25">
      <c r="A5" s="85"/>
      <c r="K5" s="1035" t="s">
        <v>6734</v>
      </c>
      <c r="L5" s="1036"/>
    </row>
    <row r="6" spans="1:12" ht="14.25" customHeight="1" x14ac:dyDescent="0.25">
      <c r="A6" s="1" t="s">
        <v>1047</v>
      </c>
    </row>
    <row r="7" spans="1:12" x14ac:dyDescent="0.25">
      <c r="B7" s="4" t="s">
        <v>985</v>
      </c>
      <c r="C7" s="4"/>
      <c r="D7" s="4"/>
      <c r="E7" s="9" t="s">
        <v>1</v>
      </c>
      <c r="F7" s="9" t="s">
        <v>865</v>
      </c>
      <c r="G7" s="9" t="s">
        <v>2</v>
      </c>
      <c r="H7" s="1054"/>
      <c r="I7" s="1054"/>
    </row>
    <row r="8" spans="1:12" x14ac:dyDescent="0.25">
      <c r="A8" s="11" t="s">
        <v>2288</v>
      </c>
      <c r="B8" s="7" t="s">
        <v>843</v>
      </c>
      <c r="C8" s="7"/>
      <c r="D8" s="7"/>
      <c r="E8" s="496"/>
      <c r="F8" s="497"/>
      <c r="G8" s="636" t="e">
        <f>F8/'Cap &amp; Ops Stats'!$I$12</f>
        <v>#DIV/0!</v>
      </c>
      <c r="I8" s="9"/>
    </row>
    <row r="9" spans="1:12" x14ac:dyDescent="0.25">
      <c r="A9" s="11" t="s">
        <v>2289</v>
      </c>
      <c r="B9" s="7" t="s">
        <v>844</v>
      </c>
      <c r="C9" s="7"/>
      <c r="D9" s="7"/>
      <c r="E9" s="496"/>
      <c r="F9" s="497"/>
      <c r="G9" s="636" t="e">
        <f>F9/'Cap &amp; Ops Stats'!$I$12</f>
        <v>#DIV/0!</v>
      </c>
    </row>
    <row r="10" spans="1:12" x14ac:dyDescent="0.25">
      <c r="A10" s="11" t="s">
        <v>2290</v>
      </c>
      <c r="B10" s="7" t="s">
        <v>845</v>
      </c>
      <c r="C10" s="7"/>
      <c r="D10" s="7"/>
      <c r="E10" s="496"/>
      <c r="F10" s="497"/>
      <c r="G10" s="636" t="e">
        <f>F10/'Cap &amp; Ops Stats'!$I$12</f>
        <v>#DIV/0!</v>
      </c>
    </row>
    <row r="11" spans="1:12" x14ac:dyDescent="0.25">
      <c r="A11" s="11"/>
      <c r="B11" s="7"/>
      <c r="C11" s="7"/>
      <c r="D11" s="7"/>
      <c r="E11" s="637"/>
      <c r="F11" s="638"/>
      <c r="G11" s="637"/>
    </row>
    <row r="12" spans="1:12" x14ac:dyDescent="0.25">
      <c r="B12" s="1" t="s">
        <v>557</v>
      </c>
      <c r="C12" s="1"/>
      <c r="D12" s="1"/>
      <c r="E12" s="9"/>
    </row>
    <row r="13" spans="1:12" ht="13.5" customHeight="1" x14ac:dyDescent="0.25">
      <c r="A13" s="16" t="s">
        <v>6903</v>
      </c>
      <c r="B13" s="7" t="s">
        <v>558</v>
      </c>
      <c r="C13" s="7"/>
      <c r="D13" s="7"/>
      <c r="E13" s="497"/>
      <c r="F13" t="s">
        <v>181</v>
      </c>
    </row>
    <row r="14" spans="1:12" ht="12" customHeight="1" x14ac:dyDescent="0.25">
      <c r="F14" s="639" t="s">
        <v>182</v>
      </c>
    </row>
    <row r="15" spans="1:12" x14ac:dyDescent="0.25">
      <c r="B15" s="1" t="s">
        <v>183</v>
      </c>
      <c r="C15" s="1"/>
      <c r="D15" s="1"/>
      <c r="E15" s="640"/>
    </row>
    <row r="16" spans="1:12" x14ac:dyDescent="0.25">
      <c r="A16" s="16" t="s">
        <v>6904</v>
      </c>
      <c r="B16" s="7" t="s">
        <v>947</v>
      </c>
      <c r="C16" s="620"/>
      <c r="D16" s="620"/>
      <c r="E16" s="630">
        <f>'Cap &amp; Ops Stats'!I46</f>
        <v>0</v>
      </c>
    </row>
    <row r="17" spans="1:6" x14ac:dyDescent="0.25">
      <c r="A17" s="11"/>
      <c r="B17" s="620"/>
      <c r="C17" s="620"/>
      <c r="D17" s="620"/>
    </row>
    <row r="18" spans="1:6" x14ac:dyDescent="0.25">
      <c r="A18" s="11"/>
      <c r="B18" s="4" t="str">
        <f>"Projected CIP - Fiscal Years ("&amp;RIGHT(B19,4)&amp;" - "&amp;RIGHT(B24,4)&amp;"):"</f>
        <v>Projected CIP - Fiscal Years (2026 - 2031):</v>
      </c>
      <c r="C18" s="4"/>
      <c r="D18" s="4"/>
      <c r="E18" s="9"/>
    </row>
    <row r="19" spans="1:6" x14ac:dyDescent="0.25">
      <c r="A19" s="16" t="s">
        <v>1316</v>
      </c>
      <c r="B19" s="192" t="str">
        <f>"FY "&amp;MID(Instructions!$B$1,3,4)+1</f>
        <v>FY 2026</v>
      </c>
      <c r="C19" s="192"/>
      <c r="D19" s="192"/>
      <c r="E19" s="490"/>
    </row>
    <row r="20" spans="1:6" x14ac:dyDescent="0.25">
      <c r="A20" s="16" t="s">
        <v>1317</v>
      </c>
      <c r="B20" s="192" t="str">
        <f>"FY "&amp;MID(Instructions!$B$1,3,4)+2</f>
        <v>FY 2027</v>
      </c>
      <c r="C20" s="192"/>
      <c r="D20" s="192"/>
      <c r="E20" s="490"/>
    </row>
    <row r="21" spans="1:6" x14ac:dyDescent="0.25">
      <c r="A21" s="16" t="s">
        <v>1318</v>
      </c>
      <c r="B21" s="192" t="str">
        <f>"FY "&amp;MID(Instructions!$B$1,3,4)+3</f>
        <v>FY 2028</v>
      </c>
      <c r="C21" s="192"/>
      <c r="D21" s="192"/>
      <c r="E21" s="490"/>
    </row>
    <row r="22" spans="1:6" x14ac:dyDescent="0.25">
      <c r="A22" s="16" t="s">
        <v>6905</v>
      </c>
      <c r="B22" s="192" t="str">
        <f>"FY "&amp;MID(Instructions!$B$1,3,4)+4</f>
        <v>FY 2029</v>
      </c>
      <c r="C22" s="192"/>
      <c r="D22" s="192"/>
      <c r="E22" s="490"/>
    </row>
    <row r="23" spans="1:6" x14ac:dyDescent="0.25">
      <c r="A23" s="16" t="s">
        <v>6906</v>
      </c>
      <c r="B23" s="192" t="str">
        <f>"FY "&amp;MID(Instructions!$B$1,3,4)+5</f>
        <v>FY 2030</v>
      </c>
      <c r="C23" s="192"/>
      <c r="D23" s="192"/>
      <c r="E23" s="490"/>
    </row>
    <row r="24" spans="1:6" x14ac:dyDescent="0.25">
      <c r="A24" s="16" t="s">
        <v>6907</v>
      </c>
      <c r="B24" s="192" t="str">
        <f>"FY "&amp;MID(Instructions!$B$1,3,4)+6</f>
        <v>FY 2031</v>
      </c>
      <c r="C24" s="192"/>
      <c r="D24" s="192"/>
      <c r="E24" s="490"/>
    </row>
    <row r="25" spans="1:6" x14ac:dyDescent="0.25">
      <c r="A25" s="594" t="s">
        <v>1319</v>
      </c>
      <c r="B25" s="612" t="str">
        <f>"Total ("&amp;B19&amp;" - "&amp;B24&amp;")"</f>
        <v>Total (FY 2026 - FY 2031)</v>
      </c>
      <c r="C25" s="612"/>
      <c r="D25" s="612"/>
      <c r="E25" s="641">
        <f>SUM(E19:E24)</f>
        <v>0</v>
      </c>
    </row>
    <row r="26" spans="1:6" x14ac:dyDescent="0.25">
      <c r="A26" s="11"/>
      <c r="B26" s="7"/>
      <c r="C26" s="7"/>
      <c r="D26" s="7"/>
      <c r="E26" s="642"/>
    </row>
    <row r="27" spans="1:6" x14ac:dyDescent="0.25">
      <c r="A27" s="11"/>
      <c r="B27" s="4" t="s">
        <v>64</v>
      </c>
      <c r="C27" s="4"/>
      <c r="D27" s="4"/>
      <c r="E27" s="642"/>
    </row>
    <row r="28" spans="1:6" x14ac:dyDescent="0.25">
      <c r="A28" s="594" t="s">
        <v>1320</v>
      </c>
      <c r="B28" s="621" t="s">
        <v>149</v>
      </c>
      <c r="C28" s="621"/>
      <c r="D28" s="621"/>
      <c r="E28" s="519"/>
      <c r="F28" s="643" t="s">
        <v>147</v>
      </c>
    </row>
    <row r="29" spans="1:6" x14ac:dyDescent="0.25">
      <c r="A29" s="594" t="s">
        <v>1321</v>
      </c>
      <c r="B29" s="621" t="s">
        <v>150</v>
      </c>
      <c r="C29" s="621"/>
      <c r="D29" s="621"/>
      <c r="E29" s="519"/>
      <c r="F29" s="643"/>
    </row>
    <row r="30" spans="1:6" x14ac:dyDescent="0.25">
      <c r="A30" s="11"/>
      <c r="E30" s="638"/>
    </row>
    <row r="31" spans="1:6" ht="12.75" customHeight="1" x14ac:dyDescent="0.25">
      <c r="A31" s="11"/>
      <c r="B31" s="4" t="s">
        <v>559</v>
      </c>
      <c r="C31" s="622"/>
      <c r="D31" s="622"/>
      <c r="E31" s="9"/>
    </row>
    <row r="32" spans="1:6" x14ac:dyDescent="0.25">
      <c r="F32" s="643" t="s">
        <v>673</v>
      </c>
    </row>
    <row r="33" spans="1:12" x14ac:dyDescent="0.25">
      <c r="A33" s="594" t="s">
        <v>1322</v>
      </c>
      <c r="B33" s="623" t="s">
        <v>330</v>
      </c>
      <c r="C33" s="623"/>
      <c r="D33" s="623"/>
      <c r="E33" s="743"/>
    </row>
    <row r="34" spans="1:12" x14ac:dyDescent="0.25">
      <c r="A34" s="11"/>
      <c r="B34" s="8"/>
      <c r="C34" s="8"/>
      <c r="D34" s="8"/>
    </row>
    <row r="35" spans="1:12" ht="15" customHeight="1" x14ac:dyDescent="0.25">
      <c r="A35" s="11"/>
      <c r="B35" s="4" t="s">
        <v>6688</v>
      </c>
      <c r="C35" s="4"/>
      <c r="D35" s="4"/>
    </row>
    <row r="36" spans="1:12" ht="15" customHeight="1" x14ac:dyDescent="0.25">
      <c r="A36" s="16" t="s">
        <v>7195</v>
      </c>
      <c r="B36" s="192" t="s">
        <v>7196</v>
      </c>
      <c r="C36" s="192"/>
      <c r="D36" s="192"/>
      <c r="E36" s="745"/>
      <c r="F36" s="639" t="s">
        <v>7197</v>
      </c>
    </row>
    <row r="37" spans="1:12" ht="15" customHeight="1" x14ac:dyDescent="0.25">
      <c r="A37" s="16" t="s">
        <v>7198</v>
      </c>
      <c r="B37" s="192" t="s">
        <v>7199</v>
      </c>
      <c r="C37" s="192"/>
      <c r="D37" s="192"/>
      <c r="E37" s="745"/>
    </row>
    <row r="38" spans="1:12" ht="15" customHeight="1" x14ac:dyDescent="0.25">
      <c r="A38" s="594" t="s">
        <v>1323</v>
      </c>
      <c r="B38" s="624" t="s">
        <v>6698</v>
      </c>
      <c r="C38" s="624"/>
      <c r="D38" s="624"/>
      <c r="E38" s="742">
        <f>SUM(E36:E37)</f>
        <v>0</v>
      </c>
    </row>
    <row r="39" spans="1:12" ht="15" customHeight="1" x14ac:dyDescent="0.25"/>
    <row r="40" spans="1:12" ht="15" customHeight="1" x14ac:dyDescent="0.25">
      <c r="A40" s="594" t="s">
        <v>1324</v>
      </c>
      <c r="B40" s="624" t="s">
        <v>6696</v>
      </c>
      <c r="C40" s="624"/>
      <c r="D40" s="624"/>
      <c r="E40" s="742">
        <f>E41+E43</f>
        <v>0</v>
      </c>
    </row>
    <row r="41" spans="1:12" ht="15" customHeight="1" x14ac:dyDescent="0.25">
      <c r="A41" s="594" t="s">
        <v>1325</v>
      </c>
      <c r="B41" s="624" t="s">
        <v>6871</v>
      </c>
      <c r="C41" s="624"/>
      <c r="D41" s="624"/>
      <c r="E41" s="520"/>
    </row>
    <row r="42" spans="1:12" ht="15" customHeight="1" x14ac:dyDescent="0.25">
      <c r="A42" s="594" t="s">
        <v>1326</v>
      </c>
      <c r="B42" s="624" t="s">
        <v>6894</v>
      </c>
      <c r="C42" s="624"/>
      <c r="D42" s="624"/>
      <c r="E42" s="744"/>
    </row>
    <row r="43" spans="1:12" ht="15" customHeight="1" x14ac:dyDescent="0.25">
      <c r="A43" s="594" t="s">
        <v>1327</v>
      </c>
      <c r="B43" s="624" t="s">
        <v>6872</v>
      </c>
      <c r="C43" s="624"/>
      <c r="D43" s="624"/>
      <c r="E43" s="520"/>
    </row>
    <row r="44" spans="1:12" ht="15" customHeight="1" x14ac:dyDescent="0.25">
      <c r="A44" s="594" t="s">
        <v>1328</v>
      </c>
      <c r="B44" s="624" t="s">
        <v>6895</v>
      </c>
      <c r="C44" s="624"/>
      <c r="D44" s="624"/>
      <c r="E44" s="744"/>
    </row>
    <row r="45" spans="1:12" ht="15" customHeight="1" x14ac:dyDescent="0.25">
      <c r="A45" s="594" t="s">
        <v>1329</v>
      </c>
      <c r="B45" s="611" t="s">
        <v>6689</v>
      </c>
      <c r="C45" s="611"/>
      <c r="D45" s="611"/>
      <c r="E45" s="520"/>
    </row>
    <row r="46" spans="1:12" ht="15" customHeight="1" x14ac:dyDescent="0.25">
      <c r="A46" s="11" t="s">
        <v>1330</v>
      </c>
      <c r="B46" s="31" t="s">
        <v>6697</v>
      </c>
      <c r="C46" s="31"/>
      <c r="D46" s="31"/>
      <c r="E46" s="644">
        <f>SUM(E38+E40+E45)</f>
        <v>0</v>
      </c>
    </row>
    <row r="47" spans="1:12" x14ac:dyDescent="0.25">
      <c r="A47" s="4"/>
      <c r="B47" s="3"/>
      <c r="C47" s="3"/>
      <c r="D47" s="3"/>
      <c r="K47" s="645"/>
      <c r="L47" s="1" t="s">
        <v>52</v>
      </c>
    </row>
    <row r="48" spans="1:12" ht="12" customHeight="1" x14ac:dyDescent="0.25">
      <c r="A48" s="625"/>
      <c r="B48" s="4" t="s">
        <v>424</v>
      </c>
      <c r="C48" s="4"/>
      <c r="D48" s="4"/>
      <c r="K48" s="645"/>
      <c r="L48" s="1"/>
    </row>
    <row r="49" spans="1:13" ht="89.25" customHeight="1" x14ac:dyDescent="0.25">
      <c r="A49" s="625"/>
      <c r="B49" s="4" t="s">
        <v>471</v>
      </c>
      <c r="C49" s="622"/>
      <c r="D49" s="622"/>
      <c r="E49" s="12" t="s">
        <v>641</v>
      </c>
      <c r="F49" s="12" t="s">
        <v>642</v>
      </c>
      <c r="G49" s="12" t="s">
        <v>7460</v>
      </c>
      <c r="H49" s="12" t="s">
        <v>643</v>
      </c>
      <c r="I49" s="12" t="s">
        <v>644</v>
      </c>
      <c r="J49" s="646" t="s">
        <v>6723</v>
      </c>
      <c r="K49" s="12" t="s">
        <v>645</v>
      </c>
      <c r="L49" s="12" t="s">
        <v>646</v>
      </c>
    </row>
    <row r="50" spans="1:13" x14ac:dyDescent="0.25">
      <c r="A50" s="16" t="s">
        <v>1331</v>
      </c>
      <c r="B50" s="192" t="s">
        <v>6726</v>
      </c>
      <c r="C50" s="7"/>
      <c r="D50" s="7"/>
      <c r="E50" s="626">
        <f>'Stmt of Revs Exps'!D48</f>
        <v>0</v>
      </c>
      <c r="F50" s="521"/>
      <c r="G50" s="522"/>
      <c r="H50" s="647" t="e">
        <f>E50/G50</f>
        <v>#DIV/0!</v>
      </c>
      <c r="I50" s="647" t="e">
        <f>F50/G50</f>
        <v>#DIV/0!</v>
      </c>
      <c r="J50" s="629">
        <f>'Cap &amp; Ops Stats'!I12</f>
        <v>0</v>
      </c>
      <c r="K50" s="648" t="e">
        <f>E50/J50</f>
        <v>#DIV/0!</v>
      </c>
      <c r="L50" s="648" t="e">
        <f>F50/J50</f>
        <v>#DIV/0!</v>
      </c>
    </row>
    <row r="51" spans="1:13" x14ac:dyDescent="0.25">
      <c r="A51" s="16" t="s">
        <v>1332</v>
      </c>
      <c r="B51" s="192" t="s">
        <v>6725</v>
      </c>
      <c r="C51" s="7"/>
      <c r="D51" s="7"/>
      <c r="E51" s="626">
        <f>'Stmt of Revs Exps'!D49</f>
        <v>0</v>
      </c>
      <c r="F51" s="521"/>
      <c r="G51" s="522"/>
      <c r="H51" s="647" t="e">
        <f>E51/G51</f>
        <v>#DIV/0!</v>
      </c>
      <c r="I51" s="647" t="e">
        <f>F51/G51</f>
        <v>#DIV/0!</v>
      </c>
      <c r="J51" s="629">
        <f>'Cap &amp; Ops Stats'!I12</f>
        <v>0</v>
      </c>
      <c r="K51" s="648" t="e">
        <f>E51/J51</f>
        <v>#DIV/0!</v>
      </c>
      <c r="L51" s="648" t="e">
        <f>F51/J51</f>
        <v>#DIV/0!</v>
      </c>
      <c r="M51" s="645"/>
    </row>
    <row r="52" spans="1:13" x14ac:dyDescent="0.25">
      <c r="A52" s="16" t="s">
        <v>6690</v>
      </c>
      <c r="B52" s="192" t="s">
        <v>6724</v>
      </c>
      <c r="C52" s="7"/>
      <c r="D52" s="7"/>
      <c r="E52" s="626">
        <f>'Stmt of Revs Exps'!D50</f>
        <v>0</v>
      </c>
      <c r="F52" s="521"/>
      <c r="G52" s="522"/>
      <c r="H52" s="647" t="e">
        <f>E52/G52</f>
        <v>#DIV/0!</v>
      </c>
      <c r="I52" s="647" t="e">
        <f>F52/G52</f>
        <v>#DIV/0!</v>
      </c>
      <c r="J52" s="629">
        <f>'Cap &amp; Ops Stats'!I11</f>
        <v>0</v>
      </c>
      <c r="K52" s="648" t="e">
        <f>E52/J52</f>
        <v>#DIV/0!</v>
      </c>
      <c r="L52" s="648" t="e">
        <f>F52/J52</f>
        <v>#DIV/0!</v>
      </c>
    </row>
    <row r="53" spans="1:13" x14ac:dyDescent="0.25">
      <c r="A53" s="16" t="s">
        <v>6691</v>
      </c>
      <c r="B53" s="192" t="s">
        <v>6727</v>
      </c>
      <c r="C53" s="7"/>
      <c r="D53" s="7"/>
      <c r="E53" s="626">
        <f>'Stmt of Revs Exps'!D51</f>
        <v>0</v>
      </c>
      <c r="F53" s="521"/>
      <c r="G53" s="522"/>
      <c r="H53" s="647" t="e">
        <f>E53/G53</f>
        <v>#DIV/0!</v>
      </c>
      <c r="I53" s="647" t="e">
        <f>F53/G53</f>
        <v>#DIV/0!</v>
      </c>
      <c r="J53" s="629">
        <f>'Cap &amp; Ops Stats'!I12</f>
        <v>0</v>
      </c>
      <c r="K53" s="648" t="e">
        <f>E53/J53</f>
        <v>#DIV/0!</v>
      </c>
      <c r="L53" s="648" t="e">
        <f>F53/J53</f>
        <v>#DIV/0!</v>
      </c>
    </row>
    <row r="54" spans="1:13" x14ac:dyDescent="0.25">
      <c r="A54" s="16" t="s">
        <v>6692</v>
      </c>
      <c r="B54" s="8" t="s">
        <v>615</v>
      </c>
      <c r="C54" s="8"/>
      <c r="D54" s="8"/>
      <c r="E54" s="649">
        <f>SUM(E50:E53)</f>
        <v>0</v>
      </c>
      <c r="F54" s="649">
        <f>SUM(F50:F53)</f>
        <v>0</v>
      </c>
      <c r="G54" s="650">
        <f>SUM(G50:G53)</f>
        <v>0</v>
      </c>
      <c r="H54" s="647" t="e">
        <f>E54/G54</f>
        <v>#DIV/0!</v>
      </c>
      <c r="I54" s="647" t="e">
        <f>F54/G54</f>
        <v>#DIV/0!</v>
      </c>
      <c r="J54" s="629">
        <f>'Cap &amp; Ops Stats'!I12</f>
        <v>0</v>
      </c>
      <c r="K54" s="648" t="e">
        <f>E54/J54</f>
        <v>#DIV/0!</v>
      </c>
      <c r="L54" s="648" t="e">
        <f>F54/J54</f>
        <v>#DIV/0!</v>
      </c>
    </row>
    <row r="55" spans="1:13" x14ac:dyDescent="0.25">
      <c r="A55" s="16"/>
      <c r="B55" s="4" t="s">
        <v>562</v>
      </c>
      <c r="C55" s="4"/>
      <c r="D55" s="4"/>
      <c r="E55" s="651" t="s">
        <v>641</v>
      </c>
      <c r="F55" s="12" t="s">
        <v>642</v>
      </c>
      <c r="G55" s="6"/>
      <c r="H55" s="5"/>
      <c r="I55" s="5"/>
    </row>
    <row r="56" spans="1:13" x14ac:dyDescent="0.25">
      <c r="A56" s="16" t="s">
        <v>6693</v>
      </c>
      <c r="B56" s="192" t="s">
        <v>6728</v>
      </c>
      <c r="C56" s="7"/>
      <c r="D56" s="7"/>
      <c r="E56" s="627">
        <f>'Stmt of Revs Exps'!D55</f>
        <v>0</v>
      </c>
      <c r="F56" s="510"/>
      <c r="G56" s="652" t="s">
        <v>428</v>
      </c>
      <c r="H56" s="5"/>
      <c r="I56" s="5"/>
    </row>
    <row r="57" spans="1:13" x14ac:dyDescent="0.25">
      <c r="A57" s="16" t="s">
        <v>2291</v>
      </c>
      <c r="B57" s="192" t="s">
        <v>6729</v>
      </c>
      <c r="C57" s="7"/>
      <c r="D57" s="7"/>
      <c r="E57" s="628">
        <f>'Stmt of Revs Exps'!D56</f>
        <v>0</v>
      </c>
      <c r="F57" s="510"/>
      <c r="G57" s="652" t="s">
        <v>895</v>
      </c>
      <c r="H57" s="5"/>
      <c r="I57" s="5"/>
    </row>
    <row r="58" spans="1:13" x14ac:dyDescent="0.25">
      <c r="A58" s="16" t="s">
        <v>2292</v>
      </c>
      <c r="B58" s="8" t="s">
        <v>614</v>
      </c>
      <c r="C58" s="8"/>
      <c r="D58" s="8"/>
      <c r="E58" s="649">
        <f>E57+E56</f>
        <v>0</v>
      </c>
      <c r="F58" s="649">
        <f>F57+F56</f>
        <v>0</v>
      </c>
      <c r="G58" s="6"/>
      <c r="H58" s="5"/>
      <c r="I58" s="5"/>
    </row>
    <row r="59" spans="1:13" x14ac:dyDescent="0.25">
      <c r="A59" s="16"/>
      <c r="B59" s="4" t="s">
        <v>987</v>
      </c>
      <c r="C59" s="4"/>
      <c r="D59" s="4"/>
      <c r="E59" s="651" t="s">
        <v>641</v>
      </c>
      <c r="F59" s="12" t="s">
        <v>642</v>
      </c>
      <c r="G59" s="6"/>
      <c r="H59" s="5"/>
      <c r="I59" s="5"/>
    </row>
    <row r="60" spans="1:13" x14ac:dyDescent="0.25">
      <c r="A60" s="16" t="s">
        <v>2293</v>
      </c>
      <c r="B60" s="192" t="s">
        <v>6730</v>
      </c>
      <c r="C60" s="7"/>
      <c r="D60" s="7"/>
      <c r="E60" s="523"/>
      <c r="F60" s="523"/>
      <c r="G60" s="652" t="s">
        <v>428</v>
      </c>
      <c r="H60" s="5"/>
      <c r="I60" s="5"/>
    </row>
    <row r="61" spans="1:13" ht="13.5" customHeight="1" x14ac:dyDescent="0.25">
      <c r="A61" s="16" t="s">
        <v>2294</v>
      </c>
      <c r="B61" s="7" t="s">
        <v>849</v>
      </c>
      <c r="C61" s="7"/>
      <c r="D61" s="7"/>
      <c r="E61" s="511"/>
      <c r="F61" s="523"/>
      <c r="G61" s="6"/>
      <c r="H61" s="6"/>
      <c r="I61" s="6"/>
    </row>
    <row r="62" spans="1:13" x14ac:dyDescent="0.25">
      <c r="A62" s="16" t="s">
        <v>2295</v>
      </c>
      <c r="B62" s="192" t="s">
        <v>883</v>
      </c>
      <c r="C62" s="1010" t="s">
        <v>463</v>
      </c>
      <c r="D62" s="1012"/>
      <c r="E62" s="511"/>
      <c r="F62" s="523"/>
      <c r="G62" s="6"/>
      <c r="H62" s="6"/>
      <c r="I62" s="6"/>
    </row>
    <row r="63" spans="1:13" x14ac:dyDescent="0.25">
      <c r="A63" s="16" t="s">
        <v>2296</v>
      </c>
      <c r="B63" s="32" t="s">
        <v>986</v>
      </c>
      <c r="C63" s="32"/>
      <c r="D63" s="32"/>
      <c r="E63" s="649">
        <f>SUM(E60:E62)</f>
        <v>0</v>
      </c>
      <c r="F63" s="649">
        <f>SUM(F60:F62)</f>
        <v>0</v>
      </c>
      <c r="G63" s="6"/>
      <c r="H63" s="6"/>
      <c r="I63" s="6"/>
    </row>
    <row r="64" spans="1:13" x14ac:dyDescent="0.25">
      <c r="A64" s="16"/>
      <c r="B64" s="32"/>
      <c r="C64" s="32"/>
      <c r="D64" s="32"/>
      <c r="E64" s="653"/>
      <c r="F64" s="653"/>
      <c r="G64" s="6"/>
      <c r="H64" s="6"/>
      <c r="I64" s="6"/>
    </row>
    <row r="65" spans="1:9" x14ac:dyDescent="0.25">
      <c r="A65" s="16" t="s">
        <v>2297</v>
      </c>
      <c r="B65" s="4" t="s">
        <v>2439</v>
      </c>
      <c r="C65" s="4"/>
      <c r="D65" s="4"/>
      <c r="E65" s="649">
        <f>E54+E58+E63</f>
        <v>0</v>
      </c>
      <c r="F65" s="649">
        <f>F54+F58+F63</f>
        <v>0</v>
      </c>
      <c r="G65" s="6"/>
      <c r="H65" s="5"/>
      <c r="I65" s="5"/>
    </row>
  </sheetData>
  <sheetProtection algorithmName="SHA-512" hashValue="2Z2xpMxIs9yEKV68ZCBBEh6K5ZcnnQntQk4uW3n862ppwwldB/aRrdXlhcTXjDvqFgBg3I9zRQp3Bxw5nTIN6w==" saltValue="dPBQbsUVV8wdHm9MDH9Ijw==" spinCount="100000" sheet="1" formatColumns="0" selectLockedCells="1"/>
  <mergeCells count="7">
    <mergeCell ref="C2:D2"/>
    <mergeCell ref="H7:I7"/>
    <mergeCell ref="C62:D62"/>
    <mergeCell ref="K4:L4"/>
    <mergeCell ref="K5:L5"/>
    <mergeCell ref="F3:G3"/>
    <mergeCell ref="F4:G4"/>
  </mergeCells>
  <phoneticPr fontId="11" type="noConversion"/>
  <dataValidations count="5">
    <dataValidation type="whole" operator="greaterThanOrEqual" allowBlank="1" showInputMessage="1" showErrorMessage="1" prompt="Whole numbers only" sqref="E45 F8:F10 E40:E41 E43 E36:E37" xr:uid="{00000000-0002-0000-0600-000000000000}">
      <formula1>0</formula1>
    </dataValidation>
    <dataValidation type="decimal" operator="greaterThanOrEqual" allowBlank="1" showInputMessage="1" showErrorMessage="1" prompt="Numbers only" sqref="E19:E24 F50:G53" xr:uid="{00000000-0002-0000-0600-000001000000}">
      <formula1>0</formula1>
    </dataValidation>
    <dataValidation type="decimal" operator="greaterThanOrEqual" allowBlank="1" showInputMessage="1" showErrorMessage="1" prompt="Number only" sqref="F56:F57 E60:F62" xr:uid="{00000000-0002-0000-0600-000002000000}">
      <formula1>0</formula1>
    </dataValidation>
    <dataValidation operator="greaterThanOrEqual" allowBlank="1" showErrorMessage="1" prompt="Whole numbers only" sqref="E8:E10" xr:uid="{00000000-0002-0000-0600-000003000000}"/>
    <dataValidation operator="greaterThanOrEqual" allowBlank="1" showInputMessage="1" showErrorMessage="1" prompt="Whole numbers only" sqref="E38" xr:uid="{00000000-0002-0000-0600-000004000000}"/>
  </dataValidations>
  <hyperlinks>
    <hyperlink ref="F4" r:id="rId1" display="asng@airportscouncil.org" xr:uid="{00000000-0004-0000-0600-000000000000}"/>
  </hyperlinks>
  <pageMargins left="0.31" right="0.35" top="0.48" bottom="0.5" header="0.5" footer="0.5"/>
  <pageSetup paperSize="5" scale="76" fitToHeight="2" orientation="landscape" r:id="rId2"/>
  <headerFooter alignWithMargins="0"/>
  <rowBreaks count="1" manualBreakCount="1">
    <brk id="46" max="11" man="1"/>
  </rowBreaks>
  <ignoredErrors>
    <ignoredError sqref="J5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43DA-971C-41EA-9016-4E6AA21EA1C9}">
  <sheetPr>
    <tabColor rgb="FFC00000"/>
  </sheetPr>
  <dimension ref="A1:CH468"/>
  <sheetViews>
    <sheetView workbookViewId="0">
      <pane xSplit="6" ySplit="5" topLeftCell="G6" activePane="bottomRight" state="frozen"/>
      <selection pane="topRight" activeCell="G1" sqref="G1"/>
      <selection pane="bottomLeft" activeCell="A6" sqref="A6"/>
      <selection pane="bottomRight" activeCell="E12" sqref="E12"/>
    </sheetView>
  </sheetViews>
  <sheetFormatPr defaultRowHeight="13.2" x14ac:dyDescent="0.25"/>
  <cols>
    <col min="5" max="6" width="10.88671875" bestFit="1" customWidth="1"/>
  </cols>
  <sheetData>
    <row r="1" spans="1:85" x14ac:dyDescent="0.25">
      <c r="A1" s="1" t="s">
        <v>7835</v>
      </c>
    </row>
    <row r="2" spans="1:85" x14ac:dyDescent="0.25">
      <c r="A2" t="s">
        <v>7836</v>
      </c>
    </row>
    <row r="3" spans="1:85" x14ac:dyDescent="0.25">
      <c r="A3" t="s">
        <v>7837</v>
      </c>
    </row>
    <row r="4" spans="1:85" x14ac:dyDescent="0.25">
      <c r="A4" t="s">
        <v>7838</v>
      </c>
    </row>
    <row r="5" spans="1:85" x14ac:dyDescent="0.25">
      <c r="A5" t="s">
        <v>7839</v>
      </c>
      <c r="B5" t="s">
        <v>7840</v>
      </c>
      <c r="C5" t="s">
        <v>792</v>
      </c>
      <c r="D5" t="s">
        <v>7841</v>
      </c>
      <c r="E5" t="s">
        <v>7842</v>
      </c>
      <c r="F5" t="s">
        <v>7843</v>
      </c>
      <c r="G5" t="s">
        <v>408</v>
      </c>
      <c r="H5" t="s">
        <v>7844</v>
      </c>
      <c r="I5" t="s">
        <v>7845</v>
      </c>
      <c r="J5" t="s">
        <v>7846</v>
      </c>
      <c r="K5" t="s">
        <v>7847</v>
      </c>
      <c r="L5" t="s">
        <v>7848</v>
      </c>
      <c r="M5" t="s">
        <v>675</v>
      </c>
      <c r="N5" t="s">
        <v>7849</v>
      </c>
      <c r="O5" t="s">
        <v>7850</v>
      </c>
      <c r="P5" t="s">
        <v>7851</v>
      </c>
      <c r="Q5" t="s">
        <v>7852</v>
      </c>
      <c r="R5" t="s">
        <v>634</v>
      </c>
      <c r="S5" t="s">
        <v>699</v>
      </c>
      <c r="T5" t="s">
        <v>24</v>
      </c>
      <c r="U5" t="s">
        <v>7853</v>
      </c>
      <c r="V5" t="s">
        <v>7854</v>
      </c>
      <c r="W5" t="s">
        <v>7855</v>
      </c>
      <c r="X5" t="s">
        <v>35</v>
      </c>
      <c r="Y5" t="s">
        <v>43</v>
      </c>
      <c r="Z5" t="s">
        <v>46</v>
      </c>
      <c r="AA5" t="s">
        <v>7856</v>
      </c>
      <c r="AB5" t="s">
        <v>487</v>
      </c>
      <c r="AC5" t="s">
        <v>722</v>
      </c>
      <c r="AD5" t="s">
        <v>493</v>
      </c>
      <c r="AE5" t="s">
        <v>497</v>
      </c>
      <c r="AF5" t="s">
        <v>7857</v>
      </c>
      <c r="AG5" t="s">
        <v>912</v>
      </c>
      <c r="AH5" t="s">
        <v>505</v>
      </c>
      <c r="AI5" t="s">
        <v>416</v>
      </c>
      <c r="AJ5" t="s">
        <v>555</v>
      </c>
      <c r="AK5" t="s">
        <v>656</v>
      </c>
      <c r="AL5" t="s">
        <v>660</v>
      </c>
      <c r="AM5" t="s">
        <v>7858</v>
      </c>
      <c r="AN5" t="s">
        <v>7859</v>
      </c>
      <c r="AO5" t="s">
        <v>7860</v>
      </c>
      <c r="AP5" t="s">
        <v>888</v>
      </c>
      <c r="AQ5" t="s">
        <v>74</v>
      </c>
      <c r="AR5" t="s">
        <v>7861</v>
      </c>
      <c r="AS5" t="s">
        <v>886</v>
      </c>
      <c r="AT5" t="s">
        <v>7862</v>
      </c>
      <c r="AU5" t="s">
        <v>547</v>
      </c>
      <c r="AV5" t="s">
        <v>882</v>
      </c>
      <c r="AW5" t="s">
        <v>7863</v>
      </c>
      <c r="AX5" t="s">
        <v>623</v>
      </c>
      <c r="AY5" t="s">
        <v>7864</v>
      </c>
      <c r="AZ5" t="s">
        <v>7865</v>
      </c>
      <c r="BA5" t="s">
        <v>26</v>
      </c>
      <c r="BB5" t="s">
        <v>636</v>
      </c>
      <c r="BC5" t="s">
        <v>22</v>
      </c>
      <c r="BD5" t="s">
        <v>889</v>
      </c>
      <c r="BE5" t="s">
        <v>890</v>
      </c>
      <c r="BF5" t="s">
        <v>881</v>
      </c>
      <c r="BG5" t="s">
        <v>7866</v>
      </c>
      <c r="BH5" t="s">
        <v>7867</v>
      </c>
      <c r="BI5" t="s">
        <v>93</v>
      </c>
      <c r="BJ5" t="s">
        <v>7868</v>
      </c>
      <c r="BK5" t="s">
        <v>491</v>
      </c>
      <c r="BL5" t="s">
        <v>495</v>
      </c>
      <c r="BM5" t="s">
        <v>499</v>
      </c>
      <c r="BN5" t="s">
        <v>7869</v>
      </c>
      <c r="BO5" t="s">
        <v>7870</v>
      </c>
      <c r="BP5" t="s">
        <v>7871</v>
      </c>
      <c r="BQ5" t="s">
        <v>7228</v>
      </c>
      <c r="BR5" t="s">
        <v>7872</v>
      </c>
      <c r="BS5" t="s">
        <v>658</v>
      </c>
      <c r="BT5" t="s">
        <v>662</v>
      </c>
      <c r="BU5" t="s">
        <v>7873</v>
      </c>
      <c r="BV5" t="s">
        <v>7874</v>
      </c>
      <c r="BW5" t="s">
        <v>604</v>
      </c>
      <c r="BX5" t="s">
        <v>1070</v>
      </c>
      <c r="BY5" t="s">
        <v>7875</v>
      </c>
      <c r="BZ5" t="s">
        <v>609</v>
      </c>
      <c r="CA5" t="s">
        <v>7876</v>
      </c>
      <c r="CB5" t="s">
        <v>7877</v>
      </c>
      <c r="CC5" t="s">
        <v>303</v>
      </c>
      <c r="CD5" t="s">
        <v>304</v>
      </c>
      <c r="CE5" t="s">
        <v>7878</v>
      </c>
      <c r="CF5" t="s">
        <v>7879</v>
      </c>
    </row>
    <row r="6" spans="1:85" x14ac:dyDescent="0.25">
      <c r="A6" t="s">
        <v>7880</v>
      </c>
      <c r="B6" t="s">
        <v>7881</v>
      </c>
      <c r="C6" t="s">
        <v>7882</v>
      </c>
      <c r="D6" t="s">
        <v>7883</v>
      </c>
      <c r="E6" s="525">
        <v>45657</v>
      </c>
      <c r="F6" s="525">
        <v>45820</v>
      </c>
      <c r="G6">
        <v>40786</v>
      </c>
      <c r="H6">
        <v>0</v>
      </c>
      <c r="I6">
        <v>47249</v>
      </c>
      <c r="J6">
        <v>0</v>
      </c>
      <c r="K6">
        <v>0</v>
      </c>
      <c r="L6">
        <v>0</v>
      </c>
      <c r="M6">
        <v>0</v>
      </c>
      <c r="N6">
        <v>88035</v>
      </c>
      <c r="O6">
        <v>0</v>
      </c>
      <c r="P6">
        <v>20546</v>
      </c>
      <c r="Q6">
        <v>6773</v>
      </c>
      <c r="R6">
        <v>4340</v>
      </c>
      <c r="S6">
        <v>32115</v>
      </c>
      <c r="T6">
        <v>27050</v>
      </c>
      <c r="U6">
        <v>0</v>
      </c>
      <c r="V6">
        <v>0</v>
      </c>
      <c r="W6">
        <v>90824</v>
      </c>
      <c r="X6">
        <v>178859</v>
      </c>
      <c r="Y6">
        <v>54841</v>
      </c>
      <c r="Z6">
        <v>433</v>
      </c>
      <c r="AA6">
        <v>0</v>
      </c>
      <c r="AB6">
        <v>0</v>
      </c>
      <c r="AC6">
        <v>5080</v>
      </c>
      <c r="AD6">
        <v>0</v>
      </c>
      <c r="AE6">
        <v>0</v>
      </c>
      <c r="AF6">
        <v>2373</v>
      </c>
      <c r="AG6">
        <v>62727</v>
      </c>
      <c r="AH6">
        <v>241586</v>
      </c>
      <c r="AI6">
        <v>273044</v>
      </c>
      <c r="AJ6">
        <v>31527</v>
      </c>
      <c r="AK6">
        <v>55723</v>
      </c>
      <c r="AL6">
        <v>9278</v>
      </c>
      <c r="AM6">
        <v>14838</v>
      </c>
      <c r="AN6">
        <v>0</v>
      </c>
      <c r="AO6">
        <v>384410</v>
      </c>
      <c r="AP6">
        <v>0</v>
      </c>
      <c r="AQ6">
        <v>384410</v>
      </c>
      <c r="AR6">
        <v>-142824</v>
      </c>
      <c r="AS6">
        <v>0</v>
      </c>
      <c r="AT6">
        <v>0</v>
      </c>
      <c r="AU6">
        <v>601792</v>
      </c>
      <c r="AV6">
        <v>600</v>
      </c>
      <c r="AW6">
        <v>522467</v>
      </c>
      <c r="AX6">
        <v>0</v>
      </c>
      <c r="AY6">
        <v>0</v>
      </c>
      <c r="AZ6">
        <v>1124859</v>
      </c>
      <c r="BA6">
        <v>982035</v>
      </c>
      <c r="BB6">
        <v>0</v>
      </c>
      <c r="BC6">
        <v>0</v>
      </c>
      <c r="BD6">
        <v>0</v>
      </c>
      <c r="BE6">
        <v>0</v>
      </c>
      <c r="BF6">
        <v>2084911</v>
      </c>
      <c r="BG6">
        <v>0</v>
      </c>
      <c r="BH6">
        <v>0</v>
      </c>
      <c r="BI6">
        <v>2084911</v>
      </c>
      <c r="BJ6">
        <v>0</v>
      </c>
      <c r="BK6">
        <v>0</v>
      </c>
      <c r="BL6">
        <v>0</v>
      </c>
      <c r="BM6">
        <v>0</v>
      </c>
      <c r="BN6">
        <v>0</v>
      </c>
      <c r="BO6">
        <v>0</v>
      </c>
      <c r="BP6">
        <v>0</v>
      </c>
      <c r="BQ6">
        <v>0</v>
      </c>
      <c r="BR6">
        <v>0</v>
      </c>
      <c r="BS6">
        <v>0</v>
      </c>
      <c r="BT6">
        <v>0</v>
      </c>
      <c r="BU6">
        <v>0</v>
      </c>
      <c r="BV6">
        <v>0</v>
      </c>
      <c r="BW6">
        <v>0</v>
      </c>
      <c r="BX6">
        <v>0</v>
      </c>
      <c r="BY6">
        <v>0</v>
      </c>
      <c r="BZ6">
        <v>0</v>
      </c>
      <c r="CA6">
        <v>0</v>
      </c>
      <c r="CB6">
        <v>0</v>
      </c>
      <c r="CC6">
        <v>0</v>
      </c>
      <c r="CD6">
        <v>0</v>
      </c>
      <c r="CE6">
        <v>0</v>
      </c>
      <c r="CF6">
        <v>0</v>
      </c>
      <c r="CG6" t="s">
        <v>7884</v>
      </c>
    </row>
    <row r="7" spans="1:85" x14ac:dyDescent="0.25">
      <c r="A7" t="s">
        <v>7885</v>
      </c>
      <c r="B7" t="s">
        <v>7886</v>
      </c>
      <c r="C7" t="s">
        <v>7887</v>
      </c>
      <c r="D7" t="s">
        <v>7888</v>
      </c>
      <c r="E7" s="525">
        <v>45473</v>
      </c>
      <c r="F7" s="525">
        <v>45889</v>
      </c>
      <c r="G7">
        <v>4455968</v>
      </c>
      <c r="H7">
        <v>0</v>
      </c>
      <c r="I7">
        <v>4259934</v>
      </c>
      <c r="J7">
        <v>0</v>
      </c>
      <c r="K7">
        <v>0</v>
      </c>
      <c r="L7">
        <v>0</v>
      </c>
      <c r="M7">
        <v>0</v>
      </c>
      <c r="N7">
        <v>8715902</v>
      </c>
      <c r="O7">
        <v>0</v>
      </c>
      <c r="P7">
        <v>1848280</v>
      </c>
      <c r="Q7">
        <v>31123112</v>
      </c>
      <c r="R7">
        <v>663300</v>
      </c>
      <c r="S7">
        <v>317885</v>
      </c>
      <c r="T7">
        <v>3348624</v>
      </c>
      <c r="U7">
        <v>133419</v>
      </c>
      <c r="V7">
        <v>192473</v>
      </c>
      <c r="W7">
        <v>37627093</v>
      </c>
      <c r="X7">
        <v>46342995</v>
      </c>
      <c r="Y7">
        <v>0</v>
      </c>
      <c r="Z7">
        <v>803246</v>
      </c>
      <c r="AA7">
        <v>0</v>
      </c>
      <c r="AB7">
        <v>0</v>
      </c>
      <c r="AC7">
        <v>9226963</v>
      </c>
      <c r="AD7">
        <v>3169397</v>
      </c>
      <c r="AE7">
        <v>0</v>
      </c>
      <c r="AF7">
        <v>0</v>
      </c>
      <c r="AG7">
        <v>13199606</v>
      </c>
      <c r="AH7">
        <v>59542601</v>
      </c>
      <c r="AI7">
        <v>17797529</v>
      </c>
      <c r="AJ7">
        <v>848070</v>
      </c>
      <c r="AK7">
        <v>10520851</v>
      </c>
      <c r="AL7">
        <v>4349301</v>
      </c>
      <c r="AM7">
        <v>1162171</v>
      </c>
      <c r="AN7">
        <v>172183</v>
      </c>
      <c r="AO7">
        <v>34850105</v>
      </c>
      <c r="AP7">
        <v>14396953</v>
      </c>
      <c r="AQ7">
        <v>49247058</v>
      </c>
      <c r="AR7">
        <v>10295543</v>
      </c>
      <c r="AS7">
        <v>529769</v>
      </c>
      <c r="AT7">
        <v>-1872259</v>
      </c>
      <c r="AU7">
        <v>9772958</v>
      </c>
      <c r="AV7">
        <v>1750000</v>
      </c>
      <c r="AW7">
        <v>0</v>
      </c>
      <c r="AX7">
        <v>-5105742</v>
      </c>
      <c r="AY7">
        <v>2169519</v>
      </c>
      <c r="AZ7">
        <v>7244245</v>
      </c>
      <c r="BA7">
        <v>17539788</v>
      </c>
      <c r="BB7">
        <v>186191683</v>
      </c>
      <c r="BC7">
        <v>203731471</v>
      </c>
      <c r="BD7">
        <v>15233193</v>
      </c>
      <c r="BE7">
        <v>28208732</v>
      </c>
      <c r="BF7">
        <v>0</v>
      </c>
      <c r="BG7">
        <v>0</v>
      </c>
      <c r="BH7">
        <v>5959704</v>
      </c>
      <c r="BI7">
        <v>49401629</v>
      </c>
      <c r="BJ7">
        <v>0</v>
      </c>
      <c r="BK7">
        <v>57781419</v>
      </c>
      <c r="BL7">
        <v>0</v>
      </c>
      <c r="BM7">
        <v>57781419</v>
      </c>
      <c r="BN7">
        <v>0</v>
      </c>
      <c r="BO7">
        <v>0</v>
      </c>
      <c r="BP7">
        <v>25430345</v>
      </c>
      <c r="BQ7">
        <v>25430345</v>
      </c>
      <c r="BR7">
        <v>0</v>
      </c>
      <c r="BS7">
        <v>30309951</v>
      </c>
      <c r="BT7">
        <v>0</v>
      </c>
      <c r="BU7">
        <v>2274830</v>
      </c>
      <c r="BV7">
        <v>0</v>
      </c>
      <c r="BW7">
        <v>512845</v>
      </c>
      <c r="BX7">
        <v>616958597</v>
      </c>
      <c r="BY7">
        <v>6.52</v>
      </c>
      <c r="BZ7">
        <v>4645</v>
      </c>
      <c r="CA7">
        <v>17</v>
      </c>
      <c r="CB7">
        <v>133</v>
      </c>
      <c r="CC7">
        <v>914160</v>
      </c>
      <c r="CD7">
        <v>1307562</v>
      </c>
      <c r="CE7">
        <v>2240262</v>
      </c>
      <c r="CF7">
        <v>133780</v>
      </c>
      <c r="CG7" t="s">
        <v>7884</v>
      </c>
    </row>
    <row r="8" spans="1:85" x14ac:dyDescent="0.25">
      <c r="A8" t="s">
        <v>7889</v>
      </c>
      <c r="B8" t="s">
        <v>7881</v>
      </c>
      <c r="C8" t="s">
        <v>7890</v>
      </c>
      <c r="D8" t="s">
        <v>7891</v>
      </c>
      <c r="E8" s="525">
        <v>45473</v>
      </c>
      <c r="F8" s="525">
        <v>45740</v>
      </c>
      <c r="G8">
        <v>10117</v>
      </c>
      <c r="H8">
        <v>0</v>
      </c>
      <c r="I8">
        <v>192652</v>
      </c>
      <c r="J8">
        <v>0</v>
      </c>
      <c r="K8">
        <v>939</v>
      </c>
      <c r="L8">
        <v>0</v>
      </c>
      <c r="M8">
        <v>0</v>
      </c>
      <c r="N8">
        <v>203708</v>
      </c>
      <c r="O8">
        <v>0</v>
      </c>
      <c r="P8">
        <v>17811</v>
      </c>
      <c r="Q8">
        <v>0</v>
      </c>
      <c r="R8">
        <v>258572</v>
      </c>
      <c r="S8">
        <v>0</v>
      </c>
      <c r="T8">
        <v>912196</v>
      </c>
      <c r="U8">
        <v>25676</v>
      </c>
      <c r="V8">
        <v>49126</v>
      </c>
      <c r="W8">
        <v>1263381</v>
      </c>
      <c r="X8">
        <v>1467089</v>
      </c>
      <c r="Y8">
        <v>15010</v>
      </c>
      <c r="Z8">
        <v>0</v>
      </c>
      <c r="AA8">
        <v>0</v>
      </c>
      <c r="AB8">
        <v>0</v>
      </c>
      <c r="AC8">
        <v>0</v>
      </c>
      <c r="AD8">
        <v>0</v>
      </c>
      <c r="AE8">
        <v>0</v>
      </c>
      <c r="AF8">
        <v>0</v>
      </c>
      <c r="AG8">
        <v>15010</v>
      </c>
      <c r="AH8">
        <v>1482099</v>
      </c>
      <c r="AI8">
        <v>739501</v>
      </c>
      <c r="AJ8">
        <v>154720</v>
      </c>
      <c r="AK8">
        <v>63970</v>
      </c>
      <c r="AL8">
        <v>108938</v>
      </c>
      <c r="AM8">
        <v>70040</v>
      </c>
      <c r="AN8">
        <v>241588</v>
      </c>
      <c r="AO8">
        <v>1378757</v>
      </c>
      <c r="AP8">
        <v>1681654</v>
      </c>
      <c r="AQ8">
        <v>3060411</v>
      </c>
      <c r="AR8">
        <v>-1578312</v>
      </c>
      <c r="AS8">
        <v>16210</v>
      </c>
      <c r="AT8">
        <v>0</v>
      </c>
      <c r="AU8">
        <v>155295</v>
      </c>
      <c r="AV8">
        <v>31418</v>
      </c>
      <c r="AW8">
        <v>0</v>
      </c>
      <c r="AX8">
        <v>242316</v>
      </c>
      <c r="AY8">
        <v>0</v>
      </c>
      <c r="AZ8">
        <v>445239</v>
      </c>
      <c r="BA8">
        <v>-1133073</v>
      </c>
      <c r="BB8">
        <v>33336983</v>
      </c>
      <c r="BC8" s="1006">
        <v>32203910</v>
      </c>
      <c r="BD8">
        <v>87907</v>
      </c>
      <c r="BE8">
        <v>14781</v>
      </c>
      <c r="BF8">
        <v>0</v>
      </c>
      <c r="BG8">
        <v>0</v>
      </c>
      <c r="BH8">
        <v>451231</v>
      </c>
      <c r="BI8">
        <v>553919</v>
      </c>
      <c r="BJ8">
        <v>0</v>
      </c>
      <c r="BK8">
        <v>0</v>
      </c>
      <c r="BL8">
        <v>0</v>
      </c>
      <c r="BM8">
        <v>0</v>
      </c>
      <c r="BN8">
        <v>0</v>
      </c>
      <c r="BO8">
        <v>0</v>
      </c>
      <c r="BP8">
        <v>170197</v>
      </c>
      <c r="BQ8">
        <v>170197</v>
      </c>
      <c r="BR8">
        <v>878510</v>
      </c>
      <c r="BS8">
        <v>0</v>
      </c>
      <c r="BT8">
        <v>0</v>
      </c>
      <c r="BU8">
        <v>0</v>
      </c>
      <c r="BV8">
        <v>0</v>
      </c>
      <c r="BW8">
        <v>0</v>
      </c>
      <c r="BX8">
        <v>0</v>
      </c>
      <c r="BY8">
        <v>0</v>
      </c>
      <c r="BZ8">
        <v>0</v>
      </c>
      <c r="CA8">
        <v>0</v>
      </c>
      <c r="CB8">
        <v>0</v>
      </c>
      <c r="CC8">
        <v>28160</v>
      </c>
      <c r="CD8">
        <v>0</v>
      </c>
      <c r="CE8">
        <v>188762</v>
      </c>
      <c r="CF8">
        <v>4175</v>
      </c>
      <c r="CG8" t="s">
        <v>7884</v>
      </c>
    </row>
    <row r="9" spans="1:85" x14ac:dyDescent="0.25">
      <c r="A9" t="s">
        <v>7892</v>
      </c>
      <c r="B9" t="s">
        <v>7886</v>
      </c>
      <c r="C9" t="s">
        <v>7893</v>
      </c>
      <c r="D9" t="s">
        <v>7894</v>
      </c>
      <c r="E9" s="525">
        <v>45565</v>
      </c>
      <c r="F9" s="525">
        <v>45742</v>
      </c>
      <c r="G9">
        <v>3117358</v>
      </c>
      <c r="H9">
        <v>0</v>
      </c>
      <c r="I9">
        <v>3076971</v>
      </c>
      <c r="J9">
        <v>0</v>
      </c>
      <c r="K9">
        <v>0</v>
      </c>
      <c r="L9">
        <v>0</v>
      </c>
      <c r="M9">
        <v>-2401960</v>
      </c>
      <c r="N9">
        <v>3792369</v>
      </c>
      <c r="O9">
        <v>0</v>
      </c>
      <c r="P9">
        <v>0</v>
      </c>
      <c r="Q9">
        <v>912473</v>
      </c>
      <c r="R9">
        <v>1212008</v>
      </c>
      <c r="S9">
        <v>0</v>
      </c>
      <c r="T9">
        <v>219111</v>
      </c>
      <c r="U9">
        <v>87804</v>
      </c>
      <c r="V9">
        <v>14117</v>
      </c>
      <c r="W9">
        <v>2445513</v>
      </c>
      <c r="X9">
        <v>6237882</v>
      </c>
      <c r="Y9">
        <v>266835</v>
      </c>
      <c r="Z9">
        <v>2250758</v>
      </c>
      <c r="AA9">
        <v>0</v>
      </c>
      <c r="AB9">
        <v>52820</v>
      </c>
      <c r="AC9">
        <v>7941889</v>
      </c>
      <c r="AD9">
        <v>5086605</v>
      </c>
      <c r="AE9">
        <v>0</v>
      </c>
      <c r="AF9">
        <v>578992</v>
      </c>
      <c r="AG9">
        <v>16177899</v>
      </c>
      <c r="AH9">
        <v>22415781</v>
      </c>
      <c r="AI9">
        <v>3623570</v>
      </c>
      <c r="AJ9">
        <v>1292738</v>
      </c>
      <c r="AK9">
        <v>1680100</v>
      </c>
      <c r="AL9">
        <v>7066328</v>
      </c>
      <c r="AM9">
        <v>0</v>
      </c>
      <c r="AN9">
        <v>4585470</v>
      </c>
      <c r="AO9">
        <v>18248206</v>
      </c>
      <c r="AP9">
        <v>7541173</v>
      </c>
      <c r="AQ9">
        <v>25789379</v>
      </c>
      <c r="AR9">
        <v>-3373598</v>
      </c>
      <c r="AS9">
        <v>4126556</v>
      </c>
      <c r="AT9">
        <v>0</v>
      </c>
      <c r="AU9">
        <v>4881038</v>
      </c>
      <c r="AV9">
        <v>3008953</v>
      </c>
      <c r="AW9">
        <v>11167762</v>
      </c>
      <c r="AX9">
        <v>0</v>
      </c>
      <c r="AY9">
        <v>83701</v>
      </c>
      <c r="AZ9">
        <v>23268010</v>
      </c>
      <c r="BA9">
        <v>19894412</v>
      </c>
      <c r="BB9">
        <v>201151041</v>
      </c>
      <c r="BC9">
        <v>221045453</v>
      </c>
      <c r="BD9">
        <v>5236339</v>
      </c>
      <c r="BE9">
        <v>10228645</v>
      </c>
      <c r="BF9">
        <v>1564230</v>
      </c>
      <c r="BG9">
        <v>21549</v>
      </c>
      <c r="BH9">
        <v>403930</v>
      </c>
      <c r="BI9">
        <v>17454693</v>
      </c>
      <c r="BJ9">
        <v>0</v>
      </c>
      <c r="BK9">
        <v>0</v>
      </c>
      <c r="BL9">
        <v>0</v>
      </c>
      <c r="BM9">
        <v>0</v>
      </c>
      <c r="BN9">
        <v>17657003</v>
      </c>
      <c r="BO9">
        <v>0</v>
      </c>
      <c r="BP9">
        <v>0</v>
      </c>
      <c r="BQ9">
        <v>17657003</v>
      </c>
      <c r="BR9">
        <v>45544549</v>
      </c>
      <c r="BS9">
        <v>0</v>
      </c>
      <c r="BT9">
        <v>0</v>
      </c>
      <c r="BU9">
        <v>0</v>
      </c>
      <c r="BV9">
        <v>0</v>
      </c>
      <c r="BW9">
        <v>1180737</v>
      </c>
      <c r="BX9" s="1006">
        <v>1304333000</v>
      </c>
      <c r="BY9">
        <v>2.39</v>
      </c>
      <c r="BZ9">
        <v>19828</v>
      </c>
      <c r="CA9">
        <v>3.21</v>
      </c>
      <c r="CB9">
        <v>40</v>
      </c>
      <c r="CC9">
        <v>3268227</v>
      </c>
      <c r="CD9">
        <v>0</v>
      </c>
      <c r="CE9">
        <v>2512960</v>
      </c>
      <c r="CF9">
        <v>76970</v>
      </c>
      <c r="CG9" t="s">
        <v>7884</v>
      </c>
    </row>
    <row r="10" spans="1:85" x14ac:dyDescent="0.25">
      <c r="A10" t="s">
        <v>7895</v>
      </c>
      <c r="B10" t="s">
        <v>7886</v>
      </c>
      <c r="C10" t="s">
        <v>7896</v>
      </c>
      <c r="D10" t="s">
        <v>6522</v>
      </c>
      <c r="E10" s="525">
        <v>45473</v>
      </c>
      <c r="F10" s="525">
        <v>45579</v>
      </c>
      <c r="G10">
        <v>9059431</v>
      </c>
      <c r="H10">
        <v>0</v>
      </c>
      <c r="I10">
        <v>12750995</v>
      </c>
      <c r="J10">
        <v>0</v>
      </c>
      <c r="K10">
        <v>0</v>
      </c>
      <c r="L10">
        <v>0</v>
      </c>
      <c r="M10">
        <v>94464</v>
      </c>
      <c r="N10">
        <v>21904890</v>
      </c>
      <c r="O10">
        <v>589097</v>
      </c>
      <c r="P10">
        <v>384243</v>
      </c>
      <c r="Q10">
        <v>694398</v>
      </c>
      <c r="R10">
        <v>1670652</v>
      </c>
      <c r="S10">
        <v>0</v>
      </c>
      <c r="T10">
        <v>153576</v>
      </c>
      <c r="U10">
        <v>0</v>
      </c>
      <c r="V10">
        <v>109143</v>
      </c>
      <c r="W10">
        <v>3601109</v>
      </c>
      <c r="X10">
        <v>25505999</v>
      </c>
      <c r="Y10">
        <v>177042</v>
      </c>
      <c r="Z10">
        <v>2194718</v>
      </c>
      <c r="AA10">
        <v>1962676</v>
      </c>
      <c r="AB10">
        <v>843916</v>
      </c>
      <c r="AC10">
        <v>9611227</v>
      </c>
      <c r="AD10">
        <v>26908083</v>
      </c>
      <c r="AE10">
        <v>0</v>
      </c>
      <c r="AF10">
        <v>249233</v>
      </c>
      <c r="AG10">
        <v>41946895</v>
      </c>
      <c r="AH10">
        <v>67452894</v>
      </c>
      <c r="AI10">
        <v>22348232</v>
      </c>
      <c r="AJ10">
        <v>4838699</v>
      </c>
      <c r="AK10">
        <v>744450</v>
      </c>
      <c r="AL10">
        <v>9431872</v>
      </c>
      <c r="AM10">
        <v>1158667</v>
      </c>
      <c r="AN10">
        <v>3143782</v>
      </c>
      <c r="AO10">
        <v>41665702</v>
      </c>
      <c r="AP10">
        <v>17263646</v>
      </c>
      <c r="AQ10">
        <v>58929348</v>
      </c>
      <c r="AR10">
        <v>8523546</v>
      </c>
      <c r="AS10">
        <v>4481229</v>
      </c>
      <c r="AT10">
        <v>-1981589</v>
      </c>
      <c r="AU10">
        <v>100500</v>
      </c>
      <c r="AV10">
        <v>9783076</v>
      </c>
      <c r="AW10">
        <v>11222502</v>
      </c>
      <c r="AX10">
        <v>0</v>
      </c>
      <c r="AY10">
        <v>5290687</v>
      </c>
      <c r="AZ10">
        <v>28896405</v>
      </c>
      <c r="BA10">
        <v>37419951</v>
      </c>
      <c r="BB10">
        <v>291959272</v>
      </c>
      <c r="BC10">
        <v>329379222</v>
      </c>
      <c r="BD10">
        <v>30038886</v>
      </c>
      <c r="BE10">
        <v>16297716</v>
      </c>
      <c r="BF10">
        <v>2626596</v>
      </c>
      <c r="BG10">
        <v>203035</v>
      </c>
      <c r="BH10">
        <v>1049638</v>
      </c>
      <c r="BI10">
        <v>50215871</v>
      </c>
      <c r="BJ10">
        <v>83514342</v>
      </c>
      <c r="BK10">
        <v>0</v>
      </c>
      <c r="BL10">
        <v>0</v>
      </c>
      <c r="BM10">
        <v>83514342</v>
      </c>
      <c r="BN10">
        <v>7384719</v>
      </c>
      <c r="BO10">
        <v>0</v>
      </c>
      <c r="BP10">
        <v>13022268</v>
      </c>
      <c r="BQ10">
        <v>20406987</v>
      </c>
      <c r="BR10">
        <v>77394006</v>
      </c>
      <c r="BS10">
        <v>0</v>
      </c>
      <c r="BT10">
        <v>0</v>
      </c>
      <c r="BU10">
        <v>7859405</v>
      </c>
      <c r="BV10">
        <v>7859405</v>
      </c>
      <c r="BW10">
        <v>2382635</v>
      </c>
      <c r="BX10">
        <v>3103271826</v>
      </c>
      <c r="BY10">
        <v>3.48</v>
      </c>
      <c r="BZ10">
        <v>80063</v>
      </c>
      <c r="CA10">
        <v>9.19</v>
      </c>
      <c r="CB10">
        <v>208</v>
      </c>
      <c r="CC10">
        <v>7581726</v>
      </c>
      <c r="CD10">
        <v>3743005</v>
      </c>
      <c r="CE10">
        <v>3080859</v>
      </c>
      <c r="CF10">
        <v>999149</v>
      </c>
      <c r="CG10" t="s">
        <v>7884</v>
      </c>
    </row>
    <row r="11" spans="1:85" x14ac:dyDescent="0.25">
      <c r="A11" t="s">
        <v>7897</v>
      </c>
      <c r="B11" t="s">
        <v>7881</v>
      </c>
      <c r="C11" t="s">
        <v>7898</v>
      </c>
      <c r="D11" t="s">
        <v>6539</v>
      </c>
      <c r="E11" s="525">
        <v>45473</v>
      </c>
      <c r="F11" s="525">
        <v>45736</v>
      </c>
      <c r="G11">
        <v>27272</v>
      </c>
      <c r="H11">
        <v>0</v>
      </c>
      <c r="I11">
        <v>101785</v>
      </c>
      <c r="J11">
        <v>0</v>
      </c>
      <c r="K11">
        <v>0</v>
      </c>
      <c r="L11">
        <v>0</v>
      </c>
      <c r="M11">
        <v>6384</v>
      </c>
      <c r="N11">
        <v>135441</v>
      </c>
      <c r="O11">
        <v>0</v>
      </c>
      <c r="P11">
        <v>0</v>
      </c>
      <c r="Q11">
        <v>153341</v>
      </c>
      <c r="R11">
        <v>40332</v>
      </c>
      <c r="S11">
        <v>0</v>
      </c>
      <c r="T11">
        <v>61828</v>
      </c>
      <c r="U11">
        <v>12543</v>
      </c>
      <c r="V11">
        <v>0</v>
      </c>
      <c r="W11">
        <v>268044</v>
      </c>
      <c r="X11">
        <v>403485</v>
      </c>
      <c r="Y11">
        <v>56591</v>
      </c>
      <c r="Z11">
        <v>2261</v>
      </c>
      <c r="AA11">
        <v>0</v>
      </c>
      <c r="AB11">
        <v>18800</v>
      </c>
      <c r="AC11">
        <v>82008</v>
      </c>
      <c r="AD11">
        <v>93598</v>
      </c>
      <c r="AE11">
        <v>0</v>
      </c>
      <c r="AF11">
        <v>34960</v>
      </c>
      <c r="AG11">
        <v>288218</v>
      </c>
      <c r="AH11">
        <v>691703</v>
      </c>
      <c r="AI11">
        <v>679713</v>
      </c>
      <c r="AJ11">
        <v>195221</v>
      </c>
      <c r="AK11">
        <v>33189</v>
      </c>
      <c r="AL11">
        <v>179034</v>
      </c>
      <c r="AM11">
        <v>105585</v>
      </c>
      <c r="AN11">
        <v>241564</v>
      </c>
      <c r="AO11">
        <v>1434306</v>
      </c>
      <c r="AP11">
        <v>2732876</v>
      </c>
      <c r="AQ11">
        <v>4167182</v>
      </c>
      <c r="AR11">
        <v>-3475479</v>
      </c>
      <c r="AS11">
        <v>143758</v>
      </c>
      <c r="AT11">
        <v>-171</v>
      </c>
      <c r="AU11">
        <v>6261429</v>
      </c>
      <c r="AV11">
        <v>63350</v>
      </c>
      <c r="AW11">
        <v>0</v>
      </c>
      <c r="AX11">
        <v>0</v>
      </c>
      <c r="AY11">
        <v>165035</v>
      </c>
      <c r="AZ11">
        <v>6633401</v>
      </c>
      <c r="BA11">
        <v>3157922</v>
      </c>
      <c r="BB11">
        <v>56752164</v>
      </c>
      <c r="BC11">
        <v>59910086</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BX11">
        <v>0</v>
      </c>
      <c r="BY11">
        <v>0</v>
      </c>
      <c r="BZ11">
        <v>0</v>
      </c>
      <c r="CA11">
        <v>0</v>
      </c>
      <c r="CB11">
        <v>0</v>
      </c>
      <c r="CC11">
        <v>0</v>
      </c>
      <c r="CD11">
        <v>0</v>
      </c>
      <c r="CE11">
        <v>0</v>
      </c>
      <c r="CF11">
        <v>0</v>
      </c>
      <c r="CG11" t="s">
        <v>7884</v>
      </c>
    </row>
    <row r="12" spans="1:85" x14ac:dyDescent="0.25">
      <c r="A12" t="s">
        <v>7899</v>
      </c>
      <c r="B12" t="s">
        <v>7881</v>
      </c>
      <c r="C12" t="s">
        <v>7900</v>
      </c>
      <c r="D12" t="s">
        <v>5615</v>
      </c>
      <c r="E12" s="525">
        <v>45473</v>
      </c>
      <c r="F12" s="525">
        <v>45646</v>
      </c>
      <c r="G12">
        <v>9770</v>
      </c>
      <c r="H12">
        <v>0</v>
      </c>
      <c r="I12">
        <v>31751</v>
      </c>
      <c r="J12">
        <v>0</v>
      </c>
      <c r="K12">
        <v>2637</v>
      </c>
      <c r="L12">
        <v>0</v>
      </c>
      <c r="M12">
        <v>0</v>
      </c>
      <c r="N12">
        <v>44158</v>
      </c>
      <c r="O12">
        <v>0</v>
      </c>
      <c r="P12">
        <v>0</v>
      </c>
      <c r="Q12">
        <v>6602</v>
      </c>
      <c r="R12">
        <v>0</v>
      </c>
      <c r="S12">
        <v>0</v>
      </c>
      <c r="T12">
        <v>0</v>
      </c>
      <c r="U12">
        <v>0</v>
      </c>
      <c r="V12">
        <v>0</v>
      </c>
      <c r="W12">
        <v>6602</v>
      </c>
      <c r="X12">
        <v>50760</v>
      </c>
      <c r="Y12">
        <v>12339</v>
      </c>
      <c r="Z12">
        <v>0</v>
      </c>
      <c r="AA12">
        <v>0</v>
      </c>
      <c r="AB12">
        <v>11</v>
      </c>
      <c r="AC12">
        <v>0</v>
      </c>
      <c r="AD12">
        <v>0</v>
      </c>
      <c r="AE12">
        <v>0</v>
      </c>
      <c r="AF12">
        <v>0</v>
      </c>
      <c r="AG12">
        <v>12350</v>
      </c>
      <c r="AH12">
        <v>63110</v>
      </c>
      <c r="AI12">
        <v>239920</v>
      </c>
      <c r="AJ12">
        <v>6899</v>
      </c>
      <c r="AK12">
        <v>1194</v>
      </c>
      <c r="AL12">
        <v>89554</v>
      </c>
      <c r="AM12">
        <v>0</v>
      </c>
      <c r="AN12">
        <v>6054</v>
      </c>
      <c r="AO12">
        <v>343621</v>
      </c>
      <c r="AP12">
        <v>27369</v>
      </c>
      <c r="AQ12">
        <v>370990</v>
      </c>
      <c r="AR12">
        <v>-307880</v>
      </c>
      <c r="AS12">
        <v>0</v>
      </c>
      <c r="AT12">
        <v>0</v>
      </c>
      <c r="AU12">
        <v>3051025</v>
      </c>
      <c r="AV12">
        <v>0</v>
      </c>
      <c r="AW12">
        <v>0</v>
      </c>
      <c r="AX12">
        <v>0</v>
      </c>
      <c r="AY12">
        <v>0</v>
      </c>
      <c r="AZ12">
        <v>3051025</v>
      </c>
      <c r="BA12">
        <v>2743145</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t="s">
        <v>7884</v>
      </c>
    </row>
    <row r="13" spans="1:85" x14ac:dyDescent="0.25">
      <c r="A13" t="s">
        <v>7901</v>
      </c>
      <c r="B13" t="s">
        <v>7881</v>
      </c>
      <c r="C13" t="s">
        <v>7902</v>
      </c>
      <c r="D13" t="s">
        <v>7903</v>
      </c>
      <c r="E13" s="525">
        <v>45657</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BX13">
        <v>0</v>
      </c>
      <c r="BY13">
        <v>0</v>
      </c>
      <c r="BZ13">
        <v>0</v>
      </c>
      <c r="CA13">
        <v>0</v>
      </c>
      <c r="CB13">
        <v>0</v>
      </c>
      <c r="CC13">
        <v>0</v>
      </c>
      <c r="CD13">
        <v>0</v>
      </c>
      <c r="CE13">
        <v>0</v>
      </c>
      <c r="CF13">
        <v>0</v>
      </c>
      <c r="CG13" t="s">
        <v>7884</v>
      </c>
    </row>
    <row r="14" spans="1:85" x14ac:dyDescent="0.25">
      <c r="A14" t="s">
        <v>7904</v>
      </c>
      <c r="B14" t="s">
        <v>7881</v>
      </c>
      <c r="C14" t="s">
        <v>7905</v>
      </c>
      <c r="D14" t="s">
        <v>7906</v>
      </c>
      <c r="E14" s="525">
        <v>45656</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t="s">
        <v>7884</v>
      </c>
    </row>
    <row r="15" spans="1:85" x14ac:dyDescent="0.25">
      <c r="A15" t="s">
        <v>7907</v>
      </c>
      <c r="B15" t="s">
        <v>7881</v>
      </c>
      <c r="C15" t="s">
        <v>7908</v>
      </c>
      <c r="D15" t="s">
        <v>6537</v>
      </c>
      <c r="E15" s="525">
        <v>45473</v>
      </c>
      <c r="F15" s="525">
        <v>45657</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901598</v>
      </c>
      <c r="AJ15">
        <v>129946</v>
      </c>
      <c r="AK15">
        <v>752418</v>
      </c>
      <c r="AL15">
        <v>123957</v>
      </c>
      <c r="AM15">
        <v>51741</v>
      </c>
      <c r="AN15">
        <v>20346</v>
      </c>
      <c r="AO15">
        <v>1980006</v>
      </c>
      <c r="AP15">
        <v>826674</v>
      </c>
      <c r="AQ15">
        <v>2806680</v>
      </c>
      <c r="AR15">
        <v>-2806680</v>
      </c>
      <c r="AS15">
        <v>0</v>
      </c>
      <c r="AT15">
        <v>0</v>
      </c>
      <c r="AU15">
        <v>10234164</v>
      </c>
      <c r="AV15">
        <v>0</v>
      </c>
      <c r="AW15">
        <v>0</v>
      </c>
      <c r="AX15">
        <v>0</v>
      </c>
      <c r="AY15">
        <v>0</v>
      </c>
      <c r="AZ15">
        <v>10234164</v>
      </c>
      <c r="BA15">
        <v>7427484</v>
      </c>
      <c r="BB15">
        <v>0</v>
      </c>
      <c r="BC15">
        <v>0</v>
      </c>
      <c r="BD15">
        <v>10851885</v>
      </c>
      <c r="BE15">
        <v>344785</v>
      </c>
      <c r="BF15">
        <v>0</v>
      </c>
      <c r="BG15">
        <v>0</v>
      </c>
      <c r="BH15">
        <v>14000</v>
      </c>
      <c r="BI15">
        <v>11210670</v>
      </c>
      <c r="BJ15">
        <v>0</v>
      </c>
      <c r="BK15">
        <v>0</v>
      </c>
      <c r="BL15">
        <v>0</v>
      </c>
      <c r="BM15">
        <v>0</v>
      </c>
      <c r="BN15">
        <v>0</v>
      </c>
      <c r="BO15">
        <v>0</v>
      </c>
      <c r="BP15">
        <v>0</v>
      </c>
      <c r="BQ15">
        <v>0</v>
      </c>
      <c r="BR15">
        <v>0</v>
      </c>
      <c r="BS15">
        <v>0</v>
      </c>
      <c r="BT15">
        <v>0</v>
      </c>
      <c r="BU15">
        <v>0</v>
      </c>
      <c r="BV15">
        <v>0</v>
      </c>
      <c r="BW15">
        <v>0</v>
      </c>
      <c r="BX15">
        <v>0</v>
      </c>
      <c r="BY15">
        <v>0</v>
      </c>
      <c r="BZ15">
        <v>82291</v>
      </c>
      <c r="CA15">
        <v>0</v>
      </c>
      <c r="CB15">
        <v>8</v>
      </c>
      <c r="CC15">
        <v>0</v>
      </c>
      <c r="CD15">
        <v>37273</v>
      </c>
      <c r="CE15">
        <v>175990</v>
      </c>
      <c r="CF15">
        <v>0</v>
      </c>
      <c r="CG15" t="s">
        <v>7884</v>
      </c>
    </row>
    <row r="16" spans="1:85" x14ac:dyDescent="0.25">
      <c r="A16" t="s">
        <v>7892</v>
      </c>
      <c r="B16" t="s">
        <v>7909</v>
      </c>
      <c r="C16" t="s">
        <v>7910</v>
      </c>
      <c r="D16" t="s">
        <v>6534</v>
      </c>
      <c r="E16" s="525">
        <v>45565</v>
      </c>
      <c r="F16" s="525">
        <v>45742</v>
      </c>
      <c r="G16" s="1006">
        <v>55668680</v>
      </c>
      <c r="H16">
        <v>0</v>
      </c>
      <c r="I16">
        <v>169734808</v>
      </c>
      <c r="J16">
        <v>0</v>
      </c>
      <c r="K16">
        <v>12312071</v>
      </c>
      <c r="L16">
        <v>14581944</v>
      </c>
      <c r="M16">
        <v>-14445252</v>
      </c>
      <c r="N16">
        <v>237852251</v>
      </c>
      <c r="O16">
        <v>1928023</v>
      </c>
      <c r="P16">
        <v>0</v>
      </c>
      <c r="Q16">
        <v>7157356</v>
      </c>
      <c r="R16">
        <v>10950854</v>
      </c>
      <c r="S16">
        <v>0</v>
      </c>
      <c r="T16">
        <v>2460536</v>
      </c>
      <c r="U16">
        <v>448291</v>
      </c>
      <c r="V16">
        <v>5072508</v>
      </c>
      <c r="W16">
        <v>28017568</v>
      </c>
      <c r="X16">
        <v>265869819</v>
      </c>
      <c r="Y16">
        <v>3175562</v>
      </c>
      <c r="Z16">
        <v>45304429</v>
      </c>
      <c r="AA16">
        <v>23896539</v>
      </c>
      <c r="AB16">
        <v>25917299</v>
      </c>
      <c r="AC16">
        <v>129029556</v>
      </c>
      <c r="AD16">
        <v>142808434</v>
      </c>
      <c r="AE16">
        <v>53380288</v>
      </c>
      <c r="AF16">
        <v>31623446</v>
      </c>
      <c r="AG16">
        <v>455135553</v>
      </c>
      <c r="AH16">
        <v>721005372</v>
      </c>
      <c r="AI16">
        <v>116821021</v>
      </c>
      <c r="AJ16">
        <v>32118678</v>
      </c>
      <c r="AK16">
        <v>12967141</v>
      </c>
      <c r="AL16">
        <v>305724228</v>
      </c>
      <c r="AM16">
        <v>15199429</v>
      </c>
      <c r="AN16">
        <v>8506846</v>
      </c>
      <c r="AO16">
        <v>491337343</v>
      </c>
      <c r="AP16" s="1006">
        <v>230241000</v>
      </c>
      <c r="AQ16">
        <v>721578343</v>
      </c>
      <c r="AR16">
        <v>-572971</v>
      </c>
      <c r="AS16" s="1006">
        <v>95423000</v>
      </c>
      <c r="AT16" s="1006">
        <v>-104628000</v>
      </c>
      <c r="AU16" s="1006">
        <v>18451000</v>
      </c>
      <c r="AV16" s="1006">
        <v>113052000</v>
      </c>
      <c r="AW16" s="1006">
        <v>172743000</v>
      </c>
      <c r="AX16">
        <v>0</v>
      </c>
      <c r="AY16">
        <v>85602000</v>
      </c>
      <c r="AZ16">
        <v>380643000</v>
      </c>
      <c r="BA16">
        <v>380070029</v>
      </c>
      <c r="BB16">
        <v>3494869807</v>
      </c>
      <c r="BC16">
        <v>3874939543</v>
      </c>
      <c r="BD16">
        <v>24184923</v>
      </c>
      <c r="BE16">
        <v>227840826</v>
      </c>
      <c r="BF16">
        <v>3097989</v>
      </c>
      <c r="BG16">
        <v>73550071</v>
      </c>
      <c r="BH16">
        <v>676949</v>
      </c>
      <c r="BI16">
        <v>329350758</v>
      </c>
      <c r="BJ16">
        <v>2519000000</v>
      </c>
      <c r="BK16">
        <v>72992000</v>
      </c>
      <c r="BL16" s="1006">
        <v>69004000</v>
      </c>
      <c r="BM16">
        <v>2660996000</v>
      </c>
      <c r="BN16">
        <v>104086000</v>
      </c>
      <c r="BO16">
        <v>0</v>
      </c>
      <c r="BP16">
        <v>609480000</v>
      </c>
      <c r="BQ16">
        <v>713566000</v>
      </c>
      <c r="BR16">
        <v>776221000</v>
      </c>
      <c r="BS16">
        <v>0</v>
      </c>
      <c r="BT16">
        <v>56000</v>
      </c>
      <c r="BU16">
        <v>317880069</v>
      </c>
      <c r="BV16">
        <v>101756878</v>
      </c>
      <c r="BW16">
        <v>29080689</v>
      </c>
      <c r="BX16">
        <v>32053942</v>
      </c>
      <c r="BY16">
        <v>1.8</v>
      </c>
      <c r="BZ16">
        <v>410306</v>
      </c>
      <c r="CA16">
        <v>8.18</v>
      </c>
      <c r="CB16">
        <v>914</v>
      </c>
      <c r="CC16" s="1006">
        <v>57956860</v>
      </c>
      <c r="CD16">
        <v>17404666</v>
      </c>
      <c r="CE16">
        <v>88873658</v>
      </c>
      <c r="CF16">
        <v>3864515</v>
      </c>
      <c r="CG16" t="s">
        <v>7884</v>
      </c>
    </row>
    <row r="17" spans="1:85" x14ac:dyDescent="0.25">
      <c r="A17" t="s">
        <v>7895</v>
      </c>
      <c r="B17" t="s">
        <v>7881</v>
      </c>
      <c r="C17" t="s">
        <v>7911</v>
      </c>
      <c r="D17" t="s">
        <v>7912</v>
      </c>
      <c r="E17" s="525">
        <v>45473</v>
      </c>
      <c r="F17" s="525">
        <v>45671</v>
      </c>
      <c r="G17">
        <v>130887</v>
      </c>
      <c r="H17">
        <v>0</v>
      </c>
      <c r="I17">
        <v>281813</v>
      </c>
      <c r="J17">
        <v>0</v>
      </c>
      <c r="K17">
        <v>20264</v>
      </c>
      <c r="L17">
        <v>0</v>
      </c>
      <c r="M17">
        <v>0</v>
      </c>
      <c r="N17">
        <v>432964</v>
      </c>
      <c r="O17">
        <v>0</v>
      </c>
      <c r="P17">
        <v>4537</v>
      </c>
      <c r="Q17">
        <v>302865</v>
      </c>
      <c r="R17">
        <v>397771</v>
      </c>
      <c r="S17">
        <v>0</v>
      </c>
      <c r="T17">
        <v>116660</v>
      </c>
      <c r="U17">
        <v>72237</v>
      </c>
      <c r="V17">
        <v>214932</v>
      </c>
      <c r="W17">
        <v>1109002</v>
      </c>
      <c r="X17">
        <v>1541966</v>
      </c>
      <c r="Y17">
        <v>632349</v>
      </c>
      <c r="Z17">
        <v>257901</v>
      </c>
      <c r="AA17">
        <v>0</v>
      </c>
      <c r="AB17">
        <v>33396</v>
      </c>
      <c r="AC17">
        <v>1186626</v>
      </c>
      <c r="AD17">
        <v>725534</v>
      </c>
      <c r="AE17">
        <v>0</v>
      </c>
      <c r="AF17">
        <v>121859</v>
      </c>
      <c r="AG17">
        <v>2957665</v>
      </c>
      <c r="AH17">
        <v>4499631</v>
      </c>
      <c r="AI17">
        <v>3472981</v>
      </c>
      <c r="AJ17">
        <v>918249</v>
      </c>
      <c r="AK17">
        <v>329904</v>
      </c>
      <c r="AL17">
        <v>1010844</v>
      </c>
      <c r="AM17">
        <v>275847</v>
      </c>
      <c r="AN17">
        <v>-234500</v>
      </c>
      <c r="AO17">
        <v>5773325</v>
      </c>
      <c r="AP17">
        <v>8014097</v>
      </c>
      <c r="AQ17">
        <v>13787422</v>
      </c>
      <c r="AR17">
        <v>-9287791</v>
      </c>
      <c r="AS17">
        <v>2551</v>
      </c>
      <c r="AT17">
        <v>-190754</v>
      </c>
      <c r="AU17">
        <v>953314</v>
      </c>
      <c r="AV17">
        <v>294912</v>
      </c>
      <c r="AW17">
        <v>2061712</v>
      </c>
      <c r="AX17">
        <v>0</v>
      </c>
      <c r="AY17">
        <v>1015262</v>
      </c>
      <c r="AZ17">
        <v>4136997</v>
      </c>
      <c r="BA17">
        <v>-5150794</v>
      </c>
      <c r="BB17">
        <v>77286514</v>
      </c>
      <c r="BC17" s="1006">
        <v>72135720</v>
      </c>
      <c r="BD17">
        <v>0</v>
      </c>
      <c r="BE17">
        <v>0</v>
      </c>
      <c r="BF17">
        <v>0</v>
      </c>
      <c r="BG17">
        <v>0</v>
      </c>
      <c r="BH17">
        <v>1254125</v>
      </c>
      <c r="BI17">
        <v>1254125</v>
      </c>
      <c r="BJ17">
        <v>3797941</v>
      </c>
      <c r="BK17">
        <v>9803778</v>
      </c>
      <c r="BL17">
        <v>0</v>
      </c>
      <c r="BM17">
        <v>13601719</v>
      </c>
      <c r="BN17">
        <v>14461182</v>
      </c>
      <c r="BO17">
        <v>0</v>
      </c>
      <c r="BP17">
        <v>0</v>
      </c>
      <c r="BQ17">
        <v>14461182</v>
      </c>
      <c r="BR17">
        <v>4599347</v>
      </c>
      <c r="BS17">
        <v>0</v>
      </c>
      <c r="BT17">
        <v>245000</v>
      </c>
      <c r="BU17">
        <v>488908</v>
      </c>
      <c r="BV17">
        <v>0</v>
      </c>
      <c r="BW17">
        <v>65733</v>
      </c>
      <c r="BX17">
        <v>102290831</v>
      </c>
      <c r="BY17">
        <v>1.98</v>
      </c>
      <c r="BZ17">
        <v>34670</v>
      </c>
      <c r="CA17">
        <v>6.59</v>
      </c>
      <c r="CB17">
        <v>50</v>
      </c>
      <c r="CC17">
        <v>709925</v>
      </c>
      <c r="CD17">
        <v>368511</v>
      </c>
      <c r="CE17">
        <v>776486</v>
      </c>
      <c r="CF17">
        <v>50766</v>
      </c>
      <c r="CG17" t="s">
        <v>7884</v>
      </c>
    </row>
    <row r="18" spans="1:85" x14ac:dyDescent="0.25">
      <c r="A18" t="s">
        <v>7913</v>
      </c>
      <c r="B18" t="s">
        <v>7881</v>
      </c>
      <c r="C18" t="s">
        <v>7914</v>
      </c>
      <c r="D18" t="s">
        <v>7915</v>
      </c>
      <c r="E18" s="525">
        <v>45657</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t="s">
        <v>7884</v>
      </c>
    </row>
    <row r="19" spans="1:85" x14ac:dyDescent="0.25">
      <c r="A19" t="s">
        <v>7916</v>
      </c>
      <c r="B19" t="s">
        <v>7886</v>
      </c>
      <c r="C19" t="s">
        <v>7917</v>
      </c>
      <c r="D19" t="s">
        <v>6650</v>
      </c>
      <c r="E19" s="525">
        <v>45565</v>
      </c>
      <c r="F19" s="525">
        <v>45744</v>
      </c>
      <c r="G19">
        <v>4290022</v>
      </c>
      <c r="H19">
        <v>0</v>
      </c>
      <c r="I19">
        <v>8481832</v>
      </c>
      <c r="J19">
        <v>0</v>
      </c>
      <c r="K19">
        <v>101952</v>
      </c>
      <c r="L19">
        <v>0</v>
      </c>
      <c r="M19">
        <v>2243581</v>
      </c>
      <c r="N19">
        <v>15117387</v>
      </c>
      <c r="O19">
        <v>330998</v>
      </c>
      <c r="P19">
        <v>905504</v>
      </c>
      <c r="Q19">
        <v>2252817</v>
      </c>
      <c r="R19">
        <v>468767</v>
      </c>
      <c r="S19">
        <v>0</v>
      </c>
      <c r="T19">
        <v>694989</v>
      </c>
      <c r="U19">
        <v>279839</v>
      </c>
      <c r="V19">
        <v>668895</v>
      </c>
      <c r="W19">
        <v>5601809</v>
      </c>
      <c r="X19">
        <v>20719196</v>
      </c>
      <c r="Y19">
        <v>6963899</v>
      </c>
      <c r="Z19">
        <v>1462443</v>
      </c>
      <c r="AA19">
        <v>1420820</v>
      </c>
      <c r="AB19">
        <v>181653</v>
      </c>
      <c r="AC19">
        <v>8601388</v>
      </c>
      <c r="AD19">
        <v>12403905</v>
      </c>
      <c r="AE19">
        <v>0</v>
      </c>
      <c r="AF19">
        <v>3146508</v>
      </c>
      <c r="AG19">
        <v>34180616</v>
      </c>
      <c r="AH19">
        <v>54899812</v>
      </c>
      <c r="AI19">
        <v>27276626</v>
      </c>
      <c r="AJ19">
        <v>2444494</v>
      </c>
      <c r="AK19">
        <v>3137292</v>
      </c>
      <c r="AL19">
        <v>6501024</v>
      </c>
      <c r="AM19">
        <v>751189</v>
      </c>
      <c r="AN19">
        <v>643705</v>
      </c>
      <c r="AO19">
        <v>40754330</v>
      </c>
      <c r="AP19">
        <v>20834623</v>
      </c>
      <c r="AQ19">
        <v>61588953</v>
      </c>
      <c r="AR19">
        <v>-6689141</v>
      </c>
      <c r="AS19">
        <v>8038838</v>
      </c>
      <c r="AT19">
        <v>-590219</v>
      </c>
      <c r="AU19">
        <v>36037285</v>
      </c>
      <c r="AV19">
        <v>7582273</v>
      </c>
      <c r="AW19">
        <v>0</v>
      </c>
      <c r="AX19">
        <v>0</v>
      </c>
      <c r="AY19">
        <v>2268514</v>
      </c>
      <c r="AZ19">
        <v>53336691</v>
      </c>
      <c r="BA19">
        <v>46647550</v>
      </c>
      <c r="BB19" s="1006">
        <v>502049710</v>
      </c>
      <c r="BC19">
        <v>548936988</v>
      </c>
      <c r="BD19">
        <v>0</v>
      </c>
      <c r="BE19">
        <v>0</v>
      </c>
      <c r="BF19">
        <v>0</v>
      </c>
      <c r="BG19">
        <v>0</v>
      </c>
      <c r="BH19">
        <v>22988787</v>
      </c>
      <c r="BI19">
        <v>22988787</v>
      </c>
      <c r="BJ19">
        <v>16665000</v>
      </c>
      <c r="BK19">
        <v>0</v>
      </c>
      <c r="BL19">
        <v>0</v>
      </c>
      <c r="BM19">
        <v>16665000</v>
      </c>
      <c r="BN19">
        <v>0</v>
      </c>
      <c r="BO19">
        <v>0</v>
      </c>
      <c r="BP19">
        <v>31542086</v>
      </c>
      <c r="BQ19">
        <v>31542086</v>
      </c>
      <c r="BR19">
        <v>67128806</v>
      </c>
      <c r="BS19">
        <v>0</v>
      </c>
      <c r="BT19">
        <v>0</v>
      </c>
      <c r="BU19">
        <v>3992818</v>
      </c>
      <c r="BV19">
        <v>0</v>
      </c>
      <c r="BW19">
        <v>2008800</v>
      </c>
      <c r="BX19">
        <v>2329200</v>
      </c>
      <c r="BY19">
        <v>2.99</v>
      </c>
      <c r="BZ19">
        <v>121782</v>
      </c>
      <c r="CA19">
        <v>7.53</v>
      </c>
      <c r="CB19">
        <v>252</v>
      </c>
      <c r="CC19">
        <v>3779180</v>
      </c>
      <c r="CD19">
        <v>2887880</v>
      </c>
      <c r="CE19">
        <v>1343201</v>
      </c>
      <c r="CF19">
        <v>864448</v>
      </c>
      <c r="CG19" t="s">
        <v>7884</v>
      </c>
    </row>
    <row r="20" spans="1:85" x14ac:dyDescent="0.25">
      <c r="A20" t="s">
        <v>7918</v>
      </c>
      <c r="B20" t="s">
        <v>7886</v>
      </c>
      <c r="C20" t="s">
        <v>7919</v>
      </c>
      <c r="D20" t="s">
        <v>6321</v>
      </c>
      <c r="E20" s="525">
        <v>45473</v>
      </c>
      <c r="F20" s="525">
        <v>45646</v>
      </c>
      <c r="G20">
        <v>1756337</v>
      </c>
      <c r="H20">
        <v>0</v>
      </c>
      <c r="I20">
        <v>2688163</v>
      </c>
      <c r="J20">
        <v>0</v>
      </c>
      <c r="K20">
        <v>0</v>
      </c>
      <c r="L20">
        <v>0</v>
      </c>
      <c r="M20">
        <v>0</v>
      </c>
      <c r="N20">
        <v>4444500</v>
      </c>
      <c r="O20">
        <v>107779</v>
      </c>
      <c r="P20">
        <v>0</v>
      </c>
      <c r="Q20">
        <v>379545</v>
      </c>
      <c r="R20">
        <v>1986706</v>
      </c>
      <c r="S20">
        <v>0</v>
      </c>
      <c r="T20">
        <v>0</v>
      </c>
      <c r="U20">
        <v>140008</v>
      </c>
      <c r="V20">
        <v>0</v>
      </c>
      <c r="W20">
        <v>2614038</v>
      </c>
      <c r="X20">
        <v>7058538</v>
      </c>
      <c r="Y20">
        <v>840450</v>
      </c>
      <c r="Z20">
        <v>279314</v>
      </c>
      <c r="AA20">
        <v>366841</v>
      </c>
      <c r="AB20">
        <v>136758</v>
      </c>
      <c r="AC20">
        <v>3667965</v>
      </c>
      <c r="AD20">
        <v>7339549</v>
      </c>
      <c r="AE20">
        <v>0</v>
      </c>
      <c r="AF20">
        <v>3269697</v>
      </c>
      <c r="AG20">
        <v>15900574</v>
      </c>
      <c r="AH20">
        <v>22959112</v>
      </c>
      <c r="AI20">
        <v>5744561</v>
      </c>
      <c r="AJ20">
        <v>1667413</v>
      </c>
      <c r="AK20">
        <v>1656506</v>
      </c>
      <c r="AL20">
        <v>7359247</v>
      </c>
      <c r="AM20">
        <v>423613</v>
      </c>
      <c r="AN20">
        <v>4539555</v>
      </c>
      <c r="AO20">
        <v>21390895</v>
      </c>
      <c r="AP20">
        <v>8149621</v>
      </c>
      <c r="AQ20">
        <v>29540516</v>
      </c>
      <c r="AR20">
        <v>-6581404</v>
      </c>
      <c r="AS20">
        <v>579593</v>
      </c>
      <c r="AT20">
        <v>-1082126</v>
      </c>
      <c r="AU20">
        <v>14997406</v>
      </c>
      <c r="AV20">
        <v>2577575</v>
      </c>
      <c r="AW20">
        <v>0</v>
      </c>
      <c r="AX20">
        <v>0</v>
      </c>
      <c r="AY20">
        <v>288461</v>
      </c>
      <c r="AZ20">
        <v>17360909</v>
      </c>
      <c r="BA20">
        <v>10779505</v>
      </c>
      <c r="BB20">
        <v>222794214</v>
      </c>
      <c r="BC20">
        <v>233573719</v>
      </c>
      <c r="BD20">
        <v>9146689</v>
      </c>
      <c r="BE20">
        <v>3620752</v>
      </c>
      <c r="BF20">
        <v>0</v>
      </c>
      <c r="BG20">
        <v>0</v>
      </c>
      <c r="BH20">
        <v>2583912</v>
      </c>
      <c r="BI20">
        <v>15351353</v>
      </c>
      <c r="BJ20">
        <v>23360599</v>
      </c>
      <c r="BK20">
        <v>3678837</v>
      </c>
      <c r="BL20">
        <v>0</v>
      </c>
      <c r="BM20">
        <v>27039436</v>
      </c>
      <c r="BN20">
        <v>3396234</v>
      </c>
      <c r="BO20">
        <v>0</v>
      </c>
      <c r="BP20">
        <v>17897154</v>
      </c>
      <c r="BQ20">
        <v>21293388</v>
      </c>
      <c r="BR20">
        <v>9500497</v>
      </c>
      <c r="BS20">
        <v>0</v>
      </c>
      <c r="BT20">
        <v>383419</v>
      </c>
      <c r="BU20">
        <v>1008822</v>
      </c>
      <c r="BV20">
        <v>728754</v>
      </c>
      <c r="BW20">
        <v>643647</v>
      </c>
      <c r="BX20">
        <v>787303383</v>
      </c>
      <c r="BY20">
        <v>2.68</v>
      </c>
      <c r="BZ20">
        <v>94003</v>
      </c>
      <c r="CA20">
        <v>6.91</v>
      </c>
      <c r="CB20">
        <v>55</v>
      </c>
      <c r="CC20">
        <v>1113024</v>
      </c>
      <c r="CD20">
        <v>0</v>
      </c>
      <c r="CE20">
        <v>4150508</v>
      </c>
      <c r="CF20">
        <v>107295</v>
      </c>
      <c r="CG20" t="s">
        <v>7884</v>
      </c>
    </row>
    <row r="21" spans="1:85" x14ac:dyDescent="0.25">
      <c r="A21" t="s">
        <v>7920</v>
      </c>
      <c r="B21" t="s">
        <v>7881</v>
      </c>
      <c r="C21" t="s">
        <v>7921</v>
      </c>
      <c r="D21" t="s">
        <v>7922</v>
      </c>
      <c r="E21" s="525">
        <v>45473</v>
      </c>
      <c r="F21" s="525">
        <v>45641</v>
      </c>
      <c r="G21">
        <v>170929</v>
      </c>
      <c r="H21">
        <v>0</v>
      </c>
      <c r="I21">
        <v>109401</v>
      </c>
      <c r="J21">
        <v>0</v>
      </c>
      <c r="K21">
        <v>14677</v>
      </c>
      <c r="L21">
        <v>0</v>
      </c>
      <c r="M21">
        <v>0</v>
      </c>
      <c r="N21">
        <v>295007</v>
      </c>
      <c r="O21">
        <v>26453</v>
      </c>
      <c r="P21">
        <v>12717</v>
      </c>
      <c r="Q21">
        <v>0</v>
      </c>
      <c r="R21">
        <v>0</v>
      </c>
      <c r="S21">
        <v>0</v>
      </c>
      <c r="T21">
        <v>0</v>
      </c>
      <c r="U21">
        <v>0</v>
      </c>
      <c r="V21">
        <v>53516</v>
      </c>
      <c r="W21">
        <v>92686</v>
      </c>
      <c r="X21">
        <v>387693</v>
      </c>
      <c r="Y21">
        <v>3529</v>
      </c>
      <c r="Z21">
        <v>0</v>
      </c>
      <c r="AA21">
        <v>0</v>
      </c>
      <c r="AB21">
        <v>100</v>
      </c>
      <c r="AC21">
        <v>4461</v>
      </c>
      <c r="AD21">
        <v>9434</v>
      </c>
      <c r="AE21">
        <v>0</v>
      </c>
      <c r="AF21">
        <v>16962</v>
      </c>
      <c r="AG21">
        <v>34486</v>
      </c>
      <c r="AH21">
        <v>422179</v>
      </c>
      <c r="AI21">
        <v>1942425</v>
      </c>
      <c r="AJ21">
        <v>250026</v>
      </c>
      <c r="AK21">
        <v>50599</v>
      </c>
      <c r="AL21">
        <v>715078</v>
      </c>
      <c r="AM21">
        <v>42147</v>
      </c>
      <c r="AN21">
        <v>598374</v>
      </c>
      <c r="AO21">
        <v>3598649</v>
      </c>
      <c r="AP21">
        <v>1507175</v>
      </c>
      <c r="AQ21">
        <v>5105824</v>
      </c>
      <c r="AR21">
        <v>-4683645</v>
      </c>
      <c r="AS21">
        <v>568888</v>
      </c>
      <c r="AT21">
        <v>-617213</v>
      </c>
      <c r="AU21">
        <v>0</v>
      </c>
      <c r="AV21">
        <v>0</v>
      </c>
      <c r="AW21">
        <v>147523</v>
      </c>
      <c r="AX21">
        <v>0</v>
      </c>
      <c r="AY21">
        <v>1196</v>
      </c>
      <c r="AZ21">
        <v>100394</v>
      </c>
      <c r="BA21">
        <v>-4583251</v>
      </c>
      <c r="BB21">
        <v>0</v>
      </c>
      <c r="BC21">
        <v>0</v>
      </c>
      <c r="BD21">
        <v>3475271</v>
      </c>
      <c r="BE21">
        <v>0</v>
      </c>
      <c r="BF21">
        <v>0</v>
      </c>
      <c r="BG21">
        <v>0</v>
      </c>
      <c r="BH21">
        <v>218</v>
      </c>
      <c r="BI21">
        <v>3475489</v>
      </c>
      <c r="BJ21">
        <v>14161245</v>
      </c>
      <c r="BK21">
        <v>0</v>
      </c>
      <c r="BL21">
        <v>0</v>
      </c>
      <c r="BM21">
        <v>14161245</v>
      </c>
      <c r="BN21">
        <v>1039208</v>
      </c>
      <c r="BO21">
        <v>0</v>
      </c>
      <c r="BP21">
        <v>0</v>
      </c>
      <c r="BQ21">
        <v>1039208</v>
      </c>
      <c r="BR21">
        <v>445229</v>
      </c>
      <c r="BS21">
        <v>0</v>
      </c>
      <c r="BT21">
        <v>0</v>
      </c>
      <c r="BU21">
        <v>655965</v>
      </c>
      <c r="BV21">
        <v>655965</v>
      </c>
      <c r="BW21">
        <v>58332</v>
      </c>
      <c r="BX21">
        <v>132392929</v>
      </c>
      <c r="BY21">
        <v>2.56</v>
      </c>
      <c r="BZ21">
        <v>0</v>
      </c>
      <c r="CA21">
        <v>5.0599999999999996</v>
      </c>
      <c r="CB21">
        <v>16</v>
      </c>
      <c r="CC21">
        <v>363251</v>
      </c>
      <c r="CD21">
        <v>1429526</v>
      </c>
      <c r="CE21">
        <v>208898</v>
      </c>
      <c r="CF21">
        <v>0</v>
      </c>
      <c r="CG21" t="s">
        <v>7884</v>
      </c>
    </row>
    <row r="22" spans="1:85" x14ac:dyDescent="0.25">
      <c r="A22" t="s">
        <v>7923</v>
      </c>
      <c r="B22" t="s">
        <v>7886</v>
      </c>
      <c r="C22" t="s">
        <v>7924</v>
      </c>
      <c r="D22" t="s">
        <v>6287</v>
      </c>
      <c r="E22" s="525">
        <v>45473</v>
      </c>
      <c r="F22" s="525">
        <v>45595</v>
      </c>
      <c r="G22">
        <v>3349938</v>
      </c>
      <c r="H22">
        <v>0</v>
      </c>
      <c r="I22">
        <v>3345196</v>
      </c>
      <c r="J22">
        <v>0</v>
      </c>
      <c r="K22">
        <v>0</v>
      </c>
      <c r="L22">
        <v>0</v>
      </c>
      <c r="M22">
        <v>951572</v>
      </c>
      <c r="N22">
        <v>7646706</v>
      </c>
      <c r="O22">
        <v>0</v>
      </c>
      <c r="P22">
        <v>0</v>
      </c>
      <c r="Q22">
        <v>1302387</v>
      </c>
      <c r="R22">
        <v>15597</v>
      </c>
      <c r="S22">
        <v>0</v>
      </c>
      <c r="T22">
        <v>107089</v>
      </c>
      <c r="U22">
        <v>101824</v>
      </c>
      <c r="V22">
        <v>303925</v>
      </c>
      <c r="W22">
        <v>1830822</v>
      </c>
      <c r="X22">
        <v>9477528</v>
      </c>
      <c r="Y22">
        <v>461946</v>
      </c>
      <c r="Z22">
        <v>744883</v>
      </c>
      <c r="AA22">
        <v>10539</v>
      </c>
      <c r="AB22">
        <v>598547</v>
      </c>
      <c r="AC22">
        <v>5030210</v>
      </c>
      <c r="AD22">
        <v>12549578</v>
      </c>
      <c r="AE22">
        <v>0</v>
      </c>
      <c r="AF22">
        <v>2799679</v>
      </c>
      <c r="AG22">
        <v>22195382</v>
      </c>
      <c r="AH22">
        <v>31672910</v>
      </c>
      <c r="AI22">
        <v>10167705</v>
      </c>
      <c r="AJ22">
        <v>560887</v>
      </c>
      <c r="AK22">
        <v>673059</v>
      </c>
      <c r="AL22">
        <v>2462069</v>
      </c>
      <c r="AM22">
        <v>367847</v>
      </c>
      <c r="AN22">
        <v>1933563</v>
      </c>
      <c r="AO22">
        <v>16165130</v>
      </c>
      <c r="AP22">
        <v>8283389</v>
      </c>
      <c r="AQ22">
        <v>24448519</v>
      </c>
      <c r="AR22">
        <v>7224391</v>
      </c>
      <c r="AS22">
        <v>20216247</v>
      </c>
      <c r="AT22">
        <v>-19193816</v>
      </c>
      <c r="AU22">
        <v>26037612</v>
      </c>
      <c r="AV22">
        <v>5077366</v>
      </c>
      <c r="AW22">
        <v>0</v>
      </c>
      <c r="AX22">
        <v>0</v>
      </c>
      <c r="AY22">
        <v>1367011</v>
      </c>
      <c r="AZ22">
        <v>33504420</v>
      </c>
      <c r="BA22">
        <v>40728811</v>
      </c>
      <c r="BB22">
        <v>273598873</v>
      </c>
      <c r="BC22">
        <v>314327684</v>
      </c>
      <c r="BD22">
        <v>18067986</v>
      </c>
      <c r="BE22">
        <v>77307137</v>
      </c>
      <c r="BF22">
        <v>9866170</v>
      </c>
      <c r="BG22">
        <v>48083</v>
      </c>
      <c r="BH22">
        <v>807016</v>
      </c>
      <c r="BI22">
        <v>106096392</v>
      </c>
      <c r="BJ22">
        <v>396312695</v>
      </c>
      <c r="BK22">
        <v>0</v>
      </c>
      <c r="BL22">
        <v>0</v>
      </c>
      <c r="BM22">
        <v>396312695</v>
      </c>
      <c r="BN22">
        <v>30184791</v>
      </c>
      <c r="BO22">
        <v>0</v>
      </c>
      <c r="BP22">
        <v>299063970</v>
      </c>
      <c r="BQ22">
        <v>329248761</v>
      </c>
      <c r="BR22">
        <v>51774506</v>
      </c>
      <c r="BS22">
        <v>0</v>
      </c>
      <c r="BT22">
        <v>0</v>
      </c>
      <c r="BU22">
        <v>21736541</v>
      </c>
      <c r="BV22">
        <v>0</v>
      </c>
      <c r="BW22">
        <v>1179637</v>
      </c>
      <c r="BX22">
        <v>1337440598</v>
      </c>
      <c r="BY22">
        <v>2.5499999999999998</v>
      </c>
      <c r="BZ22">
        <v>82364</v>
      </c>
      <c r="CA22">
        <v>6.48</v>
      </c>
      <c r="CB22">
        <v>99</v>
      </c>
      <c r="CC22">
        <v>1890704</v>
      </c>
      <c r="CD22">
        <v>945352</v>
      </c>
      <c r="CE22">
        <v>485878</v>
      </c>
      <c r="CF22">
        <v>345193</v>
      </c>
      <c r="CG22" t="s">
        <v>7884</v>
      </c>
    </row>
    <row r="23" spans="1:85" x14ac:dyDescent="0.25">
      <c r="A23" t="s">
        <v>7925</v>
      </c>
      <c r="B23" t="s">
        <v>7886</v>
      </c>
      <c r="C23" t="s">
        <v>7926</v>
      </c>
      <c r="D23" t="s">
        <v>6428</v>
      </c>
      <c r="E23" s="525">
        <v>45473</v>
      </c>
      <c r="F23" s="525">
        <v>45593</v>
      </c>
      <c r="G23">
        <v>1491208</v>
      </c>
      <c r="H23">
        <v>0</v>
      </c>
      <c r="I23">
        <v>7064268</v>
      </c>
      <c r="J23">
        <v>0</v>
      </c>
      <c r="K23">
        <v>0</v>
      </c>
      <c r="L23">
        <v>0</v>
      </c>
      <c r="M23">
        <v>3724190</v>
      </c>
      <c r="N23">
        <v>12279666</v>
      </c>
      <c r="O23">
        <v>510391</v>
      </c>
      <c r="P23">
        <v>0</v>
      </c>
      <c r="Q23">
        <v>528049</v>
      </c>
      <c r="R23">
        <v>2855256</v>
      </c>
      <c r="S23">
        <v>0</v>
      </c>
      <c r="T23">
        <v>419077</v>
      </c>
      <c r="U23">
        <v>112840</v>
      </c>
      <c r="V23">
        <v>152449</v>
      </c>
      <c r="W23">
        <v>4578062</v>
      </c>
      <c r="X23">
        <v>16857728</v>
      </c>
      <c r="Y23">
        <v>929499</v>
      </c>
      <c r="Z23">
        <v>224846</v>
      </c>
      <c r="AA23">
        <v>147808</v>
      </c>
      <c r="AB23">
        <v>900090</v>
      </c>
      <c r="AC23">
        <v>3650805</v>
      </c>
      <c r="AD23">
        <v>10823475</v>
      </c>
      <c r="AE23">
        <v>4841328</v>
      </c>
      <c r="AF23">
        <v>4691059</v>
      </c>
      <c r="AG23">
        <v>26208910</v>
      </c>
      <c r="AH23">
        <v>43066638</v>
      </c>
      <c r="AI23">
        <v>12377373</v>
      </c>
      <c r="AJ23">
        <v>1397285</v>
      </c>
      <c r="AK23">
        <v>1166162</v>
      </c>
      <c r="AL23">
        <v>2477080</v>
      </c>
      <c r="AM23">
        <v>658016</v>
      </c>
      <c r="AN23">
        <v>10300593</v>
      </c>
      <c r="AO23">
        <v>28376509</v>
      </c>
      <c r="AP23">
        <v>19658768</v>
      </c>
      <c r="AQ23">
        <v>48035277</v>
      </c>
      <c r="AR23">
        <v>-4968639</v>
      </c>
      <c r="AS23">
        <v>4676855</v>
      </c>
      <c r="AT23">
        <v>-261550</v>
      </c>
      <c r="AU23" s="1006">
        <v>11916760</v>
      </c>
      <c r="AV23">
        <v>2864338</v>
      </c>
      <c r="AW23">
        <v>0</v>
      </c>
      <c r="AX23">
        <v>0</v>
      </c>
      <c r="AY23">
        <v>1327620</v>
      </c>
      <c r="AZ23">
        <v>20524023</v>
      </c>
      <c r="BA23">
        <v>15555384</v>
      </c>
      <c r="BB23">
        <v>404312336</v>
      </c>
      <c r="BC23" s="1006">
        <v>419867720</v>
      </c>
      <c r="BD23">
        <v>5616184</v>
      </c>
      <c r="BE23">
        <v>957098</v>
      </c>
      <c r="BF23">
        <v>2360518</v>
      </c>
      <c r="BG23">
        <v>0</v>
      </c>
      <c r="BH23">
        <v>18505372</v>
      </c>
      <c r="BI23">
        <v>27439172</v>
      </c>
      <c r="BJ23">
        <v>10259361</v>
      </c>
      <c r="BK23">
        <v>0</v>
      </c>
      <c r="BL23">
        <v>0</v>
      </c>
      <c r="BM23">
        <v>10259361</v>
      </c>
      <c r="BN23">
        <v>2349681</v>
      </c>
      <c r="BO23">
        <v>0</v>
      </c>
      <c r="BP23">
        <v>11997102</v>
      </c>
      <c r="BQ23">
        <v>14346783</v>
      </c>
      <c r="BR23">
        <v>86661059</v>
      </c>
      <c r="BS23">
        <v>0</v>
      </c>
      <c r="BT23">
        <v>0</v>
      </c>
      <c r="BU23">
        <v>3610058</v>
      </c>
      <c r="BV23">
        <v>2134353</v>
      </c>
      <c r="BW23">
        <v>785574</v>
      </c>
      <c r="BX23">
        <v>901411</v>
      </c>
      <c r="BY23">
        <v>1.65</v>
      </c>
      <c r="BZ23">
        <v>62367</v>
      </c>
      <c r="CA23">
        <v>15.63</v>
      </c>
      <c r="CB23">
        <v>132</v>
      </c>
      <c r="CC23">
        <v>1240871</v>
      </c>
      <c r="CD23">
        <v>2368781</v>
      </c>
      <c r="CE23">
        <v>1754483</v>
      </c>
      <c r="CF23">
        <v>933305</v>
      </c>
      <c r="CG23" t="s">
        <v>7884</v>
      </c>
    </row>
    <row r="24" spans="1:85" x14ac:dyDescent="0.25">
      <c r="A24" t="s">
        <v>7927</v>
      </c>
      <c r="B24" t="s">
        <v>7886</v>
      </c>
      <c r="C24" t="s">
        <v>7928</v>
      </c>
      <c r="D24" t="s">
        <v>1940</v>
      </c>
      <c r="E24" s="525">
        <v>45473</v>
      </c>
      <c r="F24" s="525">
        <v>45622</v>
      </c>
      <c r="G24">
        <v>3767145</v>
      </c>
      <c r="H24">
        <v>0</v>
      </c>
      <c r="I24">
        <v>11177192</v>
      </c>
      <c r="J24">
        <v>0</v>
      </c>
      <c r="K24">
        <v>0</v>
      </c>
      <c r="L24">
        <v>0</v>
      </c>
      <c r="M24">
        <v>-1943310</v>
      </c>
      <c r="N24">
        <v>13001027</v>
      </c>
      <c r="O24">
        <v>0</v>
      </c>
      <c r="P24">
        <v>211989</v>
      </c>
      <c r="Q24">
        <v>607546</v>
      </c>
      <c r="R24">
        <v>1146888</v>
      </c>
      <c r="S24">
        <v>0</v>
      </c>
      <c r="T24">
        <v>5304792</v>
      </c>
      <c r="U24">
        <v>115976</v>
      </c>
      <c r="V24">
        <v>732998</v>
      </c>
      <c r="W24">
        <v>8120189</v>
      </c>
      <c r="X24">
        <v>21121216</v>
      </c>
      <c r="Y24">
        <v>152068</v>
      </c>
      <c r="Z24">
        <v>1565201</v>
      </c>
      <c r="AA24">
        <v>1463214</v>
      </c>
      <c r="AB24">
        <v>415427</v>
      </c>
      <c r="AC24">
        <v>7137028</v>
      </c>
      <c r="AD24">
        <v>9129695</v>
      </c>
      <c r="AE24">
        <v>0</v>
      </c>
      <c r="AF24">
        <v>60870</v>
      </c>
      <c r="AG24">
        <v>19923503</v>
      </c>
      <c r="AH24">
        <v>41044719</v>
      </c>
      <c r="AI24">
        <v>16004685</v>
      </c>
      <c r="AJ24">
        <v>2108345</v>
      </c>
      <c r="AK24">
        <v>854758</v>
      </c>
      <c r="AL24">
        <v>4003221</v>
      </c>
      <c r="AM24">
        <v>605049</v>
      </c>
      <c r="AN24">
        <v>1891184</v>
      </c>
      <c r="AO24">
        <v>25467242</v>
      </c>
      <c r="AP24">
        <v>16114427</v>
      </c>
      <c r="AQ24">
        <v>41581669</v>
      </c>
      <c r="AR24">
        <v>-536950</v>
      </c>
      <c r="AS24">
        <v>7226039</v>
      </c>
      <c r="AT24">
        <v>-1187742</v>
      </c>
      <c r="AU24">
        <v>10826358</v>
      </c>
      <c r="AV24">
        <v>7504447</v>
      </c>
      <c r="AW24">
        <v>0</v>
      </c>
      <c r="AX24">
        <v>0</v>
      </c>
      <c r="AY24">
        <v>4194859</v>
      </c>
      <c r="AZ24">
        <v>28563961</v>
      </c>
      <c r="BA24">
        <v>28027011</v>
      </c>
      <c r="BB24" s="1006">
        <v>411387080</v>
      </c>
      <c r="BC24">
        <v>439414091</v>
      </c>
      <c r="BD24">
        <v>8655487</v>
      </c>
      <c r="BE24">
        <v>4827239</v>
      </c>
      <c r="BF24">
        <v>1515553</v>
      </c>
      <c r="BG24">
        <v>397533</v>
      </c>
      <c r="BH24">
        <v>4108929</v>
      </c>
      <c r="BI24">
        <v>19504741</v>
      </c>
      <c r="BJ24">
        <v>40358332</v>
      </c>
      <c r="BK24">
        <v>13118841</v>
      </c>
      <c r="BL24">
        <v>0</v>
      </c>
      <c r="BM24">
        <v>53477173</v>
      </c>
      <c r="BN24">
        <v>50224676</v>
      </c>
      <c r="BO24">
        <v>0</v>
      </c>
      <c r="BP24">
        <v>14894119</v>
      </c>
      <c r="BQ24">
        <v>65118795</v>
      </c>
      <c r="BR24">
        <v>87833153</v>
      </c>
      <c r="BS24">
        <v>0</v>
      </c>
      <c r="BT24">
        <v>69542</v>
      </c>
      <c r="BU24">
        <v>2890807</v>
      </c>
      <c r="BV24">
        <v>2540391</v>
      </c>
      <c r="BW24">
        <v>1823508</v>
      </c>
      <c r="BX24">
        <v>1983544</v>
      </c>
      <c r="BY24">
        <v>1.84</v>
      </c>
      <c r="BZ24">
        <v>159285</v>
      </c>
      <c r="CA24">
        <v>7.13</v>
      </c>
      <c r="CB24">
        <v>182</v>
      </c>
      <c r="CC24">
        <v>2254578</v>
      </c>
      <c r="CD24">
        <v>1858999</v>
      </c>
      <c r="CE24">
        <v>3167729</v>
      </c>
      <c r="CF24">
        <v>2284525</v>
      </c>
      <c r="CG24" t="s">
        <v>7884</v>
      </c>
    </row>
    <row r="25" spans="1:85" x14ac:dyDescent="0.25">
      <c r="A25" t="s">
        <v>7929</v>
      </c>
      <c r="B25" t="s">
        <v>7886</v>
      </c>
      <c r="C25" t="s">
        <v>7930</v>
      </c>
      <c r="D25" t="s">
        <v>6477</v>
      </c>
      <c r="E25" s="525">
        <v>45473</v>
      </c>
      <c r="F25" s="525">
        <v>45653</v>
      </c>
      <c r="G25">
        <v>5040475</v>
      </c>
      <c r="H25">
        <v>0</v>
      </c>
      <c r="I25">
        <v>5503647</v>
      </c>
      <c r="J25">
        <v>0</v>
      </c>
      <c r="K25">
        <v>179387</v>
      </c>
      <c r="L25">
        <v>68280</v>
      </c>
      <c r="M25">
        <v>0</v>
      </c>
      <c r="N25">
        <v>10791789</v>
      </c>
      <c r="O25">
        <v>5113982</v>
      </c>
      <c r="P25">
        <v>298628</v>
      </c>
      <c r="Q25">
        <v>181169</v>
      </c>
      <c r="R25">
        <v>250878</v>
      </c>
      <c r="S25">
        <v>0</v>
      </c>
      <c r="T25">
        <v>146881</v>
      </c>
      <c r="U25">
        <v>355832</v>
      </c>
      <c r="V25">
        <v>30652</v>
      </c>
      <c r="W25">
        <v>6378022</v>
      </c>
      <c r="X25">
        <v>17169811</v>
      </c>
      <c r="Y25">
        <v>2992992</v>
      </c>
      <c r="Z25">
        <v>483347</v>
      </c>
      <c r="AA25">
        <v>242624</v>
      </c>
      <c r="AB25">
        <v>122308</v>
      </c>
      <c r="AC25">
        <v>3267814</v>
      </c>
      <c r="AD25">
        <v>10162632</v>
      </c>
      <c r="AE25">
        <v>0</v>
      </c>
      <c r="AF25">
        <v>1971367</v>
      </c>
      <c r="AG25">
        <v>19243084</v>
      </c>
      <c r="AH25">
        <v>36412895</v>
      </c>
      <c r="AI25">
        <v>9751185</v>
      </c>
      <c r="AJ25">
        <v>4081150</v>
      </c>
      <c r="AK25">
        <v>2003048</v>
      </c>
      <c r="AL25">
        <v>10685304</v>
      </c>
      <c r="AM25">
        <v>559348</v>
      </c>
      <c r="AN25">
        <v>1240675</v>
      </c>
      <c r="AO25">
        <v>28320710</v>
      </c>
      <c r="AP25">
        <v>17004991</v>
      </c>
      <c r="AQ25">
        <v>45325701</v>
      </c>
      <c r="AR25">
        <v>-8912806</v>
      </c>
      <c r="AS25">
        <v>2570181</v>
      </c>
      <c r="AT25">
        <v>-4749629</v>
      </c>
      <c r="AU25">
        <v>18671066</v>
      </c>
      <c r="AV25">
        <v>2413905</v>
      </c>
      <c r="AW25">
        <v>18824842</v>
      </c>
      <c r="AX25">
        <v>0</v>
      </c>
      <c r="AY25">
        <v>2409752</v>
      </c>
      <c r="AZ25">
        <v>40140117</v>
      </c>
      <c r="BA25">
        <v>31227311</v>
      </c>
      <c r="BB25" s="1006">
        <v>183500590</v>
      </c>
      <c r="BC25">
        <v>188516397</v>
      </c>
      <c r="BD25">
        <v>16883108</v>
      </c>
      <c r="BE25">
        <v>4272661</v>
      </c>
      <c r="BF25">
        <v>337378</v>
      </c>
      <c r="BG25">
        <v>1054817</v>
      </c>
      <c r="BH25">
        <v>419644</v>
      </c>
      <c r="BI25">
        <v>22967608</v>
      </c>
      <c r="BJ25">
        <v>0</v>
      </c>
      <c r="BK25">
        <v>97568303</v>
      </c>
      <c r="BL25">
        <v>0</v>
      </c>
      <c r="BM25">
        <v>97568303</v>
      </c>
      <c r="BN25">
        <v>16058415</v>
      </c>
      <c r="BO25">
        <v>0</v>
      </c>
      <c r="BP25">
        <v>10438901</v>
      </c>
      <c r="BQ25">
        <v>26497316</v>
      </c>
      <c r="BR25">
        <v>67822348</v>
      </c>
      <c r="BS25">
        <v>0</v>
      </c>
      <c r="BT25">
        <v>1185000</v>
      </c>
      <c r="BU25">
        <v>10064836</v>
      </c>
      <c r="BV25">
        <v>7664836</v>
      </c>
      <c r="BW25">
        <v>635885</v>
      </c>
      <c r="BX25">
        <v>1404245408</v>
      </c>
      <c r="BY25">
        <v>7.24</v>
      </c>
      <c r="BZ25">
        <v>48765</v>
      </c>
      <c r="CA25">
        <v>16.97</v>
      </c>
      <c r="CB25">
        <v>73</v>
      </c>
      <c r="CC25">
        <v>3172052</v>
      </c>
      <c r="CD25">
        <v>1308255</v>
      </c>
      <c r="CE25">
        <v>1069077</v>
      </c>
      <c r="CF25">
        <v>890744</v>
      </c>
      <c r="CG25" t="s">
        <v>7884</v>
      </c>
    </row>
    <row r="26" spans="1:85" x14ac:dyDescent="0.25">
      <c r="A26" t="s">
        <v>7916</v>
      </c>
      <c r="B26" t="s">
        <v>7881</v>
      </c>
      <c r="C26" t="s">
        <v>7931</v>
      </c>
      <c r="D26" t="s">
        <v>7932</v>
      </c>
      <c r="E26" s="525">
        <v>45657</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t="s">
        <v>7884</v>
      </c>
    </row>
    <row r="27" spans="1:85" x14ac:dyDescent="0.25">
      <c r="A27" t="s">
        <v>7933</v>
      </c>
      <c r="B27" t="s">
        <v>7881</v>
      </c>
      <c r="C27" t="s">
        <v>7934</v>
      </c>
      <c r="D27" t="s">
        <v>6399</v>
      </c>
      <c r="E27" s="525">
        <v>45657</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t="s">
        <v>7884</v>
      </c>
    </row>
    <row r="28" spans="1:85" x14ac:dyDescent="0.25">
      <c r="A28" t="s">
        <v>7935</v>
      </c>
      <c r="B28" t="s">
        <v>7881</v>
      </c>
      <c r="C28" t="s">
        <v>7936</v>
      </c>
      <c r="D28" t="s">
        <v>7937</v>
      </c>
      <c r="E28" s="525">
        <v>45473</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t="s">
        <v>7884</v>
      </c>
    </row>
    <row r="29" spans="1:85" x14ac:dyDescent="0.25">
      <c r="A29" t="s">
        <v>7907</v>
      </c>
      <c r="B29" t="s">
        <v>859</v>
      </c>
      <c r="C29" t="s">
        <v>7938</v>
      </c>
      <c r="D29" t="s">
        <v>6319</v>
      </c>
      <c r="E29" s="525">
        <v>45473</v>
      </c>
      <c r="F29" s="525">
        <v>45590</v>
      </c>
      <c r="G29">
        <v>3713602</v>
      </c>
      <c r="H29">
        <v>0</v>
      </c>
      <c r="I29">
        <v>2199379</v>
      </c>
      <c r="J29">
        <v>0</v>
      </c>
      <c r="K29">
        <v>0</v>
      </c>
      <c r="L29">
        <v>0</v>
      </c>
      <c r="M29">
        <v>0</v>
      </c>
      <c r="N29">
        <v>5912981</v>
      </c>
      <c r="O29">
        <v>360034</v>
      </c>
      <c r="P29">
        <v>385036</v>
      </c>
      <c r="Q29">
        <v>3075688</v>
      </c>
      <c r="R29">
        <v>10913769</v>
      </c>
      <c r="S29">
        <v>0</v>
      </c>
      <c r="T29">
        <v>928115</v>
      </c>
      <c r="U29">
        <v>0</v>
      </c>
      <c r="V29">
        <v>234914</v>
      </c>
      <c r="W29">
        <v>15897556</v>
      </c>
      <c r="X29">
        <v>21810537</v>
      </c>
      <c r="Y29">
        <v>2900217</v>
      </c>
      <c r="Z29">
        <v>3807808</v>
      </c>
      <c r="AA29">
        <v>1445342</v>
      </c>
      <c r="AB29">
        <v>1074301</v>
      </c>
      <c r="AC29">
        <v>8800450</v>
      </c>
      <c r="AD29">
        <v>33606868</v>
      </c>
      <c r="AE29">
        <v>0</v>
      </c>
      <c r="AF29">
        <v>1544571</v>
      </c>
      <c r="AG29">
        <v>53179557</v>
      </c>
      <c r="AH29">
        <v>74990094</v>
      </c>
      <c r="AI29">
        <v>7299875</v>
      </c>
      <c r="AJ29">
        <v>2635764</v>
      </c>
      <c r="AK29">
        <v>448886</v>
      </c>
      <c r="AL29">
        <v>33406084</v>
      </c>
      <c r="AM29">
        <v>1487416</v>
      </c>
      <c r="AN29">
        <v>13026701</v>
      </c>
      <c r="AO29">
        <v>58304726</v>
      </c>
      <c r="AP29" s="1006">
        <v>14911710</v>
      </c>
      <c r="AQ29">
        <v>73216436</v>
      </c>
      <c r="AR29">
        <v>1773658</v>
      </c>
      <c r="AS29">
        <v>17797832</v>
      </c>
      <c r="AT29">
        <v>-8641433</v>
      </c>
      <c r="AU29">
        <v>15136028</v>
      </c>
      <c r="AV29" s="1006">
        <v>15932930</v>
      </c>
      <c r="AW29">
        <v>0</v>
      </c>
      <c r="AX29">
        <v>0</v>
      </c>
      <c r="AY29">
        <v>5216274</v>
      </c>
      <c r="AZ29">
        <v>45441631</v>
      </c>
      <c r="BA29">
        <v>47215289</v>
      </c>
      <c r="BB29">
        <v>583786396</v>
      </c>
      <c r="BC29">
        <v>631001685</v>
      </c>
      <c r="BD29">
        <v>242513</v>
      </c>
      <c r="BE29">
        <v>115430877</v>
      </c>
      <c r="BF29">
        <v>180482</v>
      </c>
      <c r="BG29">
        <v>307046</v>
      </c>
      <c r="BH29">
        <v>1258124</v>
      </c>
      <c r="BI29">
        <v>117419042</v>
      </c>
      <c r="BJ29">
        <v>824393008</v>
      </c>
      <c r="BK29">
        <v>0</v>
      </c>
      <c r="BL29">
        <v>0</v>
      </c>
      <c r="BM29">
        <v>824393008</v>
      </c>
      <c r="BN29">
        <v>763521364</v>
      </c>
      <c r="BO29">
        <v>0</v>
      </c>
      <c r="BP29">
        <v>73156717</v>
      </c>
      <c r="BQ29">
        <v>836678081</v>
      </c>
      <c r="BR29">
        <v>27276938</v>
      </c>
      <c r="BS29">
        <v>751437048</v>
      </c>
      <c r="BT29">
        <v>110515</v>
      </c>
      <c r="BU29">
        <v>13117999</v>
      </c>
      <c r="BV29">
        <v>13117999</v>
      </c>
      <c r="BW29">
        <v>3096526</v>
      </c>
      <c r="BX29" s="1006">
        <v>4301739260</v>
      </c>
      <c r="BY29">
        <v>0.97</v>
      </c>
      <c r="BZ29">
        <v>145598</v>
      </c>
      <c r="CA29">
        <v>1.91</v>
      </c>
      <c r="CB29">
        <v>184</v>
      </c>
      <c r="CC29">
        <v>9482991</v>
      </c>
      <c r="CD29">
        <v>4826331</v>
      </c>
      <c r="CE29">
        <v>11387498</v>
      </c>
      <c r="CF29">
        <v>1447745</v>
      </c>
      <c r="CG29" t="s">
        <v>7884</v>
      </c>
    </row>
    <row r="30" spans="1:85" x14ac:dyDescent="0.25">
      <c r="A30" t="s">
        <v>7939</v>
      </c>
      <c r="B30" t="s">
        <v>7881</v>
      </c>
      <c r="C30" t="s">
        <v>7940</v>
      </c>
      <c r="D30" t="s">
        <v>7941</v>
      </c>
      <c r="E30" s="525">
        <v>45657</v>
      </c>
      <c r="F30" s="525">
        <v>45834</v>
      </c>
      <c r="G30">
        <v>489025</v>
      </c>
      <c r="H30">
        <v>0</v>
      </c>
      <c r="I30">
        <v>1920</v>
      </c>
      <c r="J30">
        <v>0</v>
      </c>
      <c r="K30">
        <v>0</v>
      </c>
      <c r="L30">
        <v>0</v>
      </c>
      <c r="M30">
        <v>0</v>
      </c>
      <c r="N30">
        <v>490945</v>
      </c>
      <c r="O30">
        <v>0</v>
      </c>
      <c r="P30">
        <v>25157</v>
      </c>
      <c r="Q30">
        <v>0</v>
      </c>
      <c r="R30">
        <v>595151</v>
      </c>
      <c r="S30">
        <v>0</v>
      </c>
      <c r="T30">
        <v>0</v>
      </c>
      <c r="U30">
        <v>0</v>
      </c>
      <c r="V30">
        <v>402926</v>
      </c>
      <c r="W30">
        <v>1023234</v>
      </c>
      <c r="X30">
        <v>1514179</v>
      </c>
      <c r="Y30">
        <v>402255</v>
      </c>
      <c r="Z30">
        <v>0</v>
      </c>
      <c r="AA30">
        <v>0</v>
      </c>
      <c r="AB30">
        <v>0</v>
      </c>
      <c r="AC30">
        <v>430417</v>
      </c>
      <c r="AD30">
        <v>0</v>
      </c>
      <c r="AE30">
        <v>0</v>
      </c>
      <c r="AF30">
        <v>0</v>
      </c>
      <c r="AG30">
        <v>832672</v>
      </c>
      <c r="AH30">
        <v>2346851</v>
      </c>
      <c r="AI30">
        <v>2856665</v>
      </c>
      <c r="AJ30">
        <v>443844</v>
      </c>
      <c r="AK30">
        <v>192594</v>
      </c>
      <c r="AL30">
        <v>265132</v>
      </c>
      <c r="AM30">
        <v>377017</v>
      </c>
      <c r="AN30">
        <v>280007</v>
      </c>
      <c r="AO30">
        <v>4415259</v>
      </c>
      <c r="AP30">
        <v>3963174</v>
      </c>
      <c r="AQ30">
        <v>8378433</v>
      </c>
      <c r="AR30">
        <v>-6031582</v>
      </c>
      <c r="AS30">
        <v>5798</v>
      </c>
      <c r="AT30">
        <v>-87324</v>
      </c>
      <c r="AU30">
        <v>7064163</v>
      </c>
      <c r="AV30">
        <v>489025</v>
      </c>
      <c r="AW30">
        <v>2685362</v>
      </c>
      <c r="AX30">
        <v>-420802</v>
      </c>
      <c r="AY30">
        <v>0</v>
      </c>
      <c r="AZ30">
        <v>9736222</v>
      </c>
      <c r="BA30">
        <v>3704640</v>
      </c>
      <c r="BB30">
        <v>58871098</v>
      </c>
      <c r="BC30">
        <v>62575738</v>
      </c>
      <c r="BD30">
        <v>1563671</v>
      </c>
      <c r="BE30">
        <v>1035356</v>
      </c>
      <c r="BF30">
        <v>0</v>
      </c>
      <c r="BG30">
        <v>0</v>
      </c>
      <c r="BH30">
        <v>237765</v>
      </c>
      <c r="BI30">
        <v>2836792</v>
      </c>
      <c r="BJ30">
        <v>3604000</v>
      </c>
      <c r="BK30">
        <v>147697</v>
      </c>
      <c r="BL30">
        <v>0</v>
      </c>
      <c r="BM30">
        <v>3751697</v>
      </c>
      <c r="BN30">
        <v>0</v>
      </c>
      <c r="BO30">
        <v>0</v>
      </c>
      <c r="BP30">
        <v>0</v>
      </c>
      <c r="BQ30">
        <v>0</v>
      </c>
      <c r="BR30">
        <v>633974</v>
      </c>
      <c r="BS30">
        <v>0</v>
      </c>
      <c r="BT30">
        <v>0</v>
      </c>
      <c r="BU30">
        <v>818000</v>
      </c>
      <c r="BV30">
        <v>818000</v>
      </c>
      <c r="BW30">
        <v>145766</v>
      </c>
      <c r="BX30" s="1006">
        <v>98630320</v>
      </c>
      <c r="BY30">
        <v>3</v>
      </c>
      <c r="BZ30">
        <v>46563</v>
      </c>
      <c r="CA30">
        <v>3.37</v>
      </c>
      <c r="CB30">
        <v>32</v>
      </c>
      <c r="CC30">
        <v>104780</v>
      </c>
      <c r="CD30">
        <v>197004</v>
      </c>
      <c r="CE30">
        <v>14904</v>
      </c>
      <c r="CF30">
        <v>45000</v>
      </c>
      <c r="CG30" t="s">
        <v>7884</v>
      </c>
    </row>
    <row r="31" spans="1:85" x14ac:dyDescent="0.25">
      <c r="A31" t="s">
        <v>7942</v>
      </c>
      <c r="B31" t="s">
        <v>7881</v>
      </c>
      <c r="C31" t="s">
        <v>7943</v>
      </c>
      <c r="D31" t="s">
        <v>6307</v>
      </c>
      <c r="E31" s="525">
        <v>45412</v>
      </c>
      <c r="F31" s="525">
        <v>45555</v>
      </c>
      <c r="G31">
        <v>104268</v>
      </c>
      <c r="H31">
        <v>0</v>
      </c>
      <c r="I31">
        <v>296632</v>
      </c>
      <c r="J31">
        <v>0</v>
      </c>
      <c r="K31">
        <v>0</v>
      </c>
      <c r="L31">
        <v>0</v>
      </c>
      <c r="M31">
        <v>0</v>
      </c>
      <c r="N31">
        <v>400900</v>
      </c>
      <c r="O31">
        <v>33818</v>
      </c>
      <c r="P31">
        <v>39137</v>
      </c>
      <c r="Q31">
        <v>70050</v>
      </c>
      <c r="R31">
        <v>269267</v>
      </c>
      <c r="S31">
        <v>0</v>
      </c>
      <c r="T31">
        <v>230425</v>
      </c>
      <c r="U31">
        <v>123751</v>
      </c>
      <c r="V31">
        <v>0</v>
      </c>
      <c r="W31">
        <v>766448</v>
      </c>
      <c r="X31">
        <v>1167348</v>
      </c>
      <c r="Y31">
        <v>341471</v>
      </c>
      <c r="Z31">
        <v>96086</v>
      </c>
      <c r="AA31">
        <v>0</v>
      </c>
      <c r="AB31">
        <v>30397</v>
      </c>
      <c r="AC31">
        <v>904475</v>
      </c>
      <c r="AD31">
        <v>0</v>
      </c>
      <c r="AE31">
        <v>0</v>
      </c>
      <c r="AF31">
        <v>697582</v>
      </c>
      <c r="AG31">
        <v>2070011</v>
      </c>
      <c r="AH31">
        <v>3237359</v>
      </c>
      <c r="AI31">
        <v>1817680</v>
      </c>
      <c r="AJ31">
        <v>587256</v>
      </c>
      <c r="AK31">
        <v>345729</v>
      </c>
      <c r="AL31">
        <v>497182</v>
      </c>
      <c r="AM31">
        <v>255938</v>
      </c>
      <c r="AN31">
        <v>1083736</v>
      </c>
      <c r="AO31">
        <v>4587521</v>
      </c>
      <c r="AP31">
        <v>2831546</v>
      </c>
      <c r="AQ31">
        <v>7419067</v>
      </c>
      <c r="AR31">
        <v>-4181708</v>
      </c>
      <c r="AS31">
        <v>697826</v>
      </c>
      <c r="AT31">
        <v>-398272</v>
      </c>
      <c r="AU31">
        <v>6223966</v>
      </c>
      <c r="AV31">
        <v>674265</v>
      </c>
      <c r="AW31">
        <v>0</v>
      </c>
      <c r="AX31">
        <v>0</v>
      </c>
      <c r="AY31">
        <v>5161171</v>
      </c>
      <c r="AZ31">
        <v>12358956</v>
      </c>
      <c r="BA31">
        <v>8177248</v>
      </c>
      <c r="BB31">
        <v>57404156</v>
      </c>
      <c r="BC31">
        <v>65581404</v>
      </c>
      <c r="BD31">
        <v>4740851</v>
      </c>
      <c r="BE31">
        <v>629676</v>
      </c>
      <c r="BF31">
        <v>0</v>
      </c>
      <c r="BG31">
        <v>345335</v>
      </c>
      <c r="BH31">
        <v>208200</v>
      </c>
      <c r="BI31">
        <v>5924062</v>
      </c>
      <c r="BJ31">
        <v>11443951</v>
      </c>
      <c r="BK31">
        <v>0</v>
      </c>
      <c r="BL31">
        <v>0</v>
      </c>
      <c r="BM31">
        <v>11443951</v>
      </c>
      <c r="BN31">
        <v>1545660</v>
      </c>
      <c r="BO31">
        <v>0</v>
      </c>
      <c r="BP31">
        <v>3235414</v>
      </c>
      <c r="BQ31">
        <v>4781074</v>
      </c>
      <c r="BR31">
        <v>18830466</v>
      </c>
      <c r="BS31">
        <v>0</v>
      </c>
      <c r="BT31">
        <v>10</v>
      </c>
      <c r="BU31">
        <v>3274677</v>
      </c>
      <c r="BV31">
        <v>2589134</v>
      </c>
      <c r="BW31">
        <v>165895</v>
      </c>
      <c r="BX31">
        <v>182986196</v>
      </c>
      <c r="BY31">
        <v>0.56000000000000005</v>
      </c>
      <c r="BZ31">
        <v>24556</v>
      </c>
      <c r="CA31">
        <v>2.42</v>
      </c>
      <c r="CB31">
        <v>24</v>
      </c>
      <c r="CC31">
        <v>265436</v>
      </c>
      <c r="CD31">
        <v>42051</v>
      </c>
      <c r="CE31">
        <v>453930</v>
      </c>
      <c r="CF31">
        <v>327175</v>
      </c>
      <c r="CG31" t="s">
        <v>7884</v>
      </c>
    </row>
    <row r="32" spans="1:85" x14ac:dyDescent="0.25">
      <c r="A32" t="s">
        <v>7944</v>
      </c>
      <c r="B32" t="s">
        <v>7881</v>
      </c>
      <c r="C32" t="s">
        <v>7945</v>
      </c>
      <c r="D32" t="s">
        <v>7946</v>
      </c>
      <c r="E32" s="525">
        <v>45473</v>
      </c>
      <c r="F32" s="525">
        <v>45758</v>
      </c>
      <c r="G32">
        <v>499998</v>
      </c>
      <c r="H32">
        <v>0</v>
      </c>
      <c r="I32">
        <v>57231</v>
      </c>
      <c r="J32">
        <v>0</v>
      </c>
      <c r="K32">
        <v>0</v>
      </c>
      <c r="L32">
        <v>0</v>
      </c>
      <c r="M32">
        <v>10920</v>
      </c>
      <c r="N32">
        <v>568149</v>
      </c>
      <c r="O32">
        <v>0</v>
      </c>
      <c r="P32">
        <v>0</v>
      </c>
      <c r="Q32">
        <v>20795</v>
      </c>
      <c r="R32">
        <v>365088</v>
      </c>
      <c r="S32">
        <v>52868</v>
      </c>
      <c r="T32">
        <v>0</v>
      </c>
      <c r="U32">
        <v>0</v>
      </c>
      <c r="V32">
        <v>5421</v>
      </c>
      <c r="W32">
        <v>444172</v>
      </c>
      <c r="X32">
        <v>1012321</v>
      </c>
      <c r="Y32">
        <v>109875</v>
      </c>
      <c r="Z32">
        <v>6639</v>
      </c>
      <c r="AA32">
        <v>0</v>
      </c>
      <c r="AB32">
        <v>9937</v>
      </c>
      <c r="AC32">
        <v>206908</v>
      </c>
      <c r="AD32">
        <v>785507</v>
      </c>
      <c r="AE32">
        <v>0</v>
      </c>
      <c r="AF32">
        <v>22800</v>
      </c>
      <c r="AG32">
        <v>1141666</v>
      </c>
      <c r="AH32">
        <v>2153987</v>
      </c>
      <c r="AI32">
        <v>913816</v>
      </c>
      <c r="AJ32">
        <v>287849</v>
      </c>
      <c r="AK32">
        <v>80719</v>
      </c>
      <c r="AL32">
        <v>548545</v>
      </c>
      <c r="AM32">
        <v>50024</v>
      </c>
      <c r="AN32">
        <v>809319</v>
      </c>
      <c r="AO32">
        <v>2690272</v>
      </c>
      <c r="AP32">
        <v>2478563</v>
      </c>
      <c r="AQ32">
        <v>5168835</v>
      </c>
      <c r="AR32">
        <v>-3014848</v>
      </c>
      <c r="AS32">
        <v>39169</v>
      </c>
      <c r="AT32">
        <v>-800876</v>
      </c>
      <c r="AU32">
        <v>5707499</v>
      </c>
      <c r="AV32">
        <v>202907</v>
      </c>
      <c r="AW32">
        <v>0</v>
      </c>
      <c r="AX32">
        <v>0</v>
      </c>
      <c r="AY32">
        <v>2776</v>
      </c>
      <c r="AZ32">
        <v>5151475</v>
      </c>
      <c r="BA32">
        <v>2136627</v>
      </c>
      <c r="BB32">
        <v>33163871</v>
      </c>
      <c r="BC32">
        <v>35300498</v>
      </c>
      <c r="BD32">
        <v>9671869</v>
      </c>
      <c r="BE32">
        <v>0</v>
      </c>
      <c r="BF32">
        <v>0</v>
      </c>
      <c r="BG32">
        <v>0</v>
      </c>
      <c r="BH32">
        <v>0</v>
      </c>
      <c r="BI32">
        <v>9671869</v>
      </c>
      <c r="BJ32">
        <v>0</v>
      </c>
      <c r="BK32">
        <v>0</v>
      </c>
      <c r="BL32">
        <v>0</v>
      </c>
      <c r="BM32">
        <v>0</v>
      </c>
      <c r="BN32">
        <v>0</v>
      </c>
      <c r="BO32">
        <v>0</v>
      </c>
      <c r="BP32">
        <v>0</v>
      </c>
      <c r="BQ32">
        <v>0</v>
      </c>
      <c r="BR32">
        <v>1293043</v>
      </c>
      <c r="BS32">
        <v>7653238</v>
      </c>
      <c r="BT32">
        <v>2200</v>
      </c>
      <c r="BU32">
        <v>0</v>
      </c>
      <c r="BV32">
        <v>424175</v>
      </c>
      <c r="BW32">
        <v>55861</v>
      </c>
      <c r="BX32" s="1006">
        <v>65256750</v>
      </c>
      <c r="BY32">
        <v>7.39</v>
      </c>
      <c r="BZ32">
        <v>95890</v>
      </c>
      <c r="CA32">
        <v>10.17</v>
      </c>
      <c r="CB32">
        <v>12</v>
      </c>
      <c r="CC32">
        <v>165973</v>
      </c>
      <c r="CD32">
        <v>383374</v>
      </c>
      <c r="CE32">
        <v>419051</v>
      </c>
      <c r="CF32">
        <v>41543</v>
      </c>
      <c r="CG32" t="s">
        <v>7884</v>
      </c>
    </row>
    <row r="33" spans="1:85" x14ac:dyDescent="0.25">
      <c r="A33" t="s">
        <v>7892</v>
      </c>
      <c r="B33" t="s">
        <v>7881</v>
      </c>
      <c r="C33" t="s">
        <v>7947</v>
      </c>
      <c r="D33" t="s">
        <v>6635</v>
      </c>
      <c r="E33" s="525">
        <v>45565</v>
      </c>
      <c r="F33" s="525">
        <v>45834</v>
      </c>
      <c r="G33">
        <v>1193710</v>
      </c>
      <c r="H33">
        <v>0</v>
      </c>
      <c r="I33">
        <v>2560586</v>
      </c>
      <c r="J33">
        <v>0</v>
      </c>
      <c r="K33">
        <v>0</v>
      </c>
      <c r="L33">
        <v>0</v>
      </c>
      <c r="M33">
        <v>2605188</v>
      </c>
      <c r="N33">
        <v>6359484</v>
      </c>
      <c r="O33">
        <v>147324</v>
      </c>
      <c r="P33">
        <v>380653</v>
      </c>
      <c r="Q33">
        <v>153848</v>
      </c>
      <c r="R33">
        <v>310156</v>
      </c>
      <c r="S33">
        <v>0</v>
      </c>
      <c r="T33">
        <v>309048</v>
      </c>
      <c r="U33">
        <v>72384</v>
      </c>
      <c r="V33">
        <v>0</v>
      </c>
      <c r="W33">
        <v>1373413</v>
      </c>
      <c r="X33">
        <v>7732897</v>
      </c>
      <c r="Y33">
        <v>913540</v>
      </c>
      <c r="Z33">
        <v>286531</v>
      </c>
      <c r="AA33">
        <v>99765</v>
      </c>
      <c r="AB33">
        <v>27115</v>
      </c>
      <c r="AC33">
        <v>2524352</v>
      </c>
      <c r="AD33">
        <v>5805871</v>
      </c>
      <c r="AE33">
        <v>0</v>
      </c>
      <c r="AF33">
        <v>2849875</v>
      </c>
      <c r="AG33">
        <v>12507049</v>
      </c>
      <c r="AH33">
        <v>20239946</v>
      </c>
      <c r="AI33">
        <v>5972421</v>
      </c>
      <c r="AJ33">
        <v>1159372</v>
      </c>
      <c r="AK33">
        <v>379499</v>
      </c>
      <c r="AL33">
        <v>7659327</v>
      </c>
      <c r="AM33">
        <v>420428</v>
      </c>
      <c r="AN33">
        <v>6883</v>
      </c>
      <c r="AO33">
        <v>15597930</v>
      </c>
      <c r="AP33">
        <v>7264125</v>
      </c>
      <c r="AQ33">
        <v>22862055</v>
      </c>
      <c r="AR33">
        <v>-2622109</v>
      </c>
      <c r="AS33">
        <v>1008556</v>
      </c>
      <c r="AT33">
        <v>-905</v>
      </c>
      <c r="AU33">
        <v>17225485</v>
      </c>
      <c r="AV33">
        <v>1800017</v>
      </c>
      <c r="AW33">
        <v>705000</v>
      </c>
      <c r="AX33">
        <v>0</v>
      </c>
      <c r="AY33">
        <v>-846965</v>
      </c>
      <c r="AZ33">
        <v>19891188</v>
      </c>
      <c r="BA33">
        <v>17269079</v>
      </c>
      <c r="BB33">
        <v>155496264</v>
      </c>
      <c r="BC33">
        <v>172765343</v>
      </c>
      <c r="BD33">
        <v>6802902</v>
      </c>
      <c r="BE33">
        <v>15126417</v>
      </c>
      <c r="BF33">
        <v>86982</v>
      </c>
      <c r="BG33">
        <v>3214839</v>
      </c>
      <c r="BH33">
        <v>2809596</v>
      </c>
      <c r="BI33">
        <v>28040736</v>
      </c>
      <c r="BJ33">
        <v>100168</v>
      </c>
      <c r="BK33">
        <v>0</v>
      </c>
      <c r="BL33">
        <v>0</v>
      </c>
      <c r="BM33">
        <v>100168</v>
      </c>
      <c r="BN33">
        <v>0</v>
      </c>
      <c r="BO33">
        <v>0</v>
      </c>
      <c r="BP33">
        <v>0</v>
      </c>
      <c r="BQ33">
        <v>0</v>
      </c>
      <c r="BR33">
        <v>2670255</v>
      </c>
      <c r="BS33">
        <v>0</v>
      </c>
      <c r="BT33">
        <v>0</v>
      </c>
      <c r="BU33">
        <v>61002</v>
      </c>
      <c r="BV33">
        <v>0</v>
      </c>
      <c r="BW33">
        <v>472918</v>
      </c>
      <c r="BX33">
        <v>658167921</v>
      </c>
      <c r="BY33">
        <v>1.86</v>
      </c>
      <c r="BZ33">
        <v>71649</v>
      </c>
      <c r="CA33">
        <v>13.45</v>
      </c>
      <c r="CB33">
        <v>75</v>
      </c>
      <c r="CC33">
        <v>2573528</v>
      </c>
      <c r="CD33">
        <v>1476003</v>
      </c>
      <c r="CE33">
        <v>5639972</v>
      </c>
      <c r="CF33">
        <v>39957</v>
      </c>
      <c r="CG33" t="s">
        <v>7884</v>
      </c>
    </row>
    <row r="34" spans="1:85" x14ac:dyDescent="0.25">
      <c r="A34" t="s">
        <v>7899</v>
      </c>
      <c r="B34" t="s">
        <v>7881</v>
      </c>
      <c r="C34" t="s">
        <v>7948</v>
      </c>
      <c r="D34" t="s">
        <v>5577</v>
      </c>
      <c r="E34" s="525">
        <v>45473</v>
      </c>
      <c r="F34" s="525">
        <v>45646</v>
      </c>
      <c r="G34">
        <v>68385</v>
      </c>
      <c r="H34">
        <v>0</v>
      </c>
      <c r="I34">
        <v>449961</v>
      </c>
      <c r="J34">
        <v>0</v>
      </c>
      <c r="K34">
        <v>11488</v>
      </c>
      <c r="L34">
        <v>0</v>
      </c>
      <c r="M34">
        <v>0</v>
      </c>
      <c r="N34">
        <v>529834</v>
      </c>
      <c r="O34">
        <v>0</v>
      </c>
      <c r="P34">
        <v>0</v>
      </c>
      <c r="Q34">
        <v>622</v>
      </c>
      <c r="R34">
        <v>0</v>
      </c>
      <c r="S34">
        <v>0</v>
      </c>
      <c r="T34">
        <v>2525</v>
      </c>
      <c r="U34">
        <v>0</v>
      </c>
      <c r="V34">
        <v>0</v>
      </c>
      <c r="W34">
        <v>3147</v>
      </c>
      <c r="X34">
        <v>532981</v>
      </c>
      <c r="Y34">
        <v>121433</v>
      </c>
      <c r="Z34">
        <v>221</v>
      </c>
      <c r="AA34">
        <v>0</v>
      </c>
      <c r="AB34">
        <v>51290</v>
      </c>
      <c r="AC34">
        <v>0</v>
      </c>
      <c r="AD34">
        <v>0</v>
      </c>
      <c r="AE34">
        <v>0</v>
      </c>
      <c r="AF34">
        <v>2028</v>
      </c>
      <c r="AG34">
        <v>174972</v>
      </c>
      <c r="AH34">
        <v>707953</v>
      </c>
      <c r="AI34">
        <v>1044275</v>
      </c>
      <c r="AJ34">
        <v>351646</v>
      </c>
      <c r="AK34">
        <v>138012</v>
      </c>
      <c r="AL34">
        <v>333681</v>
      </c>
      <c r="AM34">
        <v>0</v>
      </c>
      <c r="AN34">
        <v>223504</v>
      </c>
      <c r="AO34">
        <v>2091118</v>
      </c>
      <c r="AP34">
        <v>574773</v>
      </c>
      <c r="AQ34">
        <v>2665891</v>
      </c>
      <c r="AR34">
        <v>-1957938</v>
      </c>
      <c r="AS34">
        <v>0</v>
      </c>
      <c r="AT34">
        <v>-1166</v>
      </c>
      <c r="AU34">
        <v>240000</v>
      </c>
      <c r="AV34">
        <v>0</v>
      </c>
      <c r="AW34">
        <v>0</v>
      </c>
      <c r="AX34">
        <v>0</v>
      </c>
      <c r="AY34">
        <v>0</v>
      </c>
      <c r="AZ34">
        <v>238834</v>
      </c>
      <c r="BA34">
        <v>-1719104</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v>0</v>
      </c>
      <c r="BY34">
        <v>0</v>
      </c>
      <c r="BZ34">
        <v>0</v>
      </c>
      <c r="CA34">
        <v>0</v>
      </c>
      <c r="CB34">
        <v>0</v>
      </c>
      <c r="CC34">
        <v>0</v>
      </c>
      <c r="CD34">
        <v>0</v>
      </c>
      <c r="CE34">
        <v>0</v>
      </c>
      <c r="CF34">
        <v>0</v>
      </c>
      <c r="CG34" t="s">
        <v>7884</v>
      </c>
    </row>
    <row r="35" spans="1:85" x14ac:dyDescent="0.25">
      <c r="A35" t="s">
        <v>7949</v>
      </c>
      <c r="B35" t="s">
        <v>7886</v>
      </c>
      <c r="C35" t="s">
        <v>7950</v>
      </c>
      <c r="D35" t="s">
        <v>7951</v>
      </c>
      <c r="E35" s="525">
        <v>45657</v>
      </c>
      <c r="F35" s="525">
        <v>45812</v>
      </c>
      <c r="G35">
        <v>4679364</v>
      </c>
      <c r="H35">
        <v>0</v>
      </c>
      <c r="I35">
        <v>4260630</v>
      </c>
      <c r="J35">
        <v>0</v>
      </c>
      <c r="K35">
        <v>127200</v>
      </c>
      <c r="L35">
        <v>0</v>
      </c>
      <c r="M35">
        <v>0</v>
      </c>
      <c r="N35">
        <v>9067194</v>
      </c>
      <c r="O35">
        <v>0</v>
      </c>
      <c r="P35">
        <v>0</v>
      </c>
      <c r="Q35">
        <v>166865</v>
      </c>
      <c r="R35">
        <v>0</v>
      </c>
      <c r="S35">
        <v>514811</v>
      </c>
      <c r="T35">
        <v>1127422</v>
      </c>
      <c r="U35">
        <v>269040</v>
      </c>
      <c r="V35">
        <v>0</v>
      </c>
      <c r="W35">
        <v>2078138</v>
      </c>
      <c r="X35">
        <v>11145332</v>
      </c>
      <c r="Y35">
        <v>2248833</v>
      </c>
      <c r="Z35">
        <v>1228197</v>
      </c>
      <c r="AA35">
        <v>164293</v>
      </c>
      <c r="AB35">
        <v>650155</v>
      </c>
      <c r="AC35">
        <v>4144130</v>
      </c>
      <c r="AD35">
        <v>14219873</v>
      </c>
      <c r="AE35">
        <v>0</v>
      </c>
      <c r="AF35">
        <v>0</v>
      </c>
      <c r="AG35">
        <v>22655481</v>
      </c>
      <c r="AH35">
        <v>33800813</v>
      </c>
      <c r="AI35">
        <v>7122146</v>
      </c>
      <c r="AJ35">
        <v>1129534</v>
      </c>
      <c r="AK35">
        <v>3099578</v>
      </c>
      <c r="AL35">
        <v>5287764</v>
      </c>
      <c r="AM35">
        <v>672813</v>
      </c>
      <c r="AN35">
        <v>594783</v>
      </c>
      <c r="AO35">
        <v>17906618</v>
      </c>
      <c r="AP35">
        <v>14327929</v>
      </c>
      <c r="AQ35">
        <v>32234547</v>
      </c>
      <c r="AR35">
        <v>1566266</v>
      </c>
      <c r="AS35">
        <v>3697415</v>
      </c>
      <c r="AT35">
        <v>-869723</v>
      </c>
      <c r="AU35">
        <v>23800841</v>
      </c>
      <c r="AV35">
        <v>4603841</v>
      </c>
      <c r="AW35">
        <v>0</v>
      </c>
      <c r="AX35">
        <v>0</v>
      </c>
      <c r="AY35">
        <v>1661437</v>
      </c>
      <c r="AZ35">
        <v>32893811</v>
      </c>
      <c r="BA35">
        <v>34460077</v>
      </c>
      <c r="BB35" s="1006">
        <v>239417400</v>
      </c>
      <c r="BC35">
        <v>273877477</v>
      </c>
      <c r="BD35">
        <v>6113983</v>
      </c>
      <c r="BE35">
        <v>12948381</v>
      </c>
      <c r="BF35">
        <v>1121418</v>
      </c>
      <c r="BG35">
        <v>0</v>
      </c>
      <c r="BH35">
        <v>16482023</v>
      </c>
      <c r="BI35">
        <v>36665805</v>
      </c>
      <c r="BJ35">
        <v>35454899</v>
      </c>
      <c r="BK35">
        <v>0</v>
      </c>
      <c r="BL35">
        <v>0</v>
      </c>
      <c r="BM35">
        <v>35454899</v>
      </c>
      <c r="BN35">
        <v>0</v>
      </c>
      <c r="BO35">
        <v>0</v>
      </c>
      <c r="BP35">
        <v>6874380</v>
      </c>
      <c r="BQ35">
        <v>6874380</v>
      </c>
      <c r="BR35">
        <v>61107227</v>
      </c>
      <c r="BS35">
        <v>0</v>
      </c>
      <c r="BT35">
        <v>65900</v>
      </c>
      <c r="BU35">
        <v>5564294</v>
      </c>
      <c r="BV35">
        <v>1445297</v>
      </c>
      <c r="BW35">
        <v>1144820</v>
      </c>
      <c r="BX35">
        <v>1363472906</v>
      </c>
      <c r="BY35">
        <v>3.45</v>
      </c>
      <c r="BZ35">
        <v>47502</v>
      </c>
      <c r="CA35">
        <v>7.92</v>
      </c>
      <c r="CB35">
        <v>72</v>
      </c>
      <c r="CC35">
        <v>2035824</v>
      </c>
      <c r="CD35">
        <v>1092824</v>
      </c>
      <c r="CE35">
        <v>3682102</v>
      </c>
      <c r="CF35">
        <v>594783</v>
      </c>
      <c r="CG35" t="s">
        <v>7884</v>
      </c>
    </row>
    <row r="36" spans="1:85" x14ac:dyDescent="0.25">
      <c r="A36" t="s">
        <v>7952</v>
      </c>
      <c r="B36" t="s">
        <v>7881</v>
      </c>
      <c r="C36" t="s">
        <v>7953</v>
      </c>
      <c r="D36" t="s">
        <v>7954</v>
      </c>
      <c r="E36" s="525">
        <v>45657</v>
      </c>
      <c r="F36" s="525">
        <v>45835</v>
      </c>
      <c r="G36">
        <v>8594</v>
      </c>
      <c r="H36">
        <v>0</v>
      </c>
      <c r="I36">
        <v>20160</v>
      </c>
      <c r="J36">
        <v>0</v>
      </c>
      <c r="K36">
        <v>0</v>
      </c>
      <c r="L36">
        <v>0</v>
      </c>
      <c r="M36">
        <v>11365</v>
      </c>
      <c r="N36">
        <v>40119</v>
      </c>
      <c r="O36">
        <v>0</v>
      </c>
      <c r="P36">
        <v>0</v>
      </c>
      <c r="Q36">
        <v>81269</v>
      </c>
      <c r="R36">
        <v>60245</v>
      </c>
      <c r="S36">
        <v>59903</v>
      </c>
      <c r="T36">
        <v>120766</v>
      </c>
      <c r="U36">
        <v>0</v>
      </c>
      <c r="V36">
        <v>95331</v>
      </c>
      <c r="W36">
        <v>417514</v>
      </c>
      <c r="X36">
        <v>457633</v>
      </c>
      <c r="Y36">
        <v>92614</v>
      </c>
      <c r="Z36">
        <v>0</v>
      </c>
      <c r="AA36">
        <v>0</v>
      </c>
      <c r="AB36">
        <v>36671</v>
      </c>
      <c r="AC36">
        <v>0</v>
      </c>
      <c r="AD36">
        <v>1200</v>
      </c>
      <c r="AE36">
        <v>0</v>
      </c>
      <c r="AF36">
        <v>23524</v>
      </c>
      <c r="AG36">
        <v>154009</v>
      </c>
      <c r="AH36">
        <v>611642</v>
      </c>
      <c r="AI36">
        <v>1268021</v>
      </c>
      <c r="AJ36">
        <v>411711</v>
      </c>
      <c r="AK36">
        <v>9738797</v>
      </c>
      <c r="AL36">
        <v>1583647</v>
      </c>
      <c r="AM36">
        <v>0</v>
      </c>
      <c r="AN36">
        <v>0</v>
      </c>
      <c r="AO36">
        <v>13002176</v>
      </c>
      <c r="AP36">
        <v>1805756</v>
      </c>
      <c r="AQ36">
        <v>14807932</v>
      </c>
      <c r="AR36">
        <v>-14196290</v>
      </c>
      <c r="AS36">
        <v>21734</v>
      </c>
      <c r="AT36">
        <v>-1177</v>
      </c>
      <c r="AU36">
        <v>10466632</v>
      </c>
      <c r="AV36">
        <v>0</v>
      </c>
      <c r="AW36">
        <v>1665822</v>
      </c>
      <c r="AX36">
        <v>0</v>
      </c>
      <c r="AY36">
        <v>21554</v>
      </c>
      <c r="AZ36">
        <v>12174565</v>
      </c>
      <c r="BA36">
        <v>-2021725</v>
      </c>
      <c r="BB36">
        <v>44564716</v>
      </c>
      <c r="BC36">
        <v>42542996</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t="s">
        <v>7884</v>
      </c>
    </row>
    <row r="37" spans="1:85" x14ac:dyDescent="0.25">
      <c r="A37" t="s">
        <v>7952</v>
      </c>
      <c r="B37" t="s">
        <v>7881</v>
      </c>
      <c r="C37" t="s">
        <v>7955</v>
      </c>
      <c r="D37" t="s">
        <v>7956</v>
      </c>
      <c r="E37" s="525">
        <v>45657</v>
      </c>
      <c r="F37" s="525">
        <v>45803</v>
      </c>
      <c r="G37">
        <v>625312</v>
      </c>
      <c r="H37">
        <v>0</v>
      </c>
      <c r="I37">
        <v>708739</v>
      </c>
      <c r="J37">
        <v>0</v>
      </c>
      <c r="K37">
        <v>0</v>
      </c>
      <c r="L37">
        <v>0</v>
      </c>
      <c r="M37">
        <v>0</v>
      </c>
      <c r="N37">
        <v>1334051</v>
      </c>
      <c r="O37">
        <v>17855</v>
      </c>
      <c r="P37">
        <v>44296</v>
      </c>
      <c r="Q37">
        <v>34126</v>
      </c>
      <c r="R37">
        <v>91364</v>
      </c>
      <c r="S37">
        <v>173677</v>
      </c>
      <c r="T37">
        <v>54850</v>
      </c>
      <c r="U37">
        <v>0</v>
      </c>
      <c r="V37">
        <v>0</v>
      </c>
      <c r="W37">
        <v>416168</v>
      </c>
      <c r="X37">
        <v>1750219</v>
      </c>
      <c r="Y37">
        <v>248533</v>
      </c>
      <c r="Z37">
        <v>158454</v>
      </c>
      <c r="AA37">
        <v>36000</v>
      </c>
      <c r="AB37">
        <v>120158</v>
      </c>
      <c r="AC37">
        <v>1535784</v>
      </c>
      <c r="AD37">
        <v>2627163</v>
      </c>
      <c r="AE37">
        <v>0</v>
      </c>
      <c r="AF37">
        <v>1188264</v>
      </c>
      <c r="AG37">
        <v>5914356</v>
      </c>
      <c r="AH37">
        <v>7664575</v>
      </c>
      <c r="AI37">
        <v>2187074</v>
      </c>
      <c r="AJ37">
        <v>267784</v>
      </c>
      <c r="AK37">
        <v>536646</v>
      </c>
      <c r="AL37">
        <v>1114990</v>
      </c>
      <c r="AM37">
        <v>181646</v>
      </c>
      <c r="AN37">
        <v>0</v>
      </c>
      <c r="AO37">
        <v>4288140</v>
      </c>
      <c r="AP37">
        <v>0</v>
      </c>
      <c r="AQ37">
        <v>4288140</v>
      </c>
      <c r="AR37">
        <v>3376435</v>
      </c>
      <c r="AS37">
        <v>68286</v>
      </c>
      <c r="AT37">
        <v>0</v>
      </c>
      <c r="AU37">
        <v>4237259</v>
      </c>
      <c r="AV37">
        <v>984340</v>
      </c>
      <c r="AW37">
        <v>0</v>
      </c>
      <c r="AX37">
        <v>0</v>
      </c>
      <c r="AY37">
        <v>485832</v>
      </c>
      <c r="AZ37">
        <v>5775717</v>
      </c>
      <c r="BA37">
        <v>9152152</v>
      </c>
      <c r="BB37">
        <v>76245522</v>
      </c>
      <c r="BC37">
        <v>81283386</v>
      </c>
      <c r="BD37">
        <v>291727</v>
      </c>
      <c r="BE37">
        <v>5788629</v>
      </c>
      <c r="BF37">
        <v>1520326</v>
      </c>
      <c r="BG37">
        <v>138936</v>
      </c>
      <c r="BH37">
        <v>455184</v>
      </c>
      <c r="BI37">
        <v>8194802</v>
      </c>
      <c r="BJ37">
        <v>0</v>
      </c>
      <c r="BK37">
        <v>8000000</v>
      </c>
      <c r="BL37">
        <v>0</v>
      </c>
      <c r="BM37">
        <v>8000000</v>
      </c>
      <c r="BN37">
        <v>0</v>
      </c>
      <c r="BO37">
        <v>0</v>
      </c>
      <c r="BP37">
        <v>0</v>
      </c>
      <c r="BQ37">
        <v>0</v>
      </c>
      <c r="BR37">
        <v>11289816</v>
      </c>
      <c r="BS37">
        <v>0</v>
      </c>
      <c r="BT37">
        <v>0</v>
      </c>
      <c r="BU37">
        <v>0</v>
      </c>
      <c r="BV37">
        <v>0</v>
      </c>
      <c r="BW37">
        <v>250894</v>
      </c>
      <c r="BX37">
        <v>311100316</v>
      </c>
      <c r="BY37">
        <v>2.0099999999999998</v>
      </c>
      <c r="BZ37">
        <v>28995</v>
      </c>
      <c r="CA37">
        <v>5.32</v>
      </c>
      <c r="CB37">
        <v>22</v>
      </c>
      <c r="CC37">
        <v>0</v>
      </c>
      <c r="CD37">
        <v>1094685</v>
      </c>
      <c r="CE37">
        <v>507900</v>
      </c>
      <c r="CF37">
        <v>90492</v>
      </c>
      <c r="CG37" t="s">
        <v>7884</v>
      </c>
    </row>
    <row r="38" spans="1:85" x14ac:dyDescent="0.25">
      <c r="A38" t="s">
        <v>7916</v>
      </c>
      <c r="B38" t="s">
        <v>7881</v>
      </c>
      <c r="C38" t="s">
        <v>7957</v>
      </c>
      <c r="D38" t="s">
        <v>7958</v>
      </c>
      <c r="E38" s="525">
        <v>45473</v>
      </c>
      <c r="F38" s="525">
        <v>45650</v>
      </c>
      <c r="G38">
        <v>67561</v>
      </c>
      <c r="H38">
        <v>0</v>
      </c>
      <c r="I38">
        <v>79992</v>
      </c>
      <c r="J38">
        <v>0</v>
      </c>
      <c r="K38">
        <v>4227</v>
      </c>
      <c r="L38">
        <v>0</v>
      </c>
      <c r="M38">
        <v>0</v>
      </c>
      <c r="N38">
        <v>151780</v>
      </c>
      <c r="O38">
        <v>2517</v>
      </c>
      <c r="P38">
        <v>0</v>
      </c>
      <c r="Q38">
        <v>0</v>
      </c>
      <c r="R38">
        <v>373932</v>
      </c>
      <c r="S38">
        <v>0</v>
      </c>
      <c r="T38">
        <v>89331</v>
      </c>
      <c r="U38">
        <v>44063</v>
      </c>
      <c r="V38">
        <v>0</v>
      </c>
      <c r="W38">
        <v>509843</v>
      </c>
      <c r="X38">
        <v>661623</v>
      </c>
      <c r="Y38">
        <v>244837</v>
      </c>
      <c r="Z38">
        <v>0</v>
      </c>
      <c r="AA38">
        <v>0</v>
      </c>
      <c r="AB38">
        <v>0</v>
      </c>
      <c r="AC38">
        <v>800756</v>
      </c>
      <c r="AD38">
        <v>509724</v>
      </c>
      <c r="AE38">
        <v>0</v>
      </c>
      <c r="AF38">
        <v>55987</v>
      </c>
      <c r="AG38">
        <v>1611304</v>
      </c>
      <c r="AH38">
        <v>2272927</v>
      </c>
      <c r="AI38">
        <v>2030736</v>
      </c>
      <c r="AJ38">
        <v>269086</v>
      </c>
      <c r="AK38">
        <v>401413</v>
      </c>
      <c r="AL38">
        <v>2396841</v>
      </c>
      <c r="AM38">
        <v>0</v>
      </c>
      <c r="AN38">
        <v>400802</v>
      </c>
      <c r="AO38">
        <v>5498878</v>
      </c>
      <c r="AP38">
        <v>2033816</v>
      </c>
      <c r="AQ38">
        <v>7532694</v>
      </c>
      <c r="AR38">
        <v>-5259767</v>
      </c>
      <c r="AS38">
        <v>175070</v>
      </c>
      <c r="AT38">
        <v>-15399</v>
      </c>
      <c r="AU38">
        <v>9342905</v>
      </c>
      <c r="AV38">
        <v>9</v>
      </c>
      <c r="AW38">
        <v>0</v>
      </c>
      <c r="AX38">
        <v>17000</v>
      </c>
      <c r="AY38">
        <v>-1737509</v>
      </c>
      <c r="AZ38">
        <v>7782076</v>
      </c>
      <c r="BA38">
        <v>2522309</v>
      </c>
      <c r="BB38">
        <v>38193411</v>
      </c>
      <c r="BC38" s="1006">
        <v>40715720</v>
      </c>
      <c r="BD38">
        <v>200446</v>
      </c>
      <c r="BE38">
        <v>1969425</v>
      </c>
      <c r="BF38">
        <v>1692240</v>
      </c>
      <c r="BG38">
        <v>0</v>
      </c>
      <c r="BH38">
        <v>634713</v>
      </c>
      <c r="BI38">
        <v>4496824</v>
      </c>
      <c r="BJ38">
        <v>112720</v>
      </c>
      <c r="BK38">
        <v>0</v>
      </c>
      <c r="BL38">
        <v>0</v>
      </c>
      <c r="BM38">
        <v>112720</v>
      </c>
      <c r="BN38">
        <v>0</v>
      </c>
      <c r="BO38">
        <v>0</v>
      </c>
      <c r="BP38">
        <v>0</v>
      </c>
      <c r="BQ38">
        <v>0</v>
      </c>
      <c r="BR38">
        <v>84902</v>
      </c>
      <c r="BS38">
        <v>0</v>
      </c>
      <c r="BT38">
        <v>0</v>
      </c>
      <c r="BU38">
        <v>231736</v>
      </c>
      <c r="BV38">
        <v>0</v>
      </c>
      <c r="BW38">
        <v>72337</v>
      </c>
      <c r="BX38" s="1006">
        <v>108614950</v>
      </c>
      <c r="BY38">
        <v>1.0900000000000001</v>
      </c>
      <c r="BZ38">
        <v>36882</v>
      </c>
      <c r="CA38">
        <v>2.1</v>
      </c>
      <c r="CB38">
        <v>16</v>
      </c>
      <c r="CC38">
        <v>411900</v>
      </c>
      <c r="CD38">
        <v>284520</v>
      </c>
      <c r="CE38">
        <v>1960513</v>
      </c>
      <c r="CF38">
        <v>54509</v>
      </c>
      <c r="CG38" t="s">
        <v>7884</v>
      </c>
    </row>
    <row r="39" spans="1:85" x14ac:dyDescent="0.25">
      <c r="A39" t="s">
        <v>7959</v>
      </c>
      <c r="B39" t="s">
        <v>859</v>
      </c>
      <c r="C39" t="s">
        <v>7960</v>
      </c>
      <c r="D39" t="s">
        <v>6489</v>
      </c>
      <c r="E39" s="525">
        <v>45657</v>
      </c>
      <c r="F39" s="525">
        <v>45835</v>
      </c>
      <c r="G39">
        <v>18678773</v>
      </c>
      <c r="H39">
        <v>0</v>
      </c>
      <c r="I39">
        <v>-4586589</v>
      </c>
      <c r="J39">
        <v>0</v>
      </c>
      <c r="K39">
        <v>1272527</v>
      </c>
      <c r="L39">
        <v>246937</v>
      </c>
      <c r="M39">
        <v>0</v>
      </c>
      <c r="N39">
        <v>15611648</v>
      </c>
      <c r="O39">
        <v>2701184</v>
      </c>
      <c r="P39">
        <v>72792</v>
      </c>
      <c r="Q39">
        <v>1658738</v>
      </c>
      <c r="R39">
        <v>1603453</v>
      </c>
      <c r="S39">
        <v>0</v>
      </c>
      <c r="T39">
        <v>82396</v>
      </c>
      <c r="U39">
        <v>89760</v>
      </c>
      <c r="V39">
        <v>0</v>
      </c>
      <c r="W39">
        <v>6208323</v>
      </c>
      <c r="X39">
        <v>21819971</v>
      </c>
      <c r="Y39">
        <v>1618107</v>
      </c>
      <c r="Z39">
        <v>3446264</v>
      </c>
      <c r="AA39">
        <v>2161021</v>
      </c>
      <c r="AB39">
        <v>941759</v>
      </c>
      <c r="AC39">
        <v>12303922</v>
      </c>
      <c r="AD39">
        <v>35640052</v>
      </c>
      <c r="AE39">
        <v>0</v>
      </c>
      <c r="AF39">
        <v>-12055684</v>
      </c>
      <c r="AG39">
        <v>44055441</v>
      </c>
      <c r="AH39">
        <v>65875412</v>
      </c>
      <c r="AI39">
        <v>24254732</v>
      </c>
      <c r="AJ39">
        <v>5393080</v>
      </c>
      <c r="AK39">
        <v>3740385</v>
      </c>
      <c r="AL39">
        <v>18540594</v>
      </c>
      <c r="AM39">
        <v>0</v>
      </c>
      <c r="AN39">
        <v>21432524</v>
      </c>
      <c r="AO39">
        <v>73361315</v>
      </c>
      <c r="AP39">
        <v>5443329</v>
      </c>
      <c r="AQ39">
        <v>78804644</v>
      </c>
      <c r="AR39">
        <v>-12929232</v>
      </c>
      <c r="AS39">
        <v>5426819</v>
      </c>
      <c r="AT39">
        <v>-4216358</v>
      </c>
      <c r="AU39">
        <v>23147725</v>
      </c>
      <c r="AV39" s="1006">
        <v>11800280</v>
      </c>
      <c r="AW39">
        <v>-9000000</v>
      </c>
      <c r="AX39">
        <v>0</v>
      </c>
      <c r="AY39">
        <v>744961</v>
      </c>
      <c r="AZ39">
        <v>27903427</v>
      </c>
      <c r="BA39">
        <v>14974195</v>
      </c>
      <c r="BB39" s="1006">
        <v>317003390</v>
      </c>
      <c r="BC39">
        <v>345864418</v>
      </c>
      <c r="BD39">
        <v>12177125</v>
      </c>
      <c r="BE39">
        <v>13082535</v>
      </c>
      <c r="BF39">
        <v>3865688</v>
      </c>
      <c r="BG39">
        <v>0</v>
      </c>
      <c r="BH39">
        <v>39857</v>
      </c>
      <c r="BI39">
        <v>29165205</v>
      </c>
      <c r="BJ39">
        <v>102345706</v>
      </c>
      <c r="BK39">
        <v>0</v>
      </c>
      <c r="BL39">
        <v>0</v>
      </c>
      <c r="BM39">
        <v>102345706</v>
      </c>
      <c r="BN39">
        <v>29377212</v>
      </c>
      <c r="BO39">
        <v>0</v>
      </c>
      <c r="BP39">
        <v>19267125</v>
      </c>
      <c r="BQ39">
        <v>48644337</v>
      </c>
      <c r="BR39">
        <v>96107104</v>
      </c>
      <c r="BS39">
        <v>6615000</v>
      </c>
      <c r="BT39">
        <v>0</v>
      </c>
      <c r="BU39">
        <v>13477175</v>
      </c>
      <c r="BV39">
        <v>5219288</v>
      </c>
      <c r="BW39">
        <v>3154811</v>
      </c>
      <c r="BX39" s="1006">
        <v>4269618570</v>
      </c>
      <c r="BY39">
        <v>5.45</v>
      </c>
      <c r="BZ39">
        <v>101168</v>
      </c>
      <c r="CA39">
        <v>4.95</v>
      </c>
      <c r="CB39">
        <v>252</v>
      </c>
      <c r="CC39">
        <v>11389839</v>
      </c>
      <c r="CD39">
        <v>3954846</v>
      </c>
      <c r="CE39">
        <v>6743641</v>
      </c>
      <c r="CF39">
        <v>843293</v>
      </c>
      <c r="CG39" t="s">
        <v>7884</v>
      </c>
    </row>
    <row r="40" spans="1:85" x14ac:dyDescent="0.25">
      <c r="A40" t="s">
        <v>7933</v>
      </c>
      <c r="B40" t="s">
        <v>7886</v>
      </c>
      <c r="C40" t="s">
        <v>7961</v>
      </c>
      <c r="D40" t="s">
        <v>6617</v>
      </c>
      <c r="E40" s="525">
        <v>45657</v>
      </c>
      <c r="F40" s="525">
        <v>45836</v>
      </c>
      <c r="G40">
        <v>1004493</v>
      </c>
      <c r="H40">
        <v>0</v>
      </c>
      <c r="I40">
        <v>2274883</v>
      </c>
      <c r="J40">
        <v>0</v>
      </c>
      <c r="K40">
        <v>0</v>
      </c>
      <c r="L40">
        <v>0</v>
      </c>
      <c r="M40">
        <v>600</v>
      </c>
      <c r="N40">
        <v>3279976</v>
      </c>
      <c r="O40">
        <v>177448</v>
      </c>
      <c r="P40">
        <v>233532</v>
      </c>
      <c r="Q40">
        <v>1025289</v>
      </c>
      <c r="R40">
        <v>0</v>
      </c>
      <c r="S40">
        <v>0</v>
      </c>
      <c r="T40">
        <v>198773</v>
      </c>
      <c r="U40">
        <v>0</v>
      </c>
      <c r="V40">
        <v>147980</v>
      </c>
      <c r="W40">
        <v>1783022</v>
      </c>
      <c r="X40">
        <v>5062998</v>
      </c>
      <c r="Y40">
        <v>403326</v>
      </c>
      <c r="Z40">
        <v>502974</v>
      </c>
      <c r="AA40">
        <v>0</v>
      </c>
      <c r="AB40">
        <v>78310</v>
      </c>
      <c r="AC40">
        <v>1498107</v>
      </c>
      <c r="AD40">
        <v>4552426</v>
      </c>
      <c r="AE40">
        <v>0</v>
      </c>
      <c r="AF40">
        <v>119999</v>
      </c>
      <c r="AG40">
        <v>7155142</v>
      </c>
      <c r="AH40">
        <v>12218140</v>
      </c>
      <c r="AI40">
        <v>8051831</v>
      </c>
      <c r="AJ40">
        <v>943027</v>
      </c>
      <c r="AK40">
        <v>1075274</v>
      </c>
      <c r="AL40">
        <v>2991497</v>
      </c>
      <c r="AM40">
        <v>455004</v>
      </c>
      <c r="AN40">
        <v>2887518</v>
      </c>
      <c r="AO40">
        <v>16404151</v>
      </c>
      <c r="AP40">
        <v>5799161</v>
      </c>
      <c r="AQ40">
        <v>22203312</v>
      </c>
      <c r="AR40">
        <v>-9985172</v>
      </c>
      <c r="AS40">
        <v>1353894</v>
      </c>
      <c r="AT40">
        <v>-394357</v>
      </c>
      <c r="AU40">
        <v>184749</v>
      </c>
      <c r="AV40">
        <v>2026270</v>
      </c>
      <c r="AW40">
        <v>34367311</v>
      </c>
      <c r="AX40">
        <v>-61034</v>
      </c>
      <c r="AY40">
        <v>6609709</v>
      </c>
      <c r="AZ40">
        <v>44086542</v>
      </c>
      <c r="BA40">
        <v>34101370</v>
      </c>
      <c r="BB40">
        <v>163458466</v>
      </c>
      <c r="BC40">
        <v>197559839</v>
      </c>
      <c r="BD40" s="1006">
        <v>52012930</v>
      </c>
      <c r="BE40">
        <v>2966039</v>
      </c>
      <c r="BF40">
        <v>0</v>
      </c>
      <c r="BG40">
        <v>0</v>
      </c>
      <c r="BH40">
        <v>5764752</v>
      </c>
      <c r="BI40">
        <v>60743721</v>
      </c>
      <c r="BJ40">
        <v>1002000</v>
      </c>
      <c r="BK40">
        <v>0</v>
      </c>
      <c r="BL40">
        <v>0</v>
      </c>
      <c r="BM40">
        <v>1002000</v>
      </c>
      <c r="BN40">
        <v>7079554</v>
      </c>
      <c r="BO40">
        <v>0</v>
      </c>
      <c r="BP40">
        <v>7079554</v>
      </c>
      <c r="BQ40">
        <v>14159108</v>
      </c>
      <c r="BR40">
        <v>12306282</v>
      </c>
      <c r="BS40">
        <v>629620</v>
      </c>
      <c r="BT40">
        <v>0</v>
      </c>
      <c r="BU40">
        <v>1418513</v>
      </c>
      <c r="BV40">
        <v>0</v>
      </c>
      <c r="BW40">
        <v>451184</v>
      </c>
      <c r="BX40">
        <v>626764882</v>
      </c>
      <c r="BY40">
        <v>0</v>
      </c>
      <c r="BZ40">
        <v>37489</v>
      </c>
      <c r="CA40">
        <v>7.27</v>
      </c>
      <c r="CB40">
        <v>67</v>
      </c>
      <c r="CC40">
        <v>1322270</v>
      </c>
      <c r="CD40">
        <v>1322270</v>
      </c>
      <c r="CE40">
        <v>2781386</v>
      </c>
      <c r="CF40">
        <v>625474</v>
      </c>
      <c r="CG40" t="s">
        <v>7884</v>
      </c>
    </row>
    <row r="41" spans="1:85" x14ac:dyDescent="0.25">
      <c r="A41" t="s">
        <v>7949</v>
      </c>
      <c r="B41" t="s">
        <v>7881</v>
      </c>
      <c r="C41" t="s">
        <v>7962</v>
      </c>
      <c r="D41" t="s">
        <v>7963</v>
      </c>
      <c r="E41" s="525">
        <v>45657</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0</v>
      </c>
      <c r="BZ41">
        <v>0</v>
      </c>
      <c r="CA41">
        <v>0</v>
      </c>
      <c r="CB41">
        <v>0</v>
      </c>
      <c r="CC41">
        <v>0</v>
      </c>
      <c r="CD41">
        <v>0</v>
      </c>
      <c r="CE41">
        <v>0</v>
      </c>
      <c r="CF41">
        <v>0</v>
      </c>
      <c r="CG41" t="s">
        <v>7884</v>
      </c>
    </row>
    <row r="42" spans="1:85" x14ac:dyDescent="0.25">
      <c r="A42" t="s">
        <v>7964</v>
      </c>
      <c r="B42" t="s">
        <v>7881</v>
      </c>
      <c r="C42" t="s">
        <v>7965</v>
      </c>
      <c r="D42" t="s">
        <v>7966</v>
      </c>
      <c r="E42" s="525">
        <v>45657</v>
      </c>
      <c r="F42" s="525">
        <v>45931</v>
      </c>
      <c r="G42">
        <v>118963</v>
      </c>
      <c r="H42">
        <v>0</v>
      </c>
      <c r="I42">
        <v>100837</v>
      </c>
      <c r="J42">
        <v>0</v>
      </c>
      <c r="K42">
        <v>0</v>
      </c>
      <c r="L42">
        <v>73655</v>
      </c>
      <c r="M42">
        <v>12654</v>
      </c>
      <c r="N42">
        <v>306109</v>
      </c>
      <c r="O42">
        <v>0</v>
      </c>
      <c r="P42">
        <v>0</v>
      </c>
      <c r="Q42">
        <v>21919</v>
      </c>
      <c r="R42">
        <v>1353892</v>
      </c>
      <c r="S42">
        <v>0</v>
      </c>
      <c r="T42">
        <v>103997</v>
      </c>
      <c r="U42">
        <v>18788</v>
      </c>
      <c r="V42">
        <v>0</v>
      </c>
      <c r="W42">
        <v>1498596</v>
      </c>
      <c r="X42">
        <v>1804705</v>
      </c>
      <c r="Y42">
        <v>721284</v>
      </c>
      <c r="Z42">
        <v>54917</v>
      </c>
      <c r="AA42">
        <v>0</v>
      </c>
      <c r="AB42">
        <v>77074</v>
      </c>
      <c r="AC42">
        <v>137746</v>
      </c>
      <c r="AD42">
        <v>944234</v>
      </c>
      <c r="AE42">
        <v>0</v>
      </c>
      <c r="AF42">
        <v>7823407</v>
      </c>
      <c r="AG42">
        <v>9758662</v>
      </c>
      <c r="AH42">
        <v>11563367</v>
      </c>
      <c r="AI42">
        <v>3052135</v>
      </c>
      <c r="AJ42">
        <v>859218</v>
      </c>
      <c r="AK42">
        <v>3226</v>
      </c>
      <c r="AL42">
        <v>8866617</v>
      </c>
      <c r="AM42">
        <v>0</v>
      </c>
      <c r="AN42">
        <v>1227127</v>
      </c>
      <c r="AO42">
        <v>14008323</v>
      </c>
      <c r="AP42">
        <v>10742957</v>
      </c>
      <c r="AQ42">
        <v>24751280</v>
      </c>
      <c r="AR42">
        <v>-13187913</v>
      </c>
      <c r="AS42">
        <v>52060</v>
      </c>
      <c r="AT42">
        <v>0</v>
      </c>
      <c r="AU42" s="1006">
        <v>12936790</v>
      </c>
      <c r="AV42">
        <v>447956</v>
      </c>
      <c r="AW42">
        <v>0</v>
      </c>
      <c r="AX42">
        <v>0</v>
      </c>
      <c r="AY42">
        <v>0</v>
      </c>
      <c r="AZ42">
        <v>13436806</v>
      </c>
      <c r="BA42">
        <v>248893</v>
      </c>
      <c r="BB42">
        <v>144391792</v>
      </c>
      <c r="BC42">
        <v>144640688</v>
      </c>
      <c r="BD42">
        <v>6048209</v>
      </c>
      <c r="BE42">
        <v>1933419</v>
      </c>
      <c r="BF42">
        <v>0</v>
      </c>
      <c r="BG42">
        <v>0</v>
      </c>
      <c r="BH42">
        <v>1242977</v>
      </c>
      <c r="BI42">
        <v>9224605</v>
      </c>
      <c r="BJ42">
        <v>27950000</v>
      </c>
      <c r="BK42">
        <v>0</v>
      </c>
      <c r="BL42">
        <v>0</v>
      </c>
      <c r="BM42">
        <v>27950000</v>
      </c>
      <c r="BN42">
        <v>542372</v>
      </c>
      <c r="BO42">
        <v>0</v>
      </c>
      <c r="BP42">
        <v>883387</v>
      </c>
      <c r="BQ42">
        <v>1425759</v>
      </c>
      <c r="BR42">
        <v>0</v>
      </c>
      <c r="BS42" s="1006">
        <v>27950000</v>
      </c>
      <c r="BT42">
        <v>0</v>
      </c>
      <c r="BU42">
        <v>1031527</v>
      </c>
      <c r="BV42">
        <v>0</v>
      </c>
      <c r="BW42">
        <v>93036</v>
      </c>
      <c r="BX42">
        <v>115134476</v>
      </c>
      <c r="BY42">
        <v>1.25</v>
      </c>
      <c r="BZ42">
        <v>1642</v>
      </c>
      <c r="CA42">
        <v>3.29</v>
      </c>
      <c r="CB42">
        <v>40</v>
      </c>
      <c r="CC42">
        <v>525156</v>
      </c>
      <c r="CD42">
        <v>893627</v>
      </c>
      <c r="CE42">
        <v>3283392</v>
      </c>
      <c r="CF42">
        <v>224454</v>
      </c>
      <c r="CG42" t="s">
        <v>7884</v>
      </c>
    </row>
    <row r="43" spans="1:85" x14ac:dyDescent="0.25">
      <c r="A43" t="s">
        <v>7952</v>
      </c>
      <c r="B43" t="s">
        <v>7881</v>
      </c>
      <c r="C43" t="s">
        <v>7967</v>
      </c>
      <c r="D43" t="s">
        <v>7968</v>
      </c>
      <c r="E43" s="525">
        <v>45657</v>
      </c>
      <c r="F43" s="525">
        <v>45839</v>
      </c>
      <c r="G43">
        <v>1138141</v>
      </c>
      <c r="H43">
        <v>0</v>
      </c>
      <c r="I43">
        <v>2232172</v>
      </c>
      <c r="J43">
        <v>0</v>
      </c>
      <c r="K43">
        <v>0</v>
      </c>
      <c r="L43">
        <v>0</v>
      </c>
      <c r="M43">
        <v>502516</v>
      </c>
      <c r="N43">
        <v>3872829</v>
      </c>
      <c r="O43">
        <v>0</v>
      </c>
      <c r="P43">
        <v>0</v>
      </c>
      <c r="Q43">
        <v>677487</v>
      </c>
      <c r="R43">
        <v>0</v>
      </c>
      <c r="S43">
        <v>495050</v>
      </c>
      <c r="T43">
        <v>277058</v>
      </c>
      <c r="U43">
        <v>14063</v>
      </c>
      <c r="V43">
        <v>0</v>
      </c>
      <c r="W43">
        <v>1463658</v>
      </c>
      <c r="X43">
        <v>5336487</v>
      </c>
      <c r="Y43">
        <v>167710</v>
      </c>
      <c r="Z43">
        <v>1847948</v>
      </c>
      <c r="AA43">
        <v>286740</v>
      </c>
      <c r="AB43">
        <v>60634</v>
      </c>
      <c r="AC43">
        <v>2184249</v>
      </c>
      <c r="AD43">
        <v>1105511</v>
      </c>
      <c r="AE43">
        <v>0</v>
      </c>
      <c r="AF43">
        <v>16452</v>
      </c>
      <c r="AG43">
        <v>5669244</v>
      </c>
      <c r="AH43">
        <v>11005731</v>
      </c>
      <c r="AI43">
        <v>4495494</v>
      </c>
      <c r="AJ43">
        <v>314350</v>
      </c>
      <c r="AK43">
        <v>662326</v>
      </c>
      <c r="AL43">
        <v>874214</v>
      </c>
      <c r="AM43">
        <v>183932</v>
      </c>
      <c r="AN43">
        <v>600560</v>
      </c>
      <c r="AO43">
        <v>7130876</v>
      </c>
      <c r="AP43">
        <v>4905008</v>
      </c>
      <c r="AQ43">
        <v>12035884</v>
      </c>
      <c r="AR43">
        <v>-1030153</v>
      </c>
      <c r="AS43">
        <v>1361004</v>
      </c>
      <c r="AT43">
        <v>0</v>
      </c>
      <c r="AU43">
        <v>3320477</v>
      </c>
      <c r="AV43">
        <v>809158</v>
      </c>
      <c r="AW43">
        <v>0</v>
      </c>
      <c r="AX43">
        <v>0</v>
      </c>
      <c r="AY43">
        <v>8723</v>
      </c>
      <c r="AZ43">
        <v>5499362</v>
      </c>
      <c r="BA43">
        <v>4469209</v>
      </c>
      <c r="BB43">
        <v>97059719</v>
      </c>
      <c r="BC43">
        <v>101577081</v>
      </c>
      <c r="BD43">
        <v>283730</v>
      </c>
      <c r="BE43">
        <v>653088</v>
      </c>
      <c r="BF43">
        <v>262907</v>
      </c>
      <c r="BG43">
        <v>0</v>
      </c>
      <c r="BH43">
        <v>77287</v>
      </c>
      <c r="BI43">
        <v>1277012</v>
      </c>
      <c r="BJ43">
        <v>0</v>
      </c>
      <c r="BK43">
        <v>11062</v>
      </c>
      <c r="BL43">
        <v>0</v>
      </c>
      <c r="BM43">
        <v>11062</v>
      </c>
      <c r="BN43">
        <v>0</v>
      </c>
      <c r="BO43">
        <v>0</v>
      </c>
      <c r="BP43">
        <v>354298</v>
      </c>
      <c r="BQ43">
        <v>354298</v>
      </c>
      <c r="BR43">
        <v>32929788</v>
      </c>
      <c r="BS43">
        <v>0</v>
      </c>
      <c r="BT43">
        <v>0</v>
      </c>
      <c r="BU43">
        <v>0</v>
      </c>
      <c r="BV43">
        <v>0</v>
      </c>
      <c r="BW43">
        <v>234886</v>
      </c>
      <c r="BX43">
        <v>300693997</v>
      </c>
      <c r="BY43">
        <v>4.28</v>
      </c>
      <c r="BZ43">
        <v>15412</v>
      </c>
      <c r="CA43">
        <v>16.489999999999998</v>
      </c>
      <c r="CB43">
        <v>47</v>
      </c>
      <c r="CC43">
        <v>473500</v>
      </c>
      <c r="CD43">
        <v>1103538</v>
      </c>
      <c r="CE43">
        <v>435116</v>
      </c>
      <c r="CF43">
        <v>7079</v>
      </c>
      <c r="CG43" t="s">
        <v>7884</v>
      </c>
    </row>
    <row r="44" spans="1:85" x14ac:dyDescent="0.25">
      <c r="A44" t="s">
        <v>7904</v>
      </c>
      <c r="B44" t="s">
        <v>7881</v>
      </c>
      <c r="C44" t="s">
        <v>7969</v>
      </c>
      <c r="D44" t="s">
        <v>7970</v>
      </c>
      <c r="E44" s="525">
        <v>45473</v>
      </c>
      <c r="F44" s="525">
        <v>45868</v>
      </c>
      <c r="G44">
        <v>174480</v>
      </c>
      <c r="H44">
        <v>0</v>
      </c>
      <c r="I44">
        <v>0</v>
      </c>
      <c r="J44">
        <v>0</v>
      </c>
      <c r="K44">
        <v>1000</v>
      </c>
      <c r="L44">
        <v>0</v>
      </c>
      <c r="M44">
        <v>0</v>
      </c>
      <c r="N44">
        <v>175480</v>
      </c>
      <c r="O44">
        <v>0</v>
      </c>
      <c r="P44">
        <v>0</v>
      </c>
      <c r="Q44">
        <v>0</v>
      </c>
      <c r="R44">
        <v>0</v>
      </c>
      <c r="S44">
        <v>0</v>
      </c>
      <c r="T44">
        <v>0</v>
      </c>
      <c r="U44">
        <v>0</v>
      </c>
      <c r="V44">
        <v>0</v>
      </c>
      <c r="W44">
        <v>0</v>
      </c>
      <c r="X44">
        <v>175480</v>
      </c>
      <c r="Y44">
        <v>0</v>
      </c>
      <c r="Z44">
        <v>0</v>
      </c>
      <c r="AA44">
        <v>29928</v>
      </c>
      <c r="AB44">
        <v>0</v>
      </c>
      <c r="AC44">
        <v>0</v>
      </c>
      <c r="AD44">
        <v>0</v>
      </c>
      <c r="AE44">
        <v>0</v>
      </c>
      <c r="AF44">
        <v>0</v>
      </c>
      <c r="AG44">
        <v>29928</v>
      </c>
      <c r="AH44">
        <v>205408</v>
      </c>
      <c r="AI44">
        <v>82190</v>
      </c>
      <c r="AJ44">
        <v>4567</v>
      </c>
      <c r="AK44">
        <v>5520</v>
      </c>
      <c r="AL44">
        <v>1540</v>
      </c>
      <c r="AM44">
        <v>15166</v>
      </c>
      <c r="AN44">
        <v>4097</v>
      </c>
      <c r="AO44">
        <v>113080</v>
      </c>
      <c r="AP44">
        <v>0</v>
      </c>
      <c r="AQ44">
        <v>113080</v>
      </c>
      <c r="AR44">
        <v>92328</v>
      </c>
      <c r="AS44">
        <v>0</v>
      </c>
      <c r="AT44">
        <v>0</v>
      </c>
      <c r="AU44">
        <v>0</v>
      </c>
      <c r="AV44">
        <v>0</v>
      </c>
      <c r="AW44">
        <v>0</v>
      </c>
      <c r="AX44">
        <v>0</v>
      </c>
      <c r="AY44">
        <v>0</v>
      </c>
      <c r="AZ44">
        <v>0</v>
      </c>
      <c r="BA44">
        <v>92328</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BX44">
        <v>0</v>
      </c>
      <c r="BY44">
        <v>0</v>
      </c>
      <c r="BZ44">
        <v>0</v>
      </c>
      <c r="CA44">
        <v>0</v>
      </c>
      <c r="CB44">
        <v>0</v>
      </c>
      <c r="CC44">
        <v>0</v>
      </c>
      <c r="CD44">
        <v>0</v>
      </c>
      <c r="CE44">
        <v>0</v>
      </c>
      <c r="CF44">
        <v>0</v>
      </c>
      <c r="CG44" t="s">
        <v>7884</v>
      </c>
    </row>
    <row r="45" spans="1:85" x14ac:dyDescent="0.25">
      <c r="A45" t="s">
        <v>7971</v>
      </c>
      <c r="B45" t="s">
        <v>7881</v>
      </c>
      <c r="C45" t="s">
        <v>7972</v>
      </c>
      <c r="D45" t="s">
        <v>6353</v>
      </c>
      <c r="E45" s="525">
        <v>45657</v>
      </c>
      <c r="F45" s="525">
        <v>45806</v>
      </c>
      <c r="G45">
        <v>594663</v>
      </c>
      <c r="H45">
        <v>0</v>
      </c>
      <c r="I45">
        <v>354460</v>
      </c>
      <c r="J45">
        <v>0</v>
      </c>
      <c r="K45">
        <v>226655</v>
      </c>
      <c r="L45">
        <v>0</v>
      </c>
      <c r="M45">
        <v>0</v>
      </c>
      <c r="N45">
        <v>1175778</v>
      </c>
      <c r="O45">
        <v>2026994</v>
      </c>
      <c r="P45">
        <v>0</v>
      </c>
      <c r="Q45">
        <v>2260159</v>
      </c>
      <c r="R45">
        <v>1398487</v>
      </c>
      <c r="S45">
        <v>0</v>
      </c>
      <c r="T45">
        <v>2585687</v>
      </c>
      <c r="U45">
        <v>20350</v>
      </c>
      <c r="V45">
        <v>231180</v>
      </c>
      <c r="W45">
        <v>8522857</v>
      </c>
      <c r="X45">
        <v>9698635</v>
      </c>
      <c r="Y45">
        <v>1801262</v>
      </c>
      <c r="Z45">
        <v>83486</v>
      </c>
      <c r="AA45">
        <v>0</v>
      </c>
      <c r="AB45">
        <v>0</v>
      </c>
      <c r="AC45">
        <v>62615</v>
      </c>
      <c r="AD45">
        <v>1821263</v>
      </c>
      <c r="AE45">
        <v>34625</v>
      </c>
      <c r="AF45">
        <v>1048234</v>
      </c>
      <c r="AG45">
        <v>4851485</v>
      </c>
      <c r="AH45">
        <v>14550120</v>
      </c>
      <c r="AI45">
        <v>7324706</v>
      </c>
      <c r="AJ45">
        <v>1086359</v>
      </c>
      <c r="AK45">
        <v>2011477</v>
      </c>
      <c r="AL45">
        <v>2459140</v>
      </c>
      <c r="AM45">
        <v>277038</v>
      </c>
      <c r="AN45">
        <v>1467569</v>
      </c>
      <c r="AO45">
        <v>14626289</v>
      </c>
      <c r="AP45">
        <v>9956114</v>
      </c>
      <c r="AQ45">
        <v>24582403</v>
      </c>
      <c r="AR45">
        <v>-10032283</v>
      </c>
      <c r="AS45">
        <v>638719</v>
      </c>
      <c r="AT45">
        <v>0</v>
      </c>
      <c r="AU45">
        <v>157505</v>
      </c>
      <c r="AV45">
        <v>0</v>
      </c>
      <c r="AW45">
        <v>0</v>
      </c>
      <c r="AX45">
        <v>0</v>
      </c>
      <c r="AY45">
        <v>4627194</v>
      </c>
      <c r="AZ45">
        <v>5423418</v>
      </c>
      <c r="BA45">
        <v>-4608865</v>
      </c>
      <c r="BB45">
        <v>9700797</v>
      </c>
      <c r="BC45">
        <v>92391932</v>
      </c>
      <c r="BD45">
        <v>1428345</v>
      </c>
      <c r="BE45">
        <v>414930</v>
      </c>
      <c r="BF45">
        <v>0</v>
      </c>
      <c r="BG45">
        <v>3092830</v>
      </c>
      <c r="BH45">
        <v>2092630</v>
      </c>
      <c r="BI45">
        <v>7028735</v>
      </c>
      <c r="BJ45">
        <v>0</v>
      </c>
      <c r="BK45">
        <v>0</v>
      </c>
      <c r="BL45">
        <v>0</v>
      </c>
      <c r="BM45">
        <v>0</v>
      </c>
      <c r="BN45">
        <v>0</v>
      </c>
      <c r="BO45">
        <v>0</v>
      </c>
      <c r="BP45">
        <v>0</v>
      </c>
      <c r="BQ45">
        <v>0</v>
      </c>
      <c r="BR45">
        <v>0</v>
      </c>
      <c r="BS45">
        <v>0</v>
      </c>
      <c r="BT45">
        <v>0</v>
      </c>
      <c r="BU45">
        <v>0</v>
      </c>
      <c r="BV45">
        <v>0</v>
      </c>
      <c r="BW45">
        <v>142744</v>
      </c>
      <c r="BX45">
        <v>560376537</v>
      </c>
      <c r="BY45">
        <v>4.71</v>
      </c>
      <c r="BZ45">
        <v>23111</v>
      </c>
      <c r="CA45">
        <v>8.24</v>
      </c>
      <c r="CB45">
        <v>55</v>
      </c>
      <c r="CC45">
        <v>449665</v>
      </c>
      <c r="CD45">
        <v>0</v>
      </c>
      <c r="CE45">
        <v>1200699</v>
      </c>
      <c r="CF45">
        <v>87719</v>
      </c>
      <c r="CG45" t="s">
        <v>7884</v>
      </c>
    </row>
    <row r="46" spans="1:85" x14ac:dyDescent="0.25">
      <c r="A46" t="s">
        <v>7971</v>
      </c>
      <c r="B46" t="s">
        <v>7881</v>
      </c>
      <c r="C46" t="s">
        <v>7973</v>
      </c>
      <c r="D46" t="s">
        <v>7974</v>
      </c>
      <c r="E46" s="525">
        <v>45657</v>
      </c>
      <c r="F46" s="525">
        <v>45834</v>
      </c>
      <c r="G46">
        <v>0</v>
      </c>
      <c r="H46">
        <v>0</v>
      </c>
      <c r="I46">
        <v>234202</v>
      </c>
      <c r="J46">
        <v>0</v>
      </c>
      <c r="K46">
        <v>0</v>
      </c>
      <c r="L46">
        <v>0</v>
      </c>
      <c r="M46">
        <v>0</v>
      </c>
      <c r="N46">
        <v>234202</v>
      </c>
      <c r="O46">
        <v>114231</v>
      </c>
      <c r="P46">
        <v>601799</v>
      </c>
      <c r="Q46">
        <v>0</v>
      </c>
      <c r="R46">
        <v>2268916</v>
      </c>
      <c r="S46">
        <v>0</v>
      </c>
      <c r="T46">
        <v>1067678</v>
      </c>
      <c r="U46">
        <v>0</v>
      </c>
      <c r="V46">
        <v>42189</v>
      </c>
      <c r="W46">
        <v>4094813</v>
      </c>
      <c r="X46">
        <v>4329015</v>
      </c>
      <c r="Y46">
        <v>680336</v>
      </c>
      <c r="Z46">
        <v>0</v>
      </c>
      <c r="AA46">
        <v>0</v>
      </c>
      <c r="AB46">
        <v>0</v>
      </c>
      <c r="AC46">
        <v>374425</v>
      </c>
      <c r="AD46">
        <v>21658</v>
      </c>
      <c r="AE46">
        <v>0</v>
      </c>
      <c r="AF46">
        <v>496</v>
      </c>
      <c r="AG46">
        <v>1076915</v>
      </c>
      <c r="AH46">
        <v>5405930</v>
      </c>
      <c r="AI46">
        <v>3074527</v>
      </c>
      <c r="AJ46">
        <v>840933</v>
      </c>
      <c r="AK46">
        <v>54811</v>
      </c>
      <c r="AL46">
        <v>2103906</v>
      </c>
      <c r="AM46">
        <v>164337</v>
      </c>
      <c r="AN46">
        <v>0</v>
      </c>
      <c r="AO46">
        <v>6238514</v>
      </c>
      <c r="AP46">
        <v>5530933</v>
      </c>
      <c r="AQ46">
        <v>11769447</v>
      </c>
      <c r="AR46">
        <v>-6363517</v>
      </c>
      <c r="AS46">
        <v>478395</v>
      </c>
      <c r="AT46">
        <v>-233343</v>
      </c>
      <c r="AU46">
        <v>5815311</v>
      </c>
      <c r="AV46">
        <v>233491</v>
      </c>
      <c r="AW46">
        <v>0</v>
      </c>
      <c r="AX46">
        <v>116049</v>
      </c>
      <c r="AY46">
        <v>379197</v>
      </c>
      <c r="AZ46">
        <v>6789100</v>
      </c>
      <c r="BA46">
        <v>425583</v>
      </c>
      <c r="BB46">
        <v>89737697</v>
      </c>
      <c r="BC46">
        <v>90163278</v>
      </c>
      <c r="BD46">
        <v>4403564</v>
      </c>
      <c r="BE46">
        <v>118469</v>
      </c>
      <c r="BF46">
        <v>0</v>
      </c>
      <c r="BG46">
        <v>528982</v>
      </c>
      <c r="BH46">
        <v>574921</v>
      </c>
      <c r="BI46">
        <v>5625936</v>
      </c>
      <c r="BJ46">
        <v>2215000</v>
      </c>
      <c r="BK46">
        <v>2894961</v>
      </c>
      <c r="BL46">
        <v>0</v>
      </c>
      <c r="BM46">
        <v>5109961</v>
      </c>
      <c r="BN46">
        <v>1049654</v>
      </c>
      <c r="BO46">
        <v>0</v>
      </c>
      <c r="BP46">
        <v>1775286</v>
      </c>
      <c r="BQ46">
        <v>2824940</v>
      </c>
      <c r="BR46">
        <v>336521</v>
      </c>
      <c r="BS46">
        <v>0</v>
      </c>
      <c r="BT46">
        <v>0</v>
      </c>
      <c r="BU46">
        <v>1279628</v>
      </c>
      <c r="BV46">
        <v>0</v>
      </c>
      <c r="BW46">
        <v>59838</v>
      </c>
      <c r="BX46">
        <v>53787804</v>
      </c>
      <c r="BY46">
        <v>0</v>
      </c>
      <c r="BZ46">
        <v>38236</v>
      </c>
      <c r="CA46">
        <v>3.91</v>
      </c>
      <c r="CB46">
        <v>15</v>
      </c>
      <c r="CC46">
        <v>538066</v>
      </c>
      <c r="CD46">
        <v>538066</v>
      </c>
      <c r="CE46">
        <v>1106506</v>
      </c>
      <c r="CF46">
        <v>223302</v>
      </c>
      <c r="CG46" t="s">
        <v>7884</v>
      </c>
    </row>
    <row r="47" spans="1:85" x14ac:dyDescent="0.25">
      <c r="A47" t="s">
        <v>7975</v>
      </c>
      <c r="B47" t="s">
        <v>7881</v>
      </c>
      <c r="C47" t="s">
        <v>7976</v>
      </c>
      <c r="D47" t="s">
        <v>6299</v>
      </c>
      <c r="E47" s="525">
        <v>45473</v>
      </c>
      <c r="F47" s="525">
        <v>45646</v>
      </c>
      <c r="G47">
        <v>614264</v>
      </c>
      <c r="H47">
        <v>0</v>
      </c>
      <c r="I47">
        <v>1121661</v>
      </c>
      <c r="J47">
        <v>0</v>
      </c>
      <c r="K47">
        <v>222431</v>
      </c>
      <c r="L47">
        <v>0</v>
      </c>
      <c r="M47">
        <v>455235</v>
      </c>
      <c r="N47">
        <v>2413591</v>
      </c>
      <c r="O47">
        <v>0</v>
      </c>
      <c r="P47">
        <v>475608</v>
      </c>
      <c r="Q47">
        <v>2303598</v>
      </c>
      <c r="R47">
        <v>756697</v>
      </c>
      <c r="S47">
        <v>0</v>
      </c>
      <c r="T47">
        <v>9551814</v>
      </c>
      <c r="U47">
        <v>0</v>
      </c>
      <c r="V47">
        <v>178542</v>
      </c>
      <c r="W47">
        <v>13266259</v>
      </c>
      <c r="X47">
        <v>15679850</v>
      </c>
      <c r="Y47">
        <v>354648</v>
      </c>
      <c r="Z47">
        <v>278076</v>
      </c>
      <c r="AA47">
        <v>71985</v>
      </c>
      <c r="AB47">
        <v>1604</v>
      </c>
      <c r="AC47">
        <v>3012639</v>
      </c>
      <c r="AD47">
        <v>3243466</v>
      </c>
      <c r="AE47">
        <v>0</v>
      </c>
      <c r="AF47">
        <v>292571</v>
      </c>
      <c r="AG47">
        <v>7254989</v>
      </c>
      <c r="AH47">
        <v>22934839</v>
      </c>
      <c r="AI47">
        <v>9751532</v>
      </c>
      <c r="AJ47">
        <v>1757517</v>
      </c>
      <c r="AK47">
        <v>1505899</v>
      </c>
      <c r="AL47">
        <v>5190249</v>
      </c>
      <c r="AM47">
        <v>745230</v>
      </c>
      <c r="AN47">
        <v>664410</v>
      </c>
      <c r="AO47">
        <v>19614837</v>
      </c>
      <c r="AP47">
        <v>7281713</v>
      </c>
      <c r="AQ47">
        <v>26896550</v>
      </c>
      <c r="AR47">
        <v>-3961711</v>
      </c>
      <c r="AS47">
        <v>2547119</v>
      </c>
      <c r="AT47">
        <v>-220841</v>
      </c>
      <c r="AU47">
        <v>2362442</v>
      </c>
      <c r="AV47">
        <v>0</v>
      </c>
      <c r="AW47">
        <v>0</v>
      </c>
      <c r="AX47">
        <v>0</v>
      </c>
      <c r="AY47">
        <v>0</v>
      </c>
      <c r="AZ47">
        <v>4688720</v>
      </c>
      <c r="BA47">
        <v>727009</v>
      </c>
      <c r="BB47" s="1006">
        <v>119940800</v>
      </c>
      <c r="BC47">
        <v>120667809</v>
      </c>
      <c r="BD47">
        <v>3622435</v>
      </c>
      <c r="BE47">
        <v>3800285</v>
      </c>
      <c r="BF47">
        <v>145305</v>
      </c>
      <c r="BG47">
        <v>0</v>
      </c>
      <c r="BH47">
        <v>2486241</v>
      </c>
      <c r="BI47">
        <v>10054266</v>
      </c>
      <c r="BJ47">
        <v>6086133</v>
      </c>
      <c r="BK47">
        <v>0</v>
      </c>
      <c r="BL47">
        <v>0</v>
      </c>
      <c r="BM47">
        <v>6086133</v>
      </c>
      <c r="BN47">
        <v>0</v>
      </c>
      <c r="BO47">
        <v>0</v>
      </c>
      <c r="BP47">
        <v>0</v>
      </c>
      <c r="BQ47">
        <v>0</v>
      </c>
      <c r="BR47">
        <v>23177661</v>
      </c>
      <c r="BS47">
        <v>0</v>
      </c>
      <c r="BT47">
        <v>0</v>
      </c>
      <c r="BU47">
        <v>1114067</v>
      </c>
      <c r="BV47">
        <v>0</v>
      </c>
      <c r="BW47">
        <v>342342</v>
      </c>
      <c r="BX47">
        <v>3076189</v>
      </c>
      <c r="BY47">
        <v>1.37</v>
      </c>
      <c r="BZ47">
        <v>36289</v>
      </c>
      <c r="CA47">
        <v>7.05</v>
      </c>
      <c r="CB47">
        <v>114</v>
      </c>
      <c r="CC47">
        <v>1310696</v>
      </c>
      <c r="CD47">
        <v>0</v>
      </c>
      <c r="CE47">
        <v>678617</v>
      </c>
      <c r="CF47">
        <v>379670</v>
      </c>
      <c r="CG47" t="s">
        <v>7884</v>
      </c>
    </row>
    <row r="48" spans="1:85" x14ac:dyDescent="0.25">
      <c r="A48" t="s">
        <v>7904</v>
      </c>
      <c r="B48" t="s">
        <v>7881</v>
      </c>
      <c r="C48" t="s">
        <v>7977</v>
      </c>
      <c r="D48" t="s">
        <v>7978</v>
      </c>
      <c r="E48" s="525">
        <v>45473</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v>0</v>
      </c>
      <c r="CB48">
        <v>0</v>
      </c>
      <c r="CC48">
        <v>0</v>
      </c>
      <c r="CD48">
        <v>0</v>
      </c>
      <c r="CE48">
        <v>0</v>
      </c>
      <c r="CF48">
        <v>0</v>
      </c>
      <c r="CG48" t="s">
        <v>7884</v>
      </c>
    </row>
    <row r="49" spans="1:85" x14ac:dyDescent="0.25">
      <c r="A49" t="s">
        <v>7904</v>
      </c>
      <c r="B49" t="s">
        <v>7881</v>
      </c>
      <c r="C49" t="s">
        <v>7979</v>
      </c>
      <c r="D49" t="s">
        <v>7980</v>
      </c>
      <c r="E49" s="525">
        <v>45473</v>
      </c>
      <c r="F49" s="525">
        <v>45912</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18544</v>
      </c>
      <c r="AJ49">
        <v>0</v>
      </c>
      <c r="AK49">
        <v>0</v>
      </c>
      <c r="AL49">
        <v>0</v>
      </c>
      <c r="AM49">
        <v>0</v>
      </c>
      <c r="AN49">
        <v>0</v>
      </c>
      <c r="AO49">
        <v>18544</v>
      </c>
      <c r="AP49">
        <v>0</v>
      </c>
      <c r="AQ49">
        <v>18544</v>
      </c>
      <c r="AR49">
        <v>-18544</v>
      </c>
      <c r="AS49">
        <v>0</v>
      </c>
      <c r="AT49">
        <v>0</v>
      </c>
      <c r="AU49">
        <v>0</v>
      </c>
      <c r="AV49">
        <v>0</v>
      </c>
      <c r="AW49">
        <v>0</v>
      </c>
      <c r="AX49">
        <v>0</v>
      </c>
      <c r="AY49">
        <v>0</v>
      </c>
      <c r="AZ49">
        <v>0</v>
      </c>
      <c r="BA49">
        <v>-18544</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0</v>
      </c>
      <c r="BY49">
        <v>0</v>
      </c>
      <c r="BZ49">
        <v>0</v>
      </c>
      <c r="CA49">
        <v>0</v>
      </c>
      <c r="CB49">
        <v>0</v>
      </c>
      <c r="CC49">
        <v>0</v>
      </c>
      <c r="CD49">
        <v>0</v>
      </c>
      <c r="CE49">
        <v>47511</v>
      </c>
      <c r="CF49">
        <v>0</v>
      </c>
      <c r="CG49" t="s">
        <v>7884</v>
      </c>
    </row>
    <row r="50" spans="1:85" x14ac:dyDescent="0.25">
      <c r="A50" t="s">
        <v>7935</v>
      </c>
      <c r="B50" t="s">
        <v>7881</v>
      </c>
      <c r="C50" t="s">
        <v>7981</v>
      </c>
      <c r="D50" t="s">
        <v>7982</v>
      </c>
      <c r="E50" s="525">
        <v>45473</v>
      </c>
      <c r="F50" s="525">
        <v>45657</v>
      </c>
      <c r="G50">
        <v>0</v>
      </c>
      <c r="H50">
        <v>0</v>
      </c>
      <c r="I50">
        <v>3640</v>
      </c>
      <c r="J50">
        <v>0</v>
      </c>
      <c r="K50">
        <v>0</v>
      </c>
      <c r="L50">
        <v>0</v>
      </c>
      <c r="M50">
        <v>0</v>
      </c>
      <c r="N50">
        <v>3640</v>
      </c>
      <c r="O50">
        <v>0</v>
      </c>
      <c r="P50">
        <v>0</v>
      </c>
      <c r="Q50">
        <v>4959</v>
      </c>
      <c r="R50">
        <v>0</v>
      </c>
      <c r="S50">
        <v>0</v>
      </c>
      <c r="T50">
        <v>0</v>
      </c>
      <c r="U50">
        <v>0</v>
      </c>
      <c r="V50">
        <v>0</v>
      </c>
      <c r="W50">
        <v>4959</v>
      </c>
      <c r="X50">
        <v>8599</v>
      </c>
      <c r="Y50">
        <v>2744</v>
      </c>
      <c r="Z50">
        <v>0</v>
      </c>
      <c r="AA50">
        <v>0</v>
      </c>
      <c r="AB50">
        <v>7272</v>
      </c>
      <c r="AC50">
        <v>0</v>
      </c>
      <c r="AD50">
        <v>0</v>
      </c>
      <c r="AE50">
        <v>0</v>
      </c>
      <c r="AF50">
        <v>0</v>
      </c>
      <c r="AG50">
        <v>10016</v>
      </c>
      <c r="AH50">
        <v>18615</v>
      </c>
      <c r="AI50">
        <v>348617</v>
      </c>
      <c r="AJ50">
        <v>34170</v>
      </c>
      <c r="AK50">
        <v>80038</v>
      </c>
      <c r="AL50">
        <v>42610</v>
      </c>
      <c r="AM50">
        <v>0</v>
      </c>
      <c r="AN50">
        <v>18427</v>
      </c>
      <c r="AO50">
        <v>523862</v>
      </c>
      <c r="AP50">
        <v>0</v>
      </c>
      <c r="AQ50">
        <v>523862</v>
      </c>
      <c r="AR50">
        <v>-505247</v>
      </c>
      <c r="AS50">
        <v>0</v>
      </c>
      <c r="AT50">
        <v>0</v>
      </c>
      <c r="AU50">
        <v>4092446</v>
      </c>
      <c r="AV50">
        <v>0</v>
      </c>
      <c r="AW50">
        <v>0</v>
      </c>
      <c r="AX50">
        <v>0</v>
      </c>
      <c r="AY50">
        <v>0</v>
      </c>
      <c r="AZ50">
        <v>4092446</v>
      </c>
      <c r="BA50">
        <v>3587199</v>
      </c>
      <c r="BB50">
        <v>0</v>
      </c>
      <c r="BC50">
        <v>0</v>
      </c>
      <c r="BD50">
        <v>3420650</v>
      </c>
      <c r="BE50">
        <v>0</v>
      </c>
      <c r="BF50">
        <v>0</v>
      </c>
      <c r="BG50">
        <v>0</v>
      </c>
      <c r="BH50">
        <v>0</v>
      </c>
      <c r="BI50">
        <v>3420650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t="s">
        <v>7884</v>
      </c>
    </row>
    <row r="51" spans="1:85" x14ac:dyDescent="0.25">
      <c r="A51" t="s">
        <v>7964</v>
      </c>
      <c r="B51" t="s">
        <v>7881</v>
      </c>
      <c r="C51" t="s">
        <v>7983</v>
      </c>
      <c r="D51" t="s">
        <v>7984</v>
      </c>
      <c r="E51" s="525">
        <v>45657</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t="s">
        <v>7884</v>
      </c>
    </row>
    <row r="52" spans="1:85" x14ac:dyDescent="0.25">
      <c r="A52" t="s">
        <v>7985</v>
      </c>
      <c r="B52" t="s">
        <v>7909</v>
      </c>
      <c r="C52" t="s">
        <v>7986</v>
      </c>
      <c r="D52" t="s">
        <v>6289</v>
      </c>
      <c r="E52" s="525">
        <v>45473</v>
      </c>
      <c r="F52" s="525">
        <v>45653</v>
      </c>
      <c r="G52" s="1006">
        <v>82441580</v>
      </c>
      <c r="H52">
        <v>0</v>
      </c>
      <c r="I52" s="1006">
        <v>127766760</v>
      </c>
      <c r="J52">
        <v>0</v>
      </c>
      <c r="K52">
        <v>0</v>
      </c>
      <c r="L52">
        <v>0</v>
      </c>
      <c r="M52">
        <v>948389</v>
      </c>
      <c r="N52">
        <v>211156729</v>
      </c>
      <c r="O52">
        <v>4012465</v>
      </c>
      <c r="P52">
        <v>166790</v>
      </c>
      <c r="Q52">
        <v>6164201</v>
      </c>
      <c r="R52">
        <v>7790535</v>
      </c>
      <c r="S52">
        <v>0</v>
      </c>
      <c r="T52">
        <v>9778813</v>
      </c>
      <c r="U52">
        <v>0</v>
      </c>
      <c r="V52">
        <v>6601795</v>
      </c>
      <c r="W52">
        <v>34514599</v>
      </c>
      <c r="X52">
        <v>245671328</v>
      </c>
      <c r="Y52">
        <v>47674399</v>
      </c>
      <c r="Z52" s="1006">
        <v>65475370</v>
      </c>
      <c r="AA52">
        <v>47318917</v>
      </c>
      <c r="AB52">
        <v>14575342</v>
      </c>
      <c r="AC52">
        <v>54030404</v>
      </c>
      <c r="AD52" s="1006">
        <v>179454200</v>
      </c>
      <c r="AE52">
        <v>448498</v>
      </c>
      <c r="AF52">
        <v>27472290</v>
      </c>
      <c r="AG52">
        <v>436449420</v>
      </c>
      <c r="AH52">
        <v>682120748</v>
      </c>
      <c r="AI52">
        <v>146568442</v>
      </c>
      <c r="AJ52">
        <v>9874877</v>
      </c>
      <c r="AK52">
        <v>5462042</v>
      </c>
      <c r="AL52">
        <v>193982134</v>
      </c>
      <c r="AM52">
        <v>10138741</v>
      </c>
      <c r="AN52">
        <v>37177429</v>
      </c>
      <c r="AO52">
        <v>403203665</v>
      </c>
      <c r="AP52">
        <v>319362785</v>
      </c>
      <c r="AQ52">
        <v>722566450</v>
      </c>
      <c r="AR52">
        <v>-40445702</v>
      </c>
      <c r="AS52">
        <v>139172938</v>
      </c>
      <c r="AT52">
        <v>-122400137</v>
      </c>
      <c r="AU52">
        <v>54473423</v>
      </c>
      <c r="AV52">
        <v>203178722</v>
      </c>
      <c r="AW52">
        <v>0</v>
      </c>
      <c r="AX52">
        <v>0</v>
      </c>
      <c r="AY52">
        <v>-36906395</v>
      </c>
      <c r="AZ52">
        <v>237518551</v>
      </c>
      <c r="BA52">
        <v>197072849</v>
      </c>
      <c r="BB52">
        <v>5568669776</v>
      </c>
      <c r="BC52">
        <v>5765742625</v>
      </c>
      <c r="BD52" s="1006">
        <v>137508000</v>
      </c>
      <c r="BE52" s="1006">
        <v>759074000</v>
      </c>
      <c r="BF52" s="1006">
        <v>273972000</v>
      </c>
      <c r="BG52" s="1006">
        <v>353491000</v>
      </c>
      <c r="BH52">
        <v>69384000</v>
      </c>
      <c r="BI52">
        <v>1593429000</v>
      </c>
      <c r="BJ52">
        <v>3680547861</v>
      </c>
      <c r="BK52">
        <v>726826000</v>
      </c>
      <c r="BL52">
        <v>0</v>
      </c>
      <c r="BM52">
        <v>4407373861</v>
      </c>
      <c r="BN52">
        <v>519520000</v>
      </c>
      <c r="BO52">
        <v>0</v>
      </c>
      <c r="BP52">
        <v>512823000</v>
      </c>
      <c r="BQ52">
        <v>1032343000</v>
      </c>
      <c r="BR52">
        <v>1078057542</v>
      </c>
      <c r="BS52">
        <v>1279270142</v>
      </c>
      <c r="BT52">
        <v>0</v>
      </c>
      <c r="BU52">
        <v>279021883</v>
      </c>
      <c r="BV52">
        <v>149997146</v>
      </c>
      <c r="BW52">
        <v>53681363</v>
      </c>
      <c r="BX52" s="1006">
        <v>62173000000</v>
      </c>
      <c r="BY52">
        <v>1.39</v>
      </c>
      <c r="BZ52">
        <v>790646</v>
      </c>
      <c r="CA52">
        <v>3.93</v>
      </c>
      <c r="CB52">
        <v>1368</v>
      </c>
      <c r="CC52" s="1006">
        <v>71250830</v>
      </c>
      <c r="CD52">
        <v>35115374</v>
      </c>
      <c r="CE52">
        <v>193982134</v>
      </c>
      <c r="CF52">
        <v>5270047</v>
      </c>
      <c r="CG52" t="s">
        <v>7884</v>
      </c>
    </row>
    <row r="53" spans="1:85" x14ac:dyDescent="0.25">
      <c r="A53" t="s">
        <v>7987</v>
      </c>
      <c r="B53" t="s">
        <v>7881</v>
      </c>
      <c r="C53" t="s">
        <v>7988</v>
      </c>
      <c r="D53" t="s">
        <v>7989</v>
      </c>
      <c r="E53" s="525">
        <v>45657</v>
      </c>
      <c r="F53" s="525">
        <v>45741</v>
      </c>
      <c r="G53">
        <v>100160</v>
      </c>
      <c r="H53">
        <v>0</v>
      </c>
      <c r="I53">
        <v>71050</v>
      </c>
      <c r="J53">
        <v>0</v>
      </c>
      <c r="K53">
        <v>93900</v>
      </c>
      <c r="L53">
        <v>0</v>
      </c>
      <c r="M53">
        <v>4994</v>
      </c>
      <c r="N53">
        <v>270104</v>
      </c>
      <c r="O53">
        <v>9650</v>
      </c>
      <c r="P53">
        <v>1765</v>
      </c>
      <c r="Q53">
        <v>0</v>
      </c>
      <c r="R53">
        <v>65775</v>
      </c>
      <c r="S53">
        <v>0</v>
      </c>
      <c r="T53">
        <v>384302</v>
      </c>
      <c r="U53">
        <v>5454</v>
      </c>
      <c r="V53">
        <v>174090</v>
      </c>
      <c r="W53">
        <v>641036</v>
      </c>
      <c r="X53">
        <v>911140</v>
      </c>
      <c r="Y53">
        <v>11590</v>
      </c>
      <c r="Z53">
        <v>0</v>
      </c>
      <c r="AA53">
        <v>0</v>
      </c>
      <c r="AB53">
        <v>0</v>
      </c>
      <c r="AC53">
        <v>0</v>
      </c>
      <c r="AD53">
        <v>1080</v>
      </c>
      <c r="AE53">
        <v>0</v>
      </c>
      <c r="AF53">
        <v>0</v>
      </c>
      <c r="AG53">
        <v>12670</v>
      </c>
      <c r="AH53">
        <v>923810</v>
      </c>
      <c r="AI53">
        <v>703635</v>
      </c>
      <c r="AJ53">
        <v>40981</v>
      </c>
      <c r="AK53">
        <v>174267</v>
      </c>
      <c r="AL53">
        <v>12074</v>
      </c>
      <c r="AM53">
        <v>15735</v>
      </c>
      <c r="AN53">
        <v>120514</v>
      </c>
      <c r="AO53">
        <v>1067206</v>
      </c>
      <c r="AP53">
        <v>0</v>
      </c>
      <c r="AQ53">
        <v>1067206</v>
      </c>
      <c r="AR53">
        <v>-143396</v>
      </c>
      <c r="AS53">
        <v>0</v>
      </c>
      <c r="AT53">
        <v>0</v>
      </c>
      <c r="AU53">
        <v>26665</v>
      </c>
      <c r="AV53">
        <v>26940</v>
      </c>
      <c r="AW53">
        <v>30000</v>
      </c>
      <c r="AX53">
        <v>0</v>
      </c>
      <c r="AY53">
        <v>85853</v>
      </c>
      <c r="AZ53">
        <v>169458</v>
      </c>
      <c r="BA53">
        <v>26062</v>
      </c>
      <c r="BB53">
        <v>0</v>
      </c>
      <c r="BC53">
        <v>0</v>
      </c>
      <c r="BD53">
        <v>0</v>
      </c>
      <c r="BE53">
        <v>17200</v>
      </c>
      <c r="BF53">
        <v>0</v>
      </c>
      <c r="BG53">
        <v>0</v>
      </c>
      <c r="BH53">
        <v>151378</v>
      </c>
      <c r="BI53">
        <v>168578</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t="s">
        <v>7884</v>
      </c>
    </row>
    <row r="54" spans="1:85" x14ac:dyDescent="0.25">
      <c r="A54" t="s">
        <v>7907</v>
      </c>
      <c r="B54" t="s">
        <v>7881</v>
      </c>
      <c r="C54" t="s">
        <v>7990</v>
      </c>
      <c r="D54" t="s">
        <v>7991</v>
      </c>
      <c r="E54" s="525">
        <v>45473</v>
      </c>
      <c r="F54" s="525">
        <v>45914</v>
      </c>
      <c r="G54">
        <v>186056</v>
      </c>
      <c r="H54">
        <v>0</v>
      </c>
      <c r="I54">
        <v>35564</v>
      </c>
      <c r="J54">
        <v>0</v>
      </c>
      <c r="K54">
        <v>0</v>
      </c>
      <c r="L54">
        <v>0</v>
      </c>
      <c r="M54">
        <v>0</v>
      </c>
      <c r="N54">
        <v>221620</v>
      </c>
      <c r="O54">
        <v>12452</v>
      </c>
      <c r="P54">
        <v>0</v>
      </c>
      <c r="Q54">
        <v>0</v>
      </c>
      <c r="R54">
        <v>88052</v>
      </c>
      <c r="S54">
        <v>0</v>
      </c>
      <c r="T54">
        <v>1742879</v>
      </c>
      <c r="U54">
        <v>20108</v>
      </c>
      <c r="V54">
        <v>1287</v>
      </c>
      <c r="W54">
        <v>1864778</v>
      </c>
      <c r="X54">
        <v>2086398</v>
      </c>
      <c r="Y54">
        <v>102308</v>
      </c>
      <c r="Z54">
        <v>20056</v>
      </c>
      <c r="AA54">
        <v>0</v>
      </c>
      <c r="AB54">
        <v>99025</v>
      </c>
      <c r="AC54">
        <v>414159</v>
      </c>
      <c r="AD54">
        <v>447075</v>
      </c>
      <c r="AE54">
        <v>0</v>
      </c>
      <c r="AF54">
        <v>12902</v>
      </c>
      <c r="AG54">
        <v>1095525</v>
      </c>
      <c r="AH54">
        <v>3181923</v>
      </c>
      <c r="AI54">
        <v>2020484</v>
      </c>
      <c r="AJ54">
        <v>215276</v>
      </c>
      <c r="AK54">
        <v>243980</v>
      </c>
      <c r="AL54">
        <v>537307</v>
      </c>
      <c r="AM54">
        <v>508043</v>
      </c>
      <c r="AN54">
        <v>0</v>
      </c>
      <c r="AO54">
        <v>3525090</v>
      </c>
      <c r="AP54">
        <v>3381122</v>
      </c>
      <c r="AQ54">
        <v>6906212</v>
      </c>
      <c r="AR54">
        <v>-3724289</v>
      </c>
      <c r="AS54">
        <v>160979</v>
      </c>
      <c r="AT54">
        <v>-123319</v>
      </c>
      <c r="AU54">
        <v>16757827</v>
      </c>
      <c r="AV54">
        <v>0</v>
      </c>
      <c r="AW54">
        <v>0</v>
      </c>
      <c r="AX54">
        <v>0</v>
      </c>
      <c r="AY54">
        <v>0</v>
      </c>
      <c r="AZ54">
        <v>16795487</v>
      </c>
      <c r="BA54">
        <v>13071198</v>
      </c>
      <c r="BB54">
        <v>34765298</v>
      </c>
      <c r="BC54" s="1006">
        <v>49732460</v>
      </c>
      <c r="BD54">
        <v>16128284</v>
      </c>
      <c r="BE54">
        <v>0</v>
      </c>
      <c r="BF54">
        <v>758111</v>
      </c>
      <c r="BG54">
        <v>0</v>
      </c>
      <c r="BH54">
        <v>97019</v>
      </c>
      <c r="BI54">
        <v>16983414</v>
      </c>
      <c r="BJ54">
        <v>67500</v>
      </c>
      <c r="BK54">
        <v>0</v>
      </c>
      <c r="BL54">
        <v>0</v>
      </c>
      <c r="BM54">
        <v>67500</v>
      </c>
      <c r="BN54">
        <v>0</v>
      </c>
      <c r="BO54">
        <v>0</v>
      </c>
      <c r="BP54">
        <v>0</v>
      </c>
      <c r="BQ54">
        <v>0</v>
      </c>
      <c r="BR54">
        <v>0</v>
      </c>
      <c r="BS54">
        <v>0</v>
      </c>
      <c r="BT54">
        <v>0</v>
      </c>
      <c r="BU54">
        <v>0</v>
      </c>
      <c r="BV54">
        <v>0</v>
      </c>
      <c r="BW54">
        <v>116413</v>
      </c>
      <c r="BX54">
        <v>150977731</v>
      </c>
      <c r="BY54">
        <v>2.5</v>
      </c>
      <c r="BZ54">
        <v>48571</v>
      </c>
      <c r="CA54">
        <v>1.9</v>
      </c>
      <c r="CB54">
        <v>18</v>
      </c>
      <c r="CC54">
        <v>46529</v>
      </c>
      <c r="CD54">
        <v>47989</v>
      </c>
      <c r="CE54">
        <v>147831</v>
      </c>
      <c r="CF54">
        <v>0</v>
      </c>
      <c r="CG54" t="s">
        <v>7884</v>
      </c>
    </row>
    <row r="55" spans="1:85" x14ac:dyDescent="0.25">
      <c r="A55" t="s">
        <v>7885</v>
      </c>
      <c r="B55" t="s">
        <v>7881</v>
      </c>
      <c r="C55" t="s">
        <v>7992</v>
      </c>
      <c r="D55" t="s">
        <v>7993</v>
      </c>
      <c r="E55" s="525">
        <v>45473</v>
      </c>
      <c r="F55" s="525">
        <v>45593</v>
      </c>
      <c r="G55">
        <v>23285</v>
      </c>
      <c r="H55">
        <v>0</v>
      </c>
      <c r="I55">
        <v>34475</v>
      </c>
      <c r="J55">
        <v>0</v>
      </c>
      <c r="K55">
        <v>0</v>
      </c>
      <c r="L55">
        <v>0</v>
      </c>
      <c r="M55">
        <v>0</v>
      </c>
      <c r="N55">
        <v>57760</v>
      </c>
      <c r="O55">
        <v>6881</v>
      </c>
      <c r="P55">
        <v>0</v>
      </c>
      <c r="Q55">
        <v>0</v>
      </c>
      <c r="R55">
        <v>0</v>
      </c>
      <c r="S55">
        <v>5419</v>
      </c>
      <c r="T55">
        <v>15507</v>
      </c>
      <c r="U55">
        <v>27271</v>
      </c>
      <c r="V55">
        <v>0</v>
      </c>
      <c r="W55">
        <v>55078</v>
      </c>
      <c r="X55">
        <v>112838</v>
      </c>
      <c r="Y55">
        <v>47666</v>
      </c>
      <c r="Z55">
        <v>0</v>
      </c>
      <c r="AA55">
        <v>0</v>
      </c>
      <c r="AB55">
        <v>0</v>
      </c>
      <c r="AC55">
        <v>5566</v>
      </c>
      <c r="AD55">
        <v>0</v>
      </c>
      <c r="AE55">
        <v>0</v>
      </c>
      <c r="AF55">
        <v>0</v>
      </c>
      <c r="AG55">
        <v>53232</v>
      </c>
      <c r="AH55">
        <v>166070</v>
      </c>
      <c r="AI55">
        <v>510076</v>
      </c>
      <c r="AJ55">
        <v>69231</v>
      </c>
      <c r="AK55">
        <v>104850</v>
      </c>
      <c r="AL55">
        <v>29467</v>
      </c>
      <c r="AM55">
        <v>17803</v>
      </c>
      <c r="AN55">
        <v>10114</v>
      </c>
      <c r="AO55">
        <v>741541</v>
      </c>
      <c r="AP55">
        <v>0</v>
      </c>
      <c r="AQ55">
        <v>741541</v>
      </c>
      <c r="AR55">
        <v>-575471</v>
      </c>
      <c r="AS55">
        <v>0</v>
      </c>
      <c r="AT55">
        <v>10146</v>
      </c>
      <c r="AU55">
        <v>7078508</v>
      </c>
      <c r="AV55">
        <v>69600</v>
      </c>
      <c r="AW55">
        <v>0</v>
      </c>
      <c r="AX55">
        <v>0</v>
      </c>
      <c r="AY55">
        <v>74225</v>
      </c>
      <c r="AZ55">
        <v>7232479</v>
      </c>
      <c r="BA55">
        <v>6657008</v>
      </c>
      <c r="BB55">
        <v>0</v>
      </c>
      <c r="BC55">
        <v>0</v>
      </c>
      <c r="BD55">
        <v>6668714</v>
      </c>
      <c r="BE55">
        <v>0</v>
      </c>
      <c r="BF55">
        <v>0</v>
      </c>
      <c r="BG55">
        <v>0</v>
      </c>
      <c r="BH55">
        <v>813922</v>
      </c>
      <c r="BI55">
        <v>7482636</v>
      </c>
      <c r="BJ55">
        <v>0</v>
      </c>
      <c r="BK55">
        <v>191680</v>
      </c>
      <c r="BL55">
        <v>0</v>
      </c>
      <c r="BM55">
        <v>191680</v>
      </c>
      <c r="BN55">
        <v>0</v>
      </c>
      <c r="BO55">
        <v>0</v>
      </c>
      <c r="BP55">
        <v>0</v>
      </c>
      <c r="BQ55">
        <v>0</v>
      </c>
      <c r="BR55">
        <v>0</v>
      </c>
      <c r="BS55">
        <v>0</v>
      </c>
      <c r="BT55">
        <v>730</v>
      </c>
      <c r="BU55">
        <v>30090</v>
      </c>
      <c r="BV55">
        <v>0</v>
      </c>
      <c r="BW55">
        <v>0</v>
      </c>
      <c r="BX55">
        <v>0</v>
      </c>
      <c r="BY55">
        <v>0</v>
      </c>
      <c r="BZ55">
        <v>0</v>
      </c>
      <c r="CA55">
        <v>0</v>
      </c>
      <c r="CB55">
        <v>0</v>
      </c>
      <c r="CC55">
        <v>0</v>
      </c>
      <c r="CD55">
        <v>0</v>
      </c>
      <c r="CE55">
        <v>0</v>
      </c>
      <c r="CF55">
        <v>0</v>
      </c>
      <c r="CG55" t="s">
        <v>7884</v>
      </c>
    </row>
    <row r="56" spans="1:85" x14ac:dyDescent="0.25">
      <c r="A56" t="s">
        <v>7964</v>
      </c>
      <c r="B56" t="s">
        <v>859</v>
      </c>
      <c r="C56" t="s">
        <v>7994</v>
      </c>
      <c r="D56" t="s">
        <v>6317</v>
      </c>
      <c r="E56" s="525">
        <v>45473</v>
      </c>
      <c r="F56" s="525">
        <v>45505</v>
      </c>
      <c r="G56">
        <v>16456688</v>
      </c>
      <c r="H56">
        <v>0</v>
      </c>
      <c r="I56" s="1006">
        <v>11492260</v>
      </c>
      <c r="J56">
        <v>0</v>
      </c>
      <c r="K56">
        <v>0</v>
      </c>
      <c r="L56">
        <v>0</v>
      </c>
      <c r="M56">
        <v>0</v>
      </c>
      <c r="N56">
        <v>27948948</v>
      </c>
      <c r="O56">
        <v>1843394</v>
      </c>
      <c r="P56">
        <v>681708</v>
      </c>
      <c r="Q56">
        <v>235672</v>
      </c>
      <c r="R56">
        <v>262975</v>
      </c>
      <c r="S56">
        <v>0</v>
      </c>
      <c r="T56">
        <v>123754</v>
      </c>
      <c r="U56">
        <v>0</v>
      </c>
      <c r="V56">
        <v>1677634</v>
      </c>
      <c r="W56">
        <v>4825137</v>
      </c>
      <c r="X56">
        <v>32774085</v>
      </c>
      <c r="Y56">
        <v>1331820</v>
      </c>
      <c r="Z56">
        <v>974110</v>
      </c>
      <c r="AA56">
        <v>6811205</v>
      </c>
      <c r="AB56">
        <v>5468255</v>
      </c>
      <c r="AC56">
        <v>1607219</v>
      </c>
      <c r="AD56">
        <v>20919215</v>
      </c>
      <c r="AE56">
        <v>0</v>
      </c>
      <c r="AF56">
        <v>2104933</v>
      </c>
      <c r="AG56">
        <v>39216757</v>
      </c>
      <c r="AH56">
        <v>71990842</v>
      </c>
      <c r="AI56">
        <v>16928605</v>
      </c>
      <c r="AJ56">
        <v>2129198</v>
      </c>
      <c r="AK56">
        <v>1744241</v>
      </c>
      <c r="AL56">
        <v>240119</v>
      </c>
      <c r="AM56">
        <v>1115160</v>
      </c>
      <c r="AN56">
        <v>30910932</v>
      </c>
      <c r="AO56">
        <v>53068255</v>
      </c>
      <c r="AP56">
        <v>18381605</v>
      </c>
      <c r="AQ56">
        <v>71449860</v>
      </c>
      <c r="AR56">
        <v>540982</v>
      </c>
      <c r="AS56">
        <v>3320595</v>
      </c>
      <c r="AT56">
        <v>-3224680</v>
      </c>
      <c r="AU56">
        <v>42916113</v>
      </c>
      <c r="AV56">
        <v>9300080</v>
      </c>
      <c r="AW56">
        <v>0</v>
      </c>
      <c r="AX56">
        <v>0</v>
      </c>
      <c r="AY56">
        <v>-2837500</v>
      </c>
      <c r="AZ56">
        <v>49474608</v>
      </c>
      <c r="BA56">
        <v>50015590</v>
      </c>
      <c r="BB56">
        <v>237996983</v>
      </c>
      <c r="BC56">
        <v>288012574</v>
      </c>
      <c r="BD56">
        <v>31439988</v>
      </c>
      <c r="BE56">
        <v>2474624</v>
      </c>
      <c r="BF56">
        <v>2192833</v>
      </c>
      <c r="BG56">
        <v>0</v>
      </c>
      <c r="BH56">
        <v>192940</v>
      </c>
      <c r="BI56">
        <v>36300385</v>
      </c>
      <c r="BJ56">
        <v>97443989</v>
      </c>
      <c r="BK56">
        <v>3423830</v>
      </c>
      <c r="BL56">
        <v>0</v>
      </c>
      <c r="BM56">
        <v>100867819</v>
      </c>
      <c r="BN56">
        <v>24577104</v>
      </c>
      <c r="BO56">
        <v>0</v>
      </c>
      <c r="BP56">
        <v>51462153</v>
      </c>
      <c r="BQ56">
        <v>76039257</v>
      </c>
      <c r="BR56">
        <v>0</v>
      </c>
      <c r="BS56">
        <v>0</v>
      </c>
      <c r="BT56">
        <v>0</v>
      </c>
      <c r="BU56">
        <v>17488375</v>
      </c>
      <c r="BV56">
        <v>8431471</v>
      </c>
      <c r="BW56">
        <v>2397427</v>
      </c>
      <c r="BX56">
        <v>2830812</v>
      </c>
      <c r="BY56">
        <v>6.3</v>
      </c>
      <c r="BZ56">
        <v>68689</v>
      </c>
      <c r="CA56">
        <v>11.66</v>
      </c>
      <c r="CB56">
        <v>152</v>
      </c>
      <c r="CC56">
        <v>6987842</v>
      </c>
      <c r="CD56">
        <v>4977808</v>
      </c>
      <c r="CE56">
        <v>8268470</v>
      </c>
      <c r="CF56">
        <v>370955</v>
      </c>
      <c r="CG56" t="s">
        <v>7884</v>
      </c>
    </row>
    <row r="57" spans="1:85" x14ac:dyDescent="0.25">
      <c r="A57" t="s">
        <v>7995</v>
      </c>
      <c r="B57" t="s">
        <v>7881</v>
      </c>
      <c r="C57" t="s">
        <v>7996</v>
      </c>
      <c r="D57" t="s">
        <v>7997</v>
      </c>
      <c r="E57" s="525">
        <v>45473</v>
      </c>
      <c r="F57" s="525">
        <v>45596</v>
      </c>
      <c r="G57">
        <v>41393</v>
      </c>
      <c r="H57">
        <v>0</v>
      </c>
      <c r="I57">
        <v>411700</v>
      </c>
      <c r="J57">
        <v>0</v>
      </c>
      <c r="K57">
        <v>0</v>
      </c>
      <c r="L57">
        <v>0</v>
      </c>
      <c r="M57">
        <v>0</v>
      </c>
      <c r="N57">
        <v>453093</v>
      </c>
      <c r="O57">
        <v>0</v>
      </c>
      <c r="P57">
        <v>8627</v>
      </c>
      <c r="Q57">
        <v>268300</v>
      </c>
      <c r="R57">
        <v>189778</v>
      </c>
      <c r="S57">
        <v>0</v>
      </c>
      <c r="T57">
        <v>97315</v>
      </c>
      <c r="U57">
        <v>0</v>
      </c>
      <c r="V57">
        <v>7430</v>
      </c>
      <c r="W57">
        <v>571450</v>
      </c>
      <c r="X57">
        <v>1024543</v>
      </c>
      <c r="Y57">
        <v>647440</v>
      </c>
      <c r="Z57">
        <v>15095</v>
      </c>
      <c r="AA57">
        <v>0</v>
      </c>
      <c r="AB57">
        <v>2184</v>
      </c>
      <c r="AC57">
        <v>169815</v>
      </c>
      <c r="AD57">
        <v>224767</v>
      </c>
      <c r="AE57">
        <v>0</v>
      </c>
      <c r="AF57">
        <v>37620</v>
      </c>
      <c r="AG57">
        <v>1096921</v>
      </c>
      <c r="AH57">
        <v>2121464</v>
      </c>
      <c r="AI57">
        <v>1548693</v>
      </c>
      <c r="AJ57">
        <v>157506</v>
      </c>
      <c r="AK57">
        <v>91051</v>
      </c>
      <c r="AL57">
        <v>56585</v>
      </c>
      <c r="AM57">
        <v>107953</v>
      </c>
      <c r="AN57">
        <v>866134</v>
      </c>
      <c r="AO57">
        <v>2827922</v>
      </c>
      <c r="AP57">
        <v>3558666</v>
      </c>
      <c r="AQ57">
        <v>6386588</v>
      </c>
      <c r="AR57">
        <v>-4265124</v>
      </c>
      <c r="AS57">
        <v>0</v>
      </c>
      <c r="AT57">
        <v>-111764</v>
      </c>
      <c r="AU57">
        <v>4864305</v>
      </c>
      <c r="AV57">
        <v>110558</v>
      </c>
      <c r="AW57">
        <v>376274</v>
      </c>
      <c r="AX57">
        <v>0</v>
      </c>
      <c r="AY57">
        <v>509485</v>
      </c>
      <c r="AZ57">
        <v>5748858</v>
      </c>
      <c r="BA57">
        <v>1483734</v>
      </c>
      <c r="BB57">
        <v>0</v>
      </c>
      <c r="BC57">
        <v>1483734</v>
      </c>
      <c r="BD57">
        <v>2440417</v>
      </c>
      <c r="BE57">
        <v>3340326</v>
      </c>
      <c r="BF57">
        <v>0</v>
      </c>
      <c r="BG57">
        <v>0</v>
      </c>
      <c r="BH57">
        <v>361916</v>
      </c>
      <c r="BI57">
        <v>6142659</v>
      </c>
      <c r="BJ57">
        <v>6568100</v>
      </c>
      <c r="BK57">
        <v>0</v>
      </c>
      <c r="BL57">
        <v>0</v>
      </c>
      <c r="BM57">
        <v>6568100</v>
      </c>
      <c r="BN57">
        <v>0</v>
      </c>
      <c r="BO57">
        <v>0</v>
      </c>
      <c r="BP57">
        <v>0</v>
      </c>
      <c r="BQ57">
        <v>0</v>
      </c>
      <c r="BR57">
        <v>0</v>
      </c>
      <c r="BS57">
        <v>1288000</v>
      </c>
      <c r="BT57">
        <v>0</v>
      </c>
      <c r="BU57">
        <v>717597</v>
      </c>
      <c r="BV57">
        <v>487151</v>
      </c>
      <c r="BW57">
        <v>27518</v>
      </c>
      <c r="BX57" s="1006">
        <v>34162000</v>
      </c>
      <c r="BY57">
        <v>1.21</v>
      </c>
      <c r="BZ57">
        <v>27185</v>
      </c>
      <c r="CA57">
        <v>16.47</v>
      </c>
      <c r="CB57">
        <v>16</v>
      </c>
      <c r="CC57">
        <v>0</v>
      </c>
      <c r="CD57">
        <v>0</v>
      </c>
      <c r="CE57">
        <v>588991</v>
      </c>
      <c r="CF57">
        <v>32392</v>
      </c>
      <c r="CG57" t="s">
        <v>7884</v>
      </c>
    </row>
    <row r="58" spans="1:85" x14ac:dyDescent="0.25">
      <c r="A58" t="s">
        <v>7998</v>
      </c>
      <c r="B58" t="s">
        <v>7881</v>
      </c>
      <c r="C58" t="s">
        <v>7999</v>
      </c>
      <c r="D58" t="s">
        <v>8000</v>
      </c>
      <c r="E58" s="525">
        <v>45473</v>
      </c>
      <c r="F58" s="525">
        <v>45804</v>
      </c>
      <c r="G58">
        <v>0</v>
      </c>
      <c r="H58">
        <v>0</v>
      </c>
      <c r="I58">
        <v>74087</v>
      </c>
      <c r="J58">
        <v>0</v>
      </c>
      <c r="K58">
        <v>0</v>
      </c>
      <c r="L58">
        <v>0</v>
      </c>
      <c r="M58">
        <v>0</v>
      </c>
      <c r="N58">
        <v>74087</v>
      </c>
      <c r="O58">
        <v>0</v>
      </c>
      <c r="P58">
        <v>0</v>
      </c>
      <c r="Q58">
        <v>0</v>
      </c>
      <c r="R58">
        <v>34622</v>
      </c>
      <c r="S58">
        <v>0</v>
      </c>
      <c r="T58">
        <v>8287</v>
      </c>
      <c r="U58">
        <v>0</v>
      </c>
      <c r="V58">
        <v>0</v>
      </c>
      <c r="W58">
        <v>42909</v>
      </c>
      <c r="X58">
        <v>116996</v>
      </c>
      <c r="Y58">
        <v>22197</v>
      </c>
      <c r="Z58">
        <v>0</v>
      </c>
      <c r="AA58">
        <v>0</v>
      </c>
      <c r="AB58">
        <v>1088</v>
      </c>
      <c r="AC58">
        <v>0</v>
      </c>
      <c r="AD58">
        <v>0</v>
      </c>
      <c r="AE58">
        <v>0</v>
      </c>
      <c r="AF58">
        <v>0</v>
      </c>
      <c r="AG58">
        <v>23285</v>
      </c>
      <c r="AH58">
        <v>140281</v>
      </c>
      <c r="AI58">
        <v>372377</v>
      </c>
      <c r="AJ58">
        <v>31082</v>
      </c>
      <c r="AK58">
        <v>35103</v>
      </c>
      <c r="AL58">
        <v>225298</v>
      </c>
      <c r="AM58">
        <v>34129</v>
      </c>
      <c r="AN58">
        <v>19683</v>
      </c>
      <c r="AO58">
        <v>717672</v>
      </c>
      <c r="AP58">
        <v>0</v>
      </c>
      <c r="AQ58">
        <v>717672</v>
      </c>
      <c r="AR58">
        <v>-577391</v>
      </c>
      <c r="AS58">
        <v>133562</v>
      </c>
      <c r="AT58">
        <v>-265</v>
      </c>
      <c r="AU58">
        <v>673911</v>
      </c>
      <c r="AV58">
        <v>0</v>
      </c>
      <c r="AW58">
        <v>5593272</v>
      </c>
      <c r="AX58">
        <v>0</v>
      </c>
      <c r="AY58">
        <v>1684665</v>
      </c>
      <c r="AZ58">
        <v>8085145</v>
      </c>
      <c r="BA58">
        <v>7507754</v>
      </c>
      <c r="BB58">
        <v>17993421</v>
      </c>
      <c r="BC58">
        <v>25501175</v>
      </c>
      <c r="BD58">
        <v>61978</v>
      </c>
      <c r="BE58">
        <v>260571</v>
      </c>
      <c r="BF58">
        <v>0</v>
      </c>
      <c r="BG58">
        <v>47205</v>
      </c>
      <c r="BH58">
        <v>4977701</v>
      </c>
      <c r="BI58">
        <v>5347455</v>
      </c>
      <c r="BJ58">
        <v>0</v>
      </c>
      <c r="BK58">
        <v>0</v>
      </c>
      <c r="BL58">
        <v>0</v>
      </c>
      <c r="BM58">
        <v>0</v>
      </c>
      <c r="BN58">
        <v>0</v>
      </c>
      <c r="BO58">
        <v>0</v>
      </c>
      <c r="BP58">
        <v>0</v>
      </c>
      <c r="BQ58">
        <v>0</v>
      </c>
      <c r="BR58">
        <v>5347455</v>
      </c>
      <c r="BS58">
        <v>0</v>
      </c>
      <c r="BT58">
        <v>0</v>
      </c>
      <c r="BU58">
        <v>8585</v>
      </c>
      <c r="BV58">
        <v>0</v>
      </c>
      <c r="BW58">
        <v>0</v>
      </c>
      <c r="BX58">
        <v>0</v>
      </c>
      <c r="BY58">
        <v>0</v>
      </c>
      <c r="BZ58">
        <v>0</v>
      </c>
      <c r="CA58">
        <v>0</v>
      </c>
      <c r="CB58">
        <v>0</v>
      </c>
      <c r="CC58">
        <v>0</v>
      </c>
      <c r="CD58">
        <v>0</v>
      </c>
      <c r="CE58">
        <v>0</v>
      </c>
      <c r="CF58">
        <v>0</v>
      </c>
      <c r="CG58" t="s">
        <v>7884</v>
      </c>
    </row>
    <row r="59" spans="1:85" x14ac:dyDescent="0.25">
      <c r="A59" t="s">
        <v>7895</v>
      </c>
      <c r="B59" t="s">
        <v>7881</v>
      </c>
      <c r="C59" t="s">
        <v>8001</v>
      </c>
      <c r="D59" t="s">
        <v>8002</v>
      </c>
      <c r="E59" s="525">
        <v>45473</v>
      </c>
      <c r="F59" s="525">
        <v>45629</v>
      </c>
      <c r="G59">
        <v>11852</v>
      </c>
      <c r="H59">
        <v>0</v>
      </c>
      <c r="I59">
        <v>18731</v>
      </c>
      <c r="J59">
        <v>0</v>
      </c>
      <c r="K59">
        <v>114059</v>
      </c>
      <c r="L59">
        <v>0</v>
      </c>
      <c r="M59">
        <v>22987</v>
      </c>
      <c r="N59">
        <v>167629</v>
      </c>
      <c r="O59">
        <v>0</v>
      </c>
      <c r="P59">
        <v>1948</v>
      </c>
      <c r="Q59">
        <v>104418</v>
      </c>
      <c r="R59">
        <v>429501</v>
      </c>
      <c r="S59">
        <v>0</v>
      </c>
      <c r="T59">
        <v>870341</v>
      </c>
      <c r="U59">
        <v>21836</v>
      </c>
      <c r="V59">
        <v>57531</v>
      </c>
      <c r="W59">
        <v>1485575</v>
      </c>
      <c r="X59">
        <v>1653204</v>
      </c>
      <c r="Y59">
        <v>63561</v>
      </c>
      <c r="Z59">
        <v>0</v>
      </c>
      <c r="AA59">
        <v>1550</v>
      </c>
      <c r="AB59">
        <v>0</v>
      </c>
      <c r="AC59">
        <v>133500</v>
      </c>
      <c r="AD59">
        <v>10381</v>
      </c>
      <c r="AE59">
        <v>0</v>
      </c>
      <c r="AF59">
        <v>91203</v>
      </c>
      <c r="AG59">
        <v>300195</v>
      </c>
      <c r="AH59">
        <v>1953399</v>
      </c>
      <c r="AI59">
        <v>1394940</v>
      </c>
      <c r="AJ59">
        <v>163251</v>
      </c>
      <c r="AK59">
        <v>15038</v>
      </c>
      <c r="AL59">
        <v>391631</v>
      </c>
      <c r="AM59">
        <v>116609</v>
      </c>
      <c r="AN59">
        <v>352618</v>
      </c>
      <c r="AO59">
        <v>2434087</v>
      </c>
      <c r="AP59">
        <v>1199589</v>
      </c>
      <c r="AQ59">
        <v>3633676</v>
      </c>
      <c r="AR59">
        <v>-1680277</v>
      </c>
      <c r="AS59">
        <v>67141</v>
      </c>
      <c r="AT59">
        <v>-185804</v>
      </c>
      <c r="AU59">
        <v>846662</v>
      </c>
      <c r="AV59">
        <v>10713</v>
      </c>
      <c r="AW59">
        <v>2037440</v>
      </c>
      <c r="AX59">
        <v>0</v>
      </c>
      <c r="AY59">
        <v>541774</v>
      </c>
      <c r="AZ59">
        <v>3317926</v>
      </c>
      <c r="BA59">
        <v>1637649</v>
      </c>
      <c r="BB59">
        <v>28455387</v>
      </c>
      <c r="BC59">
        <v>30093036</v>
      </c>
      <c r="BD59">
        <v>3244221</v>
      </c>
      <c r="BE59">
        <v>0</v>
      </c>
      <c r="BF59">
        <v>0</v>
      </c>
      <c r="BG59">
        <v>666017</v>
      </c>
      <c r="BH59">
        <v>244855</v>
      </c>
      <c r="BI59">
        <v>4155093</v>
      </c>
      <c r="BJ59">
        <v>4826240</v>
      </c>
      <c r="BK59">
        <v>0</v>
      </c>
      <c r="BL59">
        <v>0</v>
      </c>
      <c r="BM59">
        <v>4826240</v>
      </c>
      <c r="BN59">
        <v>111576</v>
      </c>
      <c r="BO59">
        <v>0</v>
      </c>
      <c r="BP59">
        <v>0</v>
      </c>
      <c r="BQ59">
        <v>111576</v>
      </c>
      <c r="BR59">
        <v>1435027</v>
      </c>
      <c r="BS59">
        <v>0</v>
      </c>
      <c r="BT59">
        <v>0</v>
      </c>
      <c r="BU59">
        <v>111576</v>
      </c>
      <c r="BV59">
        <v>0</v>
      </c>
      <c r="BW59">
        <v>0</v>
      </c>
      <c r="BX59">
        <v>0</v>
      </c>
      <c r="BY59">
        <v>0</v>
      </c>
      <c r="BZ59">
        <v>0</v>
      </c>
      <c r="CA59">
        <v>0</v>
      </c>
      <c r="CB59">
        <v>0</v>
      </c>
      <c r="CC59">
        <v>11019</v>
      </c>
      <c r="CD59">
        <v>24776</v>
      </c>
      <c r="CE59">
        <v>241845</v>
      </c>
      <c r="CF59">
        <v>136306</v>
      </c>
      <c r="CG59" t="s">
        <v>7884</v>
      </c>
    </row>
    <row r="60" spans="1:85" x14ac:dyDescent="0.25">
      <c r="A60" t="s">
        <v>7913</v>
      </c>
      <c r="B60" t="s">
        <v>7881</v>
      </c>
      <c r="C60" t="s">
        <v>8003</v>
      </c>
      <c r="D60" t="s">
        <v>8004</v>
      </c>
      <c r="E60" s="525">
        <v>45657</v>
      </c>
      <c r="F60" s="525">
        <v>45733</v>
      </c>
      <c r="G60">
        <v>42911</v>
      </c>
      <c r="H60">
        <v>0</v>
      </c>
      <c r="I60">
        <v>40119</v>
      </c>
      <c r="J60">
        <v>0</v>
      </c>
      <c r="K60">
        <v>33179</v>
      </c>
      <c r="L60">
        <v>0</v>
      </c>
      <c r="M60">
        <v>0</v>
      </c>
      <c r="N60">
        <v>116209</v>
      </c>
      <c r="O60">
        <v>0</v>
      </c>
      <c r="P60">
        <v>0</v>
      </c>
      <c r="Q60">
        <v>0</v>
      </c>
      <c r="R60">
        <v>222395</v>
      </c>
      <c r="S60">
        <v>0</v>
      </c>
      <c r="T60">
        <v>1969</v>
      </c>
      <c r="U60">
        <v>0</v>
      </c>
      <c r="V60">
        <v>0</v>
      </c>
      <c r="W60">
        <v>224364</v>
      </c>
      <c r="X60">
        <v>340573</v>
      </c>
      <c r="Y60">
        <v>400730</v>
      </c>
      <c r="Z60">
        <v>0</v>
      </c>
      <c r="AA60">
        <v>0</v>
      </c>
      <c r="AB60">
        <v>0</v>
      </c>
      <c r="AC60">
        <v>0</v>
      </c>
      <c r="AD60">
        <v>85387</v>
      </c>
      <c r="AE60">
        <v>0</v>
      </c>
      <c r="AF60">
        <v>7506</v>
      </c>
      <c r="AG60">
        <v>493623</v>
      </c>
      <c r="AH60">
        <v>834196</v>
      </c>
      <c r="AI60">
        <v>466697</v>
      </c>
      <c r="AJ60">
        <v>68744</v>
      </c>
      <c r="AK60">
        <v>70700</v>
      </c>
      <c r="AL60">
        <v>75041</v>
      </c>
      <c r="AM60">
        <v>61755</v>
      </c>
      <c r="AN60">
        <v>32896</v>
      </c>
      <c r="AO60">
        <v>775833</v>
      </c>
      <c r="AP60">
        <v>964889</v>
      </c>
      <c r="AQ60">
        <v>1740722</v>
      </c>
      <c r="AR60">
        <v>-906526</v>
      </c>
      <c r="AS60">
        <v>0</v>
      </c>
      <c r="AT60">
        <v>0</v>
      </c>
      <c r="AU60">
        <v>2806875</v>
      </c>
      <c r="AV60">
        <v>54145</v>
      </c>
      <c r="AW60">
        <v>0</v>
      </c>
      <c r="AX60">
        <v>0</v>
      </c>
      <c r="AY60">
        <v>0</v>
      </c>
      <c r="AZ60">
        <v>2861020</v>
      </c>
      <c r="BA60">
        <v>1954494</v>
      </c>
      <c r="BB60">
        <v>0</v>
      </c>
      <c r="BC60">
        <v>0</v>
      </c>
      <c r="BD60">
        <v>0</v>
      </c>
      <c r="BE60">
        <v>0</v>
      </c>
      <c r="BF60">
        <v>0</v>
      </c>
      <c r="BG60">
        <v>0</v>
      </c>
      <c r="BH60">
        <v>3002641</v>
      </c>
      <c r="BI60">
        <v>3002641</v>
      </c>
      <c r="BJ60">
        <v>0</v>
      </c>
      <c r="BK60">
        <v>0</v>
      </c>
      <c r="BL60">
        <v>0</v>
      </c>
      <c r="BM60">
        <v>0</v>
      </c>
      <c r="BN60">
        <v>0</v>
      </c>
      <c r="BO60">
        <v>0</v>
      </c>
      <c r="BP60">
        <v>0</v>
      </c>
      <c r="BQ60">
        <v>0</v>
      </c>
      <c r="BR60">
        <v>0</v>
      </c>
      <c r="BS60">
        <v>0</v>
      </c>
      <c r="BT60">
        <v>0</v>
      </c>
      <c r="BU60">
        <v>0</v>
      </c>
      <c r="BV60">
        <v>0</v>
      </c>
      <c r="BW60">
        <v>0</v>
      </c>
      <c r="BX60">
        <v>0</v>
      </c>
      <c r="BY60">
        <v>0</v>
      </c>
      <c r="BZ60">
        <v>0</v>
      </c>
      <c r="CA60">
        <v>0</v>
      </c>
      <c r="CB60">
        <v>0</v>
      </c>
      <c r="CC60">
        <v>0</v>
      </c>
      <c r="CD60">
        <v>0</v>
      </c>
      <c r="CE60">
        <v>0</v>
      </c>
      <c r="CF60">
        <v>0</v>
      </c>
      <c r="CG60" t="s">
        <v>7884</v>
      </c>
    </row>
    <row r="61" spans="1:85" x14ac:dyDescent="0.25">
      <c r="A61" t="s">
        <v>7987</v>
      </c>
      <c r="B61" t="s">
        <v>7881</v>
      </c>
      <c r="C61" t="s">
        <v>8005</v>
      </c>
      <c r="D61" t="s">
        <v>8006</v>
      </c>
      <c r="E61" s="525">
        <v>45657</v>
      </c>
      <c r="F61" s="525">
        <v>45812</v>
      </c>
      <c r="G61">
        <v>90412</v>
      </c>
      <c r="H61">
        <v>0</v>
      </c>
      <c r="I61">
        <v>410386</v>
      </c>
      <c r="J61">
        <v>0</v>
      </c>
      <c r="K61">
        <v>0</v>
      </c>
      <c r="L61">
        <v>0</v>
      </c>
      <c r="M61">
        <v>0</v>
      </c>
      <c r="N61">
        <v>500798</v>
      </c>
      <c r="O61">
        <v>24176</v>
      </c>
      <c r="P61">
        <v>14998</v>
      </c>
      <c r="Q61">
        <v>326887</v>
      </c>
      <c r="R61">
        <v>35415</v>
      </c>
      <c r="S61">
        <v>0</v>
      </c>
      <c r="T61">
        <v>1323936</v>
      </c>
      <c r="U61">
        <v>6036</v>
      </c>
      <c r="V61">
        <v>0</v>
      </c>
      <c r="W61">
        <v>1731448</v>
      </c>
      <c r="X61">
        <v>2232246</v>
      </c>
      <c r="Y61">
        <v>0</v>
      </c>
      <c r="Z61">
        <v>0</v>
      </c>
      <c r="AA61">
        <v>0</v>
      </c>
      <c r="AB61">
        <v>0</v>
      </c>
      <c r="AC61">
        <v>130922</v>
      </c>
      <c r="AD61">
        <v>0</v>
      </c>
      <c r="AE61">
        <v>0</v>
      </c>
      <c r="AF61">
        <v>0</v>
      </c>
      <c r="AG61">
        <v>130922</v>
      </c>
      <c r="AH61">
        <v>2363168</v>
      </c>
      <c r="AI61">
        <v>0</v>
      </c>
      <c r="AJ61">
        <v>0</v>
      </c>
      <c r="AK61">
        <v>0</v>
      </c>
      <c r="AL61">
        <v>0</v>
      </c>
      <c r="AM61">
        <v>0</v>
      </c>
      <c r="AN61">
        <v>0</v>
      </c>
      <c r="AO61">
        <v>0</v>
      </c>
      <c r="AP61">
        <v>0</v>
      </c>
      <c r="AQ61">
        <v>0</v>
      </c>
      <c r="AR61">
        <v>2363168</v>
      </c>
      <c r="AS61">
        <v>36789</v>
      </c>
      <c r="AT61">
        <v>0</v>
      </c>
      <c r="AU61">
        <v>1991963</v>
      </c>
      <c r="AV61">
        <v>106636</v>
      </c>
      <c r="AW61">
        <v>0</v>
      </c>
      <c r="AX61">
        <v>0</v>
      </c>
      <c r="AY61">
        <v>0</v>
      </c>
      <c r="AZ61">
        <v>2135388</v>
      </c>
      <c r="BA61">
        <v>4498556</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26480</v>
      </c>
      <c r="BX61">
        <v>0</v>
      </c>
      <c r="BY61">
        <v>3</v>
      </c>
      <c r="BZ61">
        <v>4088</v>
      </c>
      <c r="CA61">
        <v>18.91</v>
      </c>
      <c r="CB61">
        <v>0</v>
      </c>
      <c r="CC61">
        <v>0</v>
      </c>
      <c r="CD61">
        <v>21500</v>
      </c>
      <c r="CE61">
        <v>81921</v>
      </c>
      <c r="CF61">
        <v>10902</v>
      </c>
      <c r="CG61" t="s">
        <v>7884</v>
      </c>
    </row>
    <row r="62" spans="1:85" x14ac:dyDescent="0.25">
      <c r="A62" t="s">
        <v>8007</v>
      </c>
      <c r="B62" t="s">
        <v>7881</v>
      </c>
      <c r="C62" t="s">
        <v>8008</v>
      </c>
      <c r="D62" t="s">
        <v>8009</v>
      </c>
      <c r="E62" s="525">
        <v>45565</v>
      </c>
      <c r="F62" s="525">
        <v>45745</v>
      </c>
      <c r="G62">
        <v>465551</v>
      </c>
      <c r="H62">
        <v>0</v>
      </c>
      <c r="I62">
        <v>983996</v>
      </c>
      <c r="J62">
        <v>0</v>
      </c>
      <c r="K62">
        <v>0</v>
      </c>
      <c r="L62">
        <v>0</v>
      </c>
      <c r="M62">
        <v>336172</v>
      </c>
      <c r="N62">
        <v>1785719</v>
      </c>
      <c r="O62">
        <v>0</v>
      </c>
      <c r="P62">
        <v>0</v>
      </c>
      <c r="Q62">
        <v>0</v>
      </c>
      <c r="R62">
        <v>0</v>
      </c>
      <c r="S62">
        <v>22170</v>
      </c>
      <c r="T62">
        <v>0</v>
      </c>
      <c r="U62">
        <v>622</v>
      </c>
      <c r="V62">
        <v>0</v>
      </c>
      <c r="W62">
        <v>22792</v>
      </c>
      <c r="X62">
        <v>1808511</v>
      </c>
      <c r="Y62">
        <v>0</v>
      </c>
      <c r="Z62">
        <v>0</v>
      </c>
      <c r="AA62">
        <v>0</v>
      </c>
      <c r="AB62">
        <v>0</v>
      </c>
      <c r="AC62">
        <v>0</v>
      </c>
      <c r="AD62">
        <v>131528</v>
      </c>
      <c r="AE62">
        <v>245855</v>
      </c>
      <c r="AF62">
        <v>0</v>
      </c>
      <c r="AG62">
        <v>377383</v>
      </c>
      <c r="AH62">
        <v>2185894</v>
      </c>
      <c r="AI62">
        <v>2320785</v>
      </c>
      <c r="AJ62">
        <v>247745</v>
      </c>
      <c r="AK62">
        <v>13451</v>
      </c>
      <c r="AL62">
        <v>354146</v>
      </c>
      <c r="AM62">
        <v>0</v>
      </c>
      <c r="AN62">
        <v>21054</v>
      </c>
      <c r="AO62">
        <v>2957181</v>
      </c>
      <c r="AP62">
        <v>5698668</v>
      </c>
      <c r="AQ62">
        <v>8655849</v>
      </c>
      <c r="AR62">
        <v>-6469955</v>
      </c>
      <c r="AS62">
        <v>0</v>
      </c>
      <c r="AT62">
        <v>0</v>
      </c>
      <c r="AU62">
        <v>15107742</v>
      </c>
      <c r="AV62">
        <v>320535</v>
      </c>
      <c r="AW62">
        <v>0</v>
      </c>
      <c r="AX62">
        <v>0</v>
      </c>
      <c r="AY62">
        <v>0</v>
      </c>
      <c r="AZ62">
        <v>15428277</v>
      </c>
      <c r="BA62">
        <v>8958322</v>
      </c>
      <c r="BB62">
        <v>0</v>
      </c>
      <c r="BC62">
        <v>0</v>
      </c>
      <c r="BD62">
        <v>15112456</v>
      </c>
      <c r="BE62">
        <v>0</v>
      </c>
      <c r="BF62">
        <v>0</v>
      </c>
      <c r="BG62">
        <v>0</v>
      </c>
      <c r="BH62">
        <v>0</v>
      </c>
      <c r="BI62">
        <v>15112456</v>
      </c>
      <c r="BJ62">
        <v>0</v>
      </c>
      <c r="BK62">
        <v>0</v>
      </c>
      <c r="BL62">
        <v>0</v>
      </c>
      <c r="BM62">
        <v>0</v>
      </c>
      <c r="BN62">
        <v>0</v>
      </c>
      <c r="BO62">
        <v>0</v>
      </c>
      <c r="BP62">
        <v>0</v>
      </c>
      <c r="BQ62">
        <v>0</v>
      </c>
      <c r="BR62">
        <v>0</v>
      </c>
      <c r="BS62">
        <v>0</v>
      </c>
      <c r="BT62">
        <v>0</v>
      </c>
      <c r="BU62">
        <v>0</v>
      </c>
      <c r="BV62">
        <v>0</v>
      </c>
      <c r="BW62">
        <v>127871</v>
      </c>
      <c r="BX62">
        <v>5300938</v>
      </c>
      <c r="BY62">
        <v>3.5</v>
      </c>
      <c r="BZ62">
        <v>7325</v>
      </c>
      <c r="CA62">
        <v>13.97</v>
      </c>
      <c r="CB62">
        <v>84</v>
      </c>
      <c r="CC62">
        <v>25000</v>
      </c>
      <c r="CD62">
        <v>80000</v>
      </c>
      <c r="CE62">
        <v>250000</v>
      </c>
      <c r="CF62">
        <v>0</v>
      </c>
      <c r="CG62" t="s">
        <v>7884</v>
      </c>
    </row>
    <row r="63" spans="1:85" x14ac:dyDescent="0.25">
      <c r="A63" t="s">
        <v>7892</v>
      </c>
      <c r="B63" t="s">
        <v>859</v>
      </c>
      <c r="C63" t="s">
        <v>8010</v>
      </c>
      <c r="D63" t="s">
        <v>6386</v>
      </c>
      <c r="E63" s="525">
        <v>45565</v>
      </c>
      <c r="F63" s="525">
        <v>45743</v>
      </c>
      <c r="G63">
        <v>12394962</v>
      </c>
      <c r="H63">
        <v>0</v>
      </c>
      <c r="I63">
        <v>28504737</v>
      </c>
      <c r="J63">
        <v>0</v>
      </c>
      <c r="K63">
        <v>4281282</v>
      </c>
      <c r="L63">
        <v>0</v>
      </c>
      <c r="M63">
        <v>-10722029</v>
      </c>
      <c r="N63">
        <v>34458952</v>
      </c>
      <c r="O63">
        <v>421002</v>
      </c>
      <c r="P63">
        <v>223591</v>
      </c>
      <c r="Q63">
        <v>632700</v>
      </c>
      <c r="R63">
        <v>1741590</v>
      </c>
      <c r="S63">
        <v>0</v>
      </c>
      <c r="T63">
        <v>4393142</v>
      </c>
      <c r="U63">
        <v>0</v>
      </c>
      <c r="V63">
        <v>2373753</v>
      </c>
      <c r="W63">
        <v>9785778</v>
      </c>
      <c r="X63">
        <v>44244730</v>
      </c>
      <c r="Y63">
        <v>7672834</v>
      </c>
      <c r="Z63">
        <v>6311783</v>
      </c>
      <c r="AA63">
        <v>4257819</v>
      </c>
      <c r="AB63">
        <v>939756</v>
      </c>
      <c r="AC63">
        <v>27386666</v>
      </c>
      <c r="AD63" s="1006">
        <v>32552750</v>
      </c>
      <c r="AE63">
        <v>0</v>
      </c>
      <c r="AF63">
        <v>2904167</v>
      </c>
      <c r="AG63">
        <v>82025775</v>
      </c>
      <c r="AH63">
        <v>126270505</v>
      </c>
      <c r="AI63" s="1006">
        <v>52304030</v>
      </c>
      <c r="AJ63">
        <v>6185073</v>
      </c>
      <c r="AK63">
        <v>7570152</v>
      </c>
      <c r="AL63">
        <v>31802082</v>
      </c>
      <c r="AM63">
        <v>3874377</v>
      </c>
      <c r="AN63">
        <v>3270495</v>
      </c>
      <c r="AO63">
        <v>105006209</v>
      </c>
      <c r="AP63">
        <v>27585402</v>
      </c>
      <c r="AQ63">
        <v>132591611</v>
      </c>
      <c r="AR63">
        <v>-6321106</v>
      </c>
      <c r="AS63">
        <v>21085393</v>
      </c>
      <c r="AT63">
        <v>-11576985</v>
      </c>
      <c r="AU63">
        <v>19807065</v>
      </c>
      <c r="AV63">
        <v>20965283</v>
      </c>
      <c r="AW63" s="1006">
        <v>52935690</v>
      </c>
      <c r="AX63">
        <v>-3514787</v>
      </c>
      <c r="AY63">
        <v>18464668</v>
      </c>
      <c r="AZ63">
        <v>118166327</v>
      </c>
      <c r="BA63">
        <v>111845221</v>
      </c>
      <c r="BB63">
        <v>723389378</v>
      </c>
      <c r="BC63">
        <v>835234599</v>
      </c>
      <c r="BD63">
        <v>23673292</v>
      </c>
      <c r="BE63">
        <v>82152107</v>
      </c>
      <c r="BF63">
        <v>0</v>
      </c>
      <c r="BG63">
        <v>8959743</v>
      </c>
      <c r="BH63">
        <v>271033</v>
      </c>
      <c r="BI63">
        <v>115056175</v>
      </c>
      <c r="BJ63">
        <v>431431489</v>
      </c>
      <c r="BK63">
        <v>0</v>
      </c>
      <c r="BL63">
        <v>0</v>
      </c>
      <c r="BM63">
        <v>431431489</v>
      </c>
      <c r="BN63">
        <v>16147726</v>
      </c>
      <c r="BO63">
        <v>0</v>
      </c>
      <c r="BP63">
        <v>54467660</v>
      </c>
      <c r="BQ63">
        <v>70615386</v>
      </c>
      <c r="BR63">
        <v>209988262</v>
      </c>
      <c r="BS63">
        <v>9000000</v>
      </c>
      <c r="BT63">
        <v>274800</v>
      </c>
      <c r="BU63" s="1006">
        <v>29158000</v>
      </c>
      <c r="BV63" s="1006">
        <v>29158000</v>
      </c>
      <c r="BW63">
        <v>5584257</v>
      </c>
      <c r="BX63">
        <v>6118534</v>
      </c>
      <c r="BY63">
        <v>2.09</v>
      </c>
      <c r="BZ63">
        <v>95169</v>
      </c>
      <c r="CA63">
        <v>6.17</v>
      </c>
      <c r="CB63">
        <v>405</v>
      </c>
      <c r="CC63">
        <v>11710114</v>
      </c>
      <c r="CD63">
        <v>7170725</v>
      </c>
      <c r="CE63">
        <v>19135984</v>
      </c>
      <c r="CF63">
        <v>1002294</v>
      </c>
      <c r="CG63" t="s">
        <v>7884</v>
      </c>
    </row>
    <row r="64" spans="1:85" x14ac:dyDescent="0.25">
      <c r="A64" t="s">
        <v>7975</v>
      </c>
      <c r="B64" t="s">
        <v>7881</v>
      </c>
      <c r="C64" t="s">
        <v>8011</v>
      </c>
      <c r="D64" t="s">
        <v>8012</v>
      </c>
      <c r="E64" s="525">
        <v>45657</v>
      </c>
      <c r="F64" s="525">
        <v>45946</v>
      </c>
      <c r="G64">
        <v>36855</v>
      </c>
      <c r="H64">
        <v>0</v>
      </c>
      <c r="I64">
        <v>94622</v>
      </c>
      <c r="J64">
        <v>0</v>
      </c>
      <c r="K64">
        <v>0</v>
      </c>
      <c r="L64">
        <v>0</v>
      </c>
      <c r="M64">
        <v>0</v>
      </c>
      <c r="N64">
        <v>131477</v>
      </c>
      <c r="O64">
        <v>0</v>
      </c>
      <c r="P64">
        <v>0</v>
      </c>
      <c r="Q64">
        <v>59054</v>
      </c>
      <c r="R64">
        <v>0</v>
      </c>
      <c r="S64">
        <v>0</v>
      </c>
      <c r="T64">
        <v>21239</v>
      </c>
      <c r="U64">
        <v>0</v>
      </c>
      <c r="V64">
        <v>0</v>
      </c>
      <c r="W64">
        <v>80293</v>
      </c>
      <c r="X64">
        <v>211770</v>
      </c>
      <c r="Y64">
        <v>21106</v>
      </c>
      <c r="Z64">
        <v>2974</v>
      </c>
      <c r="AA64">
        <v>0</v>
      </c>
      <c r="AB64">
        <v>0</v>
      </c>
      <c r="AC64">
        <v>30072</v>
      </c>
      <c r="AD64">
        <v>325</v>
      </c>
      <c r="AE64">
        <v>0</v>
      </c>
      <c r="AF64">
        <v>0</v>
      </c>
      <c r="AG64">
        <v>54477</v>
      </c>
      <c r="AH64">
        <v>266247</v>
      </c>
      <c r="AI64">
        <v>469960</v>
      </c>
      <c r="AJ64">
        <v>60982</v>
      </c>
      <c r="AK64">
        <v>37630</v>
      </c>
      <c r="AL64">
        <v>38072</v>
      </c>
      <c r="AM64">
        <v>12132</v>
      </c>
      <c r="AN64">
        <v>0</v>
      </c>
      <c r="AO64">
        <v>618776</v>
      </c>
      <c r="AP64">
        <v>0</v>
      </c>
      <c r="AQ64">
        <v>618776</v>
      </c>
      <c r="AR64">
        <v>-352529</v>
      </c>
      <c r="AS64">
        <v>0</v>
      </c>
      <c r="AT64">
        <v>0</v>
      </c>
      <c r="AU64">
        <v>0</v>
      </c>
      <c r="AV64">
        <v>0</v>
      </c>
      <c r="AW64">
        <v>0</v>
      </c>
      <c r="AX64">
        <v>0</v>
      </c>
      <c r="AY64">
        <v>0</v>
      </c>
      <c r="AZ64">
        <v>0</v>
      </c>
      <c r="BA64">
        <v>-352529</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5352</v>
      </c>
      <c r="BX64">
        <v>0</v>
      </c>
      <c r="BY64">
        <v>0</v>
      </c>
      <c r="BZ64">
        <v>25866</v>
      </c>
      <c r="CA64">
        <v>24.57</v>
      </c>
      <c r="CB64">
        <v>0</v>
      </c>
      <c r="CC64">
        <v>0</v>
      </c>
      <c r="CD64">
        <v>0</v>
      </c>
      <c r="CE64">
        <v>0</v>
      </c>
      <c r="CF64">
        <v>0</v>
      </c>
      <c r="CG64" t="s">
        <v>7884</v>
      </c>
    </row>
    <row r="65" spans="1:85" x14ac:dyDescent="0.25">
      <c r="A65" t="s">
        <v>8013</v>
      </c>
      <c r="B65" t="s">
        <v>7881</v>
      </c>
      <c r="C65" t="s">
        <v>8014</v>
      </c>
      <c r="D65" t="s">
        <v>8015</v>
      </c>
      <c r="E65" s="525">
        <v>45657</v>
      </c>
      <c r="F65" s="525">
        <v>45837</v>
      </c>
      <c r="G65">
        <v>621259</v>
      </c>
      <c r="H65">
        <v>0</v>
      </c>
      <c r="I65">
        <v>1081616</v>
      </c>
      <c r="J65">
        <v>0</v>
      </c>
      <c r="K65">
        <v>10962</v>
      </c>
      <c r="L65">
        <v>0</v>
      </c>
      <c r="M65">
        <v>52232</v>
      </c>
      <c r="N65">
        <v>1766069</v>
      </c>
      <c r="O65">
        <v>29889</v>
      </c>
      <c r="P65">
        <v>0</v>
      </c>
      <c r="Q65">
        <v>32995</v>
      </c>
      <c r="R65">
        <v>45110</v>
      </c>
      <c r="S65">
        <v>0</v>
      </c>
      <c r="T65">
        <v>123702</v>
      </c>
      <c r="U65">
        <v>0</v>
      </c>
      <c r="V65">
        <v>2400</v>
      </c>
      <c r="W65">
        <v>234096</v>
      </c>
      <c r="X65">
        <v>2000165</v>
      </c>
      <c r="Y65">
        <v>84316</v>
      </c>
      <c r="Z65">
        <v>208649</v>
      </c>
      <c r="AA65">
        <v>0</v>
      </c>
      <c r="AB65">
        <v>12291</v>
      </c>
      <c r="AC65">
        <v>680334</v>
      </c>
      <c r="AD65">
        <v>2140487</v>
      </c>
      <c r="AE65">
        <v>0</v>
      </c>
      <c r="AF65">
        <v>311882</v>
      </c>
      <c r="AG65">
        <v>3437959</v>
      </c>
      <c r="AH65">
        <v>5438124</v>
      </c>
      <c r="AI65">
        <v>2009263</v>
      </c>
      <c r="AJ65">
        <v>450483</v>
      </c>
      <c r="AK65">
        <v>153250</v>
      </c>
      <c r="AL65">
        <v>492898</v>
      </c>
      <c r="AM65">
        <v>86915</v>
      </c>
      <c r="AN65">
        <v>1917401</v>
      </c>
      <c r="AO65">
        <v>5110210</v>
      </c>
      <c r="AP65">
        <v>4613438</v>
      </c>
      <c r="AQ65">
        <v>9723648</v>
      </c>
      <c r="AR65">
        <v>-4285524</v>
      </c>
      <c r="AS65">
        <v>713468</v>
      </c>
      <c r="AT65">
        <v>-422901</v>
      </c>
      <c r="AU65">
        <v>1781597</v>
      </c>
      <c r="AV65">
        <v>701680</v>
      </c>
      <c r="AW65">
        <v>9717835</v>
      </c>
      <c r="AX65">
        <v>0</v>
      </c>
      <c r="AY65">
        <v>1013568</v>
      </c>
      <c r="AZ65">
        <v>13505247</v>
      </c>
      <c r="BA65">
        <v>9219723</v>
      </c>
      <c r="BB65">
        <v>79389038</v>
      </c>
      <c r="BC65">
        <v>88594703</v>
      </c>
      <c r="BD65" s="1006">
        <v>10250170</v>
      </c>
      <c r="BE65">
        <v>0</v>
      </c>
      <c r="BF65">
        <v>0</v>
      </c>
      <c r="BG65">
        <v>0</v>
      </c>
      <c r="BH65">
        <v>916099</v>
      </c>
      <c r="BI65">
        <v>11166269</v>
      </c>
      <c r="BJ65">
        <v>19660729</v>
      </c>
      <c r="BK65">
        <v>0</v>
      </c>
      <c r="BL65">
        <v>0</v>
      </c>
      <c r="BM65">
        <v>19660729</v>
      </c>
      <c r="BN65">
        <v>2568458</v>
      </c>
      <c r="BO65">
        <v>0</v>
      </c>
      <c r="BP65">
        <v>2677662</v>
      </c>
      <c r="BQ65">
        <v>5246120</v>
      </c>
      <c r="BR65">
        <v>0</v>
      </c>
      <c r="BS65">
        <v>0</v>
      </c>
      <c r="BT65">
        <v>0</v>
      </c>
      <c r="BU65">
        <v>2047901</v>
      </c>
      <c r="BV65">
        <v>1346221</v>
      </c>
      <c r="BW65">
        <v>175185</v>
      </c>
      <c r="BX65">
        <v>186228</v>
      </c>
      <c r="BY65">
        <v>2.35</v>
      </c>
      <c r="BZ65">
        <v>36694</v>
      </c>
      <c r="CA65">
        <v>10.08</v>
      </c>
      <c r="CB65">
        <v>23</v>
      </c>
      <c r="CC65">
        <v>0</v>
      </c>
      <c r="CD65">
        <v>311317</v>
      </c>
      <c r="CE65">
        <v>0</v>
      </c>
      <c r="CF65">
        <v>37675</v>
      </c>
      <c r="CG65" t="s">
        <v>7884</v>
      </c>
    </row>
    <row r="66" spans="1:85" x14ac:dyDescent="0.25">
      <c r="A66" t="s">
        <v>7916</v>
      </c>
      <c r="B66" t="s">
        <v>7881</v>
      </c>
      <c r="C66" t="s">
        <v>8016</v>
      </c>
      <c r="D66" t="s">
        <v>8017</v>
      </c>
      <c r="E66" s="525">
        <v>45473</v>
      </c>
      <c r="F66" s="525">
        <v>45659</v>
      </c>
      <c r="G66">
        <v>32561</v>
      </c>
      <c r="H66">
        <v>0</v>
      </c>
      <c r="I66">
        <v>82084</v>
      </c>
      <c r="J66">
        <v>0</v>
      </c>
      <c r="K66">
        <v>4117</v>
      </c>
      <c r="L66">
        <v>0</v>
      </c>
      <c r="M66">
        <v>372055</v>
      </c>
      <c r="N66">
        <v>490817</v>
      </c>
      <c r="O66">
        <v>0</v>
      </c>
      <c r="P66">
        <v>0</v>
      </c>
      <c r="Q66">
        <v>112287</v>
      </c>
      <c r="R66">
        <v>4736</v>
      </c>
      <c r="S66">
        <v>0</v>
      </c>
      <c r="T66">
        <v>60505</v>
      </c>
      <c r="U66">
        <v>0</v>
      </c>
      <c r="V66">
        <v>4080</v>
      </c>
      <c r="W66">
        <v>181608</v>
      </c>
      <c r="X66">
        <v>672425</v>
      </c>
      <c r="Y66">
        <v>128732</v>
      </c>
      <c r="Z66">
        <v>0</v>
      </c>
      <c r="AA66">
        <v>13540</v>
      </c>
      <c r="AB66">
        <v>0</v>
      </c>
      <c r="AC66">
        <v>0</v>
      </c>
      <c r="AD66">
        <v>36242</v>
      </c>
      <c r="AE66">
        <v>0</v>
      </c>
      <c r="AF66">
        <v>62963</v>
      </c>
      <c r="AG66">
        <v>241477</v>
      </c>
      <c r="AH66">
        <v>913902</v>
      </c>
      <c r="AI66">
        <v>36710</v>
      </c>
      <c r="AJ66">
        <v>213473</v>
      </c>
      <c r="AK66">
        <v>481431</v>
      </c>
      <c r="AL66">
        <v>271157</v>
      </c>
      <c r="AM66">
        <v>0</v>
      </c>
      <c r="AN66">
        <v>615543</v>
      </c>
      <c r="AO66">
        <v>1618314</v>
      </c>
      <c r="AP66">
        <v>0</v>
      </c>
      <c r="AQ66">
        <v>1618314</v>
      </c>
      <c r="AR66">
        <v>-704412</v>
      </c>
      <c r="AS66">
        <v>0</v>
      </c>
      <c r="AT66">
        <v>0</v>
      </c>
      <c r="AU66">
        <v>0</v>
      </c>
      <c r="AV66">
        <v>0</v>
      </c>
      <c r="AW66">
        <v>0</v>
      </c>
      <c r="AX66">
        <v>0</v>
      </c>
      <c r="AY66">
        <v>0</v>
      </c>
      <c r="AZ66">
        <v>0</v>
      </c>
      <c r="BA66">
        <v>-704412</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150100</v>
      </c>
      <c r="BX66">
        <v>149344698</v>
      </c>
      <c r="BY66">
        <v>1</v>
      </c>
      <c r="BZ66">
        <v>65742</v>
      </c>
      <c r="CA66">
        <v>3.27</v>
      </c>
      <c r="CB66">
        <v>11</v>
      </c>
      <c r="CC66">
        <v>141100</v>
      </c>
      <c r="CD66">
        <v>751389</v>
      </c>
      <c r="CE66">
        <v>685759</v>
      </c>
      <c r="CF66">
        <v>3356</v>
      </c>
      <c r="CG66" t="s">
        <v>7884</v>
      </c>
    </row>
    <row r="67" spans="1:85" x14ac:dyDescent="0.25">
      <c r="A67" t="s">
        <v>7901</v>
      </c>
      <c r="B67" t="s">
        <v>7881</v>
      </c>
      <c r="C67" t="s">
        <v>8018</v>
      </c>
      <c r="D67" t="s">
        <v>8019</v>
      </c>
      <c r="E67" s="525">
        <v>45657</v>
      </c>
      <c r="F67" s="525">
        <v>45798</v>
      </c>
      <c r="G67">
        <v>378105</v>
      </c>
      <c r="H67">
        <v>0</v>
      </c>
      <c r="I67">
        <v>1290785</v>
      </c>
      <c r="J67">
        <v>0</v>
      </c>
      <c r="K67">
        <v>0</v>
      </c>
      <c r="L67">
        <v>0</v>
      </c>
      <c r="M67">
        <v>0</v>
      </c>
      <c r="N67">
        <v>1668890</v>
      </c>
      <c r="O67">
        <v>39102</v>
      </c>
      <c r="P67">
        <v>28173</v>
      </c>
      <c r="Q67">
        <v>0</v>
      </c>
      <c r="R67">
        <v>1277489</v>
      </c>
      <c r="S67">
        <v>0</v>
      </c>
      <c r="T67">
        <v>182979</v>
      </c>
      <c r="U67">
        <v>36274</v>
      </c>
      <c r="V67">
        <v>120482</v>
      </c>
      <c r="W67">
        <v>1684499</v>
      </c>
      <c r="X67">
        <v>3353389</v>
      </c>
      <c r="Y67">
        <v>190478</v>
      </c>
      <c r="Z67">
        <v>95973</v>
      </c>
      <c r="AA67">
        <v>18616</v>
      </c>
      <c r="AB67">
        <v>105342</v>
      </c>
      <c r="AC67">
        <v>639919</v>
      </c>
      <c r="AD67">
        <v>1792651</v>
      </c>
      <c r="AE67">
        <v>0</v>
      </c>
      <c r="AF67">
        <v>726226</v>
      </c>
      <c r="AG67">
        <v>3569205</v>
      </c>
      <c r="AH67">
        <v>6922594</v>
      </c>
      <c r="AI67">
        <v>2877481</v>
      </c>
      <c r="AJ67">
        <v>980197</v>
      </c>
      <c r="AK67">
        <v>586217</v>
      </c>
      <c r="AL67">
        <v>1396097</v>
      </c>
      <c r="AM67">
        <v>141530</v>
      </c>
      <c r="AN67">
        <v>312026</v>
      </c>
      <c r="AO67">
        <v>6293548</v>
      </c>
      <c r="AP67">
        <v>12510211</v>
      </c>
      <c r="AQ67">
        <v>18803759</v>
      </c>
      <c r="AR67">
        <v>-11881165</v>
      </c>
      <c r="AS67">
        <v>296138</v>
      </c>
      <c r="AT67">
        <v>-121328</v>
      </c>
      <c r="AU67">
        <v>21593678</v>
      </c>
      <c r="AV67">
        <v>556422</v>
      </c>
      <c r="AW67">
        <v>0</v>
      </c>
      <c r="AX67">
        <v>0</v>
      </c>
      <c r="AY67">
        <v>-43360</v>
      </c>
      <c r="AZ67">
        <v>22281550</v>
      </c>
      <c r="BA67">
        <v>10400385</v>
      </c>
      <c r="BB67">
        <v>127547835</v>
      </c>
      <c r="BC67">
        <v>137948221</v>
      </c>
      <c r="BD67">
        <v>17146594</v>
      </c>
      <c r="BE67">
        <v>0</v>
      </c>
      <c r="BF67">
        <v>76540</v>
      </c>
      <c r="BG67">
        <v>0</v>
      </c>
      <c r="BH67">
        <v>12853072</v>
      </c>
      <c r="BI67">
        <v>30076206</v>
      </c>
      <c r="BJ67">
        <v>0</v>
      </c>
      <c r="BK67">
        <v>3210000</v>
      </c>
      <c r="BL67">
        <v>0</v>
      </c>
      <c r="BM67">
        <v>3210000</v>
      </c>
      <c r="BN67">
        <v>0</v>
      </c>
      <c r="BO67">
        <v>0</v>
      </c>
      <c r="BP67">
        <v>2935134</v>
      </c>
      <c r="BQ67">
        <v>2935134</v>
      </c>
      <c r="BR67">
        <v>4709770</v>
      </c>
      <c r="BS67">
        <v>0</v>
      </c>
      <c r="BT67">
        <v>-43360</v>
      </c>
      <c r="BU67">
        <v>1076328</v>
      </c>
      <c r="BV67">
        <v>0</v>
      </c>
      <c r="BW67">
        <v>138753</v>
      </c>
      <c r="BX67">
        <v>178951596</v>
      </c>
      <c r="BY67">
        <v>2.31</v>
      </c>
      <c r="BZ67">
        <v>84148</v>
      </c>
      <c r="CA67">
        <v>12.03</v>
      </c>
      <c r="CB67">
        <v>24</v>
      </c>
      <c r="CC67">
        <v>431345</v>
      </c>
      <c r="CD67">
        <v>0</v>
      </c>
      <c r="CE67">
        <v>1080709</v>
      </c>
      <c r="CF67">
        <v>209538</v>
      </c>
      <c r="CG67" t="s">
        <v>7884</v>
      </c>
    </row>
    <row r="68" spans="1:85" x14ac:dyDescent="0.25">
      <c r="A68" t="s">
        <v>8020</v>
      </c>
      <c r="B68" t="s">
        <v>7881</v>
      </c>
      <c r="C68" t="s">
        <v>8021</v>
      </c>
      <c r="D68" t="s">
        <v>6301</v>
      </c>
      <c r="E68" s="525">
        <v>45657</v>
      </c>
      <c r="F68" s="525">
        <v>45835</v>
      </c>
      <c r="G68">
        <v>1199608</v>
      </c>
      <c r="H68">
        <v>0</v>
      </c>
      <c r="I68">
        <v>4089854</v>
      </c>
      <c r="J68">
        <v>0</v>
      </c>
      <c r="K68">
        <v>0</v>
      </c>
      <c r="L68">
        <v>0</v>
      </c>
      <c r="M68">
        <v>0</v>
      </c>
      <c r="N68">
        <v>5289462</v>
      </c>
      <c r="O68">
        <v>0</v>
      </c>
      <c r="P68">
        <v>0</v>
      </c>
      <c r="Q68">
        <v>108300</v>
      </c>
      <c r="R68">
        <v>981104</v>
      </c>
      <c r="S68">
        <v>0</v>
      </c>
      <c r="T68">
        <v>332101</v>
      </c>
      <c r="U68">
        <v>45628</v>
      </c>
      <c r="V68">
        <v>40151</v>
      </c>
      <c r="W68">
        <v>1507284</v>
      </c>
      <c r="X68">
        <v>6796746</v>
      </c>
      <c r="Y68">
        <v>1678940</v>
      </c>
      <c r="Z68">
        <v>236743</v>
      </c>
      <c r="AA68">
        <v>247272</v>
      </c>
      <c r="AB68">
        <v>363920</v>
      </c>
      <c r="AC68">
        <v>2247924</v>
      </c>
      <c r="AD68">
        <v>4175932</v>
      </c>
      <c r="AE68">
        <v>0</v>
      </c>
      <c r="AF68">
        <v>482758</v>
      </c>
      <c r="AG68">
        <v>9433489</v>
      </c>
      <c r="AH68">
        <v>16230235</v>
      </c>
      <c r="AI68">
        <v>5322831</v>
      </c>
      <c r="AJ68">
        <v>1100754</v>
      </c>
      <c r="AK68">
        <v>965292</v>
      </c>
      <c r="AL68">
        <v>6110672</v>
      </c>
      <c r="AM68">
        <v>1441918</v>
      </c>
      <c r="AN68">
        <v>0</v>
      </c>
      <c r="AO68">
        <v>14941467</v>
      </c>
      <c r="AP68">
        <v>12803264</v>
      </c>
      <c r="AQ68">
        <v>27744731</v>
      </c>
      <c r="AR68">
        <v>-11514496</v>
      </c>
      <c r="AS68">
        <v>842558</v>
      </c>
      <c r="AT68">
        <v>-1788087</v>
      </c>
      <c r="AU68">
        <v>14786995</v>
      </c>
      <c r="AV68">
        <v>1764482</v>
      </c>
      <c r="AW68">
        <v>3316866</v>
      </c>
      <c r="AX68">
        <v>0</v>
      </c>
      <c r="AY68">
        <v>2271802</v>
      </c>
      <c r="AZ68">
        <v>21194616</v>
      </c>
      <c r="BA68">
        <v>9680120</v>
      </c>
      <c r="BB68">
        <v>184773638</v>
      </c>
      <c r="BC68">
        <v>194453758</v>
      </c>
      <c r="BD68">
        <v>3554705</v>
      </c>
      <c r="BE68">
        <v>6904010</v>
      </c>
      <c r="BF68">
        <v>707042</v>
      </c>
      <c r="BG68">
        <v>4875509</v>
      </c>
      <c r="BH68">
        <v>1052372</v>
      </c>
      <c r="BI68">
        <v>17093638</v>
      </c>
      <c r="BJ68">
        <v>45082242</v>
      </c>
      <c r="BK68">
        <v>0</v>
      </c>
      <c r="BL68">
        <v>0</v>
      </c>
      <c r="BM68">
        <v>45082242</v>
      </c>
      <c r="BN68">
        <v>1284109</v>
      </c>
      <c r="BO68">
        <v>0</v>
      </c>
      <c r="BP68">
        <v>0</v>
      </c>
      <c r="BQ68">
        <v>1284109</v>
      </c>
      <c r="BR68">
        <v>29371808</v>
      </c>
      <c r="BS68">
        <v>0</v>
      </c>
      <c r="BT68">
        <v>73498</v>
      </c>
      <c r="BU68">
        <v>2170000</v>
      </c>
      <c r="BV68">
        <v>190000</v>
      </c>
      <c r="BW68">
        <v>422388</v>
      </c>
      <c r="BX68">
        <v>484768361</v>
      </c>
      <c r="BY68">
        <v>2.34</v>
      </c>
      <c r="BZ68">
        <v>73761</v>
      </c>
      <c r="CA68">
        <v>12.52</v>
      </c>
      <c r="CB68">
        <v>62</v>
      </c>
      <c r="CC68">
        <v>0</v>
      </c>
      <c r="CD68">
        <v>4782354</v>
      </c>
      <c r="CE68">
        <v>1020036</v>
      </c>
      <c r="CF68">
        <v>370064</v>
      </c>
      <c r="CG68" t="s">
        <v>7884</v>
      </c>
    </row>
    <row r="69" spans="1:85" x14ac:dyDescent="0.25">
      <c r="A69" t="s">
        <v>8022</v>
      </c>
      <c r="B69" t="s">
        <v>7881</v>
      </c>
      <c r="C69" t="s">
        <v>8023</v>
      </c>
      <c r="D69" t="s">
        <v>8024</v>
      </c>
      <c r="E69" s="525">
        <v>45473</v>
      </c>
      <c r="F69" s="525">
        <v>45593</v>
      </c>
      <c r="G69">
        <v>0</v>
      </c>
      <c r="H69">
        <v>0</v>
      </c>
      <c r="I69">
        <v>0</v>
      </c>
      <c r="J69">
        <v>0</v>
      </c>
      <c r="K69">
        <v>0</v>
      </c>
      <c r="L69">
        <v>0</v>
      </c>
      <c r="M69">
        <v>0</v>
      </c>
      <c r="N69">
        <v>0</v>
      </c>
      <c r="O69">
        <v>9103</v>
      </c>
      <c r="P69">
        <v>12868</v>
      </c>
      <c r="Q69">
        <v>112912</v>
      </c>
      <c r="R69">
        <v>145330</v>
      </c>
      <c r="S69">
        <v>0</v>
      </c>
      <c r="T69">
        <v>37583</v>
      </c>
      <c r="U69">
        <v>0</v>
      </c>
      <c r="V69">
        <v>51642</v>
      </c>
      <c r="W69">
        <v>369438</v>
      </c>
      <c r="X69">
        <v>369438</v>
      </c>
      <c r="Y69">
        <v>21840</v>
      </c>
      <c r="Z69">
        <v>1500</v>
      </c>
      <c r="AA69">
        <v>0</v>
      </c>
      <c r="AB69">
        <v>1366</v>
      </c>
      <c r="AC69">
        <v>3154</v>
      </c>
      <c r="AD69">
        <v>0</v>
      </c>
      <c r="AE69">
        <v>0</v>
      </c>
      <c r="AF69">
        <v>777248</v>
      </c>
      <c r="AG69">
        <v>805108</v>
      </c>
      <c r="AH69">
        <v>1174546</v>
      </c>
      <c r="AI69">
        <v>502389</v>
      </c>
      <c r="AJ69">
        <v>134123</v>
      </c>
      <c r="AK69">
        <v>243838</v>
      </c>
      <c r="AL69">
        <v>62666</v>
      </c>
      <c r="AM69">
        <v>60632</v>
      </c>
      <c r="AN69">
        <v>122118</v>
      </c>
      <c r="AO69">
        <v>1125766</v>
      </c>
      <c r="AP69">
        <v>0</v>
      </c>
      <c r="AQ69">
        <v>1125766</v>
      </c>
      <c r="AR69">
        <v>48780</v>
      </c>
      <c r="AS69">
        <v>659988</v>
      </c>
      <c r="AT69">
        <v>0</v>
      </c>
      <c r="AU69">
        <v>12915296</v>
      </c>
      <c r="AV69">
        <v>0</v>
      </c>
      <c r="AW69">
        <v>0</v>
      </c>
      <c r="AX69">
        <v>0</v>
      </c>
      <c r="AY69">
        <v>222</v>
      </c>
      <c r="AZ69">
        <v>13575506</v>
      </c>
      <c r="BA69">
        <v>13624286</v>
      </c>
      <c r="BB69">
        <v>79490735</v>
      </c>
      <c r="BC69">
        <v>93115021</v>
      </c>
      <c r="BD69" s="1006">
        <v>15165840</v>
      </c>
      <c r="BE69">
        <v>445622</v>
      </c>
      <c r="BF69">
        <v>0</v>
      </c>
      <c r="BG69">
        <v>0</v>
      </c>
      <c r="BH69">
        <v>0</v>
      </c>
      <c r="BI69">
        <v>15611462</v>
      </c>
      <c r="BJ69">
        <v>0</v>
      </c>
      <c r="BK69">
        <v>0</v>
      </c>
      <c r="BL69">
        <v>0</v>
      </c>
      <c r="BM69">
        <v>0</v>
      </c>
      <c r="BN69">
        <v>0</v>
      </c>
      <c r="BO69">
        <v>0</v>
      </c>
      <c r="BP69">
        <v>52022</v>
      </c>
      <c r="BQ69">
        <v>52022</v>
      </c>
      <c r="BR69">
        <v>0</v>
      </c>
      <c r="BS69">
        <v>0</v>
      </c>
      <c r="BT69">
        <v>0</v>
      </c>
      <c r="BU69">
        <v>0</v>
      </c>
      <c r="BV69">
        <v>0</v>
      </c>
      <c r="BW69">
        <v>0</v>
      </c>
      <c r="BX69">
        <v>0</v>
      </c>
      <c r="BY69">
        <v>0</v>
      </c>
      <c r="BZ69">
        <v>0</v>
      </c>
      <c r="CA69">
        <v>0</v>
      </c>
      <c r="CB69">
        <v>0</v>
      </c>
      <c r="CC69">
        <v>0</v>
      </c>
      <c r="CD69">
        <v>0</v>
      </c>
      <c r="CE69">
        <v>0</v>
      </c>
      <c r="CF69">
        <v>0</v>
      </c>
      <c r="CG69" t="s">
        <v>7884</v>
      </c>
    </row>
    <row r="70" spans="1:85" x14ac:dyDescent="0.25">
      <c r="A70" t="s">
        <v>8025</v>
      </c>
      <c r="B70" t="s">
        <v>7881</v>
      </c>
      <c r="C70" t="s">
        <v>8026</v>
      </c>
      <c r="D70" t="s">
        <v>8027</v>
      </c>
      <c r="E70" s="525">
        <v>45473</v>
      </c>
      <c r="F70" s="525">
        <v>45601</v>
      </c>
      <c r="G70">
        <v>722390</v>
      </c>
      <c r="H70">
        <v>0</v>
      </c>
      <c r="I70">
        <v>1074909</v>
      </c>
      <c r="J70">
        <v>0</v>
      </c>
      <c r="K70">
        <v>57685</v>
      </c>
      <c r="L70">
        <v>0</v>
      </c>
      <c r="M70">
        <v>0</v>
      </c>
      <c r="N70">
        <v>1854984</v>
      </c>
      <c r="O70">
        <v>113936</v>
      </c>
      <c r="P70">
        <v>1029516</v>
      </c>
      <c r="Q70">
        <v>3014516</v>
      </c>
      <c r="R70">
        <v>261935</v>
      </c>
      <c r="S70">
        <v>0</v>
      </c>
      <c r="T70">
        <v>6420494</v>
      </c>
      <c r="U70">
        <v>53417</v>
      </c>
      <c r="V70">
        <v>34435</v>
      </c>
      <c r="W70">
        <v>10928249</v>
      </c>
      <c r="X70">
        <v>12783233</v>
      </c>
      <c r="Y70">
        <v>2151442</v>
      </c>
      <c r="Z70">
        <v>185554</v>
      </c>
      <c r="AA70">
        <v>9798</v>
      </c>
      <c r="AB70">
        <v>177219</v>
      </c>
      <c r="AC70">
        <v>863381</v>
      </c>
      <c r="AD70">
        <v>423914</v>
      </c>
      <c r="AE70">
        <v>0</v>
      </c>
      <c r="AF70">
        <v>254511</v>
      </c>
      <c r="AG70">
        <v>4065819</v>
      </c>
      <c r="AH70">
        <v>16849052</v>
      </c>
      <c r="AI70">
        <v>5319871</v>
      </c>
      <c r="AJ70">
        <v>590390</v>
      </c>
      <c r="AK70">
        <v>967208</v>
      </c>
      <c r="AL70">
        <v>2080214</v>
      </c>
      <c r="AM70">
        <v>260124</v>
      </c>
      <c r="AN70">
        <v>584364</v>
      </c>
      <c r="AO70">
        <v>9802171</v>
      </c>
      <c r="AP70">
        <v>2999468</v>
      </c>
      <c r="AQ70">
        <v>12801639</v>
      </c>
      <c r="AR70">
        <v>4047413</v>
      </c>
      <c r="AS70">
        <v>1186349</v>
      </c>
      <c r="AT70">
        <v>-351403</v>
      </c>
      <c r="AU70">
        <v>16879197</v>
      </c>
      <c r="AV70">
        <v>603486</v>
      </c>
      <c r="AW70">
        <v>0</v>
      </c>
      <c r="AX70">
        <v>0</v>
      </c>
      <c r="AY70">
        <v>0</v>
      </c>
      <c r="AZ70">
        <v>18317629</v>
      </c>
      <c r="BA70">
        <v>22365042</v>
      </c>
      <c r="BB70">
        <v>99966257</v>
      </c>
      <c r="BC70" s="1006">
        <v>122331300</v>
      </c>
      <c r="BD70">
        <v>29283485</v>
      </c>
      <c r="BE70">
        <v>255790</v>
      </c>
      <c r="BF70">
        <v>101152</v>
      </c>
      <c r="BG70">
        <v>160616</v>
      </c>
      <c r="BH70">
        <v>1621409</v>
      </c>
      <c r="BI70">
        <v>31422452</v>
      </c>
      <c r="BJ70">
        <v>4639125</v>
      </c>
      <c r="BK70">
        <v>20600000</v>
      </c>
      <c r="BL70">
        <v>0</v>
      </c>
      <c r="BM70">
        <v>25239125</v>
      </c>
      <c r="BN70">
        <v>2484802</v>
      </c>
      <c r="BO70">
        <v>0</v>
      </c>
      <c r="BP70">
        <v>445637</v>
      </c>
      <c r="BQ70">
        <v>2930439</v>
      </c>
      <c r="BR70">
        <v>38735995</v>
      </c>
      <c r="BS70">
        <v>0</v>
      </c>
      <c r="BT70">
        <v>0</v>
      </c>
      <c r="BU70">
        <v>656099</v>
      </c>
      <c r="BV70">
        <v>256099</v>
      </c>
      <c r="BW70">
        <v>137943</v>
      </c>
      <c r="BX70">
        <v>251058624</v>
      </c>
      <c r="BY70">
        <v>12.97</v>
      </c>
      <c r="BZ70">
        <v>54600</v>
      </c>
      <c r="CA70">
        <v>13.45</v>
      </c>
      <c r="CB70">
        <v>37</v>
      </c>
      <c r="CC70">
        <v>650702</v>
      </c>
      <c r="CD70">
        <v>982529</v>
      </c>
      <c r="CE70">
        <v>688355</v>
      </c>
      <c r="CF70">
        <v>7870</v>
      </c>
      <c r="CG70" t="s">
        <v>7884</v>
      </c>
    </row>
    <row r="71" spans="1:85" x14ac:dyDescent="0.25">
      <c r="A71" t="s">
        <v>8028</v>
      </c>
      <c r="B71" t="s">
        <v>7881</v>
      </c>
      <c r="C71" t="s">
        <v>8029</v>
      </c>
      <c r="D71" t="s">
        <v>8030</v>
      </c>
      <c r="E71" s="525">
        <v>45473</v>
      </c>
      <c r="F71" s="525">
        <v>45834</v>
      </c>
      <c r="G71">
        <v>94726</v>
      </c>
      <c r="H71">
        <v>0</v>
      </c>
      <c r="I71">
        <v>64393</v>
      </c>
      <c r="J71">
        <v>0</v>
      </c>
      <c r="K71">
        <v>0</v>
      </c>
      <c r="L71">
        <v>0</v>
      </c>
      <c r="M71">
        <v>0</v>
      </c>
      <c r="N71">
        <v>159119</v>
      </c>
      <c r="O71">
        <v>0</v>
      </c>
      <c r="P71">
        <v>4936</v>
      </c>
      <c r="Q71">
        <v>0</v>
      </c>
      <c r="R71">
        <v>0</v>
      </c>
      <c r="S71">
        <v>0</v>
      </c>
      <c r="T71">
        <v>0</v>
      </c>
      <c r="U71">
        <v>0</v>
      </c>
      <c r="V71">
        <v>0</v>
      </c>
      <c r="W71">
        <v>4936</v>
      </c>
      <c r="X71">
        <v>164055</v>
      </c>
      <c r="Y71">
        <v>34937</v>
      </c>
      <c r="Z71">
        <v>7209</v>
      </c>
      <c r="AA71">
        <v>0</v>
      </c>
      <c r="AB71">
        <v>1369143</v>
      </c>
      <c r="AC71">
        <v>545832</v>
      </c>
      <c r="AD71">
        <v>272390</v>
      </c>
      <c r="AE71">
        <v>0</v>
      </c>
      <c r="AF71">
        <v>757021</v>
      </c>
      <c r="AG71">
        <v>2986532</v>
      </c>
      <c r="AH71">
        <v>3150587</v>
      </c>
      <c r="AI71">
        <v>895956</v>
      </c>
      <c r="AJ71">
        <v>194086</v>
      </c>
      <c r="AK71">
        <v>801329</v>
      </c>
      <c r="AL71">
        <v>1543008</v>
      </c>
      <c r="AM71">
        <v>78597</v>
      </c>
      <c r="AN71">
        <v>253175</v>
      </c>
      <c r="AO71">
        <v>3766151</v>
      </c>
      <c r="AP71">
        <v>1584462</v>
      </c>
      <c r="AQ71">
        <v>5350613</v>
      </c>
      <c r="AR71">
        <v>-2200026</v>
      </c>
      <c r="AS71">
        <v>28302</v>
      </c>
      <c r="AT71">
        <v>-114272</v>
      </c>
      <c r="AU71">
        <v>5114030</v>
      </c>
      <c r="AV71">
        <v>184681</v>
      </c>
      <c r="AW71">
        <v>0</v>
      </c>
      <c r="AX71">
        <v>0</v>
      </c>
      <c r="AY71">
        <v>366542</v>
      </c>
      <c r="AZ71">
        <v>5579283</v>
      </c>
      <c r="BA71">
        <v>3379257</v>
      </c>
      <c r="BB71">
        <v>30469258</v>
      </c>
      <c r="BC71">
        <v>33848515</v>
      </c>
      <c r="BD71">
        <v>0</v>
      </c>
      <c r="BE71">
        <v>8301025</v>
      </c>
      <c r="BF71">
        <v>0</v>
      </c>
      <c r="BG71">
        <v>0</v>
      </c>
      <c r="BH71">
        <v>38960</v>
      </c>
      <c r="BI71">
        <v>8339985</v>
      </c>
      <c r="BJ71">
        <v>0</v>
      </c>
      <c r="BK71">
        <v>3735765</v>
      </c>
      <c r="BL71">
        <v>0</v>
      </c>
      <c r="BM71">
        <v>3735765</v>
      </c>
      <c r="BN71">
        <v>0</v>
      </c>
      <c r="BO71">
        <v>0</v>
      </c>
      <c r="BP71">
        <v>155432</v>
      </c>
      <c r="BQ71">
        <v>155432</v>
      </c>
      <c r="BR71">
        <v>1260291</v>
      </c>
      <c r="BS71">
        <v>0</v>
      </c>
      <c r="BT71">
        <v>0</v>
      </c>
      <c r="BU71">
        <v>0</v>
      </c>
      <c r="BV71">
        <v>0</v>
      </c>
      <c r="BW71">
        <v>0</v>
      </c>
      <c r="BX71">
        <v>0</v>
      </c>
      <c r="BY71">
        <v>0</v>
      </c>
      <c r="BZ71">
        <v>0</v>
      </c>
      <c r="CA71">
        <v>0</v>
      </c>
      <c r="CB71">
        <v>17</v>
      </c>
      <c r="CC71">
        <v>108814</v>
      </c>
      <c r="CD71">
        <v>659013</v>
      </c>
      <c r="CE71">
        <v>164759</v>
      </c>
      <c r="CF71">
        <v>16071</v>
      </c>
      <c r="CG71" t="s">
        <v>7884</v>
      </c>
    </row>
    <row r="72" spans="1:85" x14ac:dyDescent="0.25">
      <c r="A72" t="s">
        <v>7998</v>
      </c>
      <c r="B72" t="s">
        <v>7881</v>
      </c>
      <c r="C72" t="s">
        <v>8031</v>
      </c>
      <c r="D72" t="s">
        <v>8032</v>
      </c>
      <c r="E72" s="525">
        <v>45473</v>
      </c>
      <c r="F72" s="525">
        <v>45593</v>
      </c>
      <c r="G72">
        <v>116925</v>
      </c>
      <c r="H72">
        <v>0</v>
      </c>
      <c r="I72">
        <v>389129</v>
      </c>
      <c r="J72">
        <v>0</v>
      </c>
      <c r="K72">
        <v>0</v>
      </c>
      <c r="L72">
        <v>0</v>
      </c>
      <c r="M72">
        <v>0</v>
      </c>
      <c r="N72">
        <v>506054</v>
      </c>
      <c r="O72">
        <v>0</v>
      </c>
      <c r="P72">
        <v>48023</v>
      </c>
      <c r="Q72">
        <v>50065</v>
      </c>
      <c r="R72">
        <v>177940</v>
      </c>
      <c r="S72">
        <v>0</v>
      </c>
      <c r="T72">
        <v>74071</v>
      </c>
      <c r="U72">
        <v>0</v>
      </c>
      <c r="V72">
        <v>88028</v>
      </c>
      <c r="W72">
        <v>438127</v>
      </c>
      <c r="X72">
        <v>944181</v>
      </c>
      <c r="Y72">
        <v>1669691</v>
      </c>
      <c r="Z72">
        <v>81717</v>
      </c>
      <c r="AA72">
        <v>0</v>
      </c>
      <c r="AB72">
        <v>30881</v>
      </c>
      <c r="AC72">
        <v>553472</v>
      </c>
      <c r="AD72">
        <v>609361</v>
      </c>
      <c r="AE72">
        <v>0</v>
      </c>
      <c r="AF72">
        <v>427231</v>
      </c>
      <c r="AG72">
        <v>3372353</v>
      </c>
      <c r="AH72">
        <v>4316534</v>
      </c>
      <c r="AI72">
        <v>2538232</v>
      </c>
      <c r="AJ72">
        <v>451500</v>
      </c>
      <c r="AK72">
        <v>232794</v>
      </c>
      <c r="AL72">
        <v>122818</v>
      </c>
      <c r="AM72">
        <v>266542</v>
      </c>
      <c r="AN72">
        <v>731820</v>
      </c>
      <c r="AO72">
        <v>4343706</v>
      </c>
      <c r="AP72">
        <v>4002249</v>
      </c>
      <c r="AQ72">
        <v>8345955</v>
      </c>
      <c r="AR72">
        <v>-4029421</v>
      </c>
      <c r="AS72">
        <v>302054</v>
      </c>
      <c r="AT72">
        <v>-247861</v>
      </c>
      <c r="AU72">
        <v>1796849</v>
      </c>
      <c r="AV72">
        <v>412697</v>
      </c>
      <c r="AW72">
        <v>-166130</v>
      </c>
      <c r="AX72">
        <v>0</v>
      </c>
      <c r="AY72">
        <v>42729</v>
      </c>
      <c r="AZ72">
        <v>2140338</v>
      </c>
      <c r="BA72">
        <v>-1889083</v>
      </c>
      <c r="BB72">
        <v>68804284</v>
      </c>
      <c r="BC72">
        <v>66942373</v>
      </c>
      <c r="BD72">
        <v>1686118</v>
      </c>
      <c r="BE72">
        <v>1525517</v>
      </c>
      <c r="BF72">
        <v>0</v>
      </c>
      <c r="BG72">
        <v>79023</v>
      </c>
      <c r="BH72">
        <v>316453</v>
      </c>
      <c r="BI72">
        <v>3607111</v>
      </c>
      <c r="BJ72">
        <v>0</v>
      </c>
      <c r="BK72">
        <v>6166161</v>
      </c>
      <c r="BL72">
        <v>0</v>
      </c>
      <c r="BM72">
        <v>6166161</v>
      </c>
      <c r="BN72">
        <v>0</v>
      </c>
      <c r="BO72">
        <v>0</v>
      </c>
      <c r="BP72">
        <v>66350299</v>
      </c>
      <c r="BQ72">
        <v>66350299</v>
      </c>
      <c r="BR72">
        <v>2678362</v>
      </c>
      <c r="BS72">
        <v>0</v>
      </c>
      <c r="BT72">
        <v>0</v>
      </c>
      <c r="BU72">
        <v>834068</v>
      </c>
      <c r="BV72">
        <v>0</v>
      </c>
      <c r="BW72">
        <v>97740</v>
      </c>
      <c r="BX72" s="1006">
        <v>116925000</v>
      </c>
      <c r="BY72">
        <v>1</v>
      </c>
      <c r="BZ72">
        <v>43220</v>
      </c>
      <c r="CA72">
        <v>5.18</v>
      </c>
      <c r="CB72">
        <v>21</v>
      </c>
      <c r="CC72">
        <v>136000</v>
      </c>
      <c r="CD72">
        <v>36000</v>
      </c>
      <c r="CE72">
        <v>465153</v>
      </c>
      <c r="CF72">
        <v>49660</v>
      </c>
      <c r="CG72" t="s">
        <v>7884</v>
      </c>
    </row>
    <row r="73" spans="1:85" x14ac:dyDescent="0.25">
      <c r="A73" t="s">
        <v>7895</v>
      </c>
      <c r="B73" t="s">
        <v>7881</v>
      </c>
      <c r="C73" t="s">
        <v>8033</v>
      </c>
      <c r="D73" t="s">
        <v>6575</v>
      </c>
      <c r="E73" s="525">
        <v>45473</v>
      </c>
      <c r="F73" s="525">
        <v>45643</v>
      </c>
      <c r="G73">
        <v>1020220</v>
      </c>
      <c r="H73">
        <v>0</v>
      </c>
      <c r="I73">
        <v>1208855</v>
      </c>
      <c r="J73">
        <v>0</v>
      </c>
      <c r="K73">
        <v>216046</v>
      </c>
      <c r="L73">
        <v>0</v>
      </c>
      <c r="M73">
        <v>0</v>
      </c>
      <c r="N73">
        <v>2445121</v>
      </c>
      <c r="O73">
        <v>342564</v>
      </c>
      <c r="P73">
        <v>28636</v>
      </c>
      <c r="Q73">
        <v>727141</v>
      </c>
      <c r="R73">
        <v>701776</v>
      </c>
      <c r="S73">
        <v>0</v>
      </c>
      <c r="T73">
        <v>31970</v>
      </c>
      <c r="U73">
        <v>99920</v>
      </c>
      <c r="V73">
        <v>25534</v>
      </c>
      <c r="W73">
        <v>1957541</v>
      </c>
      <c r="X73">
        <v>4402662</v>
      </c>
      <c r="Y73">
        <v>598098</v>
      </c>
      <c r="Z73">
        <v>138042</v>
      </c>
      <c r="AA73">
        <v>151347</v>
      </c>
      <c r="AB73">
        <v>230024</v>
      </c>
      <c r="AC73">
        <v>1967408</v>
      </c>
      <c r="AD73">
        <v>4065914</v>
      </c>
      <c r="AE73">
        <v>0</v>
      </c>
      <c r="AF73">
        <v>6330</v>
      </c>
      <c r="AG73">
        <v>7157163</v>
      </c>
      <c r="AH73">
        <v>11559825</v>
      </c>
      <c r="AI73">
        <v>7739243</v>
      </c>
      <c r="AJ73">
        <v>730899</v>
      </c>
      <c r="AK73">
        <v>206881</v>
      </c>
      <c r="AL73">
        <v>1430557</v>
      </c>
      <c r="AM73">
        <v>306358</v>
      </c>
      <c r="AN73">
        <v>1626149</v>
      </c>
      <c r="AO73">
        <v>12040087</v>
      </c>
      <c r="AP73">
        <v>6444899</v>
      </c>
      <c r="AQ73">
        <v>18484986</v>
      </c>
      <c r="AR73">
        <v>-6925161</v>
      </c>
      <c r="AS73">
        <v>3127042</v>
      </c>
      <c r="AT73">
        <v>-287200</v>
      </c>
      <c r="AU73">
        <v>10198706</v>
      </c>
      <c r="AV73">
        <v>1433362</v>
      </c>
      <c r="AW73">
        <v>0</v>
      </c>
      <c r="AX73">
        <v>-52575</v>
      </c>
      <c r="AY73">
        <v>792090</v>
      </c>
      <c r="AZ73">
        <v>15211425</v>
      </c>
      <c r="BA73">
        <v>8286264</v>
      </c>
      <c r="BB73">
        <v>138354949</v>
      </c>
      <c r="BC73">
        <v>146641213</v>
      </c>
      <c r="BD73">
        <v>14236821</v>
      </c>
      <c r="BE73">
        <v>268004</v>
      </c>
      <c r="BF73">
        <v>4409327</v>
      </c>
      <c r="BG73">
        <v>0</v>
      </c>
      <c r="BH73">
        <v>2563550</v>
      </c>
      <c r="BI73">
        <v>21477702</v>
      </c>
      <c r="BJ73">
        <v>8774046</v>
      </c>
      <c r="BK73">
        <v>0</v>
      </c>
      <c r="BL73">
        <v>0</v>
      </c>
      <c r="BM73">
        <v>8774046</v>
      </c>
      <c r="BN73">
        <v>2574000</v>
      </c>
      <c r="BO73">
        <v>0</v>
      </c>
      <c r="BP73">
        <v>17887000</v>
      </c>
      <c r="BQ73">
        <v>20461000</v>
      </c>
      <c r="BR73">
        <v>37425274</v>
      </c>
      <c r="BS73">
        <v>1824562</v>
      </c>
      <c r="BT73">
        <v>0</v>
      </c>
      <c r="BU73">
        <v>1671888</v>
      </c>
      <c r="BV73">
        <v>0</v>
      </c>
      <c r="BW73">
        <v>354206</v>
      </c>
      <c r="BX73">
        <v>533930451</v>
      </c>
      <c r="BY73">
        <v>2.5499999999999998</v>
      </c>
      <c r="BZ73">
        <v>52320</v>
      </c>
      <c r="CA73">
        <v>6.9</v>
      </c>
      <c r="CB73">
        <v>63</v>
      </c>
      <c r="CC73">
        <v>789445</v>
      </c>
      <c r="CD73">
        <v>1264633</v>
      </c>
      <c r="CE73">
        <v>633787</v>
      </c>
      <c r="CF73">
        <v>567256</v>
      </c>
      <c r="CG73" t="s">
        <v>7884</v>
      </c>
    </row>
    <row r="74" spans="1:85" x14ac:dyDescent="0.25">
      <c r="A74" t="s">
        <v>8020</v>
      </c>
      <c r="B74" t="s">
        <v>7881</v>
      </c>
      <c r="C74" t="s">
        <v>8034</v>
      </c>
      <c r="D74" t="s">
        <v>6281</v>
      </c>
      <c r="E74" s="525">
        <v>45473</v>
      </c>
      <c r="F74" s="525">
        <v>45643</v>
      </c>
      <c r="G74">
        <v>590633</v>
      </c>
      <c r="H74">
        <v>0</v>
      </c>
      <c r="I74">
        <v>72101</v>
      </c>
      <c r="J74">
        <v>0</v>
      </c>
      <c r="K74">
        <v>117600</v>
      </c>
      <c r="L74">
        <v>0</v>
      </c>
      <c r="M74">
        <v>0</v>
      </c>
      <c r="N74">
        <v>780334</v>
      </c>
      <c r="O74">
        <v>0</v>
      </c>
      <c r="P74">
        <v>0</v>
      </c>
      <c r="Q74">
        <v>530240</v>
      </c>
      <c r="R74">
        <v>194518</v>
      </c>
      <c r="S74">
        <v>0</v>
      </c>
      <c r="T74">
        <v>495089</v>
      </c>
      <c r="U74">
        <v>76368</v>
      </c>
      <c r="V74">
        <v>0</v>
      </c>
      <c r="W74">
        <v>1296215</v>
      </c>
      <c r="X74">
        <v>2076549</v>
      </c>
      <c r="Y74">
        <v>8341536</v>
      </c>
      <c r="Z74">
        <v>6000</v>
      </c>
      <c r="AA74">
        <v>0</v>
      </c>
      <c r="AB74">
        <v>11386</v>
      </c>
      <c r="AC74">
        <v>1043399</v>
      </c>
      <c r="AD74">
        <v>825983</v>
      </c>
      <c r="AE74">
        <v>0</v>
      </c>
      <c r="AF74">
        <v>707403</v>
      </c>
      <c r="AG74">
        <v>10935707</v>
      </c>
      <c r="AH74">
        <v>13012256</v>
      </c>
      <c r="AI74">
        <v>2901255</v>
      </c>
      <c r="AJ74">
        <v>952291</v>
      </c>
      <c r="AK74">
        <v>585586</v>
      </c>
      <c r="AL74">
        <v>3242556</v>
      </c>
      <c r="AM74">
        <v>707124</v>
      </c>
      <c r="AN74">
        <v>5461280</v>
      </c>
      <c r="AO74">
        <v>13850092</v>
      </c>
      <c r="AP74">
        <v>7695074</v>
      </c>
      <c r="AQ74">
        <v>21545166</v>
      </c>
      <c r="AR74">
        <v>-8532910</v>
      </c>
      <c r="AS74">
        <v>193859</v>
      </c>
      <c r="AT74">
        <v>-51449</v>
      </c>
      <c r="AU74">
        <v>9020150</v>
      </c>
      <c r="AV74">
        <v>376468</v>
      </c>
      <c r="AW74">
        <v>0</v>
      </c>
      <c r="AX74">
        <v>0</v>
      </c>
      <c r="AY74">
        <v>79881</v>
      </c>
      <c r="AZ74">
        <v>9618909</v>
      </c>
      <c r="BA74">
        <v>1085999</v>
      </c>
      <c r="BB74">
        <v>225284762</v>
      </c>
      <c r="BC74" s="1006">
        <v>226370760</v>
      </c>
      <c r="BD74">
        <v>1454302</v>
      </c>
      <c r="BE74">
        <v>764744</v>
      </c>
      <c r="BF74">
        <v>0</v>
      </c>
      <c r="BG74">
        <v>4147559</v>
      </c>
      <c r="BH74">
        <v>2112026</v>
      </c>
      <c r="BI74">
        <v>8478631</v>
      </c>
      <c r="BJ74">
        <v>1306000</v>
      </c>
      <c r="BK74">
        <v>0</v>
      </c>
      <c r="BL74">
        <v>0</v>
      </c>
      <c r="BM74">
        <v>1306000</v>
      </c>
      <c r="BN74">
        <v>4095</v>
      </c>
      <c r="BO74">
        <v>0</v>
      </c>
      <c r="BP74">
        <v>0</v>
      </c>
      <c r="BQ74">
        <v>4095</v>
      </c>
      <c r="BR74">
        <v>8158053</v>
      </c>
      <c r="BS74">
        <v>0</v>
      </c>
      <c r="BT74">
        <v>79881</v>
      </c>
      <c r="BU74">
        <v>446232</v>
      </c>
      <c r="BV74">
        <v>0</v>
      </c>
      <c r="BW74">
        <v>119486</v>
      </c>
      <c r="BX74">
        <v>17559534</v>
      </c>
      <c r="BY74">
        <v>1.08</v>
      </c>
      <c r="BZ74">
        <v>32298</v>
      </c>
      <c r="CA74">
        <v>6.53</v>
      </c>
      <c r="CB74">
        <v>35</v>
      </c>
      <c r="CC74">
        <v>652335</v>
      </c>
      <c r="CD74">
        <v>1713446</v>
      </c>
      <c r="CE74">
        <v>3033990</v>
      </c>
      <c r="CF74">
        <v>154401</v>
      </c>
      <c r="CG74" t="s">
        <v>7884</v>
      </c>
    </row>
    <row r="75" spans="1:85" x14ac:dyDescent="0.25">
      <c r="A75" t="s">
        <v>7987</v>
      </c>
      <c r="B75" t="s">
        <v>7881</v>
      </c>
      <c r="C75" t="s">
        <v>8035</v>
      </c>
      <c r="D75" t="s">
        <v>8036</v>
      </c>
      <c r="E75" s="525">
        <v>45565</v>
      </c>
      <c r="F75" s="525">
        <v>45804</v>
      </c>
      <c r="G75">
        <v>27402</v>
      </c>
      <c r="H75">
        <v>0</v>
      </c>
      <c r="I75">
        <v>124588</v>
      </c>
      <c r="J75">
        <v>0</v>
      </c>
      <c r="K75">
        <v>1700</v>
      </c>
      <c r="L75">
        <v>0</v>
      </c>
      <c r="M75">
        <v>22010</v>
      </c>
      <c r="N75">
        <v>175700</v>
      </c>
      <c r="O75">
        <v>0</v>
      </c>
      <c r="P75">
        <v>102699</v>
      </c>
      <c r="Q75">
        <v>221474</v>
      </c>
      <c r="R75">
        <v>121333</v>
      </c>
      <c r="S75">
        <v>0</v>
      </c>
      <c r="T75">
        <v>105521</v>
      </c>
      <c r="U75">
        <v>0</v>
      </c>
      <c r="V75">
        <v>0</v>
      </c>
      <c r="W75">
        <v>551027</v>
      </c>
      <c r="X75">
        <v>726727</v>
      </c>
      <c r="Y75">
        <v>30155</v>
      </c>
      <c r="Z75">
        <v>996</v>
      </c>
      <c r="AA75">
        <v>0</v>
      </c>
      <c r="AB75">
        <v>0</v>
      </c>
      <c r="AC75">
        <v>145954</v>
      </c>
      <c r="AD75">
        <v>0</v>
      </c>
      <c r="AE75">
        <v>0</v>
      </c>
      <c r="AF75">
        <v>0</v>
      </c>
      <c r="AG75">
        <v>177105</v>
      </c>
      <c r="AH75">
        <v>903832</v>
      </c>
      <c r="AI75">
        <v>687255</v>
      </c>
      <c r="AJ75">
        <v>160000</v>
      </c>
      <c r="AK75">
        <v>318065</v>
      </c>
      <c r="AL75">
        <v>326781</v>
      </c>
      <c r="AM75">
        <v>145987</v>
      </c>
      <c r="AN75">
        <v>87200</v>
      </c>
      <c r="AO75">
        <v>1725288</v>
      </c>
      <c r="AP75">
        <v>0</v>
      </c>
      <c r="AQ75">
        <v>1725288</v>
      </c>
      <c r="AR75">
        <v>-821456</v>
      </c>
      <c r="AS75">
        <v>1300</v>
      </c>
      <c r="AT75">
        <v>2845</v>
      </c>
      <c r="AU75">
        <v>843654</v>
      </c>
      <c r="AV75">
        <v>9400</v>
      </c>
      <c r="AW75">
        <v>0</v>
      </c>
      <c r="AX75">
        <v>0</v>
      </c>
      <c r="AY75">
        <v>18947</v>
      </c>
      <c r="AZ75">
        <v>876146</v>
      </c>
      <c r="BA75">
        <v>54690</v>
      </c>
      <c r="BB75">
        <v>28859002</v>
      </c>
      <c r="BC75">
        <v>29001025</v>
      </c>
      <c r="BD75">
        <v>185000</v>
      </c>
      <c r="BE75">
        <v>0</v>
      </c>
      <c r="BF75">
        <v>0</v>
      </c>
      <c r="BG75">
        <v>0</v>
      </c>
      <c r="BH75">
        <v>95212</v>
      </c>
      <c r="BI75">
        <v>280212</v>
      </c>
      <c r="BJ75">
        <v>0</v>
      </c>
      <c r="BK75">
        <v>0</v>
      </c>
      <c r="BL75">
        <v>0</v>
      </c>
      <c r="BM75">
        <v>0</v>
      </c>
      <c r="BN75">
        <v>0</v>
      </c>
      <c r="BO75">
        <v>0</v>
      </c>
      <c r="BP75">
        <v>0</v>
      </c>
      <c r="BQ75">
        <v>0</v>
      </c>
      <c r="BR75">
        <v>0</v>
      </c>
      <c r="BS75">
        <v>0</v>
      </c>
      <c r="BT75">
        <v>0</v>
      </c>
      <c r="BU75">
        <v>50000</v>
      </c>
      <c r="BV75">
        <v>0</v>
      </c>
      <c r="BW75">
        <v>2654</v>
      </c>
      <c r="BX75">
        <v>19758963</v>
      </c>
      <c r="BY75">
        <v>1.25</v>
      </c>
      <c r="BZ75">
        <v>30342</v>
      </c>
      <c r="CA75">
        <v>66.2</v>
      </c>
      <c r="CB75">
        <v>9</v>
      </c>
      <c r="CC75">
        <v>25000</v>
      </c>
      <c r="CD75">
        <v>208000</v>
      </c>
      <c r="CE75">
        <v>250000</v>
      </c>
      <c r="CF75">
        <v>2500</v>
      </c>
      <c r="CG75" t="s">
        <v>7884</v>
      </c>
    </row>
    <row r="76" spans="1:85" x14ac:dyDescent="0.25">
      <c r="A76" t="s">
        <v>8037</v>
      </c>
      <c r="B76" t="s">
        <v>7881</v>
      </c>
      <c r="C76" t="s">
        <v>8038</v>
      </c>
      <c r="D76" t="s">
        <v>8039</v>
      </c>
      <c r="E76" s="525">
        <v>45473</v>
      </c>
      <c r="F76" s="525">
        <v>45758</v>
      </c>
      <c r="G76">
        <v>68276</v>
      </c>
      <c r="H76">
        <v>0</v>
      </c>
      <c r="I76">
        <v>98144</v>
      </c>
      <c r="J76">
        <v>0</v>
      </c>
      <c r="K76">
        <v>3227</v>
      </c>
      <c r="L76">
        <v>0</v>
      </c>
      <c r="M76">
        <v>0</v>
      </c>
      <c r="N76">
        <v>169647</v>
      </c>
      <c r="O76">
        <v>0</v>
      </c>
      <c r="P76">
        <v>0</v>
      </c>
      <c r="Q76">
        <v>29362</v>
      </c>
      <c r="R76">
        <v>36061</v>
      </c>
      <c r="S76">
        <v>6526</v>
      </c>
      <c r="T76">
        <v>8991</v>
      </c>
      <c r="U76">
        <v>0</v>
      </c>
      <c r="V76">
        <v>3000</v>
      </c>
      <c r="W76">
        <v>83940</v>
      </c>
      <c r="X76">
        <v>253587</v>
      </c>
      <c r="Y76">
        <v>322667</v>
      </c>
      <c r="Z76">
        <v>0</v>
      </c>
      <c r="AA76">
        <v>0</v>
      </c>
      <c r="AB76">
        <v>0</v>
      </c>
      <c r="AC76">
        <v>236368</v>
      </c>
      <c r="AD76">
        <v>141141</v>
      </c>
      <c r="AE76">
        <v>0</v>
      </c>
      <c r="AF76">
        <v>19561</v>
      </c>
      <c r="AG76">
        <v>719737</v>
      </c>
      <c r="AH76">
        <v>973324</v>
      </c>
      <c r="AI76">
        <v>885318</v>
      </c>
      <c r="AJ76">
        <v>176814</v>
      </c>
      <c r="AK76">
        <v>87089</v>
      </c>
      <c r="AL76">
        <v>60544</v>
      </c>
      <c r="AM76">
        <v>8302</v>
      </c>
      <c r="AN76">
        <v>98880</v>
      </c>
      <c r="AO76">
        <v>1316947</v>
      </c>
      <c r="AP76">
        <v>2279405</v>
      </c>
      <c r="AQ76">
        <v>3596352</v>
      </c>
      <c r="AR76">
        <v>-2623028</v>
      </c>
      <c r="AS76">
        <v>108580</v>
      </c>
      <c r="AT76">
        <v>-511</v>
      </c>
      <c r="AU76">
        <v>120374</v>
      </c>
      <c r="AV76">
        <v>50797</v>
      </c>
      <c r="AW76">
        <v>0</v>
      </c>
      <c r="AX76">
        <v>0</v>
      </c>
      <c r="AY76">
        <v>33772</v>
      </c>
      <c r="AZ76">
        <v>313012</v>
      </c>
      <c r="BA76">
        <v>-2310016</v>
      </c>
      <c r="BB76">
        <v>0</v>
      </c>
      <c r="BC76">
        <v>0</v>
      </c>
      <c r="BD76">
        <v>54696</v>
      </c>
      <c r="BE76">
        <v>9252</v>
      </c>
      <c r="BF76">
        <v>0</v>
      </c>
      <c r="BG76">
        <v>0</v>
      </c>
      <c r="BH76">
        <v>53499</v>
      </c>
      <c r="BI76">
        <v>117447</v>
      </c>
      <c r="BJ76">
        <v>0</v>
      </c>
      <c r="BK76">
        <v>0</v>
      </c>
      <c r="BL76">
        <v>0</v>
      </c>
      <c r="BM76">
        <v>0</v>
      </c>
      <c r="BN76">
        <v>0</v>
      </c>
      <c r="BO76">
        <v>0</v>
      </c>
      <c r="BP76">
        <v>136969</v>
      </c>
      <c r="BQ76">
        <v>136969</v>
      </c>
      <c r="BR76">
        <v>0</v>
      </c>
      <c r="BS76">
        <v>0</v>
      </c>
      <c r="BT76">
        <v>0</v>
      </c>
      <c r="BU76">
        <v>0</v>
      </c>
      <c r="BV76">
        <v>0</v>
      </c>
      <c r="BW76">
        <v>0</v>
      </c>
      <c r="BX76">
        <v>0</v>
      </c>
      <c r="BY76">
        <v>0</v>
      </c>
      <c r="BZ76">
        <v>0</v>
      </c>
      <c r="CA76">
        <v>0</v>
      </c>
      <c r="CB76">
        <v>0</v>
      </c>
      <c r="CC76">
        <v>0</v>
      </c>
      <c r="CD76">
        <v>0</v>
      </c>
      <c r="CE76">
        <v>0</v>
      </c>
      <c r="CF76">
        <v>0</v>
      </c>
      <c r="CG76" t="s">
        <v>7884</v>
      </c>
    </row>
    <row r="77" spans="1:85" x14ac:dyDescent="0.25">
      <c r="A77" t="s">
        <v>7939</v>
      </c>
      <c r="B77" t="s">
        <v>7881</v>
      </c>
      <c r="C77" t="s">
        <v>8040</v>
      </c>
      <c r="D77" t="s">
        <v>8041</v>
      </c>
      <c r="E77" s="525">
        <v>45473</v>
      </c>
      <c r="F77" s="525">
        <v>45667</v>
      </c>
      <c r="G77">
        <v>640924</v>
      </c>
      <c r="H77">
        <v>0</v>
      </c>
      <c r="I77">
        <v>365882</v>
      </c>
      <c r="J77">
        <v>0</v>
      </c>
      <c r="K77">
        <v>0</v>
      </c>
      <c r="L77">
        <v>0</v>
      </c>
      <c r="M77">
        <v>323714</v>
      </c>
      <c r="N77">
        <v>1330520</v>
      </c>
      <c r="O77">
        <v>30739</v>
      </c>
      <c r="P77">
        <v>216754</v>
      </c>
      <c r="Q77">
        <v>995749</v>
      </c>
      <c r="R77">
        <v>398764</v>
      </c>
      <c r="S77">
        <v>0</v>
      </c>
      <c r="T77">
        <v>2509361</v>
      </c>
      <c r="U77">
        <v>130180</v>
      </c>
      <c r="V77">
        <v>40000</v>
      </c>
      <c r="W77">
        <v>4321547</v>
      </c>
      <c r="X77">
        <v>5652067</v>
      </c>
      <c r="Y77">
        <v>0</v>
      </c>
      <c r="Z77">
        <v>909</v>
      </c>
      <c r="AA77">
        <v>0</v>
      </c>
      <c r="AB77">
        <v>60808</v>
      </c>
      <c r="AC77">
        <v>797753</v>
      </c>
      <c r="AD77">
        <v>812965</v>
      </c>
      <c r="AE77">
        <v>0</v>
      </c>
      <c r="AF77">
        <v>498410</v>
      </c>
      <c r="AG77">
        <v>2170845</v>
      </c>
      <c r="AH77">
        <v>7822912</v>
      </c>
      <c r="AI77">
        <v>2875785</v>
      </c>
      <c r="AJ77">
        <v>269377</v>
      </c>
      <c r="AK77">
        <v>1041864</v>
      </c>
      <c r="AL77">
        <v>1628188</v>
      </c>
      <c r="AM77">
        <v>226898</v>
      </c>
      <c r="AN77">
        <v>1877778</v>
      </c>
      <c r="AO77">
        <v>7919890</v>
      </c>
      <c r="AP77">
        <v>4062234</v>
      </c>
      <c r="AQ77">
        <v>11982124</v>
      </c>
      <c r="AR77">
        <v>-4159212</v>
      </c>
      <c r="AS77">
        <v>154472</v>
      </c>
      <c r="AT77">
        <v>-81600</v>
      </c>
      <c r="AU77">
        <v>12401737</v>
      </c>
      <c r="AV77">
        <v>508245</v>
      </c>
      <c r="AW77">
        <v>0</v>
      </c>
      <c r="AX77">
        <v>0</v>
      </c>
      <c r="AY77">
        <v>0</v>
      </c>
      <c r="AZ77">
        <v>12982854</v>
      </c>
      <c r="BA77">
        <v>8823642</v>
      </c>
      <c r="BB77">
        <v>65902566</v>
      </c>
      <c r="BC77">
        <v>74726208</v>
      </c>
      <c r="BD77">
        <v>9915232</v>
      </c>
      <c r="BE77">
        <v>250072</v>
      </c>
      <c r="BF77">
        <v>39237</v>
      </c>
      <c r="BG77">
        <v>0</v>
      </c>
      <c r="BH77">
        <v>747082</v>
      </c>
      <c r="BI77">
        <v>10951623</v>
      </c>
      <c r="BJ77">
        <v>0</v>
      </c>
      <c r="BK77">
        <v>4477704</v>
      </c>
      <c r="BL77">
        <v>0</v>
      </c>
      <c r="BM77">
        <v>4477704</v>
      </c>
      <c r="BN77">
        <v>0</v>
      </c>
      <c r="BO77">
        <v>0</v>
      </c>
      <c r="BP77">
        <v>0</v>
      </c>
      <c r="BQ77">
        <v>0</v>
      </c>
      <c r="BR77">
        <v>8025438</v>
      </c>
      <c r="BS77">
        <v>0</v>
      </c>
      <c r="BT77">
        <v>0</v>
      </c>
      <c r="BU77">
        <v>910715</v>
      </c>
      <c r="BV77">
        <v>0</v>
      </c>
      <c r="BW77">
        <v>138860</v>
      </c>
      <c r="BX77">
        <v>185263012</v>
      </c>
      <c r="BY77">
        <v>4.17</v>
      </c>
      <c r="BZ77">
        <v>38442</v>
      </c>
      <c r="CA77">
        <v>9.58</v>
      </c>
      <c r="CB77">
        <v>26</v>
      </c>
      <c r="CC77">
        <v>509772</v>
      </c>
      <c r="CD77">
        <v>757706</v>
      </c>
      <c r="CE77">
        <v>283163</v>
      </c>
      <c r="CF77">
        <v>67659</v>
      </c>
      <c r="CG77" t="s">
        <v>7884</v>
      </c>
    </row>
    <row r="78" spans="1:85" x14ac:dyDescent="0.25">
      <c r="A78" t="s">
        <v>7923</v>
      </c>
      <c r="B78" t="s">
        <v>7886</v>
      </c>
      <c r="C78" t="s">
        <v>8042</v>
      </c>
      <c r="D78" t="s">
        <v>8043</v>
      </c>
      <c r="E78" s="525">
        <v>45473</v>
      </c>
      <c r="F78" s="525">
        <v>45572</v>
      </c>
      <c r="G78">
        <v>1523721</v>
      </c>
      <c r="H78">
        <v>0</v>
      </c>
      <c r="I78">
        <v>1117330</v>
      </c>
      <c r="J78">
        <v>0</v>
      </c>
      <c r="K78">
        <v>0</v>
      </c>
      <c r="L78">
        <v>0</v>
      </c>
      <c r="M78">
        <v>0</v>
      </c>
      <c r="N78">
        <v>2641051</v>
      </c>
      <c r="O78">
        <v>36322</v>
      </c>
      <c r="P78">
        <v>83340</v>
      </c>
      <c r="Q78">
        <v>0</v>
      </c>
      <c r="R78">
        <v>900</v>
      </c>
      <c r="S78">
        <v>0</v>
      </c>
      <c r="T78">
        <v>358567</v>
      </c>
      <c r="U78">
        <v>105006</v>
      </c>
      <c r="V78">
        <v>821581</v>
      </c>
      <c r="W78">
        <v>1405716</v>
      </c>
      <c r="X78">
        <v>4046767</v>
      </c>
      <c r="Y78">
        <v>2591764</v>
      </c>
      <c r="Z78">
        <v>551803</v>
      </c>
      <c r="AA78">
        <v>0</v>
      </c>
      <c r="AB78">
        <v>0</v>
      </c>
      <c r="AC78">
        <v>1955880</v>
      </c>
      <c r="AD78">
        <v>7027292</v>
      </c>
      <c r="AE78">
        <v>0</v>
      </c>
      <c r="AF78">
        <v>324638</v>
      </c>
      <c r="AG78">
        <v>12451377</v>
      </c>
      <c r="AH78">
        <v>16498144</v>
      </c>
      <c r="AI78">
        <v>5183150</v>
      </c>
      <c r="AJ78">
        <v>728647</v>
      </c>
      <c r="AK78">
        <v>1688818</v>
      </c>
      <c r="AL78">
        <v>4623195</v>
      </c>
      <c r="AM78">
        <v>1095366</v>
      </c>
      <c r="AN78">
        <v>4543</v>
      </c>
      <c r="AO78">
        <v>13323719</v>
      </c>
      <c r="AP78">
        <v>8565025</v>
      </c>
      <c r="AQ78">
        <v>21888744</v>
      </c>
      <c r="AR78">
        <v>-5390600</v>
      </c>
      <c r="AS78">
        <v>3856277</v>
      </c>
      <c r="AT78">
        <v>-179712</v>
      </c>
      <c r="AU78" s="1006">
        <v>21129080</v>
      </c>
      <c r="AV78">
        <v>2764040</v>
      </c>
      <c r="AW78">
        <v>0</v>
      </c>
      <c r="AX78">
        <v>-29964</v>
      </c>
      <c r="AY78">
        <v>2539595</v>
      </c>
      <c r="AZ78">
        <v>30079316</v>
      </c>
      <c r="BA78">
        <v>24688716</v>
      </c>
      <c r="BB78">
        <v>196894488</v>
      </c>
      <c r="BC78">
        <v>221583204</v>
      </c>
      <c r="BD78" s="1006">
        <v>17375380</v>
      </c>
      <c r="BE78">
        <v>0</v>
      </c>
      <c r="BF78">
        <v>0</v>
      </c>
      <c r="BG78">
        <v>0</v>
      </c>
      <c r="BH78">
        <v>5978038</v>
      </c>
      <c r="BI78">
        <v>23353418</v>
      </c>
      <c r="BJ78">
        <v>0</v>
      </c>
      <c r="BK78">
        <v>7579577</v>
      </c>
      <c r="BL78">
        <v>0</v>
      </c>
      <c r="BM78">
        <v>7579577</v>
      </c>
      <c r="BN78">
        <v>0</v>
      </c>
      <c r="BO78">
        <v>0</v>
      </c>
      <c r="BP78">
        <v>15840660</v>
      </c>
      <c r="BQ78">
        <v>15840660</v>
      </c>
      <c r="BR78">
        <v>81990428</v>
      </c>
      <c r="BS78">
        <v>0</v>
      </c>
      <c r="BT78">
        <v>0</v>
      </c>
      <c r="BU78">
        <v>2530431</v>
      </c>
      <c r="BV78">
        <v>0</v>
      </c>
      <c r="BW78">
        <v>686313</v>
      </c>
      <c r="BX78">
        <v>0</v>
      </c>
      <c r="BY78">
        <v>2.11</v>
      </c>
      <c r="BZ78">
        <v>92897</v>
      </c>
      <c r="CA78">
        <v>3.85</v>
      </c>
      <c r="CB78">
        <v>49</v>
      </c>
      <c r="CC78">
        <v>1147902</v>
      </c>
      <c r="CD78">
        <v>382634</v>
      </c>
      <c r="CE78">
        <v>3388448</v>
      </c>
      <c r="CF78">
        <v>978101</v>
      </c>
      <c r="CG78" t="s">
        <v>7884</v>
      </c>
    </row>
    <row r="79" spans="1:85" x14ac:dyDescent="0.25">
      <c r="A79" t="s">
        <v>7907</v>
      </c>
      <c r="B79" t="s">
        <v>859</v>
      </c>
      <c r="C79" t="s">
        <v>8044</v>
      </c>
      <c r="D79" t="s">
        <v>6530</v>
      </c>
      <c r="E79" s="525">
        <v>45473</v>
      </c>
      <c r="F79" s="525">
        <v>45709</v>
      </c>
      <c r="G79">
        <v>7146445</v>
      </c>
      <c r="H79">
        <v>0</v>
      </c>
      <c r="I79">
        <v>12968348</v>
      </c>
      <c r="J79">
        <v>0</v>
      </c>
      <c r="K79">
        <v>243621</v>
      </c>
      <c r="L79">
        <v>2610630</v>
      </c>
      <c r="M79">
        <v>0</v>
      </c>
      <c r="N79">
        <v>22969044</v>
      </c>
      <c r="O79">
        <v>8078196</v>
      </c>
      <c r="P79">
        <v>0</v>
      </c>
      <c r="Q79">
        <v>617227</v>
      </c>
      <c r="R79">
        <v>13187239</v>
      </c>
      <c r="S79">
        <v>0</v>
      </c>
      <c r="T79">
        <v>409157</v>
      </c>
      <c r="U79">
        <v>266906</v>
      </c>
      <c r="V79">
        <v>5676394</v>
      </c>
      <c r="W79">
        <v>28235119</v>
      </c>
      <c r="X79">
        <v>51204163</v>
      </c>
      <c r="Y79">
        <v>2767156</v>
      </c>
      <c r="Z79">
        <v>2740848</v>
      </c>
      <c r="AA79">
        <v>2073581</v>
      </c>
      <c r="AB79">
        <v>1517178</v>
      </c>
      <c r="AC79">
        <v>9757148</v>
      </c>
      <c r="AD79">
        <v>39481867</v>
      </c>
      <c r="AE79">
        <v>0</v>
      </c>
      <c r="AF79">
        <v>0</v>
      </c>
      <c r="AG79">
        <v>58337778</v>
      </c>
      <c r="AH79">
        <v>109541941</v>
      </c>
      <c r="AI79">
        <v>16643304</v>
      </c>
      <c r="AJ79">
        <v>6845993</v>
      </c>
      <c r="AK79">
        <v>1655661</v>
      </c>
      <c r="AL79">
        <v>47534709</v>
      </c>
      <c r="AM79">
        <v>1172087</v>
      </c>
      <c r="AN79">
        <v>20463851</v>
      </c>
      <c r="AO79">
        <v>94315605</v>
      </c>
      <c r="AP79">
        <v>11273506</v>
      </c>
      <c r="AQ79">
        <v>105589111</v>
      </c>
      <c r="AR79">
        <v>3952830</v>
      </c>
      <c r="AS79">
        <v>3896687</v>
      </c>
      <c r="AT79">
        <v>-4154822</v>
      </c>
      <c r="AU79">
        <v>94949309</v>
      </c>
      <c r="AV79">
        <v>13814078</v>
      </c>
      <c r="AW79">
        <v>0</v>
      </c>
      <c r="AX79">
        <v>0</v>
      </c>
      <c r="AY79">
        <v>3011463</v>
      </c>
      <c r="AZ79">
        <v>111516715</v>
      </c>
      <c r="BA79">
        <v>115469545</v>
      </c>
      <c r="BB79">
        <v>167439421</v>
      </c>
      <c r="BC79">
        <v>282879741</v>
      </c>
      <c r="BD79">
        <v>47146807</v>
      </c>
      <c r="BE79">
        <v>6082251</v>
      </c>
      <c r="BF79">
        <v>13361995</v>
      </c>
      <c r="BG79">
        <v>665034</v>
      </c>
      <c r="BH79">
        <v>4572976</v>
      </c>
      <c r="BI79">
        <v>71829063</v>
      </c>
      <c r="BJ79">
        <v>139914927</v>
      </c>
      <c r="BK79">
        <v>483771</v>
      </c>
      <c r="BL79">
        <v>0</v>
      </c>
      <c r="BM79">
        <v>140398698</v>
      </c>
      <c r="BN79">
        <v>887227</v>
      </c>
      <c r="BO79">
        <v>0</v>
      </c>
      <c r="BP79">
        <v>59972987</v>
      </c>
      <c r="BQ79">
        <v>60860214</v>
      </c>
      <c r="BR79">
        <v>72044089</v>
      </c>
      <c r="BS79">
        <v>0</v>
      </c>
      <c r="BT79">
        <v>0</v>
      </c>
      <c r="BU79">
        <v>10629668</v>
      </c>
      <c r="BV79">
        <v>8370691</v>
      </c>
      <c r="BW79">
        <v>3377563</v>
      </c>
      <c r="BX79">
        <v>8214346</v>
      </c>
      <c r="BY79">
        <v>1.82</v>
      </c>
      <c r="BZ79">
        <v>87362</v>
      </c>
      <c r="CA79">
        <v>6.8</v>
      </c>
      <c r="CB79">
        <v>130</v>
      </c>
      <c r="CC79">
        <v>19021585</v>
      </c>
      <c r="CD79">
        <v>7636368</v>
      </c>
      <c r="CE79">
        <v>605186</v>
      </c>
      <c r="CF79">
        <v>7063208</v>
      </c>
      <c r="CG79" t="s">
        <v>7884</v>
      </c>
    </row>
    <row r="80" spans="1:85" x14ac:dyDescent="0.25">
      <c r="A80" t="s">
        <v>7952</v>
      </c>
      <c r="B80" t="s">
        <v>7881</v>
      </c>
      <c r="C80" t="s">
        <v>8045</v>
      </c>
      <c r="D80" t="s">
        <v>8046</v>
      </c>
      <c r="E80" s="525">
        <v>45657</v>
      </c>
      <c r="F80" s="525">
        <v>45838</v>
      </c>
      <c r="G80">
        <v>44398</v>
      </c>
      <c r="H80">
        <v>0</v>
      </c>
      <c r="I80">
        <v>175596</v>
      </c>
      <c r="J80">
        <v>0</v>
      </c>
      <c r="K80">
        <v>372820</v>
      </c>
      <c r="L80">
        <v>0</v>
      </c>
      <c r="M80">
        <v>0</v>
      </c>
      <c r="N80">
        <v>592814</v>
      </c>
      <c r="O80">
        <v>0</v>
      </c>
      <c r="P80">
        <v>634229</v>
      </c>
      <c r="Q80">
        <v>265506</v>
      </c>
      <c r="R80">
        <v>536414</v>
      </c>
      <c r="S80">
        <v>204285</v>
      </c>
      <c r="T80">
        <v>6420780</v>
      </c>
      <c r="U80">
        <v>0</v>
      </c>
      <c r="V80">
        <v>0</v>
      </c>
      <c r="W80">
        <v>8061214</v>
      </c>
      <c r="X80">
        <v>8654028</v>
      </c>
      <c r="Y80">
        <v>119887</v>
      </c>
      <c r="Z80">
        <v>12816</v>
      </c>
      <c r="AA80">
        <v>0</v>
      </c>
      <c r="AB80">
        <v>0</v>
      </c>
      <c r="AC80">
        <v>177343</v>
      </c>
      <c r="AD80">
        <v>142836</v>
      </c>
      <c r="AE80">
        <v>0</v>
      </c>
      <c r="AF80">
        <v>0</v>
      </c>
      <c r="AG80">
        <v>452882</v>
      </c>
      <c r="AH80">
        <v>9106910</v>
      </c>
      <c r="AI80">
        <v>1695666</v>
      </c>
      <c r="AJ80">
        <v>142646</v>
      </c>
      <c r="AK80">
        <v>3370946</v>
      </c>
      <c r="AL80">
        <v>508272</v>
      </c>
      <c r="AM80">
        <v>153653</v>
      </c>
      <c r="AN80">
        <v>0</v>
      </c>
      <c r="AO80">
        <v>5871183</v>
      </c>
      <c r="AP80">
        <v>3561526</v>
      </c>
      <c r="AQ80">
        <v>9432709</v>
      </c>
      <c r="AR80">
        <v>-325799</v>
      </c>
      <c r="AS80">
        <v>464849</v>
      </c>
      <c r="AT80">
        <v>0</v>
      </c>
      <c r="AU80">
        <v>689812</v>
      </c>
      <c r="AV80">
        <v>43375</v>
      </c>
      <c r="AW80">
        <v>0</v>
      </c>
      <c r="AX80">
        <v>0</v>
      </c>
      <c r="AY80">
        <v>192034</v>
      </c>
      <c r="AZ80">
        <v>1390070</v>
      </c>
      <c r="BA80">
        <v>1064271</v>
      </c>
      <c r="BB80">
        <v>72462607</v>
      </c>
      <c r="BC80">
        <v>72911235</v>
      </c>
      <c r="BD80">
        <v>802085</v>
      </c>
      <c r="BE80">
        <v>0</v>
      </c>
      <c r="BF80">
        <v>3523</v>
      </c>
      <c r="BG80">
        <v>0</v>
      </c>
      <c r="BH80">
        <v>3050645</v>
      </c>
      <c r="BI80">
        <v>3856253</v>
      </c>
      <c r="BJ80">
        <v>0</v>
      </c>
      <c r="BK80">
        <v>10000000</v>
      </c>
      <c r="BL80">
        <v>0</v>
      </c>
      <c r="BM80">
        <v>10000000</v>
      </c>
      <c r="BN80">
        <v>3311732</v>
      </c>
      <c r="BO80">
        <v>0</v>
      </c>
      <c r="BP80">
        <v>0</v>
      </c>
      <c r="BQ80">
        <v>3311732</v>
      </c>
      <c r="BR80">
        <v>0</v>
      </c>
      <c r="BS80">
        <v>0</v>
      </c>
      <c r="BT80">
        <v>0</v>
      </c>
      <c r="BU80">
        <v>0</v>
      </c>
      <c r="BV80">
        <v>0</v>
      </c>
      <c r="BW80">
        <v>0</v>
      </c>
      <c r="BX80">
        <v>0</v>
      </c>
      <c r="BY80">
        <v>0</v>
      </c>
      <c r="BZ80">
        <v>0</v>
      </c>
      <c r="CA80">
        <v>0</v>
      </c>
      <c r="CB80">
        <v>0</v>
      </c>
      <c r="CC80">
        <v>122077</v>
      </c>
      <c r="CD80">
        <v>24063</v>
      </c>
      <c r="CE80">
        <v>388843</v>
      </c>
      <c r="CF80">
        <v>58517</v>
      </c>
      <c r="CG80" t="s">
        <v>7884</v>
      </c>
    </row>
    <row r="81" spans="1:85" x14ac:dyDescent="0.25">
      <c r="A81" t="s">
        <v>7987</v>
      </c>
      <c r="B81" t="s">
        <v>7881</v>
      </c>
      <c r="C81" t="s">
        <v>8047</v>
      </c>
      <c r="D81" t="s">
        <v>8048</v>
      </c>
      <c r="E81" s="525">
        <v>45657</v>
      </c>
      <c r="F81" s="525">
        <v>45771</v>
      </c>
      <c r="G81">
        <v>363317</v>
      </c>
      <c r="H81">
        <v>0</v>
      </c>
      <c r="I81">
        <v>693879</v>
      </c>
      <c r="J81">
        <v>0</v>
      </c>
      <c r="K81">
        <v>0</v>
      </c>
      <c r="L81">
        <v>0</v>
      </c>
      <c r="M81">
        <v>80578</v>
      </c>
      <c r="N81">
        <v>1137774</v>
      </c>
      <c r="O81">
        <v>105893</v>
      </c>
      <c r="P81">
        <v>10600</v>
      </c>
      <c r="Q81">
        <v>66215</v>
      </c>
      <c r="R81">
        <v>991286</v>
      </c>
      <c r="S81">
        <v>0</v>
      </c>
      <c r="T81">
        <v>15839</v>
      </c>
      <c r="U81">
        <v>12628</v>
      </c>
      <c r="V81">
        <v>242885</v>
      </c>
      <c r="W81">
        <v>1445346</v>
      </c>
      <c r="X81">
        <v>2583120</v>
      </c>
      <c r="Y81">
        <v>465803</v>
      </c>
      <c r="Z81">
        <v>227801</v>
      </c>
      <c r="AA81">
        <v>47987</v>
      </c>
      <c r="AB81">
        <v>264</v>
      </c>
      <c r="AC81">
        <v>1629556</v>
      </c>
      <c r="AD81">
        <v>4082279</v>
      </c>
      <c r="AE81">
        <v>0</v>
      </c>
      <c r="AF81">
        <v>155937</v>
      </c>
      <c r="AG81">
        <v>6609627</v>
      </c>
      <c r="AH81">
        <v>9192747</v>
      </c>
      <c r="AI81">
        <v>5494482</v>
      </c>
      <c r="AJ81">
        <v>1347153</v>
      </c>
      <c r="AK81">
        <v>312275</v>
      </c>
      <c r="AL81">
        <v>4321048</v>
      </c>
      <c r="AM81">
        <v>388674</v>
      </c>
      <c r="AN81">
        <v>402563</v>
      </c>
      <c r="AO81">
        <v>12266195</v>
      </c>
      <c r="AP81">
        <v>8097181</v>
      </c>
      <c r="AQ81">
        <v>20363376</v>
      </c>
      <c r="AR81">
        <v>-11170629</v>
      </c>
      <c r="AS81">
        <v>967602</v>
      </c>
      <c r="AT81">
        <v>0</v>
      </c>
      <c r="AU81">
        <v>6653538</v>
      </c>
      <c r="AV81">
        <v>1287516</v>
      </c>
      <c r="AW81">
        <v>0</v>
      </c>
      <c r="AX81">
        <v>0</v>
      </c>
      <c r="AY81">
        <v>5660082</v>
      </c>
      <c r="AZ81">
        <v>14568738</v>
      </c>
      <c r="BA81">
        <v>3398109</v>
      </c>
      <c r="BB81">
        <v>135521283</v>
      </c>
      <c r="BC81">
        <v>138919392</v>
      </c>
      <c r="BD81">
        <v>320806</v>
      </c>
      <c r="BE81">
        <v>947040</v>
      </c>
      <c r="BF81">
        <v>0</v>
      </c>
      <c r="BG81">
        <v>0</v>
      </c>
      <c r="BH81">
        <v>8913642</v>
      </c>
      <c r="BI81">
        <v>10181488</v>
      </c>
      <c r="BJ81">
        <v>0</v>
      </c>
      <c r="BK81">
        <v>0</v>
      </c>
      <c r="BL81">
        <v>0</v>
      </c>
      <c r="BM81">
        <v>0</v>
      </c>
      <c r="BN81">
        <v>0</v>
      </c>
      <c r="BO81">
        <v>0</v>
      </c>
      <c r="BP81">
        <v>13000</v>
      </c>
      <c r="BQ81">
        <v>13000</v>
      </c>
      <c r="BR81">
        <v>21739160</v>
      </c>
      <c r="BS81">
        <v>0</v>
      </c>
      <c r="BT81">
        <v>157952</v>
      </c>
      <c r="BU81">
        <v>0</v>
      </c>
      <c r="BV81">
        <v>0</v>
      </c>
      <c r="BW81">
        <v>285719</v>
      </c>
      <c r="BX81">
        <v>365561494</v>
      </c>
      <c r="BY81">
        <v>1.29</v>
      </c>
      <c r="BZ81">
        <v>49968</v>
      </c>
      <c r="CA81">
        <v>3.98</v>
      </c>
      <c r="CB81">
        <v>40</v>
      </c>
      <c r="CC81">
        <v>1354082</v>
      </c>
      <c r="CD81">
        <v>1267842</v>
      </c>
      <c r="CE81">
        <v>7685450</v>
      </c>
      <c r="CF81">
        <v>1317671</v>
      </c>
      <c r="CG81" t="s">
        <v>7884</v>
      </c>
    </row>
    <row r="82" spans="1:85" x14ac:dyDescent="0.25">
      <c r="A82" t="s">
        <v>7964</v>
      </c>
      <c r="B82" t="s">
        <v>7881</v>
      </c>
      <c r="C82" t="s">
        <v>8049</v>
      </c>
      <c r="D82" t="s">
        <v>8050</v>
      </c>
      <c r="E82" s="525">
        <v>45657</v>
      </c>
      <c r="F82" s="525">
        <v>45836</v>
      </c>
      <c r="G82">
        <v>74635</v>
      </c>
      <c r="H82">
        <v>0</v>
      </c>
      <c r="I82">
        <v>206892</v>
      </c>
      <c r="J82">
        <v>0</v>
      </c>
      <c r="K82">
        <v>0</v>
      </c>
      <c r="L82">
        <v>0</v>
      </c>
      <c r="M82">
        <v>0</v>
      </c>
      <c r="N82">
        <v>281527</v>
      </c>
      <c r="O82">
        <v>0</v>
      </c>
      <c r="P82">
        <v>15999</v>
      </c>
      <c r="Q82">
        <v>0</v>
      </c>
      <c r="R82">
        <v>209536</v>
      </c>
      <c r="S82">
        <v>0</v>
      </c>
      <c r="T82">
        <v>865691</v>
      </c>
      <c r="U82">
        <v>16104</v>
      </c>
      <c r="V82">
        <v>28113</v>
      </c>
      <c r="W82">
        <v>1135443</v>
      </c>
      <c r="X82">
        <v>1416970</v>
      </c>
      <c r="Y82">
        <v>52519</v>
      </c>
      <c r="Z82">
        <v>769</v>
      </c>
      <c r="AA82">
        <v>0</v>
      </c>
      <c r="AB82">
        <v>0</v>
      </c>
      <c r="AC82">
        <v>16410</v>
      </c>
      <c r="AD82">
        <v>0</v>
      </c>
      <c r="AE82">
        <v>0</v>
      </c>
      <c r="AF82">
        <v>43196</v>
      </c>
      <c r="AG82">
        <v>112894</v>
      </c>
      <c r="AH82">
        <v>1529864</v>
      </c>
      <c r="AI82">
        <v>1305788</v>
      </c>
      <c r="AJ82">
        <v>175588</v>
      </c>
      <c r="AK82">
        <v>362032</v>
      </c>
      <c r="AL82">
        <v>301902</v>
      </c>
      <c r="AM82">
        <v>28577</v>
      </c>
      <c r="AN82">
        <v>25643</v>
      </c>
      <c r="AO82">
        <v>2199530</v>
      </c>
      <c r="AP82">
        <v>2714016</v>
      </c>
      <c r="AQ82">
        <v>4913546</v>
      </c>
      <c r="AR82">
        <v>-3383682</v>
      </c>
      <c r="AS82">
        <v>0</v>
      </c>
      <c r="AT82">
        <v>0</v>
      </c>
      <c r="AU82">
        <v>5866078</v>
      </c>
      <c r="AV82">
        <v>98495</v>
      </c>
      <c r="AW82">
        <v>823267</v>
      </c>
      <c r="AX82">
        <v>0</v>
      </c>
      <c r="AY82">
        <v>0</v>
      </c>
      <c r="AZ82">
        <v>6787840</v>
      </c>
      <c r="BA82">
        <v>3404158</v>
      </c>
      <c r="BB82">
        <v>51534535</v>
      </c>
      <c r="BC82">
        <v>54938693</v>
      </c>
      <c r="BD82">
        <v>2830363</v>
      </c>
      <c r="BE82">
        <v>5114814</v>
      </c>
      <c r="BF82">
        <v>32999</v>
      </c>
      <c r="BG82">
        <v>712815</v>
      </c>
      <c r="BH82">
        <v>1180609</v>
      </c>
      <c r="BI82">
        <v>9871600</v>
      </c>
      <c r="BJ82">
        <v>0</v>
      </c>
      <c r="BK82">
        <v>0</v>
      </c>
      <c r="BL82">
        <v>0</v>
      </c>
      <c r="BM82">
        <v>0</v>
      </c>
      <c r="BN82">
        <v>0</v>
      </c>
      <c r="BO82">
        <v>0</v>
      </c>
      <c r="BP82">
        <v>0</v>
      </c>
      <c r="BQ82">
        <v>0</v>
      </c>
      <c r="BR82">
        <v>0</v>
      </c>
      <c r="BS82">
        <v>0</v>
      </c>
      <c r="BT82">
        <v>0</v>
      </c>
      <c r="BU82">
        <v>0</v>
      </c>
      <c r="BV82">
        <v>0</v>
      </c>
      <c r="BW82">
        <v>23728</v>
      </c>
      <c r="BX82">
        <v>0</v>
      </c>
      <c r="BY82">
        <v>0</v>
      </c>
      <c r="BZ82">
        <v>0</v>
      </c>
      <c r="CA82">
        <v>11.86</v>
      </c>
      <c r="CB82">
        <v>0</v>
      </c>
      <c r="CC82">
        <v>96769</v>
      </c>
      <c r="CD82">
        <v>109774</v>
      </c>
      <c r="CE82">
        <v>292818</v>
      </c>
      <c r="CF82">
        <v>75195</v>
      </c>
      <c r="CG82" t="s">
        <v>7884</v>
      </c>
    </row>
    <row r="83" spans="1:85" x14ac:dyDescent="0.25">
      <c r="A83" t="s">
        <v>8051</v>
      </c>
      <c r="B83" t="s">
        <v>7886</v>
      </c>
      <c r="C83" t="s">
        <v>8052</v>
      </c>
      <c r="D83" t="s">
        <v>8053</v>
      </c>
      <c r="E83" s="525">
        <v>45565</v>
      </c>
      <c r="F83" s="525">
        <v>45737</v>
      </c>
      <c r="G83">
        <v>2499578</v>
      </c>
      <c r="H83">
        <v>0</v>
      </c>
      <c r="I83">
        <v>3524492</v>
      </c>
      <c r="J83">
        <v>0</v>
      </c>
      <c r="K83">
        <v>0</v>
      </c>
      <c r="L83">
        <v>0</v>
      </c>
      <c r="M83">
        <v>0</v>
      </c>
      <c r="N83">
        <v>6024070</v>
      </c>
      <c r="O83">
        <v>1223155</v>
      </c>
      <c r="P83">
        <v>0</v>
      </c>
      <c r="Q83">
        <v>234041</v>
      </c>
      <c r="R83">
        <v>656142</v>
      </c>
      <c r="S83">
        <v>0</v>
      </c>
      <c r="T83">
        <v>161565</v>
      </c>
      <c r="U83">
        <v>111014</v>
      </c>
      <c r="V83">
        <v>0</v>
      </c>
      <c r="W83">
        <v>2385917</v>
      </c>
      <c r="X83">
        <v>8409987</v>
      </c>
      <c r="Y83">
        <v>223599</v>
      </c>
      <c r="Z83">
        <v>330226</v>
      </c>
      <c r="AA83">
        <v>72119</v>
      </c>
      <c r="AB83">
        <v>116664</v>
      </c>
      <c r="AC83">
        <v>1571033</v>
      </c>
      <c r="AD83">
        <v>4539631</v>
      </c>
      <c r="AE83">
        <v>0</v>
      </c>
      <c r="AF83">
        <v>242665</v>
      </c>
      <c r="AG83">
        <v>7095937</v>
      </c>
      <c r="AH83">
        <v>15505924</v>
      </c>
      <c r="AI83">
        <v>4403719</v>
      </c>
      <c r="AJ83">
        <v>1226466</v>
      </c>
      <c r="AK83">
        <v>272245</v>
      </c>
      <c r="AL83">
        <v>4808125</v>
      </c>
      <c r="AM83">
        <v>876627</v>
      </c>
      <c r="AN83">
        <v>1731543</v>
      </c>
      <c r="AO83">
        <v>13318725</v>
      </c>
      <c r="AP83" s="1006">
        <v>10718640</v>
      </c>
      <c r="AQ83">
        <v>24037365</v>
      </c>
      <c r="AR83">
        <v>-8531441</v>
      </c>
      <c r="AS83">
        <v>2409478</v>
      </c>
      <c r="AT83">
        <v>-1490344</v>
      </c>
      <c r="AU83">
        <v>5960112</v>
      </c>
      <c r="AV83">
        <v>1927287</v>
      </c>
      <c r="AW83">
        <v>0</v>
      </c>
      <c r="AX83">
        <v>0</v>
      </c>
      <c r="AY83">
        <v>1227946</v>
      </c>
      <c r="AZ83">
        <v>10034479</v>
      </c>
      <c r="BA83">
        <v>1503038</v>
      </c>
      <c r="BB83">
        <v>125508025</v>
      </c>
      <c r="BC83">
        <v>127011064</v>
      </c>
      <c r="BD83">
        <v>1243678</v>
      </c>
      <c r="BE83">
        <v>2185385</v>
      </c>
      <c r="BF83">
        <v>0</v>
      </c>
      <c r="BG83">
        <v>24575</v>
      </c>
      <c r="BH83">
        <v>1213109</v>
      </c>
      <c r="BI83">
        <v>4666747</v>
      </c>
      <c r="BJ83">
        <v>34379644</v>
      </c>
      <c r="BK83">
        <v>0</v>
      </c>
      <c r="BL83">
        <v>0</v>
      </c>
      <c r="BM83">
        <v>34379644</v>
      </c>
      <c r="BN83">
        <v>1222814</v>
      </c>
      <c r="BO83">
        <v>0</v>
      </c>
      <c r="BP83">
        <v>101771250</v>
      </c>
      <c r="BQ83">
        <v>102994064</v>
      </c>
      <c r="BR83">
        <v>24017002</v>
      </c>
      <c r="BS83">
        <v>0</v>
      </c>
      <c r="BT83">
        <v>17666</v>
      </c>
      <c r="BU83">
        <v>1935000</v>
      </c>
      <c r="BV83">
        <v>1333259</v>
      </c>
      <c r="BW83">
        <v>574021</v>
      </c>
      <c r="BX83">
        <v>997677269</v>
      </c>
      <c r="BY83">
        <v>3.97</v>
      </c>
      <c r="BZ83">
        <v>81497</v>
      </c>
      <c r="CA83">
        <v>10.49</v>
      </c>
      <c r="CB83">
        <v>52</v>
      </c>
      <c r="CC83">
        <v>1240758</v>
      </c>
      <c r="CD83">
        <v>1952161</v>
      </c>
      <c r="CE83">
        <v>1309909</v>
      </c>
      <c r="CF83">
        <v>18952</v>
      </c>
      <c r="CG83" t="s">
        <v>7884</v>
      </c>
    </row>
    <row r="84" spans="1:85" x14ac:dyDescent="0.25">
      <c r="A84" t="s">
        <v>8051</v>
      </c>
      <c r="B84" t="s">
        <v>7881</v>
      </c>
      <c r="C84" t="s">
        <v>8054</v>
      </c>
      <c r="D84" t="s">
        <v>8055</v>
      </c>
      <c r="E84" s="525">
        <v>45535</v>
      </c>
      <c r="F84" s="525">
        <v>45646</v>
      </c>
      <c r="G84">
        <v>215648</v>
      </c>
      <c r="H84">
        <v>0</v>
      </c>
      <c r="I84">
        <v>322427</v>
      </c>
      <c r="J84">
        <v>0</v>
      </c>
      <c r="K84">
        <v>0</v>
      </c>
      <c r="L84">
        <v>0</v>
      </c>
      <c r="M84">
        <v>0</v>
      </c>
      <c r="N84">
        <v>538075</v>
      </c>
      <c r="O84">
        <v>0</v>
      </c>
      <c r="P84">
        <v>0</v>
      </c>
      <c r="Q84">
        <v>353408</v>
      </c>
      <c r="R84">
        <v>0</v>
      </c>
      <c r="S84">
        <v>0</v>
      </c>
      <c r="T84">
        <v>0</v>
      </c>
      <c r="U84">
        <v>0</v>
      </c>
      <c r="V84">
        <v>0</v>
      </c>
      <c r="W84">
        <v>353408</v>
      </c>
      <c r="X84">
        <v>891483</v>
      </c>
      <c r="Y84">
        <v>0</v>
      </c>
      <c r="Z84">
        <v>135118</v>
      </c>
      <c r="AA84">
        <v>0</v>
      </c>
      <c r="AB84">
        <v>144506</v>
      </c>
      <c r="AC84">
        <v>518682</v>
      </c>
      <c r="AD84">
        <v>500790</v>
      </c>
      <c r="AE84">
        <v>0</v>
      </c>
      <c r="AF84">
        <v>476209</v>
      </c>
      <c r="AG84">
        <v>1775305</v>
      </c>
      <c r="AH84">
        <v>2666788</v>
      </c>
      <c r="AI84">
        <v>1204856</v>
      </c>
      <c r="AJ84">
        <v>223931</v>
      </c>
      <c r="AK84">
        <v>144225</v>
      </c>
      <c r="AL84">
        <v>1132982</v>
      </c>
      <c r="AM84">
        <v>54862</v>
      </c>
      <c r="AN84">
        <v>369334</v>
      </c>
      <c r="AO84">
        <v>3130190</v>
      </c>
      <c r="AP84">
        <v>0</v>
      </c>
      <c r="AQ84">
        <v>3130190</v>
      </c>
      <c r="AR84">
        <v>-463402</v>
      </c>
      <c r="AS84">
        <v>164169</v>
      </c>
      <c r="AT84">
        <v>-125733</v>
      </c>
      <c r="AU84">
        <v>2418033</v>
      </c>
      <c r="AV84">
        <v>276788</v>
      </c>
      <c r="AW84">
        <v>0</v>
      </c>
      <c r="AX84">
        <v>0</v>
      </c>
      <c r="AY84">
        <v>183618</v>
      </c>
      <c r="AZ84">
        <v>2916875</v>
      </c>
      <c r="BA84">
        <v>2453473</v>
      </c>
      <c r="BB84">
        <v>0</v>
      </c>
      <c r="BC84">
        <v>0</v>
      </c>
      <c r="BD84">
        <v>3070572</v>
      </c>
      <c r="BE84">
        <v>89708</v>
      </c>
      <c r="BF84">
        <v>0</v>
      </c>
      <c r="BG84">
        <v>0</v>
      </c>
      <c r="BH84">
        <v>0</v>
      </c>
      <c r="BI84">
        <v>3160280</v>
      </c>
      <c r="BJ84">
        <v>0</v>
      </c>
      <c r="BK84">
        <v>0</v>
      </c>
      <c r="BL84">
        <v>0</v>
      </c>
      <c r="BM84">
        <v>0</v>
      </c>
      <c r="BN84">
        <v>0</v>
      </c>
      <c r="BO84">
        <v>0</v>
      </c>
      <c r="BP84">
        <v>744916</v>
      </c>
      <c r="BQ84">
        <v>744916</v>
      </c>
      <c r="BR84">
        <v>2632323</v>
      </c>
      <c r="BS84">
        <v>0</v>
      </c>
      <c r="BT84">
        <v>0</v>
      </c>
      <c r="BU84">
        <v>0</v>
      </c>
      <c r="BV84">
        <v>0</v>
      </c>
      <c r="BW84">
        <v>63045</v>
      </c>
      <c r="BX84" s="1006">
        <v>77919140</v>
      </c>
      <c r="BY84">
        <v>2.72</v>
      </c>
      <c r="BZ84">
        <v>0</v>
      </c>
      <c r="CA84">
        <v>8.5299999999999994</v>
      </c>
      <c r="CB84">
        <v>19</v>
      </c>
      <c r="CC84">
        <v>131098</v>
      </c>
      <c r="CD84">
        <v>124764</v>
      </c>
      <c r="CE84">
        <v>164463</v>
      </c>
      <c r="CF84">
        <v>12827</v>
      </c>
      <c r="CG84" t="s">
        <v>7884</v>
      </c>
    </row>
    <row r="85" spans="1:85" x14ac:dyDescent="0.25">
      <c r="A85" t="s">
        <v>8056</v>
      </c>
      <c r="B85" t="s">
        <v>7881</v>
      </c>
      <c r="C85" t="s">
        <v>8057</v>
      </c>
      <c r="D85" t="s">
        <v>8058</v>
      </c>
      <c r="E85" s="525">
        <v>45565</v>
      </c>
      <c r="F85" s="525">
        <v>45750</v>
      </c>
      <c r="G85">
        <v>45651</v>
      </c>
      <c r="H85">
        <v>0</v>
      </c>
      <c r="I85">
        <v>55343</v>
      </c>
      <c r="J85">
        <v>0</v>
      </c>
      <c r="K85">
        <v>0</v>
      </c>
      <c r="L85">
        <v>0</v>
      </c>
      <c r="M85">
        <v>0</v>
      </c>
      <c r="N85">
        <v>100994</v>
      </c>
      <c r="O85">
        <v>0</v>
      </c>
      <c r="P85">
        <v>0</v>
      </c>
      <c r="Q85">
        <v>83151</v>
      </c>
      <c r="R85">
        <v>81383</v>
      </c>
      <c r="S85">
        <v>0</v>
      </c>
      <c r="T85">
        <v>67517</v>
      </c>
      <c r="U85">
        <v>0</v>
      </c>
      <c r="V85">
        <v>0</v>
      </c>
      <c r="W85">
        <v>232051</v>
      </c>
      <c r="X85">
        <v>333045</v>
      </c>
      <c r="Y85">
        <v>31724</v>
      </c>
      <c r="Z85">
        <v>0</v>
      </c>
      <c r="AA85">
        <v>0</v>
      </c>
      <c r="AB85">
        <v>156692</v>
      </c>
      <c r="AC85">
        <v>33356</v>
      </c>
      <c r="AD85">
        <v>0</v>
      </c>
      <c r="AE85">
        <v>0</v>
      </c>
      <c r="AF85">
        <v>81370</v>
      </c>
      <c r="AG85">
        <v>303142</v>
      </c>
      <c r="AH85">
        <v>636187</v>
      </c>
      <c r="AI85">
        <v>1003814</v>
      </c>
      <c r="AJ85">
        <v>146891</v>
      </c>
      <c r="AK85">
        <v>101772</v>
      </c>
      <c r="AL85">
        <v>439483</v>
      </c>
      <c r="AM85">
        <v>126973</v>
      </c>
      <c r="AN85">
        <v>132293</v>
      </c>
      <c r="AO85">
        <v>1951226</v>
      </c>
      <c r="AP85">
        <v>1566086</v>
      </c>
      <c r="AQ85">
        <v>3517312</v>
      </c>
      <c r="AR85">
        <v>-2881125</v>
      </c>
      <c r="AS85">
        <v>6593</v>
      </c>
      <c r="AT85">
        <v>-42575</v>
      </c>
      <c r="AU85">
        <v>47024</v>
      </c>
      <c r="AV85">
        <v>0</v>
      </c>
      <c r="AW85">
        <v>0</v>
      </c>
      <c r="AX85">
        <v>0</v>
      </c>
      <c r="AY85">
        <v>4227916</v>
      </c>
      <c r="AZ85">
        <v>4238958</v>
      </c>
      <c r="BA85">
        <v>1357833</v>
      </c>
      <c r="BB85">
        <v>20463077</v>
      </c>
      <c r="BC85" s="1006">
        <v>21820910</v>
      </c>
      <c r="BD85">
        <v>0</v>
      </c>
      <c r="BE85">
        <v>0</v>
      </c>
      <c r="BF85">
        <v>0</v>
      </c>
      <c r="BG85">
        <v>0</v>
      </c>
      <c r="BH85">
        <v>1224537</v>
      </c>
      <c r="BI85">
        <v>1224537</v>
      </c>
      <c r="BJ85">
        <v>1835000</v>
      </c>
      <c r="BK85">
        <v>0</v>
      </c>
      <c r="BL85">
        <v>0</v>
      </c>
      <c r="BM85">
        <v>1835000</v>
      </c>
      <c r="BN85">
        <v>7406</v>
      </c>
      <c r="BO85">
        <v>0</v>
      </c>
      <c r="BP85">
        <v>0</v>
      </c>
      <c r="BQ85">
        <v>7406</v>
      </c>
      <c r="BR85">
        <v>2264724</v>
      </c>
      <c r="BS85">
        <v>0</v>
      </c>
      <c r="BT85">
        <v>0</v>
      </c>
      <c r="BU85">
        <v>105000</v>
      </c>
      <c r="BV85">
        <v>0</v>
      </c>
      <c r="BW85">
        <v>0</v>
      </c>
      <c r="BX85">
        <v>0</v>
      </c>
      <c r="BY85">
        <v>0</v>
      </c>
      <c r="BZ85">
        <v>0</v>
      </c>
      <c r="CA85">
        <v>0</v>
      </c>
      <c r="CB85">
        <v>0</v>
      </c>
      <c r="CC85">
        <v>0</v>
      </c>
      <c r="CD85">
        <v>0</v>
      </c>
      <c r="CE85">
        <v>0</v>
      </c>
      <c r="CF85">
        <v>0</v>
      </c>
      <c r="CG85" t="s">
        <v>7884</v>
      </c>
    </row>
    <row r="86" spans="1:85" x14ac:dyDescent="0.25">
      <c r="A86" t="s">
        <v>7971</v>
      </c>
      <c r="B86" t="s">
        <v>7881</v>
      </c>
      <c r="C86" t="s">
        <v>8059</v>
      </c>
      <c r="D86" t="s">
        <v>6275</v>
      </c>
      <c r="E86" s="525">
        <v>45657</v>
      </c>
      <c r="F86" s="525">
        <v>45777</v>
      </c>
      <c r="G86">
        <v>639259</v>
      </c>
      <c r="H86">
        <v>0</v>
      </c>
      <c r="I86">
        <v>794119</v>
      </c>
      <c r="J86">
        <v>0</v>
      </c>
      <c r="K86">
        <v>91490</v>
      </c>
      <c r="L86">
        <v>0</v>
      </c>
      <c r="M86">
        <v>0</v>
      </c>
      <c r="N86">
        <v>1524868</v>
      </c>
      <c r="O86">
        <v>0</v>
      </c>
      <c r="P86">
        <v>151112</v>
      </c>
      <c r="Q86">
        <v>244381</v>
      </c>
      <c r="R86">
        <v>425465</v>
      </c>
      <c r="S86">
        <v>0</v>
      </c>
      <c r="T86">
        <v>191995</v>
      </c>
      <c r="U86">
        <v>74646</v>
      </c>
      <c r="V86">
        <v>29498</v>
      </c>
      <c r="W86">
        <v>1117097</v>
      </c>
      <c r="X86">
        <v>2641965</v>
      </c>
      <c r="Y86">
        <v>872460</v>
      </c>
      <c r="Z86">
        <v>216432</v>
      </c>
      <c r="AA86">
        <v>0</v>
      </c>
      <c r="AB86">
        <v>144074</v>
      </c>
      <c r="AC86">
        <v>1424674</v>
      </c>
      <c r="AD86">
        <v>3555546</v>
      </c>
      <c r="AE86">
        <v>0</v>
      </c>
      <c r="AF86">
        <v>150359</v>
      </c>
      <c r="AG86">
        <v>6363545</v>
      </c>
      <c r="AH86">
        <v>9005510</v>
      </c>
      <c r="AI86">
        <v>5096948</v>
      </c>
      <c r="AJ86">
        <v>899176</v>
      </c>
      <c r="AK86">
        <v>684988</v>
      </c>
      <c r="AL86">
        <v>1624199</v>
      </c>
      <c r="AM86">
        <v>143578</v>
      </c>
      <c r="AN86">
        <v>801420</v>
      </c>
      <c r="AO86">
        <v>9250309</v>
      </c>
      <c r="AP86">
        <v>12692546</v>
      </c>
      <c r="AQ86">
        <v>21942855</v>
      </c>
      <c r="AR86">
        <v>-12937345</v>
      </c>
      <c r="AS86">
        <v>833450</v>
      </c>
      <c r="AT86">
        <v>-1372325</v>
      </c>
      <c r="AU86">
        <v>7751003</v>
      </c>
      <c r="AV86">
        <v>1696105</v>
      </c>
      <c r="AW86">
        <v>0</v>
      </c>
      <c r="AX86">
        <v>0</v>
      </c>
      <c r="AY86">
        <v>3611201</v>
      </c>
      <c r="AZ86">
        <v>12519434</v>
      </c>
      <c r="BA86">
        <v>-417911</v>
      </c>
      <c r="BB86">
        <v>138961052</v>
      </c>
      <c r="BC86">
        <v>138543142</v>
      </c>
      <c r="BD86">
        <v>14071283</v>
      </c>
      <c r="BE86">
        <v>2302753</v>
      </c>
      <c r="BF86">
        <v>0</v>
      </c>
      <c r="BG86">
        <v>0</v>
      </c>
      <c r="BH86">
        <v>264765</v>
      </c>
      <c r="BI86">
        <v>16638801</v>
      </c>
      <c r="BJ86">
        <v>31993490</v>
      </c>
      <c r="BK86">
        <v>0</v>
      </c>
      <c r="BL86">
        <v>0</v>
      </c>
      <c r="BM86">
        <v>31993490</v>
      </c>
      <c r="BN86">
        <v>0</v>
      </c>
      <c r="BO86">
        <v>0</v>
      </c>
      <c r="BP86">
        <v>9549766</v>
      </c>
      <c r="BQ86">
        <v>9549766</v>
      </c>
      <c r="BR86">
        <v>6939499</v>
      </c>
      <c r="BS86">
        <v>0</v>
      </c>
      <c r="BT86">
        <v>0</v>
      </c>
      <c r="BU86">
        <v>2463591</v>
      </c>
      <c r="BV86">
        <v>794131</v>
      </c>
      <c r="BW86">
        <v>380947</v>
      </c>
      <c r="BX86">
        <v>453357081</v>
      </c>
      <c r="BY86">
        <v>2.21</v>
      </c>
      <c r="BZ86">
        <v>48734</v>
      </c>
      <c r="CA86">
        <v>4</v>
      </c>
      <c r="CB86">
        <v>58</v>
      </c>
      <c r="CC86">
        <v>1024149</v>
      </c>
      <c r="CD86">
        <v>141899</v>
      </c>
      <c r="CE86">
        <v>115769</v>
      </c>
      <c r="CF86">
        <v>451939</v>
      </c>
      <c r="CG86" t="s">
        <v>7884</v>
      </c>
    </row>
    <row r="87" spans="1:85" x14ac:dyDescent="0.25">
      <c r="A87" t="s">
        <v>7998</v>
      </c>
      <c r="B87" t="s">
        <v>7886</v>
      </c>
      <c r="C87" t="s">
        <v>8060</v>
      </c>
      <c r="D87" t="s">
        <v>5663</v>
      </c>
      <c r="E87" s="525">
        <v>45473</v>
      </c>
      <c r="F87" s="525">
        <v>45657</v>
      </c>
      <c r="G87">
        <v>1087277</v>
      </c>
      <c r="H87">
        <v>0</v>
      </c>
      <c r="I87">
        <v>1219845</v>
      </c>
      <c r="J87">
        <v>0</v>
      </c>
      <c r="K87">
        <v>0</v>
      </c>
      <c r="L87">
        <v>0</v>
      </c>
      <c r="M87">
        <v>181186</v>
      </c>
      <c r="N87">
        <v>2488308</v>
      </c>
      <c r="O87">
        <v>45007</v>
      </c>
      <c r="P87">
        <v>319836</v>
      </c>
      <c r="Q87">
        <v>182997</v>
      </c>
      <c r="R87">
        <v>338009</v>
      </c>
      <c r="S87">
        <v>0</v>
      </c>
      <c r="T87">
        <v>352163</v>
      </c>
      <c r="U87">
        <v>101824</v>
      </c>
      <c r="V87">
        <v>1674</v>
      </c>
      <c r="W87">
        <v>1341510</v>
      </c>
      <c r="X87">
        <v>3829818</v>
      </c>
      <c r="Y87">
        <v>332930</v>
      </c>
      <c r="Z87">
        <v>240039</v>
      </c>
      <c r="AA87">
        <v>157589</v>
      </c>
      <c r="AB87">
        <v>147680</v>
      </c>
      <c r="AC87">
        <v>4281287</v>
      </c>
      <c r="AD87">
        <v>3678235</v>
      </c>
      <c r="AE87">
        <v>0</v>
      </c>
      <c r="AF87">
        <v>328861</v>
      </c>
      <c r="AG87">
        <v>9166621</v>
      </c>
      <c r="AH87">
        <v>12996439</v>
      </c>
      <c r="AI87">
        <v>4826200</v>
      </c>
      <c r="AJ87">
        <v>431166</v>
      </c>
      <c r="AK87">
        <v>1687768</v>
      </c>
      <c r="AL87">
        <v>828603</v>
      </c>
      <c r="AM87">
        <v>348882</v>
      </c>
      <c r="AN87">
        <v>304951</v>
      </c>
      <c r="AO87">
        <v>8427570</v>
      </c>
      <c r="AP87">
        <v>3358228</v>
      </c>
      <c r="AQ87">
        <v>11785798</v>
      </c>
      <c r="AR87">
        <v>1210641</v>
      </c>
      <c r="AS87">
        <v>713246</v>
      </c>
      <c r="AT87">
        <v>-1476711</v>
      </c>
      <c r="AU87">
        <v>18825351</v>
      </c>
      <c r="AV87">
        <v>1838981</v>
      </c>
      <c r="AW87">
        <v>130000</v>
      </c>
      <c r="AX87">
        <v>-2209593</v>
      </c>
      <c r="AY87">
        <v>6010564</v>
      </c>
      <c r="AZ87">
        <v>23831838</v>
      </c>
      <c r="BA87">
        <v>25042479</v>
      </c>
      <c r="BB87">
        <v>120029937</v>
      </c>
      <c r="BC87">
        <v>145072416</v>
      </c>
      <c r="BD87">
        <v>5316313</v>
      </c>
      <c r="BE87">
        <v>0</v>
      </c>
      <c r="BF87">
        <v>1507615</v>
      </c>
      <c r="BG87">
        <v>0</v>
      </c>
      <c r="BH87">
        <v>34032514</v>
      </c>
      <c r="BI87">
        <v>40856442</v>
      </c>
      <c r="BJ87">
        <v>70000000</v>
      </c>
      <c r="BK87">
        <v>500000</v>
      </c>
      <c r="BL87">
        <v>0</v>
      </c>
      <c r="BM87">
        <v>70500000</v>
      </c>
      <c r="BN87">
        <v>6606118</v>
      </c>
      <c r="BO87">
        <v>0</v>
      </c>
      <c r="BP87">
        <v>0</v>
      </c>
      <c r="BQ87">
        <v>6606118</v>
      </c>
      <c r="BR87">
        <v>30758633</v>
      </c>
      <c r="BS87">
        <v>54481578</v>
      </c>
      <c r="BT87">
        <v>0</v>
      </c>
      <c r="BU87">
        <v>0</v>
      </c>
      <c r="BV87">
        <v>0</v>
      </c>
      <c r="BW87">
        <v>467899</v>
      </c>
      <c r="BX87" s="1006">
        <v>518150430</v>
      </c>
      <c r="BY87">
        <v>2.06</v>
      </c>
      <c r="BZ87">
        <v>43038</v>
      </c>
      <c r="CA87">
        <v>5.32</v>
      </c>
      <c r="CB87">
        <v>47</v>
      </c>
      <c r="CC87">
        <v>532666</v>
      </c>
      <c r="CD87">
        <v>779172</v>
      </c>
      <c r="CE87">
        <v>2841758</v>
      </c>
      <c r="CF87">
        <v>0</v>
      </c>
      <c r="CG87" t="s">
        <v>7884</v>
      </c>
    </row>
    <row r="88" spans="1:85" x14ac:dyDescent="0.25">
      <c r="A88" t="s">
        <v>8061</v>
      </c>
      <c r="B88" t="s">
        <v>7881</v>
      </c>
      <c r="C88" t="s">
        <v>8062</v>
      </c>
      <c r="D88" t="s">
        <v>8063</v>
      </c>
      <c r="E88" s="525">
        <v>45565</v>
      </c>
      <c r="F88" s="525">
        <v>45671</v>
      </c>
      <c r="G88">
        <v>547505</v>
      </c>
      <c r="H88">
        <v>0</v>
      </c>
      <c r="I88">
        <v>1224107</v>
      </c>
      <c r="J88">
        <v>0</v>
      </c>
      <c r="K88">
        <v>0</v>
      </c>
      <c r="L88">
        <v>0</v>
      </c>
      <c r="M88">
        <v>0</v>
      </c>
      <c r="N88">
        <v>1771612</v>
      </c>
      <c r="O88">
        <v>0</v>
      </c>
      <c r="P88">
        <v>0</v>
      </c>
      <c r="Q88">
        <v>0</v>
      </c>
      <c r="R88">
        <v>265713</v>
      </c>
      <c r="S88">
        <v>0</v>
      </c>
      <c r="T88">
        <v>66583</v>
      </c>
      <c r="U88">
        <v>82511</v>
      </c>
      <c r="V88">
        <v>0</v>
      </c>
      <c r="W88">
        <v>414807</v>
      </c>
      <c r="X88">
        <v>2186419</v>
      </c>
      <c r="Y88">
        <v>95404</v>
      </c>
      <c r="Z88">
        <v>152507</v>
      </c>
      <c r="AA88">
        <v>0</v>
      </c>
      <c r="AB88">
        <v>0</v>
      </c>
      <c r="AC88">
        <v>1558999</v>
      </c>
      <c r="AD88">
        <v>2038715</v>
      </c>
      <c r="AE88">
        <v>0</v>
      </c>
      <c r="AF88">
        <v>173052</v>
      </c>
      <c r="AG88">
        <v>4018677</v>
      </c>
      <c r="AH88">
        <v>6205096</v>
      </c>
      <c r="AI88">
        <v>2514010</v>
      </c>
      <c r="AJ88">
        <v>265107</v>
      </c>
      <c r="AK88">
        <v>349863</v>
      </c>
      <c r="AL88">
        <v>2023901</v>
      </c>
      <c r="AM88">
        <v>57872</v>
      </c>
      <c r="AN88">
        <v>703125</v>
      </c>
      <c r="AO88">
        <v>5913878</v>
      </c>
      <c r="AP88">
        <v>102000</v>
      </c>
      <c r="AQ88">
        <v>6015878</v>
      </c>
      <c r="AR88">
        <v>189218</v>
      </c>
      <c r="AS88">
        <v>0</v>
      </c>
      <c r="AT88">
        <v>-257295</v>
      </c>
      <c r="AU88">
        <v>15478567</v>
      </c>
      <c r="AV88">
        <v>869354</v>
      </c>
      <c r="AW88">
        <v>-9100669</v>
      </c>
      <c r="AX88">
        <v>0</v>
      </c>
      <c r="AY88">
        <v>736686</v>
      </c>
      <c r="AZ88">
        <v>7726643</v>
      </c>
      <c r="BA88">
        <v>7915861</v>
      </c>
      <c r="BB88">
        <v>60559902</v>
      </c>
      <c r="BC88">
        <v>68843588</v>
      </c>
      <c r="BD88">
        <v>49679</v>
      </c>
      <c r="BE88">
        <v>2322180</v>
      </c>
      <c r="BF88">
        <v>0</v>
      </c>
      <c r="BG88">
        <v>0</v>
      </c>
      <c r="BH88">
        <v>6728810</v>
      </c>
      <c r="BI88">
        <v>9100669</v>
      </c>
      <c r="BJ88">
        <v>0</v>
      </c>
      <c r="BK88">
        <v>0</v>
      </c>
      <c r="BL88">
        <v>0</v>
      </c>
      <c r="BM88">
        <v>0</v>
      </c>
      <c r="BN88">
        <v>0</v>
      </c>
      <c r="BO88">
        <v>0</v>
      </c>
      <c r="BP88">
        <v>0</v>
      </c>
      <c r="BQ88">
        <v>0</v>
      </c>
      <c r="BR88">
        <v>1849477</v>
      </c>
      <c r="BS88">
        <v>0</v>
      </c>
      <c r="BT88">
        <v>0</v>
      </c>
      <c r="BU88">
        <v>0</v>
      </c>
      <c r="BV88">
        <v>0</v>
      </c>
      <c r="BW88">
        <v>296318</v>
      </c>
      <c r="BX88">
        <v>336039305</v>
      </c>
      <c r="BY88">
        <v>1.75</v>
      </c>
      <c r="BZ88">
        <v>330489</v>
      </c>
      <c r="CA88">
        <v>5.98</v>
      </c>
      <c r="CB88">
        <v>24</v>
      </c>
      <c r="CC88">
        <v>814733</v>
      </c>
      <c r="CD88">
        <v>750491</v>
      </c>
      <c r="CE88">
        <v>466801</v>
      </c>
      <c r="CF88">
        <v>145167</v>
      </c>
      <c r="CG88" t="s">
        <v>7884</v>
      </c>
    </row>
    <row r="89" spans="1:85" x14ac:dyDescent="0.25">
      <c r="A89" t="s">
        <v>7901</v>
      </c>
      <c r="B89" t="s">
        <v>7881</v>
      </c>
      <c r="C89" t="s">
        <v>8064</v>
      </c>
      <c r="D89" t="s">
        <v>8065</v>
      </c>
      <c r="E89" s="525">
        <v>45657</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0</v>
      </c>
      <c r="CG89" t="s">
        <v>7884</v>
      </c>
    </row>
    <row r="90" spans="1:85" x14ac:dyDescent="0.25">
      <c r="A90" t="s">
        <v>8066</v>
      </c>
      <c r="B90" t="s">
        <v>7881</v>
      </c>
      <c r="C90" t="s">
        <v>8067</v>
      </c>
      <c r="D90" t="s">
        <v>8068</v>
      </c>
      <c r="E90" s="525">
        <v>45596</v>
      </c>
      <c r="F90" s="525">
        <v>45775</v>
      </c>
      <c r="G90">
        <v>13109</v>
      </c>
      <c r="H90">
        <v>0</v>
      </c>
      <c r="I90">
        <v>24590</v>
      </c>
      <c r="J90">
        <v>0</v>
      </c>
      <c r="K90">
        <v>5810</v>
      </c>
      <c r="L90">
        <v>0</v>
      </c>
      <c r="M90">
        <v>0</v>
      </c>
      <c r="N90">
        <v>43509</v>
      </c>
      <c r="O90">
        <v>0</v>
      </c>
      <c r="P90">
        <v>0</v>
      </c>
      <c r="Q90">
        <v>60638</v>
      </c>
      <c r="R90">
        <v>170766</v>
      </c>
      <c r="S90">
        <v>0</v>
      </c>
      <c r="T90">
        <v>0</v>
      </c>
      <c r="U90">
        <v>8345</v>
      </c>
      <c r="V90">
        <v>26217</v>
      </c>
      <c r="W90">
        <v>265966</v>
      </c>
      <c r="X90">
        <v>309475</v>
      </c>
      <c r="Y90">
        <v>208771</v>
      </c>
      <c r="Z90">
        <v>0</v>
      </c>
      <c r="AA90">
        <v>0</v>
      </c>
      <c r="AB90">
        <v>0</v>
      </c>
      <c r="AC90">
        <v>107516</v>
      </c>
      <c r="AD90">
        <v>0</v>
      </c>
      <c r="AE90">
        <v>0</v>
      </c>
      <c r="AF90">
        <v>0</v>
      </c>
      <c r="AG90">
        <v>316287</v>
      </c>
      <c r="AH90">
        <v>625762</v>
      </c>
      <c r="AI90">
        <v>869438</v>
      </c>
      <c r="AJ90">
        <v>260439</v>
      </c>
      <c r="AK90">
        <v>226484</v>
      </c>
      <c r="AL90">
        <v>111513</v>
      </c>
      <c r="AM90">
        <v>120642</v>
      </c>
      <c r="AN90">
        <v>171748</v>
      </c>
      <c r="AO90">
        <v>1760264</v>
      </c>
      <c r="AP90">
        <v>2699115</v>
      </c>
      <c r="AQ90">
        <v>4459379</v>
      </c>
      <c r="AR90">
        <v>-3833617</v>
      </c>
      <c r="AS90">
        <v>80815</v>
      </c>
      <c r="AT90">
        <v>0</v>
      </c>
      <c r="AU90">
        <v>7382610</v>
      </c>
      <c r="AV90">
        <v>74046</v>
      </c>
      <c r="AW90">
        <v>0</v>
      </c>
      <c r="AX90">
        <v>0</v>
      </c>
      <c r="AY90">
        <v>737061</v>
      </c>
      <c r="AZ90">
        <v>8274532</v>
      </c>
      <c r="BA90">
        <v>4440915</v>
      </c>
      <c r="BB90">
        <v>49658199</v>
      </c>
      <c r="BC90">
        <v>54099114</v>
      </c>
      <c r="BD90" s="1006">
        <v>13750900</v>
      </c>
      <c r="BE90">
        <v>90091</v>
      </c>
      <c r="BF90">
        <v>6600</v>
      </c>
      <c r="BG90">
        <v>9021</v>
      </c>
      <c r="BH90">
        <v>6903868</v>
      </c>
      <c r="BI90">
        <v>20760480</v>
      </c>
      <c r="BJ90">
        <v>0</v>
      </c>
      <c r="BK90">
        <v>0</v>
      </c>
      <c r="BL90">
        <v>0</v>
      </c>
      <c r="BM90">
        <v>0</v>
      </c>
      <c r="BN90">
        <v>0</v>
      </c>
      <c r="BO90">
        <v>0</v>
      </c>
      <c r="BP90">
        <v>0</v>
      </c>
      <c r="BQ90">
        <v>0</v>
      </c>
      <c r="BR90">
        <v>1711949</v>
      </c>
      <c r="BS90">
        <v>0</v>
      </c>
      <c r="BT90">
        <v>0</v>
      </c>
      <c r="BU90">
        <v>0</v>
      </c>
      <c r="BV90">
        <v>0</v>
      </c>
      <c r="BW90">
        <v>17189</v>
      </c>
      <c r="BX90">
        <v>0</v>
      </c>
      <c r="BY90">
        <v>0</v>
      </c>
      <c r="BZ90">
        <v>0</v>
      </c>
      <c r="CA90">
        <v>2.5299999999999998</v>
      </c>
      <c r="CB90">
        <v>0</v>
      </c>
      <c r="CC90">
        <v>144389</v>
      </c>
      <c r="CD90">
        <v>0</v>
      </c>
      <c r="CE90">
        <v>108663</v>
      </c>
      <c r="CF90">
        <v>46575</v>
      </c>
      <c r="CG90" t="s">
        <v>7884</v>
      </c>
    </row>
    <row r="91" spans="1:85" x14ac:dyDescent="0.25">
      <c r="A91" t="s">
        <v>8028</v>
      </c>
      <c r="B91" t="s">
        <v>7886</v>
      </c>
      <c r="C91" t="s">
        <v>8069</v>
      </c>
      <c r="D91" t="s">
        <v>6652</v>
      </c>
      <c r="E91" s="525">
        <v>45473</v>
      </c>
      <c r="F91" s="525">
        <v>45639</v>
      </c>
      <c r="G91">
        <v>7128494</v>
      </c>
      <c r="H91">
        <v>0</v>
      </c>
      <c r="I91">
        <v>6659643</v>
      </c>
      <c r="J91">
        <v>0</v>
      </c>
      <c r="K91">
        <v>0</v>
      </c>
      <c r="L91">
        <v>0</v>
      </c>
      <c r="M91">
        <v>254460</v>
      </c>
      <c r="N91">
        <v>14042597</v>
      </c>
      <c r="O91">
        <v>1287197</v>
      </c>
      <c r="P91">
        <v>43365</v>
      </c>
      <c r="Q91">
        <v>905556</v>
      </c>
      <c r="R91">
        <v>2454839</v>
      </c>
      <c r="S91">
        <v>0</v>
      </c>
      <c r="T91">
        <v>649232</v>
      </c>
      <c r="U91">
        <v>99373</v>
      </c>
      <c r="V91">
        <v>320630</v>
      </c>
      <c r="W91">
        <v>5760192</v>
      </c>
      <c r="X91">
        <v>19802789</v>
      </c>
      <c r="Y91">
        <v>763815</v>
      </c>
      <c r="Z91">
        <v>573191</v>
      </c>
      <c r="AA91">
        <v>640322</v>
      </c>
      <c r="AB91">
        <v>1517266</v>
      </c>
      <c r="AC91">
        <v>6099771</v>
      </c>
      <c r="AD91">
        <v>14248472</v>
      </c>
      <c r="AE91">
        <v>271107</v>
      </c>
      <c r="AF91">
        <v>3577175</v>
      </c>
      <c r="AG91">
        <v>27691119</v>
      </c>
      <c r="AH91">
        <v>47493908</v>
      </c>
      <c r="AI91">
        <v>13651608</v>
      </c>
      <c r="AJ91">
        <v>2300507</v>
      </c>
      <c r="AK91">
        <v>1914957</v>
      </c>
      <c r="AL91">
        <v>7276099</v>
      </c>
      <c r="AM91">
        <v>1050429</v>
      </c>
      <c r="AN91">
        <v>1737430</v>
      </c>
      <c r="AO91">
        <v>27931030</v>
      </c>
      <c r="AP91">
        <v>17539738</v>
      </c>
      <c r="AQ91">
        <v>45470768</v>
      </c>
      <c r="AR91">
        <v>2023140</v>
      </c>
      <c r="AS91">
        <v>3992479</v>
      </c>
      <c r="AT91">
        <v>-4952131</v>
      </c>
      <c r="AU91">
        <v>19213704</v>
      </c>
      <c r="AV91">
        <v>6193804</v>
      </c>
      <c r="AW91">
        <v>552204</v>
      </c>
      <c r="AX91">
        <v>0</v>
      </c>
      <c r="AY91">
        <v>696672</v>
      </c>
      <c r="AZ91">
        <v>25696732</v>
      </c>
      <c r="BA91">
        <v>27719872</v>
      </c>
      <c r="BB91">
        <v>0</v>
      </c>
      <c r="BC91">
        <v>0</v>
      </c>
      <c r="BD91">
        <v>7453580</v>
      </c>
      <c r="BE91">
        <v>4942543</v>
      </c>
      <c r="BF91">
        <v>1478602</v>
      </c>
      <c r="BG91">
        <v>1540917</v>
      </c>
      <c r="BH91">
        <v>0</v>
      </c>
      <c r="BI91">
        <v>15415642</v>
      </c>
      <c r="BJ91">
        <v>130725535</v>
      </c>
      <c r="BK91">
        <v>0</v>
      </c>
      <c r="BL91">
        <v>0</v>
      </c>
      <c r="BM91">
        <v>130725535</v>
      </c>
      <c r="BN91">
        <v>805319</v>
      </c>
      <c r="BO91">
        <v>0</v>
      </c>
      <c r="BP91">
        <v>8705727</v>
      </c>
      <c r="BQ91">
        <v>9511046</v>
      </c>
      <c r="BR91">
        <v>20415948</v>
      </c>
      <c r="BS91">
        <v>0</v>
      </c>
      <c r="BT91">
        <v>60032</v>
      </c>
      <c r="BU91">
        <v>12933468</v>
      </c>
      <c r="BV91">
        <v>8863767</v>
      </c>
      <c r="BW91">
        <v>1602681</v>
      </c>
      <c r="BX91">
        <v>2327526545</v>
      </c>
      <c r="BY91">
        <v>3.62</v>
      </c>
      <c r="BZ91">
        <v>109369</v>
      </c>
      <c r="CA91">
        <v>8.76</v>
      </c>
      <c r="CB91">
        <v>148</v>
      </c>
      <c r="CC91">
        <v>4631192</v>
      </c>
      <c r="CD91">
        <v>974938</v>
      </c>
      <c r="CE91">
        <v>8059179</v>
      </c>
      <c r="CF91">
        <v>83592</v>
      </c>
      <c r="CG91" t="s">
        <v>7884</v>
      </c>
    </row>
    <row r="92" spans="1:85" x14ac:dyDescent="0.25">
      <c r="A92" t="s">
        <v>8051</v>
      </c>
      <c r="B92" t="s">
        <v>7881</v>
      </c>
      <c r="C92" t="s">
        <v>8070</v>
      </c>
      <c r="D92" t="s">
        <v>8071</v>
      </c>
      <c r="E92" s="525">
        <v>45565</v>
      </c>
      <c r="F92" s="525">
        <v>45684</v>
      </c>
      <c r="G92">
        <v>0</v>
      </c>
      <c r="H92">
        <v>0</v>
      </c>
      <c r="I92">
        <v>5095</v>
      </c>
      <c r="J92">
        <v>0</v>
      </c>
      <c r="K92">
        <v>0</v>
      </c>
      <c r="L92">
        <v>0</v>
      </c>
      <c r="M92">
        <v>0</v>
      </c>
      <c r="N92">
        <v>5095</v>
      </c>
      <c r="O92">
        <v>0</v>
      </c>
      <c r="P92">
        <v>0</v>
      </c>
      <c r="Q92">
        <v>3865</v>
      </c>
      <c r="R92">
        <v>320248</v>
      </c>
      <c r="S92">
        <v>0</v>
      </c>
      <c r="T92">
        <v>89606</v>
      </c>
      <c r="U92">
        <v>15372</v>
      </c>
      <c r="V92">
        <v>0</v>
      </c>
      <c r="W92">
        <v>429091</v>
      </c>
      <c r="X92">
        <v>434186</v>
      </c>
      <c r="Y92">
        <v>0</v>
      </c>
      <c r="Z92">
        <v>0</v>
      </c>
      <c r="AA92">
        <v>0</v>
      </c>
      <c r="AB92">
        <v>0</v>
      </c>
      <c r="AC92">
        <v>133266</v>
      </c>
      <c r="AD92">
        <v>0</v>
      </c>
      <c r="AE92">
        <v>0</v>
      </c>
      <c r="AF92">
        <v>22360</v>
      </c>
      <c r="AG92">
        <v>155626</v>
      </c>
      <c r="AH92">
        <v>589812</v>
      </c>
      <c r="AI92">
        <v>1980555</v>
      </c>
      <c r="AJ92">
        <v>182069</v>
      </c>
      <c r="AK92">
        <v>222966</v>
      </c>
      <c r="AL92">
        <v>83944</v>
      </c>
      <c r="AM92">
        <v>49949</v>
      </c>
      <c r="AN92">
        <v>303144</v>
      </c>
      <c r="AO92">
        <v>2822627</v>
      </c>
      <c r="AP92">
        <v>0</v>
      </c>
      <c r="AQ92">
        <v>2822627</v>
      </c>
      <c r="AR92">
        <v>-2232815</v>
      </c>
      <c r="AS92">
        <v>371876</v>
      </c>
      <c r="AT92">
        <v>0</v>
      </c>
      <c r="AU92">
        <v>33420</v>
      </c>
      <c r="AV92">
        <v>12602</v>
      </c>
      <c r="AW92">
        <v>0</v>
      </c>
      <c r="AX92">
        <v>0</v>
      </c>
      <c r="AY92">
        <v>3096958</v>
      </c>
      <c r="AZ92">
        <v>3514856</v>
      </c>
      <c r="BA92">
        <v>1282041</v>
      </c>
      <c r="BB92">
        <v>0</v>
      </c>
      <c r="BC92">
        <v>0</v>
      </c>
      <c r="BD92">
        <v>98026</v>
      </c>
      <c r="BE92">
        <v>0</v>
      </c>
      <c r="BF92">
        <v>0</v>
      </c>
      <c r="BG92">
        <v>0</v>
      </c>
      <c r="BH92">
        <v>23841</v>
      </c>
      <c r="BI92">
        <v>121867</v>
      </c>
      <c r="BJ92">
        <v>0</v>
      </c>
      <c r="BK92">
        <v>0</v>
      </c>
      <c r="BL92">
        <v>0</v>
      </c>
      <c r="BM92">
        <v>0</v>
      </c>
      <c r="BN92">
        <v>0</v>
      </c>
      <c r="BO92">
        <v>0</v>
      </c>
      <c r="BP92">
        <v>3526863</v>
      </c>
      <c r="BQ92">
        <v>3526863</v>
      </c>
      <c r="BR92">
        <v>0</v>
      </c>
      <c r="BS92">
        <v>0</v>
      </c>
      <c r="BT92">
        <v>0</v>
      </c>
      <c r="BU92">
        <v>0</v>
      </c>
      <c r="BV92">
        <v>0</v>
      </c>
      <c r="BW92">
        <v>34925</v>
      </c>
      <c r="BX92">
        <v>45094758</v>
      </c>
      <c r="BY92">
        <v>0</v>
      </c>
      <c r="BZ92">
        <v>734</v>
      </c>
      <c r="CA92">
        <v>0.15</v>
      </c>
      <c r="CB92">
        <v>25</v>
      </c>
      <c r="CC92">
        <v>1271576</v>
      </c>
      <c r="CD92">
        <v>1258798</v>
      </c>
      <c r="CE92">
        <v>296066</v>
      </c>
      <c r="CF92">
        <v>0</v>
      </c>
      <c r="CG92" t="s">
        <v>7884</v>
      </c>
    </row>
    <row r="93" spans="1:85" x14ac:dyDescent="0.25">
      <c r="A93" t="s">
        <v>7964</v>
      </c>
      <c r="B93" t="s">
        <v>7909</v>
      </c>
      <c r="C93" t="s">
        <v>8072</v>
      </c>
      <c r="D93" t="s">
        <v>6516</v>
      </c>
      <c r="E93" s="525">
        <v>45657</v>
      </c>
      <c r="F93" s="525">
        <v>45777</v>
      </c>
      <c r="G93">
        <v>398067448</v>
      </c>
      <c r="H93">
        <v>0</v>
      </c>
      <c r="I93">
        <v>732583631</v>
      </c>
      <c r="J93">
        <v>0</v>
      </c>
      <c r="K93">
        <v>0</v>
      </c>
      <c r="L93">
        <v>0</v>
      </c>
      <c r="M93">
        <v>8572583</v>
      </c>
      <c r="N93">
        <v>1139223662</v>
      </c>
      <c r="O93">
        <v>33021406</v>
      </c>
      <c r="P93">
        <v>1880515</v>
      </c>
      <c r="Q93">
        <v>0</v>
      </c>
      <c r="R93">
        <v>110972483</v>
      </c>
      <c r="S93">
        <v>0</v>
      </c>
      <c r="T93">
        <v>27971964</v>
      </c>
      <c r="U93">
        <v>7699935</v>
      </c>
      <c r="V93">
        <v>158278508</v>
      </c>
      <c r="W93">
        <v>339824811</v>
      </c>
      <c r="X93">
        <v>1479048473</v>
      </c>
      <c r="Y93">
        <v>28761821</v>
      </c>
      <c r="Z93">
        <v>4953829</v>
      </c>
      <c r="AA93" s="1006">
        <v>35744080</v>
      </c>
      <c r="AB93">
        <v>5191729</v>
      </c>
      <c r="AC93">
        <v>39060183</v>
      </c>
      <c r="AD93">
        <v>140686131</v>
      </c>
      <c r="AE93">
        <v>1488352</v>
      </c>
      <c r="AF93">
        <v>163734180</v>
      </c>
      <c r="AG93">
        <v>419620305</v>
      </c>
      <c r="AH93">
        <v>1898668778</v>
      </c>
      <c r="AI93" s="1006">
        <v>343355800</v>
      </c>
      <c r="AJ93">
        <v>109425931</v>
      </c>
      <c r="AK93">
        <v>24619483</v>
      </c>
      <c r="AL93">
        <v>431375272</v>
      </c>
      <c r="AM93">
        <v>23753658</v>
      </c>
      <c r="AN93">
        <v>85678781</v>
      </c>
      <c r="AO93">
        <v>1018208925</v>
      </c>
      <c r="AP93">
        <v>204353557</v>
      </c>
      <c r="AQ93">
        <v>1222562482</v>
      </c>
      <c r="AR93">
        <v>676106296</v>
      </c>
      <c r="AS93">
        <v>0</v>
      </c>
      <c r="AT93">
        <v>0</v>
      </c>
      <c r="AU93">
        <v>218907369</v>
      </c>
      <c r="AV93">
        <v>126115472</v>
      </c>
      <c r="AW93">
        <v>0</v>
      </c>
      <c r="AX93">
        <v>0</v>
      </c>
      <c r="AY93">
        <v>-50480505</v>
      </c>
      <c r="AZ93">
        <v>294542336</v>
      </c>
      <c r="BA93">
        <v>970648632</v>
      </c>
      <c r="BB93">
        <v>0</v>
      </c>
      <c r="BC93">
        <v>0</v>
      </c>
      <c r="BD93">
        <v>88548198</v>
      </c>
      <c r="BE93">
        <v>86556833</v>
      </c>
      <c r="BF93">
        <v>3557223</v>
      </c>
      <c r="BG93">
        <v>508366604</v>
      </c>
      <c r="BH93">
        <v>92151262</v>
      </c>
      <c r="BI93">
        <v>779180120</v>
      </c>
      <c r="BJ93">
        <v>0</v>
      </c>
      <c r="BK93">
        <v>0</v>
      </c>
      <c r="BL93">
        <v>0</v>
      </c>
      <c r="BM93">
        <v>0</v>
      </c>
      <c r="BN93">
        <v>0</v>
      </c>
      <c r="BO93">
        <v>0</v>
      </c>
      <c r="BP93">
        <v>0</v>
      </c>
      <c r="BQ93">
        <v>0</v>
      </c>
      <c r="BR93">
        <v>1037611104</v>
      </c>
      <c r="BS93">
        <v>3092</v>
      </c>
      <c r="BT93">
        <v>0</v>
      </c>
      <c r="BU93">
        <v>104531721</v>
      </c>
      <c r="BV93">
        <v>104531721</v>
      </c>
      <c r="BW93">
        <v>31632992</v>
      </c>
      <c r="BX93">
        <v>63197240572</v>
      </c>
      <c r="BY93">
        <v>6.73</v>
      </c>
      <c r="BZ93">
        <v>468570</v>
      </c>
      <c r="CA93">
        <v>36.01</v>
      </c>
      <c r="CB93">
        <v>612</v>
      </c>
      <c r="CC93">
        <v>212757956</v>
      </c>
      <c r="CD93">
        <v>44833797</v>
      </c>
      <c r="CE93">
        <v>363115288</v>
      </c>
      <c r="CF93">
        <v>586447</v>
      </c>
      <c r="CG93" t="s">
        <v>7884</v>
      </c>
    </row>
    <row r="94" spans="1:85" x14ac:dyDescent="0.25">
      <c r="A94" t="s">
        <v>8073</v>
      </c>
      <c r="B94" t="s">
        <v>7909</v>
      </c>
      <c r="C94" t="s">
        <v>8074</v>
      </c>
      <c r="D94" t="s">
        <v>6520</v>
      </c>
      <c r="E94" s="525">
        <v>45657</v>
      </c>
      <c r="F94" s="525">
        <v>45777</v>
      </c>
      <c r="G94">
        <v>303208299</v>
      </c>
      <c r="H94">
        <v>0</v>
      </c>
      <c r="I94">
        <v>355343778</v>
      </c>
      <c r="J94">
        <v>0</v>
      </c>
      <c r="K94">
        <v>0</v>
      </c>
      <c r="L94" s="1006">
        <v>65394510</v>
      </c>
      <c r="M94">
        <v>49581714</v>
      </c>
      <c r="N94">
        <v>773528301</v>
      </c>
      <c r="O94">
        <v>25972353</v>
      </c>
      <c r="P94">
        <v>2866914</v>
      </c>
      <c r="Q94">
        <v>0</v>
      </c>
      <c r="R94">
        <v>36653793</v>
      </c>
      <c r="S94">
        <v>0</v>
      </c>
      <c r="T94">
        <v>93944854</v>
      </c>
      <c r="U94">
        <v>6352969</v>
      </c>
      <c r="V94">
        <v>51572665</v>
      </c>
      <c r="W94">
        <v>217363548</v>
      </c>
      <c r="X94">
        <v>990891849</v>
      </c>
      <c r="Y94">
        <v>11864284</v>
      </c>
      <c r="Z94">
        <v>24875901</v>
      </c>
      <c r="AA94">
        <v>46192565</v>
      </c>
      <c r="AB94">
        <v>1217356</v>
      </c>
      <c r="AC94">
        <v>57221066</v>
      </c>
      <c r="AD94">
        <v>159208039</v>
      </c>
      <c r="AE94">
        <v>3430581</v>
      </c>
      <c r="AF94">
        <v>96696267</v>
      </c>
      <c r="AG94">
        <v>400706059</v>
      </c>
      <c r="AH94">
        <v>1391597908</v>
      </c>
      <c r="AI94">
        <v>277718782</v>
      </c>
      <c r="AJ94">
        <v>34598344</v>
      </c>
      <c r="AK94">
        <v>16701017</v>
      </c>
      <c r="AL94">
        <v>362287825</v>
      </c>
      <c r="AM94">
        <v>15687243</v>
      </c>
      <c r="AN94">
        <v>78974302</v>
      </c>
      <c r="AO94">
        <v>785967513</v>
      </c>
      <c r="AP94">
        <v>241025851</v>
      </c>
      <c r="AQ94">
        <v>1026993364</v>
      </c>
      <c r="AR94">
        <v>364604544</v>
      </c>
      <c r="AS94">
        <v>0</v>
      </c>
      <c r="AT94">
        <v>0</v>
      </c>
      <c r="AU94">
        <v>76966748</v>
      </c>
      <c r="AV94">
        <v>99208408</v>
      </c>
      <c r="AW94">
        <v>0</v>
      </c>
      <c r="AX94">
        <v>0</v>
      </c>
      <c r="AY94">
        <v>-107655098</v>
      </c>
      <c r="AZ94">
        <v>68520058</v>
      </c>
      <c r="BA94">
        <v>433124602</v>
      </c>
      <c r="BB94">
        <v>0</v>
      </c>
      <c r="BC94">
        <v>0</v>
      </c>
      <c r="BD94">
        <v>111142158</v>
      </c>
      <c r="BE94">
        <v>48396752</v>
      </c>
      <c r="BF94">
        <v>1683591</v>
      </c>
      <c r="BG94">
        <v>57399897</v>
      </c>
      <c r="BH94">
        <v>210495178</v>
      </c>
      <c r="BI94">
        <v>429117576</v>
      </c>
      <c r="BJ94">
        <v>0</v>
      </c>
      <c r="BK94">
        <v>0</v>
      </c>
      <c r="BL94">
        <v>0</v>
      </c>
      <c r="BM94">
        <v>0</v>
      </c>
      <c r="BN94">
        <v>0</v>
      </c>
      <c r="BO94">
        <v>0</v>
      </c>
      <c r="BP94">
        <v>0</v>
      </c>
      <c r="BQ94">
        <v>0</v>
      </c>
      <c r="BR94">
        <v>713727918</v>
      </c>
      <c r="BS94">
        <v>0</v>
      </c>
      <c r="BT94">
        <v>0</v>
      </c>
      <c r="BU94">
        <v>194953301</v>
      </c>
      <c r="BV94">
        <v>194953301</v>
      </c>
      <c r="BW94">
        <v>24426685</v>
      </c>
      <c r="BX94">
        <v>41528965013</v>
      </c>
      <c r="BY94">
        <v>7.92</v>
      </c>
      <c r="BZ94">
        <v>414441</v>
      </c>
      <c r="CA94">
        <v>31.67</v>
      </c>
      <c r="CB94">
        <v>513</v>
      </c>
      <c r="CC94">
        <v>162193655</v>
      </c>
      <c r="CD94">
        <v>45333362</v>
      </c>
      <c r="CE94" s="1006">
        <v>260582040</v>
      </c>
      <c r="CF94">
        <v>403069</v>
      </c>
      <c r="CG94" t="s">
        <v>7884</v>
      </c>
    </row>
    <row r="95" spans="1:85" x14ac:dyDescent="0.25">
      <c r="A95" t="s">
        <v>7901</v>
      </c>
      <c r="B95" t="s">
        <v>7909</v>
      </c>
      <c r="C95" t="s">
        <v>8075</v>
      </c>
      <c r="D95" t="s">
        <v>6492</v>
      </c>
      <c r="E95" s="525">
        <v>45657</v>
      </c>
      <c r="F95" s="525">
        <v>45835</v>
      </c>
      <c r="G95">
        <v>106835372</v>
      </c>
      <c r="H95">
        <v>0</v>
      </c>
      <c r="I95">
        <v>90217787</v>
      </c>
      <c r="J95">
        <v>0</v>
      </c>
      <c r="K95">
        <v>14993393</v>
      </c>
      <c r="L95">
        <v>7519257</v>
      </c>
      <c r="M95">
        <v>-19690487</v>
      </c>
      <c r="N95">
        <v>199875322</v>
      </c>
      <c r="O95">
        <v>5257015</v>
      </c>
      <c r="P95">
        <v>1665162</v>
      </c>
      <c r="Q95">
        <v>4319024</v>
      </c>
      <c r="R95">
        <v>11121163</v>
      </c>
      <c r="S95">
        <v>0</v>
      </c>
      <c r="T95">
        <v>2358818</v>
      </c>
      <c r="U95">
        <v>0</v>
      </c>
      <c r="V95">
        <v>0</v>
      </c>
      <c r="W95">
        <v>24721182</v>
      </c>
      <c r="X95">
        <v>224596504</v>
      </c>
      <c r="Y95">
        <v>20855081</v>
      </c>
      <c r="Z95">
        <v>31479058</v>
      </c>
      <c r="AA95">
        <v>10774916</v>
      </c>
      <c r="AB95">
        <v>-487519</v>
      </c>
      <c r="AC95">
        <v>24242576</v>
      </c>
      <c r="AD95">
        <v>147131999</v>
      </c>
      <c r="AE95">
        <v>1071159</v>
      </c>
      <c r="AF95">
        <v>24937889</v>
      </c>
      <c r="AG95">
        <v>260005159</v>
      </c>
      <c r="AH95">
        <v>484601663</v>
      </c>
      <c r="AI95">
        <v>117248577</v>
      </c>
      <c r="AJ95">
        <v>22971074</v>
      </c>
      <c r="AK95">
        <v>1843604</v>
      </c>
      <c r="AL95">
        <v>77813713</v>
      </c>
      <c r="AM95">
        <v>4551507</v>
      </c>
      <c r="AN95">
        <v>37218203</v>
      </c>
      <c r="AO95">
        <v>261646678</v>
      </c>
      <c r="AP95">
        <v>196056951</v>
      </c>
      <c r="AQ95">
        <v>457703629</v>
      </c>
      <c r="AR95">
        <v>26898034</v>
      </c>
      <c r="AS95">
        <v>72674695</v>
      </c>
      <c r="AT95">
        <v>-70853713</v>
      </c>
      <c r="AU95">
        <v>149656</v>
      </c>
      <c r="AV95">
        <v>71323875</v>
      </c>
      <c r="AW95">
        <v>59880772</v>
      </c>
      <c r="AX95">
        <v>246530</v>
      </c>
      <c r="AY95">
        <v>21294155</v>
      </c>
      <c r="AZ95">
        <v>154715970</v>
      </c>
      <c r="BA95">
        <v>181614004</v>
      </c>
      <c r="BB95">
        <v>2374226968</v>
      </c>
      <c r="BC95">
        <v>2555840976</v>
      </c>
      <c r="BD95">
        <v>60282155</v>
      </c>
      <c r="BE95">
        <v>325024515</v>
      </c>
      <c r="BF95">
        <v>6643144</v>
      </c>
      <c r="BG95">
        <v>10924372</v>
      </c>
      <c r="BH95">
        <v>13079531</v>
      </c>
      <c r="BI95">
        <v>415953717</v>
      </c>
      <c r="BJ95">
        <v>2071540000</v>
      </c>
      <c r="BK95">
        <v>108862400</v>
      </c>
      <c r="BL95">
        <v>0</v>
      </c>
      <c r="BM95">
        <v>2180402400</v>
      </c>
      <c r="BN95">
        <v>1186537659</v>
      </c>
      <c r="BO95">
        <v>0</v>
      </c>
      <c r="BP95">
        <v>262538579</v>
      </c>
      <c r="BQ95">
        <v>1449076238</v>
      </c>
      <c r="BR95">
        <v>401062068</v>
      </c>
      <c r="BS95">
        <v>712210555</v>
      </c>
      <c r="BT95">
        <v>0</v>
      </c>
      <c r="BU95">
        <v>156722586</v>
      </c>
      <c r="BV95">
        <v>131539628</v>
      </c>
      <c r="BW95">
        <v>18064839</v>
      </c>
      <c r="BX95">
        <v>21971355757</v>
      </c>
      <c r="BY95">
        <v>4.9000000000000004</v>
      </c>
      <c r="BZ95">
        <v>342120</v>
      </c>
      <c r="CA95">
        <v>11.06</v>
      </c>
      <c r="CB95">
        <v>819</v>
      </c>
      <c r="CC95">
        <v>25578667</v>
      </c>
      <c r="CD95">
        <v>12349258</v>
      </c>
      <c r="CE95">
        <v>65936483</v>
      </c>
      <c r="CF95">
        <v>524792</v>
      </c>
      <c r="CG95" t="s">
        <v>7884</v>
      </c>
    </row>
    <row r="96" spans="1:85" x14ac:dyDescent="0.25">
      <c r="A96" t="s">
        <v>7892</v>
      </c>
      <c r="B96" t="s">
        <v>7886</v>
      </c>
      <c r="C96" t="s">
        <v>8076</v>
      </c>
      <c r="D96" t="s">
        <v>6629</v>
      </c>
      <c r="E96" s="525">
        <v>45565</v>
      </c>
      <c r="F96" s="525">
        <v>45674</v>
      </c>
      <c r="G96">
        <v>1119565</v>
      </c>
      <c r="H96">
        <v>0</v>
      </c>
      <c r="I96">
        <v>677405</v>
      </c>
      <c r="J96">
        <v>0</v>
      </c>
      <c r="K96">
        <v>116840</v>
      </c>
      <c r="L96">
        <v>0</v>
      </c>
      <c r="M96">
        <v>987362</v>
      </c>
      <c r="N96">
        <v>2901172</v>
      </c>
      <c r="O96">
        <v>0</v>
      </c>
      <c r="P96">
        <v>584346</v>
      </c>
      <c r="Q96">
        <v>833481</v>
      </c>
      <c r="R96">
        <v>486352</v>
      </c>
      <c r="S96">
        <v>0</v>
      </c>
      <c r="T96">
        <v>334347</v>
      </c>
      <c r="U96">
        <v>102855</v>
      </c>
      <c r="V96">
        <v>32180</v>
      </c>
      <c r="W96">
        <v>2373561</v>
      </c>
      <c r="X96">
        <v>5274733</v>
      </c>
      <c r="Y96">
        <v>4121867</v>
      </c>
      <c r="Z96">
        <v>893344</v>
      </c>
      <c r="AA96">
        <v>686540</v>
      </c>
      <c r="AB96">
        <v>106349</v>
      </c>
      <c r="AC96">
        <v>4524411</v>
      </c>
      <c r="AD96">
        <v>5353491</v>
      </c>
      <c r="AE96">
        <v>0</v>
      </c>
      <c r="AF96">
        <v>3091485</v>
      </c>
      <c r="AG96">
        <v>18777487</v>
      </c>
      <c r="AH96">
        <v>24052220</v>
      </c>
      <c r="AI96">
        <v>6957318</v>
      </c>
      <c r="AJ96">
        <v>980310</v>
      </c>
      <c r="AK96">
        <v>648571</v>
      </c>
      <c r="AL96">
        <v>2929355</v>
      </c>
      <c r="AM96">
        <v>407560</v>
      </c>
      <c r="AN96">
        <v>3012257</v>
      </c>
      <c r="AO96">
        <v>14935371</v>
      </c>
      <c r="AP96">
        <v>10930929</v>
      </c>
      <c r="AQ96">
        <v>25866300</v>
      </c>
      <c r="AR96">
        <v>-1814080</v>
      </c>
      <c r="AS96">
        <v>89723</v>
      </c>
      <c r="AT96">
        <v>0</v>
      </c>
      <c r="AU96">
        <v>705302</v>
      </c>
      <c r="AV96">
        <v>5692106</v>
      </c>
      <c r="AW96">
        <v>3488335</v>
      </c>
      <c r="AX96">
        <v>0</v>
      </c>
      <c r="AY96">
        <v>378877</v>
      </c>
      <c r="AZ96">
        <v>10354343</v>
      </c>
      <c r="BA96">
        <v>8540263</v>
      </c>
      <c r="BB96">
        <v>217015037</v>
      </c>
      <c r="BC96">
        <v>224849998</v>
      </c>
      <c r="BD96">
        <v>11817875</v>
      </c>
      <c r="BE96">
        <v>1128310</v>
      </c>
      <c r="BF96">
        <v>8308</v>
      </c>
      <c r="BG96">
        <v>0</v>
      </c>
      <c r="BH96">
        <v>175999</v>
      </c>
      <c r="BI96">
        <v>13130492</v>
      </c>
      <c r="BJ96">
        <v>0</v>
      </c>
      <c r="BK96">
        <v>0</v>
      </c>
      <c r="BL96">
        <v>0</v>
      </c>
      <c r="BM96">
        <v>0</v>
      </c>
      <c r="BN96">
        <v>0</v>
      </c>
      <c r="BO96">
        <v>0</v>
      </c>
      <c r="BP96">
        <v>14796998</v>
      </c>
      <c r="BQ96">
        <v>14796998</v>
      </c>
      <c r="BR96">
        <v>0</v>
      </c>
      <c r="BS96">
        <v>0</v>
      </c>
      <c r="BT96">
        <v>0</v>
      </c>
      <c r="BU96">
        <v>0</v>
      </c>
      <c r="BV96">
        <v>0</v>
      </c>
      <c r="BW96">
        <v>1227461</v>
      </c>
      <c r="BX96">
        <v>1202925428</v>
      </c>
      <c r="BY96">
        <v>0.95</v>
      </c>
      <c r="BZ96">
        <v>174970</v>
      </c>
      <c r="CA96">
        <v>2.36</v>
      </c>
      <c r="CB96">
        <v>64</v>
      </c>
      <c r="CC96">
        <v>1622688</v>
      </c>
      <c r="CD96">
        <v>0</v>
      </c>
      <c r="CE96">
        <v>0</v>
      </c>
      <c r="CF96">
        <v>0</v>
      </c>
      <c r="CG96" t="s">
        <v>7884</v>
      </c>
    </row>
    <row r="97" spans="1:85" x14ac:dyDescent="0.25">
      <c r="A97" t="s">
        <v>7885</v>
      </c>
      <c r="B97" t="s">
        <v>7881</v>
      </c>
      <c r="C97" t="s">
        <v>8077</v>
      </c>
      <c r="D97" t="s">
        <v>8078</v>
      </c>
      <c r="E97" s="525">
        <v>45473</v>
      </c>
      <c r="F97" s="525">
        <v>45632</v>
      </c>
      <c r="G97">
        <v>38634</v>
      </c>
      <c r="H97">
        <v>0</v>
      </c>
      <c r="I97">
        <v>139035</v>
      </c>
      <c r="J97">
        <v>0</v>
      </c>
      <c r="K97">
        <v>0</v>
      </c>
      <c r="L97">
        <v>0</v>
      </c>
      <c r="M97">
        <v>0</v>
      </c>
      <c r="N97">
        <v>177669</v>
      </c>
      <c r="O97">
        <v>0</v>
      </c>
      <c r="P97">
        <v>0</v>
      </c>
      <c r="Q97">
        <v>93652</v>
      </c>
      <c r="R97">
        <v>228332</v>
      </c>
      <c r="S97">
        <v>0</v>
      </c>
      <c r="T97">
        <v>94631</v>
      </c>
      <c r="U97">
        <v>0</v>
      </c>
      <c r="V97">
        <v>0</v>
      </c>
      <c r="W97">
        <v>416615</v>
      </c>
      <c r="X97">
        <v>594284</v>
      </c>
      <c r="Y97">
        <v>354515</v>
      </c>
      <c r="Z97">
        <v>0</v>
      </c>
      <c r="AA97">
        <v>0</v>
      </c>
      <c r="AB97">
        <v>0</v>
      </c>
      <c r="AC97">
        <v>72002</v>
      </c>
      <c r="AD97">
        <v>0</v>
      </c>
      <c r="AE97">
        <v>0</v>
      </c>
      <c r="AF97">
        <v>15010</v>
      </c>
      <c r="AG97">
        <v>441527</v>
      </c>
      <c r="AH97">
        <v>1035811</v>
      </c>
      <c r="AI97">
        <v>955288</v>
      </c>
      <c r="AJ97">
        <v>93851</v>
      </c>
      <c r="AK97">
        <v>210100</v>
      </c>
      <c r="AL97">
        <v>22707</v>
      </c>
      <c r="AM97">
        <v>0</v>
      </c>
      <c r="AN97">
        <v>254318</v>
      </c>
      <c r="AO97">
        <v>1536264</v>
      </c>
      <c r="AP97">
        <v>1404399</v>
      </c>
      <c r="AQ97">
        <v>2940663</v>
      </c>
      <c r="AR97">
        <v>-1904852</v>
      </c>
      <c r="AS97">
        <v>147810</v>
      </c>
      <c r="AT97">
        <v>-34097</v>
      </c>
      <c r="AU97">
        <v>1570266</v>
      </c>
      <c r="AV97">
        <v>111013</v>
      </c>
      <c r="AW97">
        <v>0</v>
      </c>
      <c r="AX97">
        <v>0</v>
      </c>
      <c r="AY97">
        <v>620000</v>
      </c>
      <c r="AZ97">
        <v>2414992</v>
      </c>
      <c r="BA97">
        <v>510140</v>
      </c>
      <c r="BB97">
        <v>17021625</v>
      </c>
      <c r="BC97">
        <v>17399444</v>
      </c>
      <c r="BD97">
        <v>725344</v>
      </c>
      <c r="BE97">
        <v>401047</v>
      </c>
      <c r="BF97">
        <v>0</v>
      </c>
      <c r="BG97">
        <v>6778</v>
      </c>
      <c r="BH97">
        <v>76320</v>
      </c>
      <c r="BI97">
        <v>1209489</v>
      </c>
      <c r="BJ97">
        <v>1100000</v>
      </c>
      <c r="BK97">
        <v>0</v>
      </c>
      <c r="BL97">
        <v>0</v>
      </c>
      <c r="BM97">
        <v>1100000</v>
      </c>
      <c r="BN97">
        <v>265524</v>
      </c>
      <c r="BO97">
        <v>0</v>
      </c>
      <c r="BP97">
        <v>0</v>
      </c>
      <c r="BQ97">
        <v>265524</v>
      </c>
      <c r="BR97">
        <v>1691174</v>
      </c>
      <c r="BS97">
        <v>0</v>
      </c>
      <c r="BT97">
        <v>0</v>
      </c>
      <c r="BU97">
        <v>20000</v>
      </c>
      <c r="BV97">
        <v>0</v>
      </c>
      <c r="BW97">
        <v>0</v>
      </c>
      <c r="BX97">
        <v>0</v>
      </c>
      <c r="BY97">
        <v>0</v>
      </c>
      <c r="BZ97">
        <v>0</v>
      </c>
      <c r="CA97">
        <v>0</v>
      </c>
      <c r="CB97">
        <v>0</v>
      </c>
      <c r="CC97">
        <v>0</v>
      </c>
      <c r="CD97">
        <v>0</v>
      </c>
      <c r="CE97">
        <v>0</v>
      </c>
      <c r="CF97">
        <v>0</v>
      </c>
      <c r="CG97" t="s">
        <v>7884</v>
      </c>
    </row>
    <row r="98" spans="1:85" x14ac:dyDescent="0.25">
      <c r="A98" t="s">
        <v>7995</v>
      </c>
      <c r="B98" t="s">
        <v>7881</v>
      </c>
      <c r="C98" t="s">
        <v>8079</v>
      </c>
      <c r="D98" t="s">
        <v>8080</v>
      </c>
      <c r="E98" s="525">
        <v>45473</v>
      </c>
      <c r="F98" s="525">
        <v>45594</v>
      </c>
      <c r="G98">
        <v>27723</v>
      </c>
      <c r="H98">
        <v>0</v>
      </c>
      <c r="I98">
        <v>29901</v>
      </c>
      <c r="J98">
        <v>0</v>
      </c>
      <c r="K98">
        <v>0</v>
      </c>
      <c r="L98">
        <v>0</v>
      </c>
      <c r="M98">
        <v>7268</v>
      </c>
      <c r="N98">
        <v>64892</v>
      </c>
      <c r="O98">
        <v>0</v>
      </c>
      <c r="P98">
        <v>0</v>
      </c>
      <c r="Q98">
        <v>10500</v>
      </c>
      <c r="R98">
        <v>75983</v>
      </c>
      <c r="S98">
        <v>0</v>
      </c>
      <c r="T98">
        <v>21008</v>
      </c>
      <c r="U98">
        <v>0</v>
      </c>
      <c r="V98">
        <v>651</v>
      </c>
      <c r="W98">
        <v>108142</v>
      </c>
      <c r="X98">
        <v>173034</v>
      </c>
      <c r="Y98">
        <v>100527</v>
      </c>
      <c r="Z98">
        <v>920</v>
      </c>
      <c r="AA98">
        <v>0</v>
      </c>
      <c r="AB98">
        <v>2302</v>
      </c>
      <c r="AC98">
        <v>0</v>
      </c>
      <c r="AD98">
        <v>0</v>
      </c>
      <c r="AE98">
        <v>0</v>
      </c>
      <c r="AF98">
        <v>108339</v>
      </c>
      <c r="AG98">
        <v>212088</v>
      </c>
      <c r="AH98">
        <v>385122</v>
      </c>
      <c r="AI98">
        <v>425308</v>
      </c>
      <c r="AJ98">
        <v>38165</v>
      </c>
      <c r="AK98">
        <v>153352</v>
      </c>
      <c r="AL98">
        <v>28298</v>
      </c>
      <c r="AM98">
        <v>0</v>
      </c>
      <c r="AN98">
        <v>79901</v>
      </c>
      <c r="AO98">
        <v>725024</v>
      </c>
      <c r="AP98">
        <v>0</v>
      </c>
      <c r="AQ98">
        <v>725024</v>
      </c>
      <c r="AR98">
        <v>-339902</v>
      </c>
      <c r="AS98">
        <v>5012</v>
      </c>
      <c r="AT98">
        <v>0</v>
      </c>
      <c r="AU98">
        <v>1913517</v>
      </c>
      <c r="AV98">
        <v>0</v>
      </c>
      <c r="AW98">
        <v>0</v>
      </c>
      <c r="AX98">
        <v>0</v>
      </c>
      <c r="AY98">
        <v>-1350305</v>
      </c>
      <c r="AZ98">
        <v>568224</v>
      </c>
      <c r="BA98">
        <v>228322</v>
      </c>
      <c r="BB98">
        <v>-444130</v>
      </c>
      <c r="BC98">
        <v>215805</v>
      </c>
      <c r="BD98">
        <v>235192</v>
      </c>
      <c r="BE98">
        <v>0</v>
      </c>
      <c r="BF98">
        <v>0</v>
      </c>
      <c r="BG98">
        <v>0</v>
      </c>
      <c r="BH98">
        <v>2280443</v>
      </c>
      <c r="BI98">
        <v>2515635</v>
      </c>
      <c r="BJ98">
        <v>0</v>
      </c>
      <c r="BK98">
        <v>0</v>
      </c>
      <c r="BL98">
        <v>0</v>
      </c>
      <c r="BM98">
        <v>0</v>
      </c>
      <c r="BN98">
        <v>0</v>
      </c>
      <c r="BO98">
        <v>0</v>
      </c>
      <c r="BP98">
        <v>0</v>
      </c>
      <c r="BQ98">
        <v>0</v>
      </c>
      <c r="BR98">
        <v>0</v>
      </c>
      <c r="BS98">
        <v>0</v>
      </c>
      <c r="BT98">
        <v>0</v>
      </c>
      <c r="BU98">
        <v>0</v>
      </c>
      <c r="BV98">
        <v>0</v>
      </c>
      <c r="BW98">
        <v>0</v>
      </c>
      <c r="BX98">
        <v>0</v>
      </c>
      <c r="BY98">
        <v>0</v>
      </c>
      <c r="BZ98">
        <v>0</v>
      </c>
      <c r="CA98">
        <v>0</v>
      </c>
      <c r="CB98">
        <v>0</v>
      </c>
      <c r="CC98">
        <v>0</v>
      </c>
      <c r="CD98">
        <v>0</v>
      </c>
      <c r="CE98">
        <v>0</v>
      </c>
      <c r="CF98">
        <v>0</v>
      </c>
      <c r="CG98" t="s">
        <v>7884</v>
      </c>
    </row>
    <row r="99" spans="1:85" x14ac:dyDescent="0.25">
      <c r="A99" t="s">
        <v>7925</v>
      </c>
      <c r="B99" t="s">
        <v>7886</v>
      </c>
      <c r="C99" t="s">
        <v>8081</v>
      </c>
      <c r="D99" t="s">
        <v>6303</v>
      </c>
      <c r="E99" s="525">
        <v>45473</v>
      </c>
      <c r="F99" s="525">
        <v>45807</v>
      </c>
      <c r="G99">
        <v>7211004</v>
      </c>
      <c r="H99">
        <v>0</v>
      </c>
      <c r="I99" s="1006">
        <v>12171660</v>
      </c>
      <c r="J99">
        <v>0</v>
      </c>
      <c r="K99">
        <v>565990</v>
      </c>
      <c r="L99">
        <v>0</v>
      </c>
      <c r="M99">
        <v>57547</v>
      </c>
      <c r="N99">
        <v>20006201</v>
      </c>
      <c r="O99">
        <v>789679</v>
      </c>
      <c r="P99">
        <v>0</v>
      </c>
      <c r="Q99">
        <v>1132214</v>
      </c>
      <c r="R99">
        <v>3386284</v>
      </c>
      <c r="S99">
        <v>0</v>
      </c>
      <c r="T99">
        <v>667593</v>
      </c>
      <c r="U99">
        <v>172550</v>
      </c>
      <c r="V99">
        <v>298551</v>
      </c>
      <c r="W99">
        <v>6446871</v>
      </c>
      <c r="X99">
        <v>26453072</v>
      </c>
      <c r="Y99">
        <v>328072</v>
      </c>
      <c r="Z99">
        <v>1455467</v>
      </c>
      <c r="AA99">
        <v>1476585</v>
      </c>
      <c r="AB99">
        <v>727088</v>
      </c>
      <c r="AC99">
        <v>7143789</v>
      </c>
      <c r="AD99">
        <v>18586153</v>
      </c>
      <c r="AE99">
        <v>0</v>
      </c>
      <c r="AF99">
        <v>655575</v>
      </c>
      <c r="AG99">
        <v>30372729</v>
      </c>
      <c r="AH99">
        <v>56825801</v>
      </c>
      <c r="AI99">
        <v>11501265</v>
      </c>
      <c r="AJ99">
        <v>2759577</v>
      </c>
      <c r="AK99">
        <v>2713428</v>
      </c>
      <c r="AL99">
        <v>10231761</v>
      </c>
      <c r="AM99">
        <v>701710</v>
      </c>
      <c r="AN99">
        <v>6466253</v>
      </c>
      <c r="AO99">
        <v>34373994</v>
      </c>
      <c r="AP99" s="1006">
        <v>18061340</v>
      </c>
      <c r="AQ99">
        <v>52435334</v>
      </c>
      <c r="AR99">
        <v>4390467</v>
      </c>
      <c r="AS99">
        <v>3922155</v>
      </c>
      <c r="AT99">
        <v>-4517308</v>
      </c>
      <c r="AU99">
        <v>7779401</v>
      </c>
      <c r="AV99">
        <v>6186368</v>
      </c>
      <c r="AW99">
        <v>0</v>
      </c>
      <c r="AX99">
        <v>0</v>
      </c>
      <c r="AY99">
        <v>5122585</v>
      </c>
      <c r="AZ99">
        <v>18493201</v>
      </c>
      <c r="BA99">
        <v>22883668</v>
      </c>
      <c r="BB99">
        <v>510829066</v>
      </c>
      <c r="BC99">
        <v>533712734</v>
      </c>
      <c r="BD99">
        <v>24260169</v>
      </c>
      <c r="BE99">
        <v>4791725</v>
      </c>
      <c r="BF99">
        <v>472900</v>
      </c>
      <c r="BG99">
        <v>0</v>
      </c>
      <c r="BH99">
        <v>5050155</v>
      </c>
      <c r="BI99">
        <v>34574949</v>
      </c>
      <c r="BJ99">
        <v>96900000</v>
      </c>
      <c r="BK99">
        <v>0</v>
      </c>
      <c r="BL99">
        <v>0</v>
      </c>
      <c r="BM99">
        <v>96900000</v>
      </c>
      <c r="BN99">
        <v>14176735</v>
      </c>
      <c r="BO99">
        <v>0</v>
      </c>
      <c r="BP99">
        <v>22462226</v>
      </c>
      <c r="BQ99">
        <v>36638961</v>
      </c>
      <c r="BR99">
        <v>99221318</v>
      </c>
      <c r="BS99">
        <v>0</v>
      </c>
      <c r="BT99">
        <v>0</v>
      </c>
      <c r="BU99">
        <v>9865750</v>
      </c>
      <c r="BV99">
        <v>4635750</v>
      </c>
      <c r="BW99">
        <v>1577506</v>
      </c>
      <c r="BX99">
        <v>2181773372</v>
      </c>
      <c r="BY99">
        <v>3.66</v>
      </c>
      <c r="BZ99">
        <v>45148</v>
      </c>
      <c r="CA99">
        <v>12.68</v>
      </c>
      <c r="CB99">
        <v>118</v>
      </c>
      <c r="CC99">
        <v>2165714</v>
      </c>
      <c r="CD99">
        <v>4847356</v>
      </c>
      <c r="CE99">
        <v>2699956</v>
      </c>
      <c r="CF99">
        <v>490968</v>
      </c>
      <c r="CG99" t="s">
        <v>7884</v>
      </c>
    </row>
    <row r="100" spans="1:85" x14ac:dyDescent="0.25">
      <c r="A100" t="s">
        <v>7942</v>
      </c>
      <c r="B100" t="s">
        <v>7881</v>
      </c>
      <c r="C100" t="s">
        <v>8082</v>
      </c>
      <c r="D100" t="s">
        <v>8083</v>
      </c>
      <c r="E100" s="525">
        <v>45473</v>
      </c>
      <c r="F100" s="525">
        <v>45642</v>
      </c>
      <c r="G100">
        <v>118542</v>
      </c>
      <c r="H100">
        <v>0</v>
      </c>
      <c r="I100">
        <v>293314</v>
      </c>
      <c r="J100">
        <v>0</v>
      </c>
      <c r="K100">
        <v>0</v>
      </c>
      <c r="L100">
        <v>0</v>
      </c>
      <c r="M100">
        <v>19380</v>
      </c>
      <c r="N100">
        <v>431236</v>
      </c>
      <c r="O100">
        <v>0</v>
      </c>
      <c r="P100">
        <v>12942</v>
      </c>
      <c r="Q100">
        <v>627618</v>
      </c>
      <c r="R100">
        <v>128847</v>
      </c>
      <c r="S100">
        <v>0</v>
      </c>
      <c r="T100">
        <v>94080</v>
      </c>
      <c r="U100">
        <v>0</v>
      </c>
      <c r="V100">
        <v>7500</v>
      </c>
      <c r="W100">
        <v>870987</v>
      </c>
      <c r="X100">
        <v>1302223</v>
      </c>
      <c r="Y100">
        <v>275000</v>
      </c>
      <c r="Z100">
        <v>2951</v>
      </c>
      <c r="AA100">
        <v>0</v>
      </c>
      <c r="AB100">
        <v>14056</v>
      </c>
      <c r="AC100">
        <v>400139</v>
      </c>
      <c r="AD100">
        <v>492252</v>
      </c>
      <c r="AE100">
        <v>0</v>
      </c>
      <c r="AF100">
        <v>376922</v>
      </c>
      <c r="AG100">
        <v>1561320</v>
      </c>
      <c r="AH100">
        <v>2863543</v>
      </c>
      <c r="AI100">
        <v>1509105</v>
      </c>
      <c r="AJ100">
        <v>353083</v>
      </c>
      <c r="AK100">
        <v>672421</v>
      </c>
      <c r="AL100">
        <v>1176294</v>
      </c>
      <c r="AM100">
        <v>82692</v>
      </c>
      <c r="AN100">
        <v>275532</v>
      </c>
      <c r="AO100">
        <v>4069127</v>
      </c>
      <c r="AP100">
        <v>2057694</v>
      </c>
      <c r="AQ100">
        <v>6126821</v>
      </c>
      <c r="AR100">
        <v>-3263278</v>
      </c>
      <c r="AS100">
        <v>32708</v>
      </c>
      <c r="AT100">
        <v>-69726</v>
      </c>
      <c r="AU100">
        <v>196022</v>
      </c>
      <c r="AV100">
        <v>-187987</v>
      </c>
      <c r="AW100">
        <v>521614</v>
      </c>
      <c r="AX100">
        <v>-4602</v>
      </c>
      <c r="AY100">
        <v>252318</v>
      </c>
      <c r="AZ100">
        <v>740347</v>
      </c>
      <c r="BA100">
        <v>-2522931</v>
      </c>
      <c r="BB100">
        <v>44897819</v>
      </c>
      <c r="BC100">
        <v>42374884</v>
      </c>
      <c r="BD100">
        <v>565187</v>
      </c>
      <c r="BE100">
        <v>257125</v>
      </c>
      <c r="BF100">
        <v>94770</v>
      </c>
      <c r="BG100">
        <v>0</v>
      </c>
      <c r="BH100">
        <v>0</v>
      </c>
      <c r="BI100">
        <v>917082</v>
      </c>
      <c r="BJ100">
        <v>0</v>
      </c>
      <c r="BK100">
        <v>583882</v>
      </c>
      <c r="BL100">
        <v>0</v>
      </c>
      <c r="BM100">
        <v>583882</v>
      </c>
      <c r="BN100">
        <v>0</v>
      </c>
      <c r="BO100">
        <v>0</v>
      </c>
      <c r="BP100">
        <v>0</v>
      </c>
      <c r="BQ100">
        <v>0</v>
      </c>
      <c r="BR100">
        <v>0</v>
      </c>
      <c r="BS100">
        <v>0</v>
      </c>
      <c r="BT100">
        <v>0</v>
      </c>
      <c r="BU100">
        <v>0</v>
      </c>
      <c r="BV100">
        <v>0</v>
      </c>
      <c r="BW100">
        <v>70335</v>
      </c>
      <c r="BX100" s="1006">
        <v>94417170</v>
      </c>
      <c r="BY100">
        <v>1.07</v>
      </c>
      <c r="BZ100">
        <v>61233</v>
      </c>
      <c r="CA100">
        <v>6.13</v>
      </c>
      <c r="CB100">
        <v>20</v>
      </c>
      <c r="CC100">
        <v>0</v>
      </c>
      <c r="CD100">
        <v>525576</v>
      </c>
      <c r="CE100">
        <v>1313984</v>
      </c>
      <c r="CF100">
        <v>108454</v>
      </c>
      <c r="CG100" t="s">
        <v>7884</v>
      </c>
    </row>
    <row r="101" spans="1:85" x14ac:dyDescent="0.25">
      <c r="A101" t="s">
        <v>7964</v>
      </c>
      <c r="B101" t="s">
        <v>7909</v>
      </c>
      <c r="C101" t="s">
        <v>8084</v>
      </c>
      <c r="D101" t="s">
        <v>6518</v>
      </c>
      <c r="E101" s="525">
        <v>45657</v>
      </c>
      <c r="F101" s="525">
        <v>45777</v>
      </c>
      <c r="G101">
        <v>326076327</v>
      </c>
      <c r="H101">
        <v>0</v>
      </c>
      <c r="I101">
        <v>62486809</v>
      </c>
      <c r="J101">
        <v>0</v>
      </c>
      <c r="K101">
        <v>0</v>
      </c>
      <c r="L101">
        <v>0</v>
      </c>
      <c r="M101">
        <v>596649</v>
      </c>
      <c r="N101">
        <v>389159785</v>
      </c>
      <c r="O101">
        <v>0</v>
      </c>
      <c r="P101">
        <v>2990517</v>
      </c>
      <c r="Q101">
        <v>0</v>
      </c>
      <c r="R101">
        <v>5505122</v>
      </c>
      <c r="S101">
        <v>0</v>
      </c>
      <c r="T101">
        <v>3372154</v>
      </c>
      <c r="U101">
        <v>7147119</v>
      </c>
      <c r="V101">
        <v>17559516</v>
      </c>
      <c r="W101">
        <v>36574428</v>
      </c>
      <c r="X101">
        <v>425734213</v>
      </c>
      <c r="Y101">
        <v>17746173</v>
      </c>
      <c r="Z101">
        <v>7327497</v>
      </c>
      <c r="AA101">
        <v>3312979</v>
      </c>
      <c r="AB101">
        <v>287443</v>
      </c>
      <c r="AC101">
        <v>19271462</v>
      </c>
      <c r="AD101" s="1006">
        <v>94982890</v>
      </c>
      <c r="AE101">
        <v>0</v>
      </c>
      <c r="AF101">
        <v>10727095</v>
      </c>
      <c r="AG101">
        <v>153655539</v>
      </c>
      <c r="AH101">
        <v>579389752</v>
      </c>
      <c r="AI101">
        <v>221653343</v>
      </c>
      <c r="AJ101" s="1006">
        <v>28250620</v>
      </c>
      <c r="AK101">
        <v>9208285</v>
      </c>
      <c r="AL101">
        <v>132490857</v>
      </c>
      <c r="AM101">
        <v>9436466</v>
      </c>
      <c r="AN101">
        <v>60183332</v>
      </c>
      <c r="AO101">
        <v>461222903</v>
      </c>
      <c r="AP101">
        <v>222404393</v>
      </c>
      <c r="AQ101">
        <v>683627296</v>
      </c>
      <c r="AR101">
        <v>-104237544</v>
      </c>
      <c r="AS101">
        <v>0</v>
      </c>
      <c r="AT101">
        <v>0</v>
      </c>
      <c r="AU101">
        <v>21028519</v>
      </c>
      <c r="AV101">
        <v>67032921</v>
      </c>
      <c r="AW101">
        <v>0</v>
      </c>
      <c r="AX101">
        <v>0</v>
      </c>
      <c r="AY101">
        <v>-77902365</v>
      </c>
      <c r="AZ101">
        <v>10159075</v>
      </c>
      <c r="BA101">
        <v>-94078469</v>
      </c>
      <c r="BB101">
        <v>0</v>
      </c>
      <c r="BC101">
        <v>0</v>
      </c>
      <c r="BD101">
        <v>13173839</v>
      </c>
      <c r="BE101">
        <v>19130603</v>
      </c>
      <c r="BF101">
        <v>27649414</v>
      </c>
      <c r="BG101">
        <v>0</v>
      </c>
      <c r="BH101">
        <v>20893642</v>
      </c>
      <c r="BI101">
        <v>80847498</v>
      </c>
      <c r="BJ101">
        <v>0</v>
      </c>
      <c r="BK101">
        <v>0</v>
      </c>
      <c r="BL101">
        <v>0</v>
      </c>
      <c r="BM101">
        <v>0</v>
      </c>
      <c r="BN101">
        <v>0</v>
      </c>
      <c r="BO101">
        <v>0</v>
      </c>
      <c r="BP101">
        <v>0</v>
      </c>
      <c r="BQ101">
        <v>0</v>
      </c>
      <c r="BR101">
        <v>139257957</v>
      </c>
      <c r="BS101">
        <v>0</v>
      </c>
      <c r="BT101">
        <v>0</v>
      </c>
      <c r="BU101">
        <v>157132094</v>
      </c>
      <c r="BV101">
        <v>157132094</v>
      </c>
      <c r="BW101">
        <v>16771972</v>
      </c>
      <c r="BX101">
        <v>18822035758</v>
      </c>
      <c r="BY101">
        <v>17.28</v>
      </c>
      <c r="BZ101">
        <v>353061</v>
      </c>
      <c r="CA101">
        <v>23.2</v>
      </c>
      <c r="CB101">
        <v>333</v>
      </c>
      <c r="CC101">
        <v>124956603</v>
      </c>
      <c r="CD101">
        <v>34677483</v>
      </c>
      <c r="CE101">
        <v>132715554</v>
      </c>
      <c r="CF101">
        <v>351675</v>
      </c>
      <c r="CG101" t="s">
        <v>7884</v>
      </c>
    </row>
    <row r="102" spans="1:85" x14ac:dyDescent="0.25">
      <c r="A102" t="s">
        <v>7895</v>
      </c>
      <c r="B102" t="s">
        <v>7881</v>
      </c>
      <c r="C102" t="s">
        <v>8085</v>
      </c>
      <c r="D102" t="s">
        <v>8086</v>
      </c>
      <c r="E102" s="525">
        <v>45473</v>
      </c>
      <c r="F102" s="525">
        <v>45652</v>
      </c>
      <c r="G102">
        <v>1302383</v>
      </c>
      <c r="H102">
        <v>0</v>
      </c>
      <c r="I102">
        <v>1425570</v>
      </c>
      <c r="J102">
        <v>0</v>
      </c>
      <c r="K102">
        <v>0</v>
      </c>
      <c r="L102">
        <v>0</v>
      </c>
      <c r="M102">
        <v>0</v>
      </c>
      <c r="N102">
        <v>2727953</v>
      </c>
      <c r="O102">
        <v>0</v>
      </c>
      <c r="P102">
        <v>177446</v>
      </c>
      <c r="Q102">
        <v>313466</v>
      </c>
      <c r="R102">
        <v>150633</v>
      </c>
      <c r="S102">
        <v>0</v>
      </c>
      <c r="T102">
        <v>151041</v>
      </c>
      <c r="U102">
        <v>36996</v>
      </c>
      <c r="V102">
        <v>212103</v>
      </c>
      <c r="W102">
        <v>1041685</v>
      </c>
      <c r="X102">
        <v>3769638</v>
      </c>
      <c r="Y102">
        <v>0</v>
      </c>
      <c r="Z102">
        <v>163899</v>
      </c>
      <c r="AA102">
        <v>0</v>
      </c>
      <c r="AB102">
        <v>208286</v>
      </c>
      <c r="AC102">
        <v>1505886</v>
      </c>
      <c r="AD102">
        <v>4303686</v>
      </c>
      <c r="AE102">
        <v>0</v>
      </c>
      <c r="AF102">
        <v>1162882</v>
      </c>
      <c r="AG102">
        <v>7344639</v>
      </c>
      <c r="AH102">
        <v>11114277</v>
      </c>
      <c r="AI102">
        <v>5262226</v>
      </c>
      <c r="AJ102">
        <v>551068</v>
      </c>
      <c r="AK102">
        <v>414520</v>
      </c>
      <c r="AL102">
        <v>992085</v>
      </c>
      <c r="AM102">
        <v>179842</v>
      </c>
      <c r="AN102">
        <v>1448505</v>
      </c>
      <c r="AO102">
        <v>8848246</v>
      </c>
      <c r="AP102">
        <v>5129206</v>
      </c>
      <c r="AQ102">
        <v>13977452</v>
      </c>
      <c r="AR102">
        <v>-2863175</v>
      </c>
      <c r="AS102">
        <v>595887</v>
      </c>
      <c r="AT102">
        <v>-13705</v>
      </c>
      <c r="AU102">
        <v>689201</v>
      </c>
      <c r="AV102">
        <v>1407149</v>
      </c>
      <c r="AW102">
        <v>1905358</v>
      </c>
      <c r="AX102">
        <v>0</v>
      </c>
      <c r="AY102">
        <v>-183980</v>
      </c>
      <c r="AZ102">
        <v>4399910</v>
      </c>
      <c r="BA102">
        <v>1536735</v>
      </c>
      <c r="BB102" s="1006">
        <v>140059110</v>
      </c>
      <c r="BC102">
        <v>141595848</v>
      </c>
      <c r="BD102">
        <v>861224</v>
      </c>
      <c r="BE102">
        <v>1526229</v>
      </c>
      <c r="BF102">
        <v>0</v>
      </c>
      <c r="BG102">
        <v>40781</v>
      </c>
      <c r="BH102">
        <v>280293</v>
      </c>
      <c r="BI102">
        <v>2708527</v>
      </c>
      <c r="BJ102">
        <v>1646293</v>
      </c>
      <c r="BK102">
        <v>0</v>
      </c>
      <c r="BL102">
        <v>0</v>
      </c>
      <c r="BM102">
        <v>1646293</v>
      </c>
      <c r="BN102">
        <v>327163</v>
      </c>
      <c r="BO102">
        <v>0</v>
      </c>
      <c r="BP102">
        <v>17609241</v>
      </c>
      <c r="BQ102">
        <v>17936404</v>
      </c>
      <c r="BR102">
        <v>13534973</v>
      </c>
      <c r="BS102">
        <v>0</v>
      </c>
      <c r="BT102">
        <v>0</v>
      </c>
      <c r="BU102">
        <v>384001</v>
      </c>
      <c r="BV102">
        <v>384001</v>
      </c>
      <c r="BW102">
        <v>330418</v>
      </c>
      <c r="BX102">
        <v>382590</v>
      </c>
      <c r="BY102">
        <v>3.39</v>
      </c>
      <c r="BZ102">
        <v>127325</v>
      </c>
      <c r="CA102">
        <v>8.26</v>
      </c>
      <c r="CB102">
        <v>47</v>
      </c>
      <c r="CC102">
        <v>1328938</v>
      </c>
      <c r="CD102">
        <v>754003</v>
      </c>
      <c r="CE102">
        <v>1084452</v>
      </c>
      <c r="CF102">
        <v>746674</v>
      </c>
      <c r="CG102" t="s">
        <v>7884</v>
      </c>
    </row>
    <row r="103" spans="1:85" x14ac:dyDescent="0.25">
      <c r="A103" t="s">
        <v>7916</v>
      </c>
      <c r="B103" t="s">
        <v>7881</v>
      </c>
      <c r="C103" t="s">
        <v>8087</v>
      </c>
      <c r="D103" t="s">
        <v>8088</v>
      </c>
      <c r="E103" s="525">
        <v>45473</v>
      </c>
      <c r="F103" s="525">
        <v>45593</v>
      </c>
      <c r="G103">
        <v>51536</v>
      </c>
      <c r="H103">
        <v>0</v>
      </c>
      <c r="I103">
        <v>63574</v>
      </c>
      <c r="J103">
        <v>0</v>
      </c>
      <c r="K103">
        <v>14369</v>
      </c>
      <c r="L103">
        <v>0</v>
      </c>
      <c r="M103">
        <v>63175</v>
      </c>
      <c r="N103">
        <v>192654</v>
      </c>
      <c r="O103">
        <v>5806</v>
      </c>
      <c r="P103">
        <v>86266</v>
      </c>
      <c r="Q103">
        <v>925350</v>
      </c>
      <c r="R103">
        <v>714041</v>
      </c>
      <c r="S103">
        <v>11333</v>
      </c>
      <c r="T103">
        <v>181718</v>
      </c>
      <c r="U103">
        <v>0</v>
      </c>
      <c r="V103">
        <v>235874</v>
      </c>
      <c r="W103">
        <v>2160388</v>
      </c>
      <c r="X103">
        <v>2353042</v>
      </c>
      <c r="Y103">
        <v>97931</v>
      </c>
      <c r="Z103">
        <v>35162</v>
      </c>
      <c r="AA103">
        <v>0</v>
      </c>
      <c r="AB103">
        <v>0</v>
      </c>
      <c r="AC103">
        <v>165448</v>
      </c>
      <c r="AD103">
        <v>0</v>
      </c>
      <c r="AE103">
        <v>0</v>
      </c>
      <c r="AF103">
        <v>193007</v>
      </c>
      <c r="AG103">
        <v>491548</v>
      </c>
      <c r="AH103">
        <v>2844590</v>
      </c>
      <c r="AI103">
        <v>2297126</v>
      </c>
      <c r="AJ103">
        <v>206763</v>
      </c>
      <c r="AK103">
        <v>172856</v>
      </c>
      <c r="AL103">
        <v>914206</v>
      </c>
      <c r="AM103">
        <v>72472</v>
      </c>
      <c r="AN103">
        <v>13178</v>
      </c>
      <c r="AO103">
        <v>3676601</v>
      </c>
      <c r="AP103">
        <v>2335659</v>
      </c>
      <c r="AQ103">
        <v>6012260</v>
      </c>
      <c r="AR103">
        <v>-3167670</v>
      </c>
      <c r="AS103">
        <v>0</v>
      </c>
      <c r="AT103">
        <v>0</v>
      </c>
      <c r="AU103">
        <v>2647960</v>
      </c>
      <c r="AV103">
        <v>0</v>
      </c>
      <c r="AW103">
        <v>0</v>
      </c>
      <c r="AX103">
        <v>2414</v>
      </c>
      <c r="AY103">
        <v>386910</v>
      </c>
      <c r="AZ103">
        <v>3037284</v>
      </c>
      <c r="BA103">
        <v>-130386</v>
      </c>
      <c r="BB103" s="1006">
        <v>71151380</v>
      </c>
      <c r="BC103">
        <v>7120994</v>
      </c>
      <c r="BD103">
        <v>1734213</v>
      </c>
      <c r="BE103">
        <v>0</v>
      </c>
      <c r="BF103">
        <v>0</v>
      </c>
      <c r="BG103">
        <v>0</v>
      </c>
      <c r="BH103">
        <v>662810</v>
      </c>
      <c r="BI103">
        <v>2397023</v>
      </c>
      <c r="BJ103">
        <v>0</v>
      </c>
      <c r="BK103">
        <v>0</v>
      </c>
      <c r="BL103">
        <v>0</v>
      </c>
      <c r="BM103">
        <v>0</v>
      </c>
      <c r="BN103">
        <v>0</v>
      </c>
      <c r="BO103">
        <v>0</v>
      </c>
      <c r="BP103">
        <v>0</v>
      </c>
      <c r="BQ103">
        <v>0</v>
      </c>
      <c r="BR103">
        <v>0</v>
      </c>
      <c r="BS103">
        <v>0</v>
      </c>
      <c r="BT103">
        <v>0</v>
      </c>
      <c r="BU103">
        <v>0</v>
      </c>
      <c r="BV103">
        <v>0</v>
      </c>
      <c r="BW103">
        <v>0</v>
      </c>
      <c r="BX103">
        <v>0</v>
      </c>
      <c r="BY103">
        <v>0</v>
      </c>
      <c r="BZ103">
        <v>0</v>
      </c>
      <c r="CA103">
        <v>0</v>
      </c>
      <c r="CB103">
        <v>0</v>
      </c>
      <c r="CC103">
        <v>0</v>
      </c>
      <c r="CD103">
        <v>0</v>
      </c>
      <c r="CE103">
        <v>0</v>
      </c>
      <c r="CF103">
        <v>0</v>
      </c>
      <c r="CG103" t="s">
        <v>7884</v>
      </c>
    </row>
    <row r="104" spans="1:85" x14ac:dyDescent="0.25">
      <c r="A104" t="s">
        <v>8056</v>
      </c>
      <c r="B104" t="s">
        <v>7881</v>
      </c>
      <c r="C104" t="s">
        <v>8089</v>
      </c>
      <c r="D104" t="s">
        <v>8090</v>
      </c>
      <c r="E104" s="525">
        <v>45473</v>
      </c>
      <c r="F104" s="525">
        <v>45701</v>
      </c>
      <c r="G104">
        <v>31713</v>
      </c>
      <c r="H104">
        <v>0</v>
      </c>
      <c r="I104">
        <v>32658</v>
      </c>
      <c r="J104">
        <v>0</v>
      </c>
      <c r="K104">
        <v>41125</v>
      </c>
      <c r="L104">
        <v>0</v>
      </c>
      <c r="M104">
        <v>92381</v>
      </c>
      <c r="N104">
        <v>197877</v>
      </c>
      <c r="O104">
        <v>4575</v>
      </c>
      <c r="P104">
        <v>0</v>
      </c>
      <c r="Q104">
        <v>52298</v>
      </c>
      <c r="R104">
        <v>252815</v>
      </c>
      <c r="S104">
        <v>0</v>
      </c>
      <c r="T104">
        <v>46388</v>
      </c>
      <c r="U104">
        <v>14901</v>
      </c>
      <c r="V104">
        <v>4210</v>
      </c>
      <c r="W104">
        <v>375187</v>
      </c>
      <c r="X104">
        <v>573064</v>
      </c>
      <c r="Y104">
        <v>159523</v>
      </c>
      <c r="Z104">
        <v>7000</v>
      </c>
      <c r="AA104">
        <v>0</v>
      </c>
      <c r="AB104">
        <v>375</v>
      </c>
      <c r="AC104">
        <v>21729</v>
      </c>
      <c r="AD104">
        <v>5625</v>
      </c>
      <c r="AE104">
        <v>0</v>
      </c>
      <c r="AF104">
        <v>681881</v>
      </c>
      <c r="AG104">
        <v>876133</v>
      </c>
      <c r="AH104">
        <v>1449197</v>
      </c>
      <c r="AI104">
        <v>902433</v>
      </c>
      <c r="AJ104">
        <v>176627</v>
      </c>
      <c r="AK104">
        <v>165586</v>
      </c>
      <c r="AL104">
        <v>96377</v>
      </c>
      <c r="AM104">
        <v>119054</v>
      </c>
      <c r="AN104">
        <v>497260</v>
      </c>
      <c r="AO104">
        <v>1957337</v>
      </c>
      <c r="AP104">
        <v>1803759</v>
      </c>
      <c r="AQ104">
        <v>3761096</v>
      </c>
      <c r="AR104">
        <v>-2311899</v>
      </c>
      <c r="AS104">
        <v>46324</v>
      </c>
      <c r="AT104">
        <v>-117312</v>
      </c>
      <c r="AU104">
        <v>8537407</v>
      </c>
      <c r="AV104">
        <v>48481</v>
      </c>
      <c r="AW104">
        <v>0</v>
      </c>
      <c r="AX104">
        <v>0</v>
      </c>
      <c r="AY104">
        <v>1446461</v>
      </c>
      <c r="AZ104">
        <v>9961361</v>
      </c>
      <c r="BA104">
        <v>7649462</v>
      </c>
      <c r="BB104">
        <v>20092704</v>
      </c>
      <c r="BC104">
        <v>27742166</v>
      </c>
      <c r="BD104">
        <v>9322862</v>
      </c>
      <c r="BE104">
        <v>0</v>
      </c>
      <c r="BF104">
        <v>0</v>
      </c>
      <c r="BG104">
        <v>0</v>
      </c>
      <c r="BH104">
        <v>134344</v>
      </c>
      <c r="BI104">
        <v>9457206</v>
      </c>
      <c r="BJ104">
        <v>1540000</v>
      </c>
      <c r="BK104">
        <v>1175573</v>
      </c>
      <c r="BL104">
        <v>0</v>
      </c>
      <c r="BM104">
        <v>2715573</v>
      </c>
      <c r="BN104">
        <v>49509</v>
      </c>
      <c r="BO104">
        <v>0</v>
      </c>
      <c r="BP104">
        <v>0</v>
      </c>
      <c r="BQ104">
        <v>49509</v>
      </c>
      <c r="BR104">
        <v>2705237</v>
      </c>
      <c r="BS104">
        <v>0</v>
      </c>
      <c r="BT104">
        <v>0</v>
      </c>
      <c r="BU104">
        <v>324265</v>
      </c>
      <c r="BV104">
        <v>275784</v>
      </c>
      <c r="BW104">
        <v>0</v>
      </c>
      <c r="BX104">
        <v>0</v>
      </c>
      <c r="BY104">
        <v>0</v>
      </c>
      <c r="BZ104">
        <v>0</v>
      </c>
      <c r="CA104">
        <v>0</v>
      </c>
      <c r="CB104">
        <v>0</v>
      </c>
      <c r="CC104">
        <v>0</v>
      </c>
      <c r="CD104">
        <v>0</v>
      </c>
      <c r="CE104">
        <v>0</v>
      </c>
      <c r="CF104">
        <v>0</v>
      </c>
      <c r="CG104" t="s">
        <v>7884</v>
      </c>
    </row>
    <row r="105" spans="1:85" x14ac:dyDescent="0.25">
      <c r="A105" t="s">
        <v>7939</v>
      </c>
      <c r="B105" t="s">
        <v>7881</v>
      </c>
      <c r="C105" t="s">
        <v>8091</v>
      </c>
      <c r="D105" t="s">
        <v>8092</v>
      </c>
      <c r="E105" s="525">
        <v>45657</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0</v>
      </c>
      <c r="BW105">
        <v>0</v>
      </c>
      <c r="BX105">
        <v>0</v>
      </c>
      <c r="BY105">
        <v>0</v>
      </c>
      <c r="BZ105">
        <v>0</v>
      </c>
      <c r="CA105">
        <v>0</v>
      </c>
      <c r="CB105">
        <v>0</v>
      </c>
      <c r="CC105">
        <v>0</v>
      </c>
      <c r="CD105">
        <v>0</v>
      </c>
      <c r="CE105">
        <v>0</v>
      </c>
      <c r="CF105">
        <v>0</v>
      </c>
      <c r="CG105" t="s">
        <v>7884</v>
      </c>
    </row>
    <row r="106" spans="1:85" x14ac:dyDescent="0.25">
      <c r="A106" t="s">
        <v>7923</v>
      </c>
      <c r="B106" t="s">
        <v>7881</v>
      </c>
      <c r="C106" t="s">
        <v>8093</v>
      </c>
      <c r="D106" t="s">
        <v>8094</v>
      </c>
      <c r="E106" s="525">
        <v>45473</v>
      </c>
      <c r="F106" s="525">
        <v>45902</v>
      </c>
      <c r="G106">
        <v>312676</v>
      </c>
      <c r="H106">
        <v>0</v>
      </c>
      <c r="I106">
        <v>526623</v>
      </c>
      <c r="J106">
        <v>0</v>
      </c>
      <c r="K106">
        <v>0</v>
      </c>
      <c r="L106">
        <v>0</v>
      </c>
      <c r="M106">
        <v>10565</v>
      </c>
      <c r="N106">
        <v>849864</v>
      </c>
      <c r="O106">
        <v>3050</v>
      </c>
      <c r="P106">
        <v>0</v>
      </c>
      <c r="Q106">
        <v>156519</v>
      </c>
      <c r="R106">
        <v>61680</v>
      </c>
      <c r="S106">
        <v>0</v>
      </c>
      <c r="T106">
        <v>15327</v>
      </c>
      <c r="U106">
        <v>97082</v>
      </c>
      <c r="V106">
        <v>17038</v>
      </c>
      <c r="W106">
        <v>350696</v>
      </c>
      <c r="X106">
        <v>1200560</v>
      </c>
      <c r="Y106">
        <v>5860</v>
      </c>
      <c r="Z106">
        <v>42135</v>
      </c>
      <c r="AA106">
        <v>0</v>
      </c>
      <c r="AB106">
        <v>19343</v>
      </c>
      <c r="AC106">
        <v>793486</v>
      </c>
      <c r="AD106">
        <v>1348503</v>
      </c>
      <c r="AE106">
        <v>0</v>
      </c>
      <c r="AF106">
        <v>8616</v>
      </c>
      <c r="AG106">
        <v>2217943</v>
      </c>
      <c r="AH106">
        <v>3418503</v>
      </c>
      <c r="AI106">
        <v>2156589</v>
      </c>
      <c r="AJ106">
        <v>287697</v>
      </c>
      <c r="AK106">
        <v>274100</v>
      </c>
      <c r="AL106">
        <v>828992</v>
      </c>
      <c r="AM106">
        <v>29875</v>
      </c>
      <c r="AN106">
        <v>261419</v>
      </c>
      <c r="AO106">
        <v>3838672</v>
      </c>
      <c r="AP106">
        <v>3574973</v>
      </c>
      <c r="AQ106">
        <v>7413645</v>
      </c>
      <c r="AR106">
        <v>-3995142</v>
      </c>
      <c r="AS106">
        <v>2655012</v>
      </c>
      <c r="AT106">
        <v>0</v>
      </c>
      <c r="AU106">
        <v>11162454</v>
      </c>
      <c r="AV106">
        <v>561490</v>
      </c>
      <c r="AW106">
        <v>-1372728</v>
      </c>
      <c r="AX106">
        <v>0</v>
      </c>
      <c r="AY106">
        <v>369548</v>
      </c>
      <c r="AZ106">
        <v>13375776</v>
      </c>
      <c r="BA106">
        <v>9380634</v>
      </c>
      <c r="BB106">
        <v>69561478</v>
      </c>
      <c r="BC106">
        <v>78941812</v>
      </c>
      <c r="BD106">
        <v>5967485</v>
      </c>
      <c r="BE106">
        <v>0</v>
      </c>
      <c r="BF106">
        <v>60045</v>
      </c>
      <c r="BG106">
        <v>0</v>
      </c>
      <c r="BH106">
        <v>117764</v>
      </c>
      <c r="BI106">
        <v>6145294</v>
      </c>
      <c r="BJ106">
        <v>0</v>
      </c>
      <c r="BK106">
        <v>4150239</v>
      </c>
      <c r="BL106">
        <v>0</v>
      </c>
      <c r="BM106">
        <v>4150239</v>
      </c>
      <c r="BN106">
        <v>0</v>
      </c>
      <c r="BO106">
        <v>0</v>
      </c>
      <c r="BP106">
        <v>40700296</v>
      </c>
      <c r="BQ106">
        <v>40700296</v>
      </c>
      <c r="BR106">
        <v>10813477</v>
      </c>
      <c r="BS106">
        <v>0</v>
      </c>
      <c r="BT106">
        <v>7346</v>
      </c>
      <c r="BU106">
        <v>518780</v>
      </c>
      <c r="BV106">
        <v>259390</v>
      </c>
      <c r="BW106">
        <v>139256</v>
      </c>
      <c r="BX106">
        <v>163043092</v>
      </c>
      <c r="BY106">
        <v>1.84</v>
      </c>
      <c r="BZ106">
        <v>24222</v>
      </c>
      <c r="CA106">
        <v>6.1</v>
      </c>
      <c r="CB106">
        <v>25</v>
      </c>
      <c r="CC106">
        <v>875791</v>
      </c>
      <c r="CD106">
        <v>872911</v>
      </c>
      <c r="CE106">
        <v>814548</v>
      </c>
      <c r="CF106">
        <v>107118</v>
      </c>
      <c r="CG106" t="s">
        <v>7884</v>
      </c>
    </row>
    <row r="107" spans="1:85" x14ac:dyDescent="0.25">
      <c r="A107" t="s">
        <v>8095</v>
      </c>
      <c r="B107" t="s">
        <v>7881</v>
      </c>
      <c r="C107" t="s">
        <v>8096</v>
      </c>
      <c r="D107" t="s">
        <v>8097</v>
      </c>
      <c r="E107" s="525">
        <v>45657</v>
      </c>
      <c r="F107" s="525">
        <v>45797</v>
      </c>
      <c r="G107">
        <v>14803</v>
      </c>
      <c r="H107">
        <v>0</v>
      </c>
      <c r="I107">
        <v>0</v>
      </c>
      <c r="J107">
        <v>0</v>
      </c>
      <c r="K107">
        <v>0</v>
      </c>
      <c r="L107">
        <v>0</v>
      </c>
      <c r="M107">
        <v>0</v>
      </c>
      <c r="N107">
        <v>14803</v>
      </c>
      <c r="O107">
        <v>0</v>
      </c>
      <c r="P107">
        <v>0</v>
      </c>
      <c r="Q107">
        <v>4950</v>
      </c>
      <c r="R107">
        <v>87877</v>
      </c>
      <c r="S107">
        <v>0</v>
      </c>
      <c r="T107">
        <v>44968</v>
      </c>
      <c r="U107">
        <v>0</v>
      </c>
      <c r="V107">
        <v>0</v>
      </c>
      <c r="W107">
        <v>137795</v>
      </c>
      <c r="X107">
        <v>152598</v>
      </c>
      <c r="Y107">
        <v>22160</v>
      </c>
      <c r="Z107">
        <v>0</v>
      </c>
      <c r="AA107">
        <v>0</v>
      </c>
      <c r="AB107">
        <v>0</v>
      </c>
      <c r="AC107">
        <v>0</v>
      </c>
      <c r="AD107">
        <v>0</v>
      </c>
      <c r="AE107">
        <v>0</v>
      </c>
      <c r="AF107">
        <v>1286191</v>
      </c>
      <c r="AG107">
        <v>1308351</v>
      </c>
      <c r="AH107">
        <v>1460949</v>
      </c>
      <c r="AI107">
        <v>373462</v>
      </c>
      <c r="AJ107">
        <v>45493</v>
      </c>
      <c r="AK107">
        <v>116082</v>
      </c>
      <c r="AL107">
        <v>94066</v>
      </c>
      <c r="AM107">
        <v>0</v>
      </c>
      <c r="AN107">
        <v>540900</v>
      </c>
      <c r="AO107">
        <v>1170003</v>
      </c>
      <c r="AP107">
        <v>0</v>
      </c>
      <c r="AQ107">
        <v>1170003</v>
      </c>
      <c r="AR107">
        <v>290946</v>
      </c>
      <c r="AS107">
        <v>0</v>
      </c>
      <c r="AT107">
        <v>0</v>
      </c>
      <c r="AU107">
        <v>3573811</v>
      </c>
      <c r="AV107">
        <v>58122</v>
      </c>
      <c r="AW107">
        <v>1949057</v>
      </c>
      <c r="AX107">
        <v>0</v>
      </c>
      <c r="AY107">
        <v>0</v>
      </c>
      <c r="AZ107">
        <v>5580990</v>
      </c>
      <c r="BA107">
        <v>5871936</v>
      </c>
      <c r="BB107">
        <v>650757</v>
      </c>
      <c r="BC107">
        <v>6522693</v>
      </c>
      <c r="BD107">
        <v>1921747</v>
      </c>
      <c r="BE107">
        <v>0</v>
      </c>
      <c r="BF107">
        <v>0</v>
      </c>
      <c r="BG107">
        <v>0</v>
      </c>
      <c r="BH107">
        <v>11000</v>
      </c>
      <c r="BI107">
        <v>1932747</v>
      </c>
      <c r="BJ107">
        <v>0</v>
      </c>
      <c r="BK107">
        <v>0</v>
      </c>
      <c r="BL107">
        <v>0</v>
      </c>
      <c r="BM107">
        <v>0</v>
      </c>
      <c r="BN107">
        <v>0</v>
      </c>
      <c r="BO107">
        <v>0</v>
      </c>
      <c r="BP107">
        <v>0</v>
      </c>
      <c r="BQ107">
        <v>0</v>
      </c>
      <c r="BR107">
        <v>563472</v>
      </c>
      <c r="BS107">
        <v>0</v>
      </c>
      <c r="BT107">
        <v>0</v>
      </c>
      <c r="BU107">
        <v>0</v>
      </c>
      <c r="BV107">
        <v>0</v>
      </c>
      <c r="BW107">
        <v>0</v>
      </c>
      <c r="BX107">
        <v>0</v>
      </c>
      <c r="BY107">
        <v>0</v>
      </c>
      <c r="BZ107">
        <v>0</v>
      </c>
      <c r="CA107">
        <v>0</v>
      </c>
      <c r="CB107">
        <v>0</v>
      </c>
      <c r="CC107">
        <v>0</v>
      </c>
      <c r="CD107">
        <v>0</v>
      </c>
      <c r="CE107">
        <v>0</v>
      </c>
      <c r="CF107">
        <v>0</v>
      </c>
      <c r="CG107" t="s">
        <v>7884</v>
      </c>
    </row>
    <row r="108" spans="1:85" x14ac:dyDescent="0.25">
      <c r="A108" t="s">
        <v>7923</v>
      </c>
      <c r="B108" t="s">
        <v>859</v>
      </c>
      <c r="C108" t="s">
        <v>8098</v>
      </c>
      <c r="D108" t="s">
        <v>6567</v>
      </c>
      <c r="E108" s="525">
        <v>45382</v>
      </c>
      <c r="F108" s="525">
        <v>45504</v>
      </c>
      <c r="G108">
        <v>19479298</v>
      </c>
      <c r="H108">
        <v>0</v>
      </c>
      <c r="I108">
        <v>26762997</v>
      </c>
      <c r="J108">
        <v>0</v>
      </c>
      <c r="K108">
        <v>0</v>
      </c>
      <c r="L108">
        <v>3535434</v>
      </c>
      <c r="M108">
        <v>18279041</v>
      </c>
      <c r="N108">
        <v>68056770</v>
      </c>
      <c r="O108">
        <v>1465442</v>
      </c>
      <c r="P108">
        <v>0</v>
      </c>
      <c r="Q108">
        <v>5177060</v>
      </c>
      <c r="R108">
        <v>3457548</v>
      </c>
      <c r="S108">
        <v>0</v>
      </c>
      <c r="T108">
        <v>2491361</v>
      </c>
      <c r="U108">
        <v>193263</v>
      </c>
      <c r="V108">
        <v>-2013960</v>
      </c>
      <c r="W108">
        <v>10770714</v>
      </c>
      <c r="X108">
        <v>78827484</v>
      </c>
      <c r="Y108">
        <v>0</v>
      </c>
      <c r="Z108">
        <v>5983015</v>
      </c>
      <c r="AA108">
        <v>4503712</v>
      </c>
      <c r="AB108">
        <v>2802519</v>
      </c>
      <c r="AC108">
        <v>20398136</v>
      </c>
      <c r="AD108">
        <v>114059726</v>
      </c>
      <c r="AE108">
        <v>0</v>
      </c>
      <c r="AF108">
        <v>5027221</v>
      </c>
      <c r="AG108">
        <v>152774329</v>
      </c>
      <c r="AH108">
        <v>231601813</v>
      </c>
      <c r="AI108">
        <v>60002889</v>
      </c>
      <c r="AJ108">
        <v>7428015</v>
      </c>
      <c r="AK108">
        <v>7174010</v>
      </c>
      <c r="AL108">
        <v>30389337</v>
      </c>
      <c r="AM108">
        <v>1791275</v>
      </c>
      <c r="AN108">
        <v>5011175</v>
      </c>
      <c r="AO108">
        <v>111796701</v>
      </c>
      <c r="AP108">
        <v>59658579</v>
      </c>
      <c r="AQ108">
        <v>171455280</v>
      </c>
      <c r="AR108">
        <v>60146533</v>
      </c>
      <c r="AS108">
        <v>28298236</v>
      </c>
      <c r="AT108">
        <v>-12708384</v>
      </c>
      <c r="AU108" s="1006">
        <v>26828390</v>
      </c>
      <c r="AV108">
        <v>30114728</v>
      </c>
      <c r="AW108">
        <v>50000</v>
      </c>
      <c r="AX108">
        <v>0</v>
      </c>
      <c r="AY108">
        <v>18969499</v>
      </c>
      <c r="AZ108">
        <v>91552469</v>
      </c>
      <c r="BA108">
        <v>151699002</v>
      </c>
      <c r="BB108">
        <v>0</v>
      </c>
      <c r="BC108">
        <v>151699002</v>
      </c>
      <c r="BD108">
        <v>40755589</v>
      </c>
      <c r="BE108">
        <v>14672014</v>
      </c>
      <c r="BF108" s="1006">
        <v>11732510</v>
      </c>
      <c r="BG108">
        <v>3015097</v>
      </c>
      <c r="BH108">
        <v>11126484</v>
      </c>
      <c r="BI108">
        <v>81301694</v>
      </c>
      <c r="BJ108">
        <v>0</v>
      </c>
      <c r="BK108">
        <v>0</v>
      </c>
      <c r="BL108">
        <v>0</v>
      </c>
      <c r="BM108">
        <v>0</v>
      </c>
      <c r="BN108">
        <v>40413054</v>
      </c>
      <c r="BO108">
        <v>0</v>
      </c>
      <c r="BP108">
        <v>0</v>
      </c>
      <c r="BQ108">
        <v>40413054</v>
      </c>
      <c r="BR108">
        <v>567328477</v>
      </c>
      <c r="BS108">
        <v>0</v>
      </c>
      <c r="BT108">
        <v>0</v>
      </c>
      <c r="BU108">
        <v>47703751</v>
      </c>
      <c r="BV108">
        <v>12589023</v>
      </c>
      <c r="BW108">
        <v>7400411</v>
      </c>
      <c r="BX108">
        <v>8460653</v>
      </c>
      <c r="BY108">
        <v>2.31</v>
      </c>
      <c r="BZ108">
        <v>216490</v>
      </c>
      <c r="CA108">
        <v>9.1999999999999993</v>
      </c>
      <c r="CB108">
        <v>388</v>
      </c>
      <c r="CC108">
        <v>7270844</v>
      </c>
      <c r="CD108">
        <v>3375701</v>
      </c>
      <c r="CE108">
        <v>17927186</v>
      </c>
      <c r="CF108">
        <v>4374635</v>
      </c>
      <c r="CG108" t="s">
        <v>7884</v>
      </c>
    </row>
    <row r="109" spans="1:85" x14ac:dyDescent="0.25">
      <c r="A109" t="s">
        <v>7907</v>
      </c>
      <c r="B109" t="s">
        <v>7881</v>
      </c>
      <c r="C109" t="s">
        <v>8099</v>
      </c>
      <c r="D109" t="s">
        <v>8100</v>
      </c>
      <c r="E109" s="525">
        <v>45473</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v>
      </c>
      <c r="BV109">
        <v>0</v>
      </c>
      <c r="BW109">
        <v>0</v>
      </c>
      <c r="BX109">
        <v>0</v>
      </c>
      <c r="BY109">
        <v>0</v>
      </c>
      <c r="BZ109">
        <v>0</v>
      </c>
      <c r="CA109">
        <v>0</v>
      </c>
      <c r="CB109">
        <v>0</v>
      </c>
      <c r="CC109">
        <v>0</v>
      </c>
      <c r="CD109">
        <v>0</v>
      </c>
      <c r="CE109">
        <v>0</v>
      </c>
      <c r="CF109">
        <v>0</v>
      </c>
      <c r="CG109" t="s">
        <v>7884</v>
      </c>
    </row>
    <row r="110" spans="1:85" x14ac:dyDescent="0.25">
      <c r="A110" t="s">
        <v>7929</v>
      </c>
      <c r="B110" t="s">
        <v>7881</v>
      </c>
      <c r="C110" t="s">
        <v>8101</v>
      </c>
      <c r="D110" t="s">
        <v>8102</v>
      </c>
      <c r="E110" s="525">
        <v>45657</v>
      </c>
      <c r="F110" s="525">
        <v>45688</v>
      </c>
      <c r="G110">
        <v>134151</v>
      </c>
      <c r="H110">
        <v>0</v>
      </c>
      <c r="I110">
        <v>94092</v>
      </c>
      <c r="J110">
        <v>0</v>
      </c>
      <c r="K110">
        <v>0</v>
      </c>
      <c r="L110">
        <v>0</v>
      </c>
      <c r="M110">
        <v>0</v>
      </c>
      <c r="N110">
        <v>228243</v>
      </c>
      <c r="O110">
        <v>0</v>
      </c>
      <c r="P110">
        <v>492925</v>
      </c>
      <c r="Q110">
        <v>0</v>
      </c>
      <c r="R110">
        <v>122062</v>
      </c>
      <c r="S110">
        <v>0</v>
      </c>
      <c r="T110">
        <v>61009</v>
      </c>
      <c r="U110">
        <v>0</v>
      </c>
      <c r="V110">
        <v>0</v>
      </c>
      <c r="W110">
        <v>675996</v>
      </c>
      <c r="X110">
        <v>904239</v>
      </c>
      <c r="Y110">
        <v>235749</v>
      </c>
      <c r="Z110">
        <v>21589</v>
      </c>
      <c r="AA110">
        <v>0</v>
      </c>
      <c r="AB110">
        <v>7576</v>
      </c>
      <c r="AC110">
        <v>189590</v>
      </c>
      <c r="AD110">
        <v>26035</v>
      </c>
      <c r="AE110">
        <v>0</v>
      </c>
      <c r="AF110">
        <v>12116</v>
      </c>
      <c r="AG110">
        <v>492655</v>
      </c>
      <c r="AH110">
        <v>1396894</v>
      </c>
      <c r="AI110">
        <v>578964</v>
      </c>
      <c r="AJ110">
        <v>117482</v>
      </c>
      <c r="AK110">
        <v>172222</v>
      </c>
      <c r="AL110">
        <v>204142</v>
      </c>
      <c r="AM110">
        <v>0</v>
      </c>
      <c r="AN110">
        <v>312910</v>
      </c>
      <c r="AO110">
        <v>1385720</v>
      </c>
      <c r="AP110">
        <v>0</v>
      </c>
      <c r="AQ110">
        <v>1385720</v>
      </c>
      <c r="AR110">
        <v>11174</v>
      </c>
      <c r="AS110">
        <v>20848</v>
      </c>
      <c r="AT110">
        <v>0</v>
      </c>
      <c r="AU110">
        <v>0</v>
      </c>
      <c r="AV110">
        <v>49741</v>
      </c>
      <c r="AW110">
        <v>0</v>
      </c>
      <c r="AX110">
        <v>0</v>
      </c>
      <c r="AY110">
        <v>0</v>
      </c>
      <c r="AZ110">
        <v>70589</v>
      </c>
      <c r="BA110">
        <v>81763</v>
      </c>
      <c r="BB110">
        <v>0</v>
      </c>
      <c r="BC110">
        <v>0</v>
      </c>
      <c r="BD110">
        <v>0</v>
      </c>
      <c r="BE110">
        <v>0</v>
      </c>
      <c r="BF110">
        <v>0</v>
      </c>
      <c r="BG110">
        <v>0</v>
      </c>
      <c r="BH110">
        <v>0</v>
      </c>
      <c r="BI110">
        <v>0</v>
      </c>
      <c r="BJ110">
        <v>0</v>
      </c>
      <c r="BK110">
        <v>0</v>
      </c>
      <c r="BL110">
        <v>0</v>
      </c>
      <c r="BM110">
        <v>0</v>
      </c>
      <c r="BN110">
        <v>0</v>
      </c>
      <c r="BO110">
        <v>0</v>
      </c>
      <c r="BP110">
        <v>0</v>
      </c>
      <c r="BQ110">
        <v>0</v>
      </c>
      <c r="BR110">
        <v>0</v>
      </c>
      <c r="BS110">
        <v>0</v>
      </c>
      <c r="BT110">
        <v>0</v>
      </c>
      <c r="BU110">
        <v>137867</v>
      </c>
      <c r="BV110">
        <v>0</v>
      </c>
      <c r="BW110">
        <v>10534</v>
      </c>
      <c r="BX110">
        <v>0</v>
      </c>
      <c r="BY110">
        <v>0</v>
      </c>
      <c r="BZ110">
        <v>30272</v>
      </c>
      <c r="CA110">
        <v>21.67</v>
      </c>
      <c r="CB110">
        <v>5</v>
      </c>
      <c r="CC110">
        <v>0</v>
      </c>
      <c r="CD110">
        <v>13</v>
      </c>
      <c r="CE110">
        <v>93153</v>
      </c>
      <c r="CF110">
        <v>12913</v>
      </c>
      <c r="CG110" t="s">
        <v>7884</v>
      </c>
    </row>
    <row r="111" spans="1:85" x14ac:dyDescent="0.25">
      <c r="A111" t="s">
        <v>7892</v>
      </c>
      <c r="B111" t="s">
        <v>7909</v>
      </c>
      <c r="C111" t="s">
        <v>8103</v>
      </c>
      <c r="D111" t="s">
        <v>6637</v>
      </c>
      <c r="E111" s="525">
        <v>45565</v>
      </c>
      <c r="F111" s="525">
        <v>45768</v>
      </c>
      <c r="G111">
        <v>30212603</v>
      </c>
      <c r="H111">
        <v>0</v>
      </c>
      <c r="I111">
        <v>100959395</v>
      </c>
      <c r="J111">
        <v>0</v>
      </c>
      <c r="K111">
        <v>0</v>
      </c>
      <c r="L111">
        <v>2501910</v>
      </c>
      <c r="M111">
        <v>-4996899</v>
      </c>
      <c r="N111">
        <v>128677009</v>
      </c>
      <c r="O111">
        <v>1284666</v>
      </c>
      <c r="P111">
        <v>0</v>
      </c>
      <c r="Q111">
        <v>4772000</v>
      </c>
      <c r="R111">
        <v>5846053</v>
      </c>
      <c r="S111">
        <v>0</v>
      </c>
      <c r="T111">
        <v>1045890</v>
      </c>
      <c r="U111">
        <v>816429</v>
      </c>
      <c r="V111">
        <v>6941007</v>
      </c>
      <c r="W111">
        <v>20706045</v>
      </c>
      <c r="X111">
        <v>149383054</v>
      </c>
      <c r="Y111">
        <v>15467976</v>
      </c>
      <c r="Z111" s="1006">
        <v>23612760</v>
      </c>
      <c r="AA111">
        <v>11816417</v>
      </c>
      <c r="AB111">
        <v>4997414</v>
      </c>
      <c r="AC111">
        <v>50766916</v>
      </c>
      <c r="AD111" s="1006">
        <v>113610210</v>
      </c>
      <c r="AE111">
        <v>2547738</v>
      </c>
      <c r="AF111">
        <v>566371</v>
      </c>
      <c r="AG111">
        <v>223385802</v>
      </c>
      <c r="AH111">
        <v>372768856</v>
      </c>
      <c r="AI111" s="1006">
        <v>93869070</v>
      </c>
      <c r="AJ111">
        <v>16005775</v>
      </c>
      <c r="AK111">
        <v>6552011</v>
      </c>
      <c r="AL111">
        <v>60979447</v>
      </c>
      <c r="AM111">
        <v>8741670</v>
      </c>
      <c r="AN111">
        <v>8172418</v>
      </c>
      <c r="AO111">
        <v>194320391</v>
      </c>
      <c r="AP111">
        <v>181545776</v>
      </c>
      <c r="AQ111">
        <v>375866167</v>
      </c>
      <c r="AR111">
        <v>-3097311</v>
      </c>
      <c r="AS111">
        <v>62662437</v>
      </c>
      <c r="AT111">
        <v>-66979566</v>
      </c>
      <c r="AU111">
        <v>85197717</v>
      </c>
      <c r="AV111">
        <v>48401148</v>
      </c>
      <c r="AW111">
        <v>0</v>
      </c>
      <c r="AX111">
        <v>-5087230</v>
      </c>
      <c r="AY111">
        <v>31420222</v>
      </c>
      <c r="AZ111">
        <v>155614728</v>
      </c>
      <c r="BA111">
        <v>152517417</v>
      </c>
      <c r="BB111">
        <v>1364742552</v>
      </c>
      <c r="BC111">
        <v>1517259975</v>
      </c>
      <c r="BD111">
        <v>47292979</v>
      </c>
      <c r="BE111">
        <v>124896308</v>
      </c>
      <c r="BF111">
        <v>11674872</v>
      </c>
      <c r="BG111">
        <v>8748252</v>
      </c>
      <c r="BH111">
        <v>71144987</v>
      </c>
      <c r="BI111">
        <v>263757398</v>
      </c>
      <c r="BJ111">
        <v>2081165400</v>
      </c>
      <c r="BK111">
        <v>0</v>
      </c>
      <c r="BL111">
        <v>0</v>
      </c>
      <c r="BM111">
        <v>2081165400</v>
      </c>
      <c r="BN111">
        <v>157005259</v>
      </c>
      <c r="BO111">
        <v>0</v>
      </c>
      <c r="BP111">
        <v>2467135</v>
      </c>
      <c r="BQ111">
        <v>159472394</v>
      </c>
      <c r="BR111">
        <v>449019382</v>
      </c>
      <c r="BS111">
        <v>597219918</v>
      </c>
      <c r="BT111">
        <v>-242046</v>
      </c>
      <c r="BU111">
        <v>119405951</v>
      </c>
      <c r="BV111">
        <v>61123665</v>
      </c>
      <c r="BW111">
        <v>12584892</v>
      </c>
      <c r="BX111">
        <v>14064123</v>
      </c>
      <c r="BY111">
        <v>2.3199999999999998</v>
      </c>
      <c r="BZ111">
        <v>233153</v>
      </c>
      <c r="CA111">
        <v>10.220000000000001</v>
      </c>
      <c r="CB111">
        <v>678</v>
      </c>
      <c r="CC111">
        <v>19474876</v>
      </c>
      <c r="CD111">
        <v>7590102</v>
      </c>
      <c r="CE111">
        <v>41246827</v>
      </c>
      <c r="CF111">
        <v>3577812</v>
      </c>
      <c r="CG111" t="s">
        <v>7884</v>
      </c>
    </row>
    <row r="112" spans="1:85" x14ac:dyDescent="0.25">
      <c r="A112" t="s">
        <v>8061</v>
      </c>
      <c r="B112" t="s">
        <v>7881</v>
      </c>
      <c r="C112" t="s">
        <v>8104</v>
      </c>
      <c r="D112" t="s">
        <v>8105</v>
      </c>
      <c r="E112" s="525">
        <v>45565</v>
      </c>
      <c r="F112" s="525">
        <v>45635</v>
      </c>
      <c r="G112">
        <v>81422</v>
      </c>
      <c r="H112">
        <v>0</v>
      </c>
      <c r="I112">
        <v>133020</v>
      </c>
      <c r="J112">
        <v>0</v>
      </c>
      <c r="K112">
        <v>0</v>
      </c>
      <c r="L112">
        <v>0</v>
      </c>
      <c r="M112">
        <v>0</v>
      </c>
      <c r="N112">
        <v>214442</v>
      </c>
      <c r="O112">
        <v>12441</v>
      </c>
      <c r="P112">
        <v>2612</v>
      </c>
      <c r="Q112">
        <v>52782</v>
      </c>
      <c r="R112">
        <v>56525</v>
      </c>
      <c r="S112">
        <v>0</v>
      </c>
      <c r="T112">
        <v>46025</v>
      </c>
      <c r="U112">
        <v>0</v>
      </c>
      <c r="V112">
        <v>35078</v>
      </c>
      <c r="W112">
        <v>205463</v>
      </c>
      <c r="X112">
        <v>419905</v>
      </c>
      <c r="Y112">
        <v>394061</v>
      </c>
      <c r="Z112">
        <v>0</v>
      </c>
      <c r="AA112">
        <v>0</v>
      </c>
      <c r="AB112">
        <v>8670</v>
      </c>
      <c r="AC112">
        <v>102646</v>
      </c>
      <c r="AD112">
        <v>0</v>
      </c>
      <c r="AE112">
        <v>0</v>
      </c>
      <c r="AF112">
        <v>989795</v>
      </c>
      <c r="AG112">
        <v>1495172</v>
      </c>
      <c r="AH112">
        <v>1915077</v>
      </c>
      <c r="AI112">
        <v>924755</v>
      </c>
      <c r="AJ112">
        <v>222522</v>
      </c>
      <c r="AK112">
        <v>129586</v>
      </c>
      <c r="AL112">
        <v>1036021</v>
      </c>
      <c r="AM112">
        <v>62404</v>
      </c>
      <c r="AN112">
        <v>4112</v>
      </c>
      <c r="AO112">
        <v>2379400</v>
      </c>
      <c r="AP112">
        <v>0</v>
      </c>
      <c r="AQ112">
        <v>2379400</v>
      </c>
      <c r="AR112">
        <v>-464323</v>
      </c>
      <c r="AS112">
        <v>0</v>
      </c>
      <c r="AT112">
        <v>0</v>
      </c>
      <c r="AU112">
        <v>2848321</v>
      </c>
      <c r="AV112">
        <v>105346</v>
      </c>
      <c r="AW112">
        <v>0</v>
      </c>
      <c r="AX112">
        <v>0</v>
      </c>
      <c r="AY112">
        <v>511840</v>
      </c>
      <c r="AZ112">
        <v>3465507</v>
      </c>
      <c r="BA112">
        <v>3001184</v>
      </c>
      <c r="BB112">
        <v>0</v>
      </c>
      <c r="BC112">
        <v>0</v>
      </c>
      <c r="BD112">
        <v>3368194</v>
      </c>
      <c r="BE112">
        <v>0</v>
      </c>
      <c r="BF112">
        <v>0</v>
      </c>
      <c r="BG112">
        <v>0</v>
      </c>
      <c r="BH112">
        <v>0</v>
      </c>
      <c r="BI112">
        <v>3368194</v>
      </c>
      <c r="BJ112">
        <v>0</v>
      </c>
      <c r="BK112">
        <v>0</v>
      </c>
      <c r="BL112">
        <v>0</v>
      </c>
      <c r="BM112">
        <v>0</v>
      </c>
      <c r="BN112">
        <v>0</v>
      </c>
      <c r="BO112">
        <v>0</v>
      </c>
      <c r="BP112">
        <v>0</v>
      </c>
      <c r="BQ112">
        <v>0</v>
      </c>
      <c r="BR112">
        <v>0</v>
      </c>
      <c r="BS112">
        <v>0</v>
      </c>
      <c r="BT112">
        <v>0</v>
      </c>
      <c r="BU112">
        <v>0</v>
      </c>
      <c r="BV112">
        <v>0</v>
      </c>
      <c r="BW112">
        <v>0</v>
      </c>
      <c r="BX112">
        <v>0</v>
      </c>
      <c r="BY112">
        <v>0</v>
      </c>
      <c r="BZ112">
        <v>0</v>
      </c>
      <c r="CA112">
        <v>0</v>
      </c>
      <c r="CB112">
        <v>0</v>
      </c>
      <c r="CC112">
        <v>0</v>
      </c>
      <c r="CD112">
        <v>0</v>
      </c>
      <c r="CE112">
        <v>0</v>
      </c>
      <c r="CF112">
        <v>0</v>
      </c>
      <c r="CG112" t="s">
        <v>7884</v>
      </c>
    </row>
    <row r="113" spans="1:85" x14ac:dyDescent="0.25">
      <c r="A113" t="s">
        <v>8095</v>
      </c>
      <c r="B113" t="s">
        <v>7886</v>
      </c>
      <c r="C113" t="s">
        <v>8106</v>
      </c>
      <c r="D113" t="s">
        <v>6668</v>
      </c>
      <c r="E113" s="525">
        <v>45657</v>
      </c>
      <c r="F113" s="525">
        <v>45837</v>
      </c>
      <c r="G113">
        <v>3304542</v>
      </c>
      <c r="H113">
        <v>0</v>
      </c>
      <c r="I113">
        <v>3662184</v>
      </c>
      <c r="J113">
        <v>0</v>
      </c>
      <c r="K113">
        <v>145100</v>
      </c>
      <c r="L113">
        <v>0</v>
      </c>
      <c r="M113">
        <v>0</v>
      </c>
      <c r="N113">
        <v>7111826</v>
      </c>
      <c r="O113">
        <v>579059</v>
      </c>
      <c r="P113">
        <v>0</v>
      </c>
      <c r="Q113">
        <v>1393556</v>
      </c>
      <c r="R113">
        <v>3762405</v>
      </c>
      <c r="S113">
        <v>0</v>
      </c>
      <c r="T113">
        <v>857616</v>
      </c>
      <c r="U113">
        <v>48048</v>
      </c>
      <c r="V113">
        <v>116017</v>
      </c>
      <c r="W113">
        <v>6756701</v>
      </c>
      <c r="X113">
        <v>13868527</v>
      </c>
      <c r="Y113">
        <v>3133553</v>
      </c>
      <c r="Z113">
        <v>553663</v>
      </c>
      <c r="AA113">
        <v>286796</v>
      </c>
      <c r="AB113">
        <v>375922</v>
      </c>
      <c r="AC113">
        <v>4848011</v>
      </c>
      <c r="AD113">
        <v>11198062</v>
      </c>
      <c r="AE113">
        <v>316205</v>
      </c>
      <c r="AF113">
        <v>1300472</v>
      </c>
      <c r="AG113">
        <v>22012684</v>
      </c>
      <c r="AH113">
        <v>35881211</v>
      </c>
      <c r="AI113">
        <v>12808563</v>
      </c>
      <c r="AJ113">
        <v>3588203</v>
      </c>
      <c r="AK113">
        <v>1817675</v>
      </c>
      <c r="AL113">
        <v>3458671</v>
      </c>
      <c r="AM113">
        <v>917998</v>
      </c>
      <c r="AN113">
        <v>3266027</v>
      </c>
      <c r="AO113">
        <v>25857137</v>
      </c>
      <c r="AP113">
        <v>13922882</v>
      </c>
      <c r="AQ113">
        <v>39780019</v>
      </c>
      <c r="AR113">
        <v>-3898808</v>
      </c>
      <c r="AS113">
        <v>367500</v>
      </c>
      <c r="AT113">
        <v>-4953005</v>
      </c>
      <c r="AU113">
        <v>441622</v>
      </c>
      <c r="AV113">
        <v>3478034</v>
      </c>
      <c r="AW113">
        <v>0</v>
      </c>
      <c r="AX113">
        <v>0</v>
      </c>
      <c r="AY113">
        <v>3108875</v>
      </c>
      <c r="AZ113">
        <v>2443026</v>
      </c>
      <c r="BA113">
        <v>-1455782</v>
      </c>
      <c r="BB113">
        <v>239635853</v>
      </c>
      <c r="BC113">
        <v>238180071</v>
      </c>
      <c r="BD113">
        <v>4218255</v>
      </c>
      <c r="BE113">
        <v>907194</v>
      </c>
      <c r="BF113">
        <v>187803</v>
      </c>
      <c r="BG113">
        <v>0</v>
      </c>
      <c r="BH113">
        <v>1869194</v>
      </c>
      <c r="BI113">
        <v>7182446</v>
      </c>
      <c r="BJ113">
        <v>119574484</v>
      </c>
      <c r="BK113">
        <v>0</v>
      </c>
      <c r="BL113">
        <v>0</v>
      </c>
      <c r="BM113">
        <v>119574484</v>
      </c>
      <c r="BN113">
        <v>0</v>
      </c>
      <c r="BO113">
        <v>0</v>
      </c>
      <c r="BP113">
        <v>12896617</v>
      </c>
      <c r="BQ113">
        <v>12896617</v>
      </c>
      <c r="BR113">
        <v>41077411</v>
      </c>
      <c r="BS113">
        <v>0</v>
      </c>
      <c r="BT113">
        <v>0</v>
      </c>
      <c r="BU113">
        <v>8791810</v>
      </c>
      <c r="BV113">
        <v>5237050</v>
      </c>
      <c r="BW113">
        <v>907086</v>
      </c>
      <c r="BX113">
        <v>1269206392</v>
      </c>
      <c r="BY113">
        <v>3.06</v>
      </c>
      <c r="BZ113">
        <v>117671</v>
      </c>
      <c r="CA113">
        <v>7.84</v>
      </c>
      <c r="CB113">
        <v>140</v>
      </c>
      <c r="CC113">
        <v>5941282</v>
      </c>
      <c r="CD113">
        <v>0</v>
      </c>
      <c r="CE113">
        <v>794856</v>
      </c>
      <c r="CF113">
        <v>551524</v>
      </c>
      <c r="CG113" t="s">
        <v>7884</v>
      </c>
    </row>
    <row r="114" spans="1:85" x14ac:dyDescent="0.25">
      <c r="A114" t="s">
        <v>7892</v>
      </c>
      <c r="B114" t="s">
        <v>7886</v>
      </c>
      <c r="C114" t="s">
        <v>8107</v>
      </c>
      <c r="D114" t="s">
        <v>6547</v>
      </c>
      <c r="E114" s="525">
        <v>45565</v>
      </c>
      <c r="F114" s="525">
        <v>45779</v>
      </c>
      <c r="G114">
        <v>505925</v>
      </c>
      <c r="H114">
        <v>0</v>
      </c>
      <c r="I114">
        <v>3245465</v>
      </c>
      <c r="J114">
        <v>0</v>
      </c>
      <c r="K114">
        <v>1035050</v>
      </c>
      <c r="L114">
        <v>0</v>
      </c>
      <c r="M114">
        <v>2460102</v>
      </c>
      <c r="N114">
        <v>7246542</v>
      </c>
      <c r="O114">
        <v>24274</v>
      </c>
      <c r="P114">
        <v>0</v>
      </c>
      <c r="Q114">
        <v>276041</v>
      </c>
      <c r="R114">
        <v>252026</v>
      </c>
      <c r="S114">
        <v>0</v>
      </c>
      <c r="T114">
        <v>0</v>
      </c>
      <c r="U114">
        <v>70122</v>
      </c>
      <c r="V114">
        <v>96000</v>
      </c>
      <c r="W114">
        <v>718463</v>
      </c>
      <c r="X114">
        <v>7965005</v>
      </c>
      <c r="Y114">
        <v>722630</v>
      </c>
      <c r="Z114">
        <v>1431683</v>
      </c>
      <c r="AA114">
        <v>787384</v>
      </c>
      <c r="AB114">
        <v>267430</v>
      </c>
      <c r="AC114">
        <v>7949804</v>
      </c>
      <c r="AD114">
        <v>11322558</v>
      </c>
      <c r="AE114">
        <v>181698</v>
      </c>
      <c r="AF114">
        <v>4506314</v>
      </c>
      <c r="AG114">
        <v>27169501</v>
      </c>
      <c r="AH114">
        <v>35134506</v>
      </c>
      <c r="AI114">
        <v>8262518</v>
      </c>
      <c r="AJ114">
        <v>6837749</v>
      </c>
      <c r="AK114">
        <v>324245</v>
      </c>
      <c r="AL114">
        <v>7979516</v>
      </c>
      <c r="AM114">
        <v>0</v>
      </c>
      <c r="AN114">
        <v>909500</v>
      </c>
      <c r="AO114">
        <v>24313528</v>
      </c>
      <c r="AP114">
        <v>14682238</v>
      </c>
      <c r="AQ114">
        <v>38995766</v>
      </c>
      <c r="AR114">
        <v>-3861260</v>
      </c>
      <c r="AS114">
        <v>6031497</v>
      </c>
      <c r="AT114">
        <v>-1189401</v>
      </c>
      <c r="AU114">
        <v>5423646</v>
      </c>
      <c r="AV114">
        <v>5922365</v>
      </c>
      <c r="AW114">
        <v>4774979</v>
      </c>
      <c r="AX114">
        <v>0</v>
      </c>
      <c r="AY114">
        <v>28899</v>
      </c>
      <c r="AZ114">
        <v>20991985</v>
      </c>
      <c r="BA114">
        <v>17130725</v>
      </c>
      <c r="BB114">
        <v>291822119</v>
      </c>
      <c r="BC114">
        <v>308952844</v>
      </c>
      <c r="BD114">
        <v>925165</v>
      </c>
      <c r="BE114">
        <v>1663922</v>
      </c>
      <c r="BF114">
        <v>3606329</v>
      </c>
      <c r="BG114">
        <v>0</v>
      </c>
      <c r="BH114">
        <v>9082587</v>
      </c>
      <c r="BI114">
        <v>15278003</v>
      </c>
      <c r="BJ114">
        <v>31333000</v>
      </c>
      <c r="BK114">
        <v>0</v>
      </c>
      <c r="BL114">
        <v>0</v>
      </c>
      <c r="BM114">
        <v>31333000</v>
      </c>
      <c r="BN114">
        <v>3369612</v>
      </c>
      <c r="BO114">
        <v>0</v>
      </c>
      <c r="BP114">
        <v>24237500</v>
      </c>
      <c r="BQ114">
        <v>27607112</v>
      </c>
      <c r="BR114">
        <v>33886636</v>
      </c>
      <c r="BS114">
        <v>0</v>
      </c>
      <c r="BT114">
        <v>0</v>
      </c>
      <c r="BU114">
        <v>4000776</v>
      </c>
      <c r="BV114">
        <v>2302469</v>
      </c>
      <c r="BW114">
        <v>1521641</v>
      </c>
      <c r="BX114">
        <v>1820589</v>
      </c>
      <c r="BY114">
        <v>0.28999999999999998</v>
      </c>
      <c r="BZ114">
        <v>158625</v>
      </c>
      <c r="CA114">
        <v>4.76</v>
      </c>
      <c r="CB114">
        <v>68</v>
      </c>
      <c r="CC114">
        <v>1898282</v>
      </c>
      <c r="CD114">
        <v>1604149</v>
      </c>
      <c r="CE114">
        <v>3101705</v>
      </c>
      <c r="CF114">
        <v>613644</v>
      </c>
      <c r="CG114" t="s">
        <v>7884</v>
      </c>
    </row>
    <row r="115" spans="1:85" x14ac:dyDescent="0.25">
      <c r="A115" t="s">
        <v>8108</v>
      </c>
      <c r="B115" t="s">
        <v>7881</v>
      </c>
      <c r="C115" t="s">
        <v>8109</v>
      </c>
      <c r="D115" t="s">
        <v>8110</v>
      </c>
      <c r="E115" s="525">
        <v>45657</v>
      </c>
      <c r="F115" s="525">
        <v>45868</v>
      </c>
      <c r="G115">
        <v>35480</v>
      </c>
      <c r="H115">
        <v>0</v>
      </c>
      <c r="I115">
        <v>30278</v>
      </c>
      <c r="J115">
        <v>0</v>
      </c>
      <c r="K115">
        <v>0</v>
      </c>
      <c r="L115">
        <v>0</v>
      </c>
      <c r="M115">
        <v>111194</v>
      </c>
      <c r="N115">
        <v>176952</v>
      </c>
      <c r="O115">
        <v>0</v>
      </c>
      <c r="P115">
        <v>181130</v>
      </c>
      <c r="Q115">
        <v>2107530</v>
      </c>
      <c r="R115">
        <v>3605108</v>
      </c>
      <c r="S115">
        <v>0</v>
      </c>
      <c r="T115">
        <v>313420</v>
      </c>
      <c r="U115">
        <v>0</v>
      </c>
      <c r="V115">
        <v>200</v>
      </c>
      <c r="W115">
        <v>6207388</v>
      </c>
      <c r="X115">
        <v>6384340</v>
      </c>
      <c r="Y115">
        <v>666727</v>
      </c>
      <c r="Z115">
        <v>0</v>
      </c>
      <c r="AA115">
        <v>0</v>
      </c>
      <c r="AB115">
        <v>0</v>
      </c>
      <c r="AC115">
        <v>239968</v>
      </c>
      <c r="AD115">
        <v>1403497</v>
      </c>
      <c r="AE115">
        <v>0</v>
      </c>
      <c r="AF115">
        <v>2017674</v>
      </c>
      <c r="AG115">
        <v>4327866</v>
      </c>
      <c r="AH115">
        <v>10712206</v>
      </c>
      <c r="AI115">
        <v>2686807</v>
      </c>
      <c r="AJ115">
        <v>359488</v>
      </c>
      <c r="AK115">
        <v>605977</v>
      </c>
      <c r="AL115">
        <v>837573</v>
      </c>
      <c r="AM115">
        <v>0</v>
      </c>
      <c r="AN115">
        <v>0</v>
      </c>
      <c r="AO115">
        <v>4489845</v>
      </c>
      <c r="AP115">
        <v>6349741</v>
      </c>
      <c r="AQ115">
        <v>10839586</v>
      </c>
      <c r="AR115">
        <v>-127380</v>
      </c>
      <c r="AS115">
        <v>344926</v>
      </c>
      <c r="AT115">
        <v>0</v>
      </c>
      <c r="AU115">
        <v>1281863</v>
      </c>
      <c r="AV115">
        <v>558217</v>
      </c>
      <c r="AW115">
        <v>0</v>
      </c>
      <c r="AX115">
        <v>0</v>
      </c>
      <c r="AY115">
        <v>24</v>
      </c>
      <c r="AZ115">
        <v>2185030</v>
      </c>
      <c r="BA115">
        <v>2057650</v>
      </c>
      <c r="BB115">
        <v>201500679</v>
      </c>
      <c r="BC115">
        <v>203558329</v>
      </c>
      <c r="BD115">
        <v>1897217</v>
      </c>
      <c r="BE115">
        <v>518095</v>
      </c>
      <c r="BF115">
        <v>1993499</v>
      </c>
      <c r="BG115">
        <v>23141</v>
      </c>
      <c r="BH115">
        <v>934509</v>
      </c>
      <c r="BI115">
        <v>5366461</v>
      </c>
      <c r="BJ115">
        <v>0</v>
      </c>
      <c r="BK115">
        <v>0</v>
      </c>
      <c r="BL115">
        <v>0</v>
      </c>
      <c r="BM115">
        <v>0</v>
      </c>
      <c r="BN115">
        <v>0</v>
      </c>
      <c r="BO115">
        <v>0</v>
      </c>
      <c r="BP115">
        <v>0</v>
      </c>
      <c r="BQ115">
        <v>0</v>
      </c>
      <c r="BR115">
        <v>5308969</v>
      </c>
      <c r="BS115">
        <v>0</v>
      </c>
      <c r="BT115">
        <v>0</v>
      </c>
      <c r="BU115">
        <v>0</v>
      </c>
      <c r="BV115">
        <v>0</v>
      </c>
      <c r="BW115">
        <v>124090</v>
      </c>
      <c r="BX115">
        <v>354110441</v>
      </c>
      <c r="BY115">
        <v>0.25</v>
      </c>
      <c r="BZ115">
        <v>46816</v>
      </c>
      <c r="CA115">
        <v>1.43</v>
      </c>
      <c r="CB115">
        <v>31</v>
      </c>
      <c r="CC115">
        <v>949164</v>
      </c>
      <c r="CD115">
        <v>2401248</v>
      </c>
      <c r="CE115">
        <v>384244</v>
      </c>
      <c r="CF115">
        <v>808035</v>
      </c>
      <c r="CG115" t="s">
        <v>7884</v>
      </c>
    </row>
    <row r="116" spans="1:85" x14ac:dyDescent="0.25">
      <c r="A116" t="s">
        <v>7907</v>
      </c>
      <c r="B116" t="s">
        <v>7881</v>
      </c>
      <c r="C116" t="s">
        <v>8111</v>
      </c>
      <c r="D116" t="s">
        <v>8112</v>
      </c>
      <c r="E116" s="525">
        <v>45473</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v>
      </c>
      <c r="AR116">
        <v>0</v>
      </c>
      <c r="AS116">
        <v>0</v>
      </c>
      <c r="AT116">
        <v>0</v>
      </c>
      <c r="AU116">
        <v>0</v>
      </c>
      <c r="AV116">
        <v>0</v>
      </c>
      <c r="AW116">
        <v>0</v>
      </c>
      <c r="AX116">
        <v>0</v>
      </c>
      <c r="AY116">
        <v>0</v>
      </c>
      <c r="AZ116">
        <v>0</v>
      </c>
      <c r="BA116">
        <v>0</v>
      </c>
      <c r="BB116">
        <v>0</v>
      </c>
      <c r="BC116">
        <v>0</v>
      </c>
      <c r="BD116">
        <v>0</v>
      </c>
      <c r="BE116">
        <v>0</v>
      </c>
      <c r="BF116">
        <v>0</v>
      </c>
      <c r="BG116">
        <v>0</v>
      </c>
      <c r="BH116">
        <v>0</v>
      </c>
      <c r="BI116">
        <v>0</v>
      </c>
      <c r="BJ116">
        <v>0</v>
      </c>
      <c r="BK116">
        <v>0</v>
      </c>
      <c r="BL116">
        <v>0</v>
      </c>
      <c r="BM116">
        <v>0</v>
      </c>
      <c r="BN116">
        <v>0</v>
      </c>
      <c r="BO116">
        <v>0</v>
      </c>
      <c r="BP116">
        <v>0</v>
      </c>
      <c r="BQ116">
        <v>0</v>
      </c>
      <c r="BR116">
        <v>0</v>
      </c>
      <c r="BS116">
        <v>0</v>
      </c>
      <c r="BT116">
        <v>0</v>
      </c>
      <c r="BU116">
        <v>0</v>
      </c>
      <c r="BV116">
        <v>0</v>
      </c>
      <c r="BW116">
        <v>0</v>
      </c>
      <c r="BX116">
        <v>0</v>
      </c>
      <c r="BY116">
        <v>0</v>
      </c>
      <c r="BZ116">
        <v>0</v>
      </c>
      <c r="CA116">
        <v>0</v>
      </c>
      <c r="CB116">
        <v>0</v>
      </c>
      <c r="CC116">
        <v>0</v>
      </c>
      <c r="CD116">
        <v>0</v>
      </c>
      <c r="CE116">
        <v>0</v>
      </c>
      <c r="CF116">
        <v>0</v>
      </c>
      <c r="CG116" t="s">
        <v>7884</v>
      </c>
    </row>
    <row r="117" spans="1:85" x14ac:dyDescent="0.25">
      <c r="A117" t="s">
        <v>7975</v>
      </c>
      <c r="B117" t="s">
        <v>7881</v>
      </c>
      <c r="C117" t="s">
        <v>8113</v>
      </c>
      <c r="D117" t="s">
        <v>8114</v>
      </c>
      <c r="E117" s="525">
        <v>45657</v>
      </c>
      <c r="F117" s="525">
        <v>45771</v>
      </c>
      <c r="G117">
        <v>167932</v>
      </c>
      <c r="H117">
        <v>0</v>
      </c>
      <c r="I117">
        <v>55345</v>
      </c>
      <c r="J117">
        <v>0</v>
      </c>
      <c r="K117">
        <v>3325</v>
      </c>
      <c r="L117">
        <v>0</v>
      </c>
      <c r="M117">
        <v>0</v>
      </c>
      <c r="N117">
        <v>226602</v>
      </c>
      <c r="O117">
        <v>0</v>
      </c>
      <c r="P117">
        <v>0</v>
      </c>
      <c r="Q117">
        <v>137523</v>
      </c>
      <c r="R117">
        <v>42119</v>
      </c>
      <c r="S117">
        <v>0</v>
      </c>
      <c r="T117">
        <v>115022</v>
      </c>
      <c r="U117">
        <v>24156</v>
      </c>
      <c r="V117">
        <v>18220</v>
      </c>
      <c r="W117">
        <v>337040</v>
      </c>
      <c r="X117">
        <v>563642</v>
      </c>
      <c r="Y117">
        <v>20486</v>
      </c>
      <c r="Z117">
        <v>617</v>
      </c>
      <c r="AA117">
        <v>0</v>
      </c>
      <c r="AB117">
        <v>0</v>
      </c>
      <c r="AC117">
        <v>208548</v>
      </c>
      <c r="AD117">
        <v>1175</v>
      </c>
      <c r="AE117">
        <v>0</v>
      </c>
      <c r="AF117">
        <v>13135</v>
      </c>
      <c r="AG117">
        <v>243961</v>
      </c>
      <c r="AH117">
        <v>807603</v>
      </c>
      <c r="AI117">
        <v>407341</v>
      </c>
      <c r="AJ117">
        <v>76378</v>
      </c>
      <c r="AK117">
        <v>22962</v>
      </c>
      <c r="AL117">
        <v>256583</v>
      </c>
      <c r="AM117">
        <v>15844</v>
      </c>
      <c r="AN117">
        <v>43346</v>
      </c>
      <c r="AO117">
        <v>822454</v>
      </c>
      <c r="AP117">
        <v>0</v>
      </c>
      <c r="AQ117">
        <v>822454</v>
      </c>
      <c r="AR117">
        <v>-14851</v>
      </c>
      <c r="AS117">
        <v>85756</v>
      </c>
      <c r="AT117">
        <v>0</v>
      </c>
      <c r="AU117">
        <v>1206628</v>
      </c>
      <c r="AV117">
        <v>0</v>
      </c>
      <c r="AW117">
        <v>0</v>
      </c>
      <c r="AX117">
        <v>0</v>
      </c>
      <c r="AY117">
        <v>0</v>
      </c>
      <c r="AZ117">
        <v>1292384</v>
      </c>
      <c r="BA117">
        <v>1277533</v>
      </c>
      <c r="BB117">
        <v>0</v>
      </c>
      <c r="BC117">
        <v>0</v>
      </c>
      <c r="BD117">
        <v>341892</v>
      </c>
      <c r="BE117">
        <v>16564</v>
      </c>
      <c r="BF117">
        <v>1409779</v>
      </c>
      <c r="BG117">
        <v>0</v>
      </c>
      <c r="BH117">
        <v>50350</v>
      </c>
      <c r="BI117">
        <v>1818585</v>
      </c>
      <c r="BJ117">
        <v>0</v>
      </c>
      <c r="BK117">
        <v>0</v>
      </c>
      <c r="BL117">
        <v>0</v>
      </c>
      <c r="BM117">
        <v>0</v>
      </c>
      <c r="BN117">
        <v>0</v>
      </c>
      <c r="BO117">
        <v>0</v>
      </c>
      <c r="BP117">
        <v>0</v>
      </c>
      <c r="BQ117">
        <v>0</v>
      </c>
      <c r="BR117">
        <v>0</v>
      </c>
      <c r="BS117">
        <v>0</v>
      </c>
      <c r="BT117">
        <v>0</v>
      </c>
      <c r="BU117">
        <v>0</v>
      </c>
      <c r="BV117">
        <v>0</v>
      </c>
      <c r="BW117">
        <v>0</v>
      </c>
      <c r="BX117">
        <v>0</v>
      </c>
      <c r="BY117">
        <v>0</v>
      </c>
      <c r="BZ117">
        <v>0</v>
      </c>
      <c r="CA117">
        <v>0</v>
      </c>
      <c r="CB117">
        <v>0</v>
      </c>
      <c r="CC117">
        <v>0</v>
      </c>
      <c r="CD117">
        <v>0</v>
      </c>
      <c r="CE117">
        <v>0</v>
      </c>
      <c r="CF117">
        <v>0</v>
      </c>
      <c r="CG117" t="s">
        <v>7884</v>
      </c>
    </row>
    <row r="118" spans="1:85" x14ac:dyDescent="0.25">
      <c r="A118" t="s">
        <v>8020</v>
      </c>
      <c r="B118" t="s">
        <v>859</v>
      </c>
      <c r="C118" t="s">
        <v>8115</v>
      </c>
      <c r="D118" t="s">
        <v>6512</v>
      </c>
      <c r="E118" s="525">
        <v>45657</v>
      </c>
      <c r="F118" s="525">
        <v>45835</v>
      </c>
      <c r="G118">
        <v>3540120</v>
      </c>
      <c r="H118">
        <v>0</v>
      </c>
      <c r="I118">
        <v>44421113</v>
      </c>
      <c r="J118">
        <v>0</v>
      </c>
      <c r="K118">
        <v>3124402</v>
      </c>
      <c r="L118">
        <v>0</v>
      </c>
      <c r="M118">
        <v>2396079</v>
      </c>
      <c r="N118">
        <v>53481714</v>
      </c>
      <c r="O118">
        <v>84493</v>
      </c>
      <c r="P118">
        <v>102379</v>
      </c>
      <c r="Q118">
        <v>412592</v>
      </c>
      <c r="R118">
        <v>552964</v>
      </c>
      <c r="S118">
        <v>0</v>
      </c>
      <c r="T118">
        <v>350580</v>
      </c>
      <c r="U118">
        <v>0</v>
      </c>
      <c r="V118">
        <v>0</v>
      </c>
      <c r="W118">
        <v>1503008</v>
      </c>
      <c r="X118">
        <v>54984722</v>
      </c>
      <c r="Y118">
        <v>1390474</v>
      </c>
      <c r="Z118">
        <v>7757453</v>
      </c>
      <c r="AA118">
        <v>5203478</v>
      </c>
      <c r="AB118">
        <v>4631283</v>
      </c>
      <c r="AC118">
        <v>12749916</v>
      </c>
      <c r="AD118">
        <v>26985463</v>
      </c>
      <c r="AE118">
        <v>0</v>
      </c>
      <c r="AF118">
        <v>4855946</v>
      </c>
      <c r="AG118">
        <v>63574013</v>
      </c>
      <c r="AH118">
        <v>118558735</v>
      </c>
      <c r="AI118">
        <v>21158119</v>
      </c>
      <c r="AJ118">
        <v>7067203</v>
      </c>
      <c r="AK118">
        <v>2223883</v>
      </c>
      <c r="AL118">
        <v>36996134</v>
      </c>
      <c r="AM118">
        <v>8388236</v>
      </c>
      <c r="AN118">
        <v>1636996</v>
      </c>
      <c r="AO118">
        <v>77470571</v>
      </c>
      <c r="AP118" s="1006">
        <v>66699350</v>
      </c>
      <c r="AQ118">
        <v>144169921</v>
      </c>
      <c r="AR118">
        <v>-25611186</v>
      </c>
      <c r="AS118">
        <v>8176317</v>
      </c>
      <c r="AT118">
        <v>-52075988</v>
      </c>
      <c r="AU118">
        <v>35147369</v>
      </c>
      <c r="AV118">
        <v>25794418</v>
      </c>
      <c r="AW118">
        <v>0</v>
      </c>
      <c r="AX118">
        <v>0</v>
      </c>
      <c r="AY118">
        <v>18435248</v>
      </c>
      <c r="AZ118">
        <v>35477364</v>
      </c>
      <c r="BA118">
        <v>9866178</v>
      </c>
      <c r="BB118" s="1006">
        <v>569339160</v>
      </c>
      <c r="BC118">
        <v>579205336</v>
      </c>
      <c r="BD118" s="1006">
        <v>26278030</v>
      </c>
      <c r="BE118">
        <v>42281491</v>
      </c>
      <c r="BF118">
        <v>0</v>
      </c>
      <c r="BG118">
        <v>1400872</v>
      </c>
      <c r="BH118">
        <v>5910222</v>
      </c>
      <c r="BI118">
        <v>75870615</v>
      </c>
      <c r="BJ118">
        <v>1141589698</v>
      </c>
      <c r="BK118">
        <v>81563503</v>
      </c>
      <c r="BL118">
        <v>0</v>
      </c>
      <c r="BM118">
        <v>1223153201</v>
      </c>
      <c r="BN118">
        <v>120656619</v>
      </c>
      <c r="BO118">
        <v>0</v>
      </c>
      <c r="BP118">
        <v>212416069</v>
      </c>
      <c r="BQ118">
        <v>333072688</v>
      </c>
      <c r="BR118">
        <v>52120981</v>
      </c>
      <c r="BS118">
        <v>0</v>
      </c>
      <c r="BT118">
        <v>30916</v>
      </c>
      <c r="BU118">
        <v>68952553</v>
      </c>
      <c r="BV118">
        <v>47189203</v>
      </c>
      <c r="BW118">
        <v>6560847</v>
      </c>
      <c r="BX118" s="1006">
        <v>7992677560</v>
      </c>
      <c r="BY118">
        <v>0.26</v>
      </c>
      <c r="BZ118">
        <v>108882</v>
      </c>
      <c r="CA118">
        <v>8.15</v>
      </c>
      <c r="CB118">
        <v>213</v>
      </c>
      <c r="CC118">
        <v>9235003</v>
      </c>
      <c r="CD118">
        <v>5891323</v>
      </c>
      <c r="CE118">
        <v>8900038</v>
      </c>
      <c r="CF118">
        <v>765053</v>
      </c>
      <c r="CG118" t="s">
        <v>7884</v>
      </c>
    </row>
    <row r="119" spans="1:85" x14ac:dyDescent="0.25">
      <c r="A119" t="s">
        <v>7939</v>
      </c>
      <c r="B119" t="s">
        <v>7881</v>
      </c>
      <c r="C119" t="s">
        <v>8116</v>
      </c>
      <c r="D119" t="s">
        <v>8117</v>
      </c>
      <c r="E119" s="525">
        <v>45657</v>
      </c>
      <c r="F119" s="525">
        <v>45884</v>
      </c>
      <c r="G119">
        <v>37081</v>
      </c>
      <c r="H119">
        <v>0</v>
      </c>
      <c r="I119">
        <v>113812</v>
      </c>
      <c r="J119">
        <v>0</v>
      </c>
      <c r="K119">
        <v>0</v>
      </c>
      <c r="L119">
        <v>0</v>
      </c>
      <c r="M119">
        <v>0</v>
      </c>
      <c r="N119">
        <v>150893</v>
      </c>
      <c r="O119">
        <v>8922</v>
      </c>
      <c r="P119">
        <v>0</v>
      </c>
      <c r="Q119">
        <v>967256</v>
      </c>
      <c r="R119">
        <v>106739</v>
      </c>
      <c r="S119">
        <v>0</v>
      </c>
      <c r="T119">
        <v>0</v>
      </c>
      <c r="U119">
        <v>0</v>
      </c>
      <c r="V119">
        <v>7308</v>
      </c>
      <c r="W119">
        <v>1090225</v>
      </c>
      <c r="X119">
        <v>1241118</v>
      </c>
      <c r="Y119">
        <v>0</v>
      </c>
      <c r="Z119">
        <v>17985</v>
      </c>
      <c r="AA119">
        <v>0</v>
      </c>
      <c r="AB119">
        <v>0</v>
      </c>
      <c r="AC119">
        <v>0</v>
      </c>
      <c r="AD119">
        <v>0</v>
      </c>
      <c r="AE119">
        <v>0</v>
      </c>
      <c r="AF119">
        <v>0</v>
      </c>
      <c r="AG119">
        <v>17985</v>
      </c>
      <c r="AH119">
        <v>1259103</v>
      </c>
      <c r="AI119">
        <v>420167</v>
      </c>
      <c r="AJ119">
        <v>109649</v>
      </c>
      <c r="AK119">
        <v>36485</v>
      </c>
      <c r="AL119">
        <v>19110</v>
      </c>
      <c r="AM119">
        <v>37870</v>
      </c>
      <c r="AN119">
        <v>942310</v>
      </c>
      <c r="AO119">
        <v>1565591</v>
      </c>
      <c r="AP119">
        <v>606834</v>
      </c>
      <c r="AQ119">
        <v>2172425</v>
      </c>
      <c r="AR119">
        <v>-913322</v>
      </c>
      <c r="AS119">
        <v>54155</v>
      </c>
      <c r="AT119">
        <v>0</v>
      </c>
      <c r="AU119">
        <v>985116</v>
      </c>
      <c r="AV119">
        <v>26484</v>
      </c>
      <c r="AW119">
        <v>0</v>
      </c>
      <c r="AX119">
        <v>0</v>
      </c>
      <c r="AY119">
        <v>187500</v>
      </c>
      <c r="AZ119">
        <v>1253255</v>
      </c>
      <c r="BA119">
        <v>339933</v>
      </c>
      <c r="BB119">
        <v>14023725</v>
      </c>
      <c r="BC119">
        <v>14363658</v>
      </c>
      <c r="BD119">
        <v>468117</v>
      </c>
      <c r="BE119">
        <v>439630</v>
      </c>
      <c r="BF119">
        <v>0</v>
      </c>
      <c r="BG119">
        <v>0</v>
      </c>
      <c r="BH119">
        <v>304244</v>
      </c>
      <c r="BI119">
        <v>1211991</v>
      </c>
      <c r="BJ119">
        <v>0</v>
      </c>
      <c r="BK119">
        <v>0</v>
      </c>
      <c r="BL119">
        <v>0</v>
      </c>
      <c r="BM119">
        <v>0</v>
      </c>
      <c r="BN119">
        <v>0</v>
      </c>
      <c r="BO119">
        <v>0</v>
      </c>
      <c r="BP119">
        <v>0</v>
      </c>
      <c r="BQ119">
        <v>0</v>
      </c>
      <c r="BR119">
        <v>1526833</v>
      </c>
      <c r="BS119">
        <v>0</v>
      </c>
      <c r="BT119">
        <v>0</v>
      </c>
      <c r="BU119">
        <v>0</v>
      </c>
      <c r="BV119">
        <v>0</v>
      </c>
      <c r="BW119">
        <v>0</v>
      </c>
      <c r="BX119">
        <v>0</v>
      </c>
      <c r="BY119">
        <v>0</v>
      </c>
      <c r="BZ119">
        <v>0</v>
      </c>
      <c r="CA119">
        <v>0</v>
      </c>
      <c r="CB119">
        <v>0</v>
      </c>
      <c r="CC119">
        <v>0</v>
      </c>
      <c r="CD119">
        <v>14732</v>
      </c>
      <c r="CE119">
        <v>149919</v>
      </c>
      <c r="CF119">
        <v>4650</v>
      </c>
      <c r="CG119" t="s">
        <v>7884</v>
      </c>
    </row>
    <row r="120" spans="1:85" x14ac:dyDescent="0.25">
      <c r="A120" t="s">
        <v>7975</v>
      </c>
      <c r="B120" t="s">
        <v>7881</v>
      </c>
      <c r="C120" t="s">
        <v>8118</v>
      </c>
      <c r="D120" t="s">
        <v>8119</v>
      </c>
      <c r="E120" s="525">
        <v>45657</v>
      </c>
      <c r="F120" s="525">
        <v>45742</v>
      </c>
      <c r="G120">
        <v>1444211</v>
      </c>
      <c r="H120">
        <v>0</v>
      </c>
      <c r="I120">
        <v>111972</v>
      </c>
      <c r="J120">
        <v>0</v>
      </c>
      <c r="K120">
        <v>0</v>
      </c>
      <c r="L120">
        <v>0</v>
      </c>
      <c r="M120">
        <v>0</v>
      </c>
      <c r="N120">
        <v>1556183</v>
      </c>
      <c r="O120">
        <v>12236</v>
      </c>
      <c r="P120">
        <v>0</v>
      </c>
      <c r="Q120">
        <v>0</v>
      </c>
      <c r="R120">
        <v>162062</v>
      </c>
      <c r="S120">
        <v>0</v>
      </c>
      <c r="T120">
        <v>433955</v>
      </c>
      <c r="U120">
        <v>39125</v>
      </c>
      <c r="V120">
        <v>58672</v>
      </c>
      <c r="W120">
        <v>706050</v>
      </c>
      <c r="X120">
        <v>2262233</v>
      </c>
      <c r="Y120">
        <v>2975</v>
      </c>
      <c r="Z120">
        <v>0</v>
      </c>
      <c r="AA120">
        <v>0</v>
      </c>
      <c r="AB120">
        <v>6919</v>
      </c>
      <c r="AC120">
        <v>77513</v>
      </c>
      <c r="AD120">
        <v>134327</v>
      </c>
      <c r="AE120">
        <v>0</v>
      </c>
      <c r="AF120">
        <v>17670</v>
      </c>
      <c r="AG120">
        <v>239404</v>
      </c>
      <c r="AH120">
        <v>2501637</v>
      </c>
      <c r="AI120">
        <v>1263943</v>
      </c>
      <c r="AJ120">
        <v>219130</v>
      </c>
      <c r="AK120">
        <v>155991</v>
      </c>
      <c r="AL120">
        <v>229652</v>
      </c>
      <c r="AM120">
        <v>46199</v>
      </c>
      <c r="AN120">
        <v>601548</v>
      </c>
      <c r="AO120">
        <v>2516463</v>
      </c>
      <c r="AP120">
        <v>0</v>
      </c>
      <c r="AQ120">
        <v>2516463</v>
      </c>
      <c r="AR120">
        <v>-14826</v>
      </c>
      <c r="AS120">
        <v>10688</v>
      </c>
      <c r="AT120">
        <v>0</v>
      </c>
      <c r="AU120">
        <v>3058152</v>
      </c>
      <c r="AV120">
        <v>96730</v>
      </c>
      <c r="AW120">
        <v>0</v>
      </c>
      <c r="AX120">
        <v>0</v>
      </c>
      <c r="AY120">
        <v>0</v>
      </c>
      <c r="AZ120">
        <v>3165570</v>
      </c>
      <c r="BA120">
        <v>3150744</v>
      </c>
      <c r="BB120">
        <v>0</v>
      </c>
      <c r="BC120">
        <v>0</v>
      </c>
      <c r="BD120">
        <v>307590</v>
      </c>
      <c r="BE120">
        <v>1237562</v>
      </c>
      <c r="BF120">
        <v>0</v>
      </c>
      <c r="BG120">
        <v>0</v>
      </c>
      <c r="BH120">
        <v>769463</v>
      </c>
      <c r="BI120">
        <v>2314615</v>
      </c>
      <c r="BJ120">
        <v>0</v>
      </c>
      <c r="BK120">
        <v>0</v>
      </c>
      <c r="BL120">
        <v>0</v>
      </c>
      <c r="BM120">
        <v>0</v>
      </c>
      <c r="BN120">
        <v>0</v>
      </c>
      <c r="BO120">
        <v>0</v>
      </c>
      <c r="BP120">
        <v>0</v>
      </c>
      <c r="BQ120">
        <v>0</v>
      </c>
      <c r="BR120">
        <v>0</v>
      </c>
      <c r="BS120">
        <v>0</v>
      </c>
      <c r="BT120">
        <v>0</v>
      </c>
      <c r="BU120">
        <v>15789</v>
      </c>
      <c r="BV120">
        <v>0</v>
      </c>
      <c r="BW120">
        <v>0</v>
      </c>
      <c r="BX120">
        <v>0</v>
      </c>
      <c r="BY120">
        <v>0</v>
      </c>
      <c r="BZ120">
        <v>0</v>
      </c>
      <c r="CA120">
        <v>0</v>
      </c>
      <c r="CB120">
        <v>0</v>
      </c>
      <c r="CC120">
        <v>0</v>
      </c>
      <c r="CD120">
        <v>0</v>
      </c>
      <c r="CE120">
        <v>0</v>
      </c>
      <c r="CF120">
        <v>0</v>
      </c>
      <c r="CG120" t="s">
        <v>7884</v>
      </c>
    </row>
    <row r="121" spans="1:85" x14ac:dyDescent="0.25">
      <c r="A121" t="s">
        <v>7927</v>
      </c>
      <c r="B121" t="s">
        <v>7886</v>
      </c>
      <c r="C121" t="s">
        <v>8120</v>
      </c>
      <c r="D121" t="s">
        <v>6349</v>
      </c>
      <c r="E121" s="525">
        <v>45657</v>
      </c>
      <c r="F121" s="525">
        <v>45864</v>
      </c>
      <c r="G121">
        <v>1736039</v>
      </c>
      <c r="H121">
        <v>0</v>
      </c>
      <c r="I121">
        <v>3645633</v>
      </c>
      <c r="J121">
        <v>0</v>
      </c>
      <c r="K121">
        <v>0</v>
      </c>
      <c r="L121">
        <v>0</v>
      </c>
      <c r="M121">
        <v>959694</v>
      </c>
      <c r="N121">
        <v>6341366</v>
      </c>
      <c r="O121">
        <v>817415</v>
      </c>
      <c r="P121">
        <v>0</v>
      </c>
      <c r="Q121">
        <v>631717</v>
      </c>
      <c r="R121">
        <v>655029</v>
      </c>
      <c r="S121">
        <v>0</v>
      </c>
      <c r="T121">
        <v>0</v>
      </c>
      <c r="U121">
        <v>61440</v>
      </c>
      <c r="V121">
        <v>0</v>
      </c>
      <c r="W121">
        <v>2165601</v>
      </c>
      <c r="X121">
        <v>8506967</v>
      </c>
      <c r="Y121">
        <v>1769101</v>
      </c>
      <c r="Z121">
        <v>489094</v>
      </c>
      <c r="AA121">
        <v>305149</v>
      </c>
      <c r="AB121">
        <v>398167</v>
      </c>
      <c r="AC121">
        <v>3550685</v>
      </c>
      <c r="AD121">
        <v>9952653</v>
      </c>
      <c r="AE121">
        <v>0</v>
      </c>
      <c r="AF121">
        <v>583380</v>
      </c>
      <c r="AG121">
        <v>17048229</v>
      </c>
      <c r="AH121">
        <v>25555196</v>
      </c>
      <c r="AI121">
        <v>9810477</v>
      </c>
      <c r="AJ121">
        <v>1365196</v>
      </c>
      <c r="AK121">
        <v>470312</v>
      </c>
      <c r="AL121">
        <v>3625354</v>
      </c>
      <c r="AM121">
        <v>435060</v>
      </c>
      <c r="AN121">
        <v>3867693</v>
      </c>
      <c r="AO121">
        <v>19574092</v>
      </c>
      <c r="AP121">
        <v>11519111</v>
      </c>
      <c r="AQ121">
        <v>31093203</v>
      </c>
      <c r="AR121">
        <v>-5538007</v>
      </c>
      <c r="AS121">
        <v>1224763</v>
      </c>
      <c r="AT121">
        <v>-543325</v>
      </c>
      <c r="AU121" s="1006">
        <v>14819490</v>
      </c>
      <c r="AV121">
        <v>2613043</v>
      </c>
      <c r="AW121">
        <v>0</v>
      </c>
      <c r="AX121">
        <v>0</v>
      </c>
      <c r="AY121">
        <v>3461600</v>
      </c>
      <c r="AZ121">
        <v>21575571</v>
      </c>
      <c r="BA121">
        <v>16037564</v>
      </c>
      <c r="BB121">
        <v>156888091</v>
      </c>
      <c r="BC121">
        <v>172925655</v>
      </c>
      <c r="BD121">
        <v>4662660</v>
      </c>
      <c r="BE121">
        <v>5792784</v>
      </c>
      <c r="BF121">
        <v>1126831</v>
      </c>
      <c r="BG121">
        <v>1952117</v>
      </c>
      <c r="BH121">
        <v>1894895</v>
      </c>
      <c r="BI121">
        <v>15429287</v>
      </c>
      <c r="BJ121">
        <v>8540000</v>
      </c>
      <c r="BK121">
        <v>0</v>
      </c>
      <c r="BL121">
        <v>0</v>
      </c>
      <c r="BM121">
        <v>8540000</v>
      </c>
      <c r="BN121">
        <v>3414969</v>
      </c>
      <c r="BO121">
        <v>0</v>
      </c>
      <c r="BP121">
        <v>20069780</v>
      </c>
      <c r="BQ121">
        <v>23484749</v>
      </c>
      <c r="BR121">
        <v>0</v>
      </c>
      <c r="BS121">
        <v>0</v>
      </c>
      <c r="BT121">
        <v>127330</v>
      </c>
      <c r="BU121">
        <v>13007219</v>
      </c>
      <c r="BV121">
        <v>11918947</v>
      </c>
      <c r="BW121">
        <v>673719</v>
      </c>
      <c r="BX121" s="1006">
        <v>1118628000</v>
      </c>
      <c r="BY121">
        <v>2.2200000000000002</v>
      </c>
      <c r="BZ121">
        <v>65702</v>
      </c>
      <c r="CA121">
        <v>9.41</v>
      </c>
      <c r="CB121">
        <v>75</v>
      </c>
      <c r="CC121">
        <v>1434974</v>
      </c>
      <c r="CD121">
        <v>1434974</v>
      </c>
      <c r="CE121">
        <v>2978773</v>
      </c>
      <c r="CF121">
        <v>806993</v>
      </c>
      <c r="CG121" t="s">
        <v>7884</v>
      </c>
    </row>
    <row r="122" spans="1:85" x14ac:dyDescent="0.25">
      <c r="A122" t="s">
        <v>7913</v>
      </c>
      <c r="B122" t="s">
        <v>7881</v>
      </c>
      <c r="C122" t="s">
        <v>8121</v>
      </c>
      <c r="D122" t="s">
        <v>8122</v>
      </c>
      <c r="E122" s="525">
        <v>45657</v>
      </c>
      <c r="F122" s="525">
        <v>45819</v>
      </c>
      <c r="G122">
        <v>490649</v>
      </c>
      <c r="H122">
        <v>0</v>
      </c>
      <c r="I122">
        <v>727075</v>
      </c>
      <c r="J122">
        <v>0</v>
      </c>
      <c r="K122">
        <v>76089</v>
      </c>
      <c r="L122">
        <v>0</v>
      </c>
      <c r="M122">
        <v>0</v>
      </c>
      <c r="N122">
        <v>1293813</v>
      </c>
      <c r="O122">
        <v>0</v>
      </c>
      <c r="P122">
        <v>0</v>
      </c>
      <c r="Q122">
        <v>0</v>
      </c>
      <c r="R122">
        <v>237537</v>
      </c>
      <c r="S122">
        <v>0</v>
      </c>
      <c r="T122">
        <v>209903</v>
      </c>
      <c r="U122">
        <v>0</v>
      </c>
      <c r="V122">
        <v>38447</v>
      </c>
      <c r="W122">
        <v>485887</v>
      </c>
      <c r="X122">
        <v>1779700</v>
      </c>
      <c r="Y122">
        <v>1170056</v>
      </c>
      <c r="Z122">
        <v>95169</v>
      </c>
      <c r="AA122">
        <v>0</v>
      </c>
      <c r="AB122">
        <v>209522</v>
      </c>
      <c r="AC122">
        <v>721683</v>
      </c>
      <c r="AD122">
        <v>2863964</v>
      </c>
      <c r="AE122">
        <v>0</v>
      </c>
      <c r="AF122">
        <v>1691229</v>
      </c>
      <c r="AG122">
        <v>6751623</v>
      </c>
      <c r="AH122">
        <v>8531323</v>
      </c>
      <c r="AI122">
        <v>2996053</v>
      </c>
      <c r="AJ122">
        <v>615950</v>
      </c>
      <c r="AK122">
        <v>152296</v>
      </c>
      <c r="AL122">
        <v>1546648</v>
      </c>
      <c r="AM122">
        <v>460182</v>
      </c>
      <c r="AN122">
        <v>1676885</v>
      </c>
      <c r="AO122">
        <v>7448014</v>
      </c>
      <c r="AP122">
        <v>5624280</v>
      </c>
      <c r="AQ122">
        <v>13072294</v>
      </c>
      <c r="AR122">
        <v>-4540971</v>
      </c>
      <c r="AS122">
        <v>0</v>
      </c>
      <c r="AT122">
        <v>0</v>
      </c>
      <c r="AU122">
        <v>4687114</v>
      </c>
      <c r="AV122">
        <v>1076363</v>
      </c>
      <c r="AW122">
        <v>0</v>
      </c>
      <c r="AX122">
        <v>0</v>
      </c>
      <c r="AY122">
        <v>429436</v>
      </c>
      <c r="AZ122">
        <v>6192913</v>
      </c>
      <c r="BA122">
        <v>1651942</v>
      </c>
      <c r="BB122">
        <v>0</v>
      </c>
      <c r="BC122">
        <v>0</v>
      </c>
      <c r="BD122">
        <v>796892</v>
      </c>
      <c r="BE122">
        <v>125900</v>
      </c>
      <c r="BF122">
        <v>0</v>
      </c>
      <c r="BG122">
        <v>8936</v>
      </c>
      <c r="BH122">
        <v>885903</v>
      </c>
      <c r="BI122">
        <v>1817631</v>
      </c>
      <c r="BJ122">
        <v>8542800</v>
      </c>
      <c r="BK122">
        <v>0</v>
      </c>
      <c r="BL122">
        <v>0</v>
      </c>
      <c r="BM122">
        <v>8542800</v>
      </c>
      <c r="BN122">
        <v>1154720</v>
      </c>
      <c r="BO122">
        <v>0</v>
      </c>
      <c r="BP122">
        <v>0</v>
      </c>
      <c r="BQ122">
        <v>1154720</v>
      </c>
      <c r="BR122">
        <v>0</v>
      </c>
      <c r="BS122">
        <v>0</v>
      </c>
      <c r="BT122">
        <v>0</v>
      </c>
      <c r="BU122">
        <v>1688400</v>
      </c>
      <c r="BV122">
        <v>0</v>
      </c>
      <c r="BW122">
        <v>275033</v>
      </c>
      <c r="BX122" s="1006">
        <v>307706810</v>
      </c>
      <c r="BY122">
        <v>0</v>
      </c>
      <c r="BZ122">
        <v>61119</v>
      </c>
      <c r="CA122">
        <v>4.7</v>
      </c>
      <c r="CB122">
        <v>21</v>
      </c>
      <c r="CC122">
        <v>443381</v>
      </c>
      <c r="CD122">
        <v>0</v>
      </c>
      <c r="CE122">
        <v>1027559</v>
      </c>
      <c r="CF122">
        <v>57989</v>
      </c>
      <c r="CG122" t="s">
        <v>7884</v>
      </c>
    </row>
    <row r="123" spans="1:85" x14ac:dyDescent="0.25">
      <c r="A123" t="s">
        <v>8123</v>
      </c>
      <c r="B123" t="s">
        <v>7881</v>
      </c>
      <c r="C123" t="s">
        <v>8124</v>
      </c>
      <c r="D123" t="s">
        <v>8125</v>
      </c>
      <c r="E123" s="525">
        <v>45657</v>
      </c>
      <c r="F123" s="525">
        <v>45775</v>
      </c>
      <c r="G123">
        <v>47068</v>
      </c>
      <c r="H123">
        <v>0</v>
      </c>
      <c r="I123">
        <v>204961</v>
      </c>
      <c r="J123">
        <v>0</v>
      </c>
      <c r="K123">
        <v>0</v>
      </c>
      <c r="L123">
        <v>0</v>
      </c>
      <c r="M123">
        <v>0</v>
      </c>
      <c r="N123">
        <v>252029</v>
      </c>
      <c r="O123">
        <v>8505</v>
      </c>
      <c r="P123">
        <v>0</v>
      </c>
      <c r="Q123">
        <v>18402</v>
      </c>
      <c r="R123">
        <v>0</v>
      </c>
      <c r="S123">
        <v>0</v>
      </c>
      <c r="T123">
        <v>34137</v>
      </c>
      <c r="U123">
        <v>0</v>
      </c>
      <c r="V123">
        <v>35543</v>
      </c>
      <c r="W123">
        <v>96587</v>
      </c>
      <c r="X123">
        <v>348616</v>
      </c>
      <c r="Y123">
        <v>51611</v>
      </c>
      <c r="Z123">
        <v>0</v>
      </c>
      <c r="AA123">
        <v>0</v>
      </c>
      <c r="AB123">
        <v>0</v>
      </c>
      <c r="AC123">
        <v>107970</v>
      </c>
      <c r="AD123">
        <v>0</v>
      </c>
      <c r="AE123">
        <v>0</v>
      </c>
      <c r="AF123">
        <v>4778</v>
      </c>
      <c r="AG123">
        <v>164359</v>
      </c>
      <c r="AH123">
        <v>512975</v>
      </c>
      <c r="AI123">
        <v>677779</v>
      </c>
      <c r="AJ123">
        <v>125563</v>
      </c>
      <c r="AK123">
        <v>75339</v>
      </c>
      <c r="AL123">
        <v>22969</v>
      </c>
      <c r="AM123">
        <v>37295</v>
      </c>
      <c r="AN123">
        <v>118307</v>
      </c>
      <c r="AO123">
        <v>1057252</v>
      </c>
      <c r="AP123">
        <v>0</v>
      </c>
      <c r="AQ123">
        <v>1057252</v>
      </c>
      <c r="AR123">
        <v>-544277</v>
      </c>
      <c r="AS123">
        <v>0</v>
      </c>
      <c r="AT123">
        <v>0</v>
      </c>
      <c r="AU123">
        <v>1495645</v>
      </c>
      <c r="AV123">
        <v>92794</v>
      </c>
      <c r="AW123">
        <v>0</v>
      </c>
      <c r="AX123">
        <v>0</v>
      </c>
      <c r="AY123">
        <v>82348</v>
      </c>
      <c r="AZ123">
        <v>1670787</v>
      </c>
      <c r="BA123">
        <v>1126510</v>
      </c>
      <c r="BB123">
        <v>0</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24701</v>
      </c>
      <c r="BX123" s="1006">
        <v>48591800</v>
      </c>
      <c r="BY123">
        <v>0.85</v>
      </c>
      <c r="BZ123">
        <v>12814</v>
      </c>
      <c r="CA123">
        <v>10.199999999999999</v>
      </c>
      <c r="CB123">
        <v>8</v>
      </c>
      <c r="CC123">
        <v>0</v>
      </c>
      <c r="CD123">
        <v>0</v>
      </c>
      <c r="CE123">
        <v>387462</v>
      </c>
      <c r="CF123">
        <v>17201</v>
      </c>
      <c r="CG123" t="s">
        <v>7884</v>
      </c>
    </row>
    <row r="124" spans="1:85" x14ac:dyDescent="0.25">
      <c r="A124" t="s">
        <v>7949</v>
      </c>
      <c r="B124" t="s">
        <v>7881</v>
      </c>
      <c r="C124" t="s">
        <v>8126</v>
      </c>
      <c r="D124" t="s">
        <v>6387</v>
      </c>
      <c r="E124" s="525">
        <v>45657</v>
      </c>
      <c r="F124" s="525">
        <v>45775</v>
      </c>
      <c r="G124">
        <v>105497</v>
      </c>
      <c r="H124">
        <v>0</v>
      </c>
      <c r="I124">
        <v>111666</v>
      </c>
      <c r="J124">
        <v>0</v>
      </c>
      <c r="K124">
        <v>0</v>
      </c>
      <c r="L124">
        <v>0</v>
      </c>
      <c r="M124">
        <v>0</v>
      </c>
      <c r="N124">
        <v>217163</v>
      </c>
      <c r="O124">
        <v>0</v>
      </c>
      <c r="P124">
        <v>935</v>
      </c>
      <c r="Q124">
        <v>316957</v>
      </c>
      <c r="R124">
        <v>211672</v>
      </c>
      <c r="S124">
        <v>107798</v>
      </c>
      <c r="T124">
        <v>89688</v>
      </c>
      <c r="U124">
        <v>39648</v>
      </c>
      <c r="V124">
        <v>8918</v>
      </c>
      <c r="W124">
        <v>775616</v>
      </c>
      <c r="X124">
        <v>992779</v>
      </c>
      <c r="Y124">
        <v>485823</v>
      </c>
      <c r="Z124">
        <v>0</v>
      </c>
      <c r="AA124">
        <v>0</v>
      </c>
      <c r="AB124">
        <v>294452</v>
      </c>
      <c r="AC124">
        <v>691969</v>
      </c>
      <c r="AD124">
        <v>425096</v>
      </c>
      <c r="AE124">
        <v>0</v>
      </c>
      <c r="AF124">
        <v>0</v>
      </c>
      <c r="AG124">
        <v>1897340</v>
      </c>
      <c r="AH124">
        <v>2890119</v>
      </c>
      <c r="AI124">
        <v>1184748</v>
      </c>
      <c r="AJ124">
        <v>313361</v>
      </c>
      <c r="AK124">
        <v>198176</v>
      </c>
      <c r="AL124">
        <v>1013174</v>
      </c>
      <c r="AM124">
        <v>122915</v>
      </c>
      <c r="AN124">
        <v>16599</v>
      </c>
      <c r="AO124">
        <v>2848973</v>
      </c>
      <c r="AP124">
        <v>2453233</v>
      </c>
      <c r="AQ124">
        <v>5302206</v>
      </c>
      <c r="AR124">
        <v>-2412087</v>
      </c>
      <c r="AS124">
        <v>808892</v>
      </c>
      <c r="AT124">
        <v>-50657</v>
      </c>
      <c r="AU124">
        <v>19001639</v>
      </c>
      <c r="AV124">
        <v>226574</v>
      </c>
      <c r="AW124">
        <v>0</v>
      </c>
      <c r="AX124">
        <v>-26715233</v>
      </c>
      <c r="AY124">
        <v>-2108</v>
      </c>
      <c r="AZ124">
        <v>-6730893</v>
      </c>
      <c r="BA124">
        <v>-9142980</v>
      </c>
      <c r="BB124">
        <v>84621025</v>
      </c>
      <c r="BC124">
        <v>75478045</v>
      </c>
      <c r="BD124">
        <v>19036133</v>
      </c>
      <c r="BE124">
        <v>3429</v>
      </c>
      <c r="BF124">
        <v>0</v>
      </c>
      <c r="BG124">
        <v>0</v>
      </c>
      <c r="BH124">
        <v>0</v>
      </c>
      <c r="BI124">
        <v>19039562</v>
      </c>
      <c r="BJ124">
        <v>0</v>
      </c>
      <c r="BK124">
        <v>0</v>
      </c>
      <c r="BL124">
        <v>0</v>
      </c>
      <c r="BM124">
        <v>0</v>
      </c>
      <c r="BN124">
        <v>0</v>
      </c>
      <c r="BO124">
        <v>0</v>
      </c>
      <c r="BP124">
        <v>460298</v>
      </c>
      <c r="BQ124">
        <v>460298</v>
      </c>
      <c r="BR124">
        <v>8067894</v>
      </c>
      <c r="BS124">
        <v>0</v>
      </c>
      <c r="BT124">
        <v>0</v>
      </c>
      <c r="BU124">
        <v>0</v>
      </c>
      <c r="BV124">
        <v>0</v>
      </c>
      <c r="BW124">
        <v>61409</v>
      </c>
      <c r="BX124">
        <v>84382069</v>
      </c>
      <c r="BY124">
        <v>1.25</v>
      </c>
      <c r="BZ124">
        <v>24483</v>
      </c>
      <c r="CA124">
        <v>3.54</v>
      </c>
      <c r="CB124">
        <v>15</v>
      </c>
      <c r="CC124">
        <v>39648</v>
      </c>
      <c r="CD124">
        <v>0</v>
      </c>
      <c r="CE124">
        <v>319232</v>
      </c>
      <c r="CF124">
        <v>115036</v>
      </c>
      <c r="CG124" t="s">
        <v>7884</v>
      </c>
    </row>
    <row r="125" spans="1:85" x14ac:dyDescent="0.25">
      <c r="A125" t="s">
        <v>7985</v>
      </c>
      <c r="B125" t="s">
        <v>7881</v>
      </c>
      <c r="C125" t="s">
        <v>8127</v>
      </c>
      <c r="D125" t="s">
        <v>8128</v>
      </c>
      <c r="E125" s="525">
        <v>45473</v>
      </c>
      <c r="F125" s="525">
        <v>45653</v>
      </c>
      <c r="G125">
        <v>40931</v>
      </c>
      <c r="H125">
        <v>0</v>
      </c>
      <c r="I125">
        <v>149125</v>
      </c>
      <c r="J125">
        <v>0</v>
      </c>
      <c r="K125">
        <v>0</v>
      </c>
      <c r="L125">
        <v>0</v>
      </c>
      <c r="M125">
        <v>0</v>
      </c>
      <c r="N125">
        <v>190056</v>
      </c>
      <c r="O125">
        <v>139128</v>
      </c>
      <c r="P125">
        <v>0</v>
      </c>
      <c r="Q125">
        <v>48592</v>
      </c>
      <c r="R125">
        <v>51851</v>
      </c>
      <c r="S125">
        <v>0</v>
      </c>
      <c r="T125">
        <v>27390</v>
      </c>
      <c r="U125">
        <v>17674</v>
      </c>
      <c r="V125">
        <v>28697</v>
      </c>
      <c r="W125">
        <v>313332</v>
      </c>
      <c r="X125">
        <v>503388</v>
      </c>
      <c r="Y125">
        <v>37941</v>
      </c>
      <c r="Z125">
        <v>0</v>
      </c>
      <c r="AA125">
        <v>0</v>
      </c>
      <c r="AB125">
        <v>0</v>
      </c>
      <c r="AC125">
        <v>401510</v>
      </c>
      <c r="AD125">
        <v>322241</v>
      </c>
      <c r="AE125">
        <v>0</v>
      </c>
      <c r="AF125">
        <v>2540</v>
      </c>
      <c r="AG125">
        <v>764232</v>
      </c>
      <c r="AH125">
        <v>1267620</v>
      </c>
      <c r="AI125">
        <v>1791252</v>
      </c>
      <c r="AJ125">
        <v>293613</v>
      </c>
      <c r="AK125">
        <v>730814</v>
      </c>
      <c r="AL125">
        <v>641328</v>
      </c>
      <c r="AM125">
        <v>136689</v>
      </c>
      <c r="AN125">
        <v>499966</v>
      </c>
      <c r="AO125">
        <v>4093662</v>
      </c>
      <c r="AP125">
        <v>1660867</v>
      </c>
      <c r="AQ125">
        <v>5754529</v>
      </c>
      <c r="AR125">
        <v>-4486909</v>
      </c>
      <c r="AS125">
        <v>2250</v>
      </c>
      <c r="AT125">
        <v>0</v>
      </c>
      <c r="AU125">
        <v>2448132</v>
      </c>
      <c r="AV125">
        <v>30357</v>
      </c>
      <c r="AW125">
        <v>3393196</v>
      </c>
      <c r="AX125">
        <v>0</v>
      </c>
      <c r="AY125">
        <v>1768258</v>
      </c>
      <c r="AZ125">
        <v>7642193</v>
      </c>
      <c r="BA125">
        <v>3155284</v>
      </c>
      <c r="BB125">
        <v>56230335</v>
      </c>
      <c r="BC125" s="1006">
        <v>59385620</v>
      </c>
      <c r="BD125">
        <v>19587</v>
      </c>
      <c r="BE125">
        <v>4541561</v>
      </c>
      <c r="BF125">
        <v>153765</v>
      </c>
      <c r="BG125">
        <v>0</v>
      </c>
      <c r="BH125">
        <v>762967</v>
      </c>
      <c r="BI125">
        <v>5477880</v>
      </c>
      <c r="BJ125">
        <v>0</v>
      </c>
      <c r="BK125">
        <v>0</v>
      </c>
      <c r="BL125">
        <v>0</v>
      </c>
      <c r="BM125">
        <v>0</v>
      </c>
      <c r="BN125">
        <v>0</v>
      </c>
      <c r="BO125">
        <v>0</v>
      </c>
      <c r="BP125">
        <v>0</v>
      </c>
      <c r="BQ125">
        <v>0</v>
      </c>
      <c r="BR125">
        <v>1028216</v>
      </c>
      <c r="BS125">
        <v>0</v>
      </c>
      <c r="BT125">
        <v>0</v>
      </c>
      <c r="BU125">
        <v>0</v>
      </c>
      <c r="BV125">
        <v>0</v>
      </c>
      <c r="BW125">
        <v>30592</v>
      </c>
      <c r="BX125" s="1006">
        <v>35203000</v>
      </c>
      <c r="BY125">
        <v>1.59</v>
      </c>
      <c r="BZ125">
        <v>16239</v>
      </c>
      <c r="CA125">
        <v>6.21</v>
      </c>
      <c r="CB125">
        <v>18</v>
      </c>
      <c r="CC125">
        <v>420131</v>
      </c>
      <c r="CD125">
        <v>0</v>
      </c>
      <c r="CE125">
        <v>308193</v>
      </c>
      <c r="CF125">
        <v>0</v>
      </c>
      <c r="CG125" t="s">
        <v>7884</v>
      </c>
    </row>
    <row r="126" spans="1:85" x14ac:dyDescent="0.25">
      <c r="A126" t="s">
        <v>8013</v>
      </c>
      <c r="B126" t="s">
        <v>7886</v>
      </c>
      <c r="C126" t="s">
        <v>8129</v>
      </c>
      <c r="D126" t="s">
        <v>8130</v>
      </c>
      <c r="E126" s="525">
        <v>45657</v>
      </c>
      <c r="F126" s="525">
        <v>45771</v>
      </c>
      <c r="G126">
        <v>341850</v>
      </c>
      <c r="H126">
        <v>0</v>
      </c>
      <c r="I126">
        <v>587664</v>
      </c>
      <c r="J126">
        <v>0</v>
      </c>
      <c r="K126">
        <v>0</v>
      </c>
      <c r="L126">
        <v>0</v>
      </c>
      <c r="M126">
        <v>1146889</v>
      </c>
      <c r="N126">
        <v>2076403</v>
      </c>
      <c r="O126">
        <v>200790</v>
      </c>
      <c r="P126">
        <v>0</v>
      </c>
      <c r="Q126">
        <v>196431</v>
      </c>
      <c r="R126">
        <v>430863</v>
      </c>
      <c r="S126">
        <v>0</v>
      </c>
      <c r="T126">
        <v>384823</v>
      </c>
      <c r="U126">
        <v>0</v>
      </c>
      <c r="V126">
        <v>381125</v>
      </c>
      <c r="W126">
        <v>1594032</v>
      </c>
      <c r="X126">
        <v>3670435</v>
      </c>
      <c r="Y126">
        <v>505362</v>
      </c>
      <c r="Z126">
        <v>292588</v>
      </c>
      <c r="AA126">
        <v>154032</v>
      </c>
      <c r="AB126">
        <v>57969</v>
      </c>
      <c r="AC126">
        <v>1855935</v>
      </c>
      <c r="AD126">
        <v>6482326</v>
      </c>
      <c r="AE126">
        <v>0</v>
      </c>
      <c r="AF126">
        <v>175805</v>
      </c>
      <c r="AG126">
        <v>9524017</v>
      </c>
      <c r="AH126">
        <v>13194452</v>
      </c>
      <c r="AI126">
        <v>3407409</v>
      </c>
      <c r="AJ126">
        <v>567409</v>
      </c>
      <c r="AK126">
        <v>1968108</v>
      </c>
      <c r="AL126">
        <v>2266951</v>
      </c>
      <c r="AM126">
        <v>236591</v>
      </c>
      <c r="AN126">
        <v>143003</v>
      </c>
      <c r="AO126">
        <v>8589471</v>
      </c>
      <c r="AP126">
        <v>5521109</v>
      </c>
      <c r="AQ126">
        <v>14110580</v>
      </c>
      <c r="AR126">
        <v>-916128</v>
      </c>
      <c r="AS126">
        <v>2559742</v>
      </c>
      <c r="AT126">
        <v>0</v>
      </c>
      <c r="AU126">
        <v>19614384</v>
      </c>
      <c r="AV126">
        <v>2256318</v>
      </c>
      <c r="AW126">
        <v>0</v>
      </c>
      <c r="AX126">
        <v>0</v>
      </c>
      <c r="AY126">
        <v>1585144</v>
      </c>
      <c r="AZ126">
        <v>26015588</v>
      </c>
      <c r="BA126">
        <v>25099460</v>
      </c>
      <c r="BB126">
        <v>195610333</v>
      </c>
      <c r="BC126">
        <v>217003516</v>
      </c>
      <c r="BD126">
        <v>5419800</v>
      </c>
      <c r="BE126" s="1006">
        <v>15793910</v>
      </c>
      <c r="BF126">
        <v>22332534</v>
      </c>
      <c r="BG126">
        <v>0</v>
      </c>
      <c r="BH126">
        <v>2307689</v>
      </c>
      <c r="BI126">
        <v>45853933</v>
      </c>
      <c r="BJ126">
        <v>0</v>
      </c>
      <c r="BK126">
        <v>21068681</v>
      </c>
      <c r="BL126">
        <v>0</v>
      </c>
      <c r="BM126">
        <v>21068681</v>
      </c>
      <c r="BN126">
        <v>361636</v>
      </c>
      <c r="BO126">
        <v>0</v>
      </c>
      <c r="BP126">
        <v>0</v>
      </c>
      <c r="BQ126">
        <v>361636</v>
      </c>
      <c r="BR126">
        <v>62536939</v>
      </c>
      <c r="BS126">
        <v>0</v>
      </c>
      <c r="BT126">
        <v>0</v>
      </c>
      <c r="BU126">
        <v>0</v>
      </c>
      <c r="BV126">
        <v>0</v>
      </c>
      <c r="BW126">
        <v>546787</v>
      </c>
      <c r="BX126">
        <v>899835515</v>
      </c>
      <c r="BY126">
        <v>0.55000000000000004</v>
      </c>
      <c r="BZ126">
        <v>88221</v>
      </c>
      <c r="CA126">
        <v>3.8</v>
      </c>
      <c r="CB126">
        <v>30</v>
      </c>
      <c r="CC126">
        <v>541063</v>
      </c>
      <c r="CD126">
        <v>1176871</v>
      </c>
      <c r="CE126">
        <v>3671006</v>
      </c>
      <c r="CF126">
        <v>460984</v>
      </c>
      <c r="CG126" t="s">
        <v>7884</v>
      </c>
    </row>
    <row r="127" spans="1:85" x14ac:dyDescent="0.25">
      <c r="A127" t="s">
        <v>7987</v>
      </c>
      <c r="B127" t="s">
        <v>7881</v>
      </c>
      <c r="C127" t="s">
        <v>8131</v>
      </c>
      <c r="D127" t="s">
        <v>8132</v>
      </c>
      <c r="E127" s="525">
        <v>45657</v>
      </c>
      <c r="F127" s="525">
        <v>45852</v>
      </c>
      <c r="G127">
        <v>205850</v>
      </c>
      <c r="H127">
        <v>0</v>
      </c>
      <c r="I127">
        <v>378418</v>
      </c>
      <c r="J127">
        <v>0</v>
      </c>
      <c r="K127">
        <v>9059</v>
      </c>
      <c r="L127">
        <v>0</v>
      </c>
      <c r="M127">
        <v>0</v>
      </c>
      <c r="N127">
        <v>593327</v>
      </c>
      <c r="O127">
        <v>0</v>
      </c>
      <c r="P127">
        <v>0</v>
      </c>
      <c r="Q127">
        <v>146097</v>
      </c>
      <c r="R127">
        <v>345957</v>
      </c>
      <c r="S127">
        <v>0</v>
      </c>
      <c r="T127">
        <v>61493</v>
      </c>
      <c r="U127">
        <v>0</v>
      </c>
      <c r="V127">
        <v>22160</v>
      </c>
      <c r="W127">
        <v>575707</v>
      </c>
      <c r="X127">
        <v>1169034</v>
      </c>
      <c r="Y127">
        <v>132940</v>
      </c>
      <c r="Z127">
        <v>22198</v>
      </c>
      <c r="AA127">
        <v>0</v>
      </c>
      <c r="AB127">
        <v>2159</v>
      </c>
      <c r="AC127">
        <v>1317581</v>
      </c>
      <c r="AD127">
        <v>772709</v>
      </c>
      <c r="AE127">
        <v>59580</v>
      </c>
      <c r="AF127">
        <v>23868</v>
      </c>
      <c r="AG127">
        <v>2331035</v>
      </c>
      <c r="AH127">
        <v>3500069</v>
      </c>
      <c r="AI127">
        <v>1844887</v>
      </c>
      <c r="AJ127">
        <v>434210</v>
      </c>
      <c r="AK127">
        <v>0</v>
      </c>
      <c r="AL127">
        <v>0</v>
      </c>
      <c r="AM127">
        <v>48897</v>
      </c>
      <c r="AN127">
        <v>129590</v>
      </c>
      <c r="AO127">
        <v>2457584</v>
      </c>
      <c r="AP127">
        <v>3343331</v>
      </c>
      <c r="AQ127">
        <v>5800915</v>
      </c>
      <c r="AR127">
        <v>-2300846</v>
      </c>
      <c r="AS127">
        <v>19820</v>
      </c>
      <c r="AT127">
        <v>0</v>
      </c>
      <c r="AU127">
        <v>6801741</v>
      </c>
      <c r="AV127">
        <v>220507</v>
      </c>
      <c r="AW127">
        <v>0</v>
      </c>
      <c r="AX127">
        <v>0</v>
      </c>
      <c r="AY127">
        <v>0</v>
      </c>
      <c r="AZ127">
        <v>7042068</v>
      </c>
      <c r="BA127">
        <v>4741222</v>
      </c>
      <c r="BB127">
        <v>60698778</v>
      </c>
      <c r="BC127">
        <v>63905913</v>
      </c>
      <c r="BD127">
        <v>9165609</v>
      </c>
      <c r="BE127">
        <v>0</v>
      </c>
      <c r="BF127">
        <v>0</v>
      </c>
      <c r="BG127">
        <v>0</v>
      </c>
      <c r="BH127">
        <v>0</v>
      </c>
      <c r="BI127">
        <v>9165609</v>
      </c>
      <c r="BJ127">
        <v>0</v>
      </c>
      <c r="BK127">
        <v>0</v>
      </c>
      <c r="BL127">
        <v>0</v>
      </c>
      <c r="BM127">
        <v>0</v>
      </c>
      <c r="BN127">
        <v>0</v>
      </c>
      <c r="BO127">
        <v>0</v>
      </c>
      <c r="BP127">
        <v>205416</v>
      </c>
      <c r="BQ127">
        <v>205416</v>
      </c>
      <c r="BR127">
        <v>2328565</v>
      </c>
      <c r="BS127">
        <v>0</v>
      </c>
      <c r="BT127">
        <v>0</v>
      </c>
      <c r="BU127">
        <v>0</v>
      </c>
      <c r="BV127">
        <v>0</v>
      </c>
      <c r="BW127">
        <v>92510</v>
      </c>
      <c r="BX127">
        <v>119203144</v>
      </c>
      <c r="BY127">
        <v>1.64</v>
      </c>
      <c r="BZ127">
        <v>50261</v>
      </c>
      <c r="CA127">
        <v>6.41</v>
      </c>
      <c r="CB127">
        <v>16</v>
      </c>
      <c r="CC127">
        <v>457144</v>
      </c>
      <c r="CD127">
        <v>321189</v>
      </c>
      <c r="CE127">
        <v>394644</v>
      </c>
      <c r="CF127">
        <v>129590</v>
      </c>
      <c r="CG127" t="s">
        <v>7884</v>
      </c>
    </row>
    <row r="128" spans="1:85" x14ac:dyDescent="0.25">
      <c r="A128" t="s">
        <v>7995</v>
      </c>
      <c r="B128" t="s">
        <v>7886</v>
      </c>
      <c r="C128" t="s">
        <v>8133</v>
      </c>
      <c r="D128" t="s">
        <v>6368</v>
      </c>
      <c r="E128" s="525">
        <v>45657</v>
      </c>
      <c r="F128" s="525">
        <v>45834</v>
      </c>
      <c r="G128">
        <v>6736662</v>
      </c>
      <c r="H128">
        <v>0</v>
      </c>
      <c r="I128">
        <v>5480486</v>
      </c>
      <c r="J128">
        <v>0</v>
      </c>
      <c r="K128">
        <v>1436545</v>
      </c>
      <c r="L128">
        <v>0</v>
      </c>
      <c r="M128">
        <v>2203219</v>
      </c>
      <c r="N128">
        <v>15856912</v>
      </c>
      <c r="O128">
        <v>872173</v>
      </c>
      <c r="P128">
        <v>0</v>
      </c>
      <c r="Q128">
        <v>856572</v>
      </c>
      <c r="R128">
        <v>2656561</v>
      </c>
      <c r="S128">
        <v>0</v>
      </c>
      <c r="T128">
        <v>1654858</v>
      </c>
      <c r="U128">
        <v>53680</v>
      </c>
      <c r="V128">
        <v>1011122</v>
      </c>
      <c r="W128">
        <v>7104966</v>
      </c>
      <c r="X128">
        <v>22961878</v>
      </c>
      <c r="Y128">
        <v>221953</v>
      </c>
      <c r="Z128">
        <v>9003992</v>
      </c>
      <c r="AA128">
        <v>928212</v>
      </c>
      <c r="AB128">
        <v>1161280</v>
      </c>
      <c r="AC128">
        <v>4587941</v>
      </c>
      <c r="AD128">
        <v>20679134</v>
      </c>
      <c r="AE128">
        <v>0</v>
      </c>
      <c r="AF128">
        <v>0</v>
      </c>
      <c r="AG128">
        <v>36582512</v>
      </c>
      <c r="AH128">
        <v>59544390</v>
      </c>
      <c r="AI128">
        <v>8479610</v>
      </c>
      <c r="AJ128">
        <v>2225503</v>
      </c>
      <c r="AK128">
        <v>4766818</v>
      </c>
      <c r="AL128">
        <v>20911371</v>
      </c>
      <c r="AM128">
        <v>727378</v>
      </c>
      <c r="AN128">
        <v>110408</v>
      </c>
      <c r="AO128">
        <v>37221088</v>
      </c>
      <c r="AP128">
        <v>16855405</v>
      </c>
      <c r="AQ128">
        <v>54076493</v>
      </c>
      <c r="AR128">
        <v>5467897</v>
      </c>
      <c r="AS128">
        <v>8474061</v>
      </c>
      <c r="AT128">
        <v>-2878123</v>
      </c>
      <c r="AU128">
        <v>74309975</v>
      </c>
      <c r="AV128">
        <v>6338154</v>
      </c>
      <c r="AW128">
        <v>0</v>
      </c>
      <c r="AX128">
        <v>41368</v>
      </c>
      <c r="AY128">
        <v>3403922</v>
      </c>
      <c r="AZ128">
        <v>89689357</v>
      </c>
      <c r="BA128">
        <v>95157254</v>
      </c>
      <c r="BB128">
        <v>459447563</v>
      </c>
      <c r="BC128">
        <v>554604815</v>
      </c>
      <c r="BD128">
        <v>4842118</v>
      </c>
      <c r="BE128">
        <v>108982777</v>
      </c>
      <c r="BF128">
        <v>36699801</v>
      </c>
      <c r="BG128">
        <v>504522</v>
      </c>
      <c r="BH128">
        <v>205729</v>
      </c>
      <c r="BI128">
        <v>151234947</v>
      </c>
      <c r="BJ128">
        <v>120932724</v>
      </c>
      <c r="BK128">
        <v>0</v>
      </c>
      <c r="BL128">
        <v>0</v>
      </c>
      <c r="BM128">
        <v>120932724</v>
      </c>
      <c r="BN128">
        <v>78172836</v>
      </c>
      <c r="BO128">
        <v>0</v>
      </c>
      <c r="BP128">
        <v>0</v>
      </c>
      <c r="BQ128">
        <v>78172836</v>
      </c>
      <c r="BR128">
        <v>62717141</v>
      </c>
      <c r="BS128">
        <v>121279488</v>
      </c>
      <c r="BT128">
        <v>0</v>
      </c>
      <c r="BU128">
        <v>2757513</v>
      </c>
      <c r="BV128">
        <v>0</v>
      </c>
      <c r="BW128">
        <v>1546165</v>
      </c>
      <c r="BX128">
        <v>2146197</v>
      </c>
      <c r="BY128">
        <v>3.73</v>
      </c>
      <c r="BZ128">
        <v>86106</v>
      </c>
      <c r="CA128">
        <v>10.26</v>
      </c>
      <c r="CB128">
        <v>72</v>
      </c>
      <c r="CC128">
        <v>2792412</v>
      </c>
      <c r="CD128">
        <v>1406885</v>
      </c>
      <c r="CE128">
        <v>3780559</v>
      </c>
      <c r="CF128">
        <v>114934</v>
      </c>
      <c r="CG128" t="s">
        <v>7884</v>
      </c>
    </row>
    <row r="129" spans="1:86" x14ac:dyDescent="0.25">
      <c r="A129" t="s">
        <v>7892</v>
      </c>
      <c r="B129" t="s">
        <v>7886</v>
      </c>
      <c r="C129" t="s">
        <v>8134</v>
      </c>
      <c r="D129" t="s">
        <v>6563</v>
      </c>
      <c r="E129" s="525">
        <v>45565</v>
      </c>
      <c r="F129" s="525">
        <v>45930</v>
      </c>
      <c r="G129">
        <v>0</v>
      </c>
      <c r="H129">
        <v>0</v>
      </c>
      <c r="I129">
        <v>0</v>
      </c>
      <c r="J129">
        <v>0</v>
      </c>
      <c r="K129">
        <v>248175</v>
      </c>
      <c r="L129">
        <v>0</v>
      </c>
      <c r="M129">
        <v>0</v>
      </c>
      <c r="N129">
        <v>248175</v>
      </c>
      <c r="O129">
        <v>0</v>
      </c>
      <c r="P129">
        <v>0</v>
      </c>
      <c r="Q129">
        <v>848809</v>
      </c>
      <c r="R129">
        <v>1310359</v>
      </c>
      <c r="S129">
        <v>0</v>
      </c>
      <c r="T129">
        <v>2198842</v>
      </c>
      <c r="U129">
        <v>65797</v>
      </c>
      <c r="V129">
        <v>27512</v>
      </c>
      <c r="W129">
        <v>4451319</v>
      </c>
      <c r="X129">
        <v>4699494</v>
      </c>
      <c r="Y129">
        <v>2348379</v>
      </c>
      <c r="Z129">
        <v>999301</v>
      </c>
      <c r="AA129">
        <v>0</v>
      </c>
      <c r="AB129">
        <v>17604</v>
      </c>
      <c r="AC129">
        <v>7015088</v>
      </c>
      <c r="AD129">
        <v>5416228</v>
      </c>
      <c r="AE129">
        <v>0</v>
      </c>
      <c r="AF129">
        <v>296130</v>
      </c>
      <c r="AG129">
        <v>16092730</v>
      </c>
      <c r="AH129">
        <v>20792224</v>
      </c>
      <c r="AI129">
        <v>8619130</v>
      </c>
      <c r="AJ129">
        <v>749768</v>
      </c>
      <c r="AK129">
        <v>463290</v>
      </c>
      <c r="AL129">
        <v>353259</v>
      </c>
      <c r="AM129">
        <v>-3661221</v>
      </c>
      <c r="AN129">
        <v>5048297</v>
      </c>
      <c r="AO129">
        <v>11572523</v>
      </c>
      <c r="AP129">
        <v>5017114</v>
      </c>
      <c r="AQ129">
        <v>16589637</v>
      </c>
      <c r="AR129">
        <v>4202587</v>
      </c>
      <c r="AS129">
        <v>2071315</v>
      </c>
      <c r="AT129">
        <v>-46283</v>
      </c>
      <c r="AU129">
        <v>17585644</v>
      </c>
      <c r="AV129">
        <v>4305258</v>
      </c>
      <c r="AW129">
        <v>0</v>
      </c>
      <c r="AX129">
        <v>0</v>
      </c>
      <c r="AY129">
        <v>360778</v>
      </c>
      <c r="AZ129">
        <v>24276712</v>
      </c>
      <c r="BA129">
        <v>28479299</v>
      </c>
      <c r="BB129">
        <v>170623758</v>
      </c>
      <c r="BC129">
        <v>198256244</v>
      </c>
      <c r="BD129">
        <v>8590941</v>
      </c>
      <c r="BE129">
        <v>3081344</v>
      </c>
      <c r="BF129">
        <v>0</v>
      </c>
      <c r="BG129">
        <v>0</v>
      </c>
      <c r="BH129">
        <v>7574209</v>
      </c>
      <c r="BI129">
        <v>19246494</v>
      </c>
      <c r="BJ129">
        <v>4032175</v>
      </c>
      <c r="BK129">
        <v>8595641</v>
      </c>
      <c r="BL129">
        <v>0</v>
      </c>
      <c r="BM129">
        <v>12627816</v>
      </c>
      <c r="BN129">
        <v>0</v>
      </c>
      <c r="BO129">
        <v>0</v>
      </c>
      <c r="BP129">
        <v>0</v>
      </c>
      <c r="BQ129">
        <v>0</v>
      </c>
      <c r="BR129">
        <v>46724381</v>
      </c>
      <c r="BS129">
        <v>0</v>
      </c>
      <c r="BT129">
        <v>0</v>
      </c>
      <c r="BU129">
        <v>0</v>
      </c>
      <c r="BV129">
        <v>0</v>
      </c>
      <c r="BW129">
        <v>932215</v>
      </c>
      <c r="BX129" s="1006">
        <v>872652280</v>
      </c>
      <c r="BY129">
        <v>0</v>
      </c>
      <c r="BZ129">
        <v>133063</v>
      </c>
      <c r="CA129">
        <v>0.27</v>
      </c>
      <c r="CB129">
        <v>69</v>
      </c>
      <c r="CC129">
        <v>403089</v>
      </c>
      <c r="CD129">
        <v>707271</v>
      </c>
      <c r="CE129">
        <v>1403708</v>
      </c>
      <c r="CF129">
        <v>208428</v>
      </c>
      <c r="CG129" t="s">
        <v>7884</v>
      </c>
    </row>
    <row r="130" spans="1:86" x14ac:dyDescent="0.25">
      <c r="A130" t="s">
        <v>8135</v>
      </c>
      <c r="B130" t="s">
        <v>7881</v>
      </c>
      <c r="C130" t="s">
        <v>8136</v>
      </c>
      <c r="D130" t="s">
        <v>8137</v>
      </c>
      <c r="E130" s="525">
        <v>45565</v>
      </c>
      <c r="F130" s="525">
        <v>45846</v>
      </c>
      <c r="G130">
        <v>0</v>
      </c>
      <c r="H130">
        <v>0</v>
      </c>
      <c r="I130">
        <v>87027</v>
      </c>
      <c r="J130">
        <v>0</v>
      </c>
      <c r="K130">
        <v>0</v>
      </c>
      <c r="L130">
        <v>0</v>
      </c>
      <c r="M130">
        <v>0</v>
      </c>
      <c r="N130">
        <v>87027</v>
      </c>
      <c r="O130">
        <v>0</v>
      </c>
      <c r="P130">
        <v>23924</v>
      </c>
      <c r="Q130">
        <v>0</v>
      </c>
      <c r="R130">
        <v>219994</v>
      </c>
      <c r="S130">
        <v>0</v>
      </c>
      <c r="T130">
        <v>72552</v>
      </c>
      <c r="U130">
        <v>0</v>
      </c>
      <c r="V130">
        <v>8113</v>
      </c>
      <c r="W130">
        <v>324583</v>
      </c>
      <c r="X130">
        <v>411610</v>
      </c>
      <c r="Y130">
        <v>146617</v>
      </c>
      <c r="Z130">
        <v>0</v>
      </c>
      <c r="AA130">
        <v>0</v>
      </c>
      <c r="AB130">
        <v>0</v>
      </c>
      <c r="AC130">
        <v>93492</v>
      </c>
      <c r="AD130">
        <v>0</v>
      </c>
      <c r="AE130">
        <v>0</v>
      </c>
      <c r="AF130">
        <v>62244</v>
      </c>
      <c r="AG130">
        <v>302353</v>
      </c>
      <c r="AH130">
        <v>713963</v>
      </c>
      <c r="AI130">
        <v>82794</v>
      </c>
      <c r="AJ130">
        <v>173862</v>
      </c>
      <c r="AK130">
        <v>127202</v>
      </c>
      <c r="AL130">
        <v>112234</v>
      </c>
      <c r="AM130">
        <v>0</v>
      </c>
      <c r="AN130">
        <v>0</v>
      </c>
      <c r="AO130">
        <v>496092</v>
      </c>
      <c r="AP130">
        <v>0</v>
      </c>
      <c r="AQ130">
        <v>496092</v>
      </c>
      <c r="AR130">
        <v>217871</v>
      </c>
      <c r="AS130">
        <v>71428</v>
      </c>
      <c r="AT130">
        <v>0</v>
      </c>
      <c r="AU130">
        <v>2660449</v>
      </c>
      <c r="AV130">
        <v>28</v>
      </c>
      <c r="AW130">
        <v>0</v>
      </c>
      <c r="AX130">
        <v>0</v>
      </c>
      <c r="AY130">
        <v>0</v>
      </c>
      <c r="AZ130">
        <v>2731905</v>
      </c>
      <c r="BA130">
        <v>2949776</v>
      </c>
      <c r="BB130">
        <v>0</v>
      </c>
      <c r="BC130">
        <v>0</v>
      </c>
      <c r="BD130">
        <v>0</v>
      </c>
      <c r="BE130">
        <v>0</v>
      </c>
      <c r="BF130">
        <v>0</v>
      </c>
      <c r="BG130">
        <v>0</v>
      </c>
      <c r="BH130">
        <v>0</v>
      </c>
      <c r="BI130">
        <v>0</v>
      </c>
      <c r="BJ130">
        <v>0</v>
      </c>
      <c r="BK130">
        <v>0</v>
      </c>
      <c r="BL130">
        <v>0</v>
      </c>
      <c r="BM130">
        <v>0</v>
      </c>
      <c r="BN130">
        <v>0</v>
      </c>
      <c r="BO130">
        <v>0</v>
      </c>
      <c r="BP130">
        <v>0</v>
      </c>
      <c r="BQ130">
        <v>0</v>
      </c>
      <c r="BR130">
        <v>2192370</v>
      </c>
      <c r="BS130">
        <v>0</v>
      </c>
      <c r="BT130">
        <v>0</v>
      </c>
      <c r="BU130">
        <v>0</v>
      </c>
      <c r="BV130">
        <v>0</v>
      </c>
      <c r="BW130">
        <v>0</v>
      </c>
      <c r="BX130">
        <v>0</v>
      </c>
      <c r="BY130">
        <v>0</v>
      </c>
      <c r="BZ130">
        <v>0</v>
      </c>
      <c r="CA130">
        <v>0</v>
      </c>
      <c r="CB130">
        <v>0</v>
      </c>
      <c r="CC130">
        <v>0</v>
      </c>
      <c r="CD130">
        <v>0</v>
      </c>
      <c r="CE130">
        <v>0</v>
      </c>
      <c r="CF130">
        <v>0</v>
      </c>
      <c r="CG130" t="s">
        <v>7884</v>
      </c>
    </row>
    <row r="131" spans="1:86" x14ac:dyDescent="0.25">
      <c r="A131" t="s">
        <v>7925</v>
      </c>
      <c r="B131" t="s">
        <v>7881</v>
      </c>
      <c r="C131" t="s">
        <v>8138</v>
      </c>
      <c r="D131" t="s">
        <v>8139</v>
      </c>
      <c r="E131" s="525">
        <v>45565</v>
      </c>
      <c r="F131" s="525">
        <v>45728</v>
      </c>
      <c r="G131">
        <v>52051</v>
      </c>
      <c r="H131">
        <v>0</v>
      </c>
      <c r="I131">
        <v>361308</v>
      </c>
      <c r="J131">
        <v>0</v>
      </c>
      <c r="K131">
        <v>0</v>
      </c>
      <c r="L131">
        <v>0</v>
      </c>
      <c r="M131">
        <v>0</v>
      </c>
      <c r="N131">
        <v>413359</v>
      </c>
      <c r="O131">
        <v>6929</v>
      </c>
      <c r="P131">
        <v>11206</v>
      </c>
      <c r="Q131">
        <v>164373</v>
      </c>
      <c r="R131">
        <v>1462091</v>
      </c>
      <c r="S131">
        <v>0</v>
      </c>
      <c r="T131">
        <v>170992</v>
      </c>
      <c r="U131">
        <v>0</v>
      </c>
      <c r="V131">
        <v>40596</v>
      </c>
      <c r="W131">
        <v>1856187</v>
      </c>
      <c r="X131">
        <v>2269546</v>
      </c>
      <c r="Y131">
        <v>0</v>
      </c>
      <c r="Z131">
        <v>6994</v>
      </c>
      <c r="AA131">
        <v>0</v>
      </c>
      <c r="AB131">
        <v>360</v>
      </c>
      <c r="AC131">
        <v>560582</v>
      </c>
      <c r="AD131">
        <v>464732</v>
      </c>
      <c r="AE131">
        <v>0</v>
      </c>
      <c r="AF131">
        <v>315326</v>
      </c>
      <c r="AG131">
        <v>1347994</v>
      </c>
      <c r="AH131">
        <v>3617540</v>
      </c>
      <c r="AI131">
        <v>1618879</v>
      </c>
      <c r="AJ131">
        <v>221483</v>
      </c>
      <c r="AK131">
        <v>9359</v>
      </c>
      <c r="AL131">
        <v>0</v>
      </c>
      <c r="AM131">
        <v>107755</v>
      </c>
      <c r="AN131">
        <v>849832</v>
      </c>
      <c r="AO131">
        <v>2807308</v>
      </c>
      <c r="AP131">
        <v>2596628</v>
      </c>
      <c r="AQ131">
        <v>5403936</v>
      </c>
      <c r="AR131">
        <v>-1786396</v>
      </c>
      <c r="AS131">
        <v>332237</v>
      </c>
      <c r="AT131">
        <v>-2</v>
      </c>
      <c r="AU131">
        <v>2985128</v>
      </c>
      <c r="AV131">
        <v>149180</v>
      </c>
      <c r="AW131">
        <v>103033</v>
      </c>
      <c r="AX131">
        <v>0</v>
      </c>
      <c r="AY131">
        <v>0</v>
      </c>
      <c r="AZ131">
        <v>3569576</v>
      </c>
      <c r="BA131">
        <v>1783180</v>
      </c>
      <c r="BB131">
        <v>32653087</v>
      </c>
      <c r="BC131">
        <v>33554228</v>
      </c>
      <c r="BD131">
        <v>2378483</v>
      </c>
      <c r="BE131">
        <v>0</v>
      </c>
      <c r="BF131">
        <v>0</v>
      </c>
      <c r="BG131">
        <v>0</v>
      </c>
      <c r="BH131">
        <v>0</v>
      </c>
      <c r="BI131">
        <v>2378483</v>
      </c>
      <c r="BJ131">
        <v>0</v>
      </c>
      <c r="BK131">
        <v>0</v>
      </c>
      <c r="BL131">
        <v>0</v>
      </c>
      <c r="BM131">
        <v>0</v>
      </c>
      <c r="BN131">
        <v>0</v>
      </c>
      <c r="BO131">
        <v>0</v>
      </c>
      <c r="BP131">
        <v>426758</v>
      </c>
      <c r="BQ131">
        <v>426758</v>
      </c>
      <c r="BR131">
        <v>7579977</v>
      </c>
      <c r="BS131">
        <v>0</v>
      </c>
      <c r="BT131">
        <v>0</v>
      </c>
      <c r="BU131">
        <v>0</v>
      </c>
      <c r="BV131">
        <v>0</v>
      </c>
      <c r="BW131">
        <v>40054</v>
      </c>
      <c r="BX131" s="1006">
        <v>50920000</v>
      </c>
      <c r="BY131">
        <v>1</v>
      </c>
      <c r="BZ131">
        <v>85000</v>
      </c>
      <c r="CA131">
        <v>10.32</v>
      </c>
      <c r="CB131">
        <v>26</v>
      </c>
      <c r="CC131">
        <v>296501</v>
      </c>
      <c r="CD131">
        <v>485541</v>
      </c>
      <c r="CE131">
        <v>106219</v>
      </c>
      <c r="CF131">
        <v>87429</v>
      </c>
      <c r="CG131" t="s">
        <v>7884</v>
      </c>
    </row>
    <row r="132" spans="1:86" x14ac:dyDescent="0.25">
      <c r="A132" t="s">
        <v>8135</v>
      </c>
      <c r="B132" t="s">
        <v>7881</v>
      </c>
      <c r="C132" t="s">
        <v>8140</v>
      </c>
      <c r="D132" t="s">
        <v>8141</v>
      </c>
      <c r="E132" s="525">
        <v>45565</v>
      </c>
      <c r="F132" s="525">
        <v>45743</v>
      </c>
      <c r="G132">
        <v>0</v>
      </c>
      <c r="H132">
        <v>0</v>
      </c>
      <c r="I132">
        <v>106208</v>
      </c>
      <c r="J132">
        <v>0</v>
      </c>
      <c r="K132">
        <v>0</v>
      </c>
      <c r="L132">
        <v>0</v>
      </c>
      <c r="M132">
        <v>356399</v>
      </c>
      <c r="N132">
        <v>462607</v>
      </c>
      <c r="O132">
        <v>0</v>
      </c>
      <c r="P132">
        <v>0</v>
      </c>
      <c r="Q132">
        <v>120544</v>
      </c>
      <c r="R132">
        <v>173438</v>
      </c>
      <c r="S132">
        <v>0</v>
      </c>
      <c r="T132">
        <v>3435579</v>
      </c>
      <c r="U132">
        <v>15305</v>
      </c>
      <c r="V132">
        <v>7962301</v>
      </c>
      <c r="W132">
        <v>11707167</v>
      </c>
      <c r="X132">
        <v>12169774</v>
      </c>
      <c r="Y132">
        <v>465785</v>
      </c>
      <c r="Z132">
        <v>14296</v>
      </c>
      <c r="AA132">
        <v>0</v>
      </c>
      <c r="AB132">
        <v>0</v>
      </c>
      <c r="AC132">
        <v>13955</v>
      </c>
      <c r="AD132">
        <v>31451</v>
      </c>
      <c r="AE132">
        <v>0</v>
      </c>
      <c r="AF132">
        <v>464258</v>
      </c>
      <c r="AG132">
        <v>989745</v>
      </c>
      <c r="AH132">
        <v>13159519</v>
      </c>
      <c r="AI132">
        <v>6826158</v>
      </c>
      <c r="AJ132">
        <v>245772</v>
      </c>
      <c r="AK132">
        <v>547613</v>
      </c>
      <c r="AL132">
        <v>355310</v>
      </c>
      <c r="AM132">
        <v>434554</v>
      </c>
      <c r="AN132">
        <v>4069824</v>
      </c>
      <c r="AO132">
        <v>12479231</v>
      </c>
      <c r="AP132">
        <v>3174065</v>
      </c>
      <c r="AQ132">
        <v>15653296</v>
      </c>
      <c r="AR132">
        <v>-2493777</v>
      </c>
      <c r="AS132">
        <v>249476</v>
      </c>
      <c r="AT132">
        <v>-136376</v>
      </c>
      <c r="AU132">
        <v>3543057</v>
      </c>
      <c r="AV132">
        <v>66193</v>
      </c>
      <c r="AW132">
        <v>0</v>
      </c>
      <c r="AX132">
        <v>0</v>
      </c>
      <c r="AY132">
        <v>0</v>
      </c>
      <c r="AZ132">
        <v>3722350</v>
      </c>
      <c r="BA132">
        <v>1228573</v>
      </c>
      <c r="BB132">
        <v>48469495</v>
      </c>
      <c r="BC132">
        <v>49698068</v>
      </c>
      <c r="BD132">
        <v>2410567</v>
      </c>
      <c r="BE132">
        <v>678386</v>
      </c>
      <c r="BF132">
        <v>0</v>
      </c>
      <c r="BG132">
        <v>0</v>
      </c>
      <c r="BH132">
        <v>1202454</v>
      </c>
      <c r="BI132">
        <v>4291407</v>
      </c>
      <c r="BJ132">
        <v>7229389</v>
      </c>
      <c r="BK132">
        <v>0</v>
      </c>
      <c r="BL132">
        <v>0</v>
      </c>
      <c r="BM132">
        <v>7229389</v>
      </c>
      <c r="BN132">
        <v>0</v>
      </c>
      <c r="BO132">
        <v>0</v>
      </c>
      <c r="BP132">
        <v>0</v>
      </c>
      <c r="BQ132">
        <v>0</v>
      </c>
      <c r="BR132">
        <v>6378380</v>
      </c>
      <c r="BS132">
        <v>0</v>
      </c>
      <c r="BT132">
        <v>0</v>
      </c>
      <c r="BU132">
        <v>724529</v>
      </c>
      <c r="BV132">
        <v>724529</v>
      </c>
      <c r="BW132">
        <v>0</v>
      </c>
      <c r="BX132">
        <v>0</v>
      </c>
      <c r="BY132">
        <v>0</v>
      </c>
      <c r="BZ132">
        <v>0</v>
      </c>
      <c r="CA132">
        <v>0</v>
      </c>
      <c r="CB132">
        <v>0</v>
      </c>
      <c r="CC132">
        <v>0</v>
      </c>
      <c r="CD132">
        <v>0</v>
      </c>
      <c r="CE132">
        <v>0</v>
      </c>
      <c r="CF132">
        <v>0</v>
      </c>
      <c r="CG132" t="s">
        <v>7884</v>
      </c>
    </row>
    <row r="133" spans="1:86" x14ac:dyDescent="0.25">
      <c r="A133" t="s">
        <v>8095</v>
      </c>
      <c r="B133" t="s">
        <v>7881</v>
      </c>
      <c r="C133" t="s">
        <v>8142</v>
      </c>
      <c r="D133" t="s">
        <v>8143</v>
      </c>
      <c r="E133" s="525">
        <v>45657</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v>0</v>
      </c>
      <c r="AX133">
        <v>0</v>
      </c>
      <c r="AY133">
        <v>0</v>
      </c>
      <c r="AZ133">
        <v>0</v>
      </c>
      <c r="BA133">
        <v>0</v>
      </c>
      <c r="BB133">
        <v>0</v>
      </c>
      <c r="BC133">
        <v>0</v>
      </c>
      <c r="BD133">
        <v>0</v>
      </c>
      <c r="BE133">
        <v>0</v>
      </c>
      <c r="BF133">
        <v>0</v>
      </c>
      <c r="BG133">
        <v>0</v>
      </c>
      <c r="BH133">
        <v>0</v>
      </c>
      <c r="BI133">
        <v>0</v>
      </c>
      <c r="BJ133">
        <v>0</v>
      </c>
      <c r="BK133">
        <v>0</v>
      </c>
      <c r="BL133">
        <v>0</v>
      </c>
      <c r="BM133">
        <v>0</v>
      </c>
      <c r="BN133">
        <v>0</v>
      </c>
      <c r="BO133">
        <v>0</v>
      </c>
      <c r="BP133">
        <v>0</v>
      </c>
      <c r="BQ133">
        <v>0</v>
      </c>
      <c r="BR133">
        <v>0</v>
      </c>
      <c r="BS133">
        <v>0</v>
      </c>
      <c r="BT133">
        <v>0</v>
      </c>
      <c r="BU133">
        <v>0</v>
      </c>
      <c r="BV133">
        <v>0</v>
      </c>
      <c r="BW133">
        <v>0</v>
      </c>
      <c r="BX133">
        <v>0</v>
      </c>
      <c r="BY133">
        <v>0</v>
      </c>
      <c r="BZ133">
        <v>0</v>
      </c>
      <c r="CA133">
        <v>0</v>
      </c>
      <c r="CB133">
        <v>0</v>
      </c>
      <c r="CC133">
        <v>0</v>
      </c>
      <c r="CD133">
        <v>0</v>
      </c>
      <c r="CE133">
        <v>0</v>
      </c>
      <c r="CF133">
        <v>0</v>
      </c>
      <c r="CG133" t="s">
        <v>7884</v>
      </c>
    </row>
    <row r="134" spans="1:86" x14ac:dyDescent="0.25">
      <c r="A134" t="s">
        <v>7892</v>
      </c>
      <c r="B134" t="s">
        <v>7886</v>
      </c>
      <c r="C134" t="s">
        <v>8144</v>
      </c>
      <c r="D134" t="s">
        <v>6603</v>
      </c>
      <c r="E134" s="525">
        <v>45565</v>
      </c>
      <c r="F134" s="525">
        <v>45744</v>
      </c>
      <c r="G134">
        <v>753360</v>
      </c>
      <c r="H134">
        <v>0</v>
      </c>
      <c r="I134">
        <v>10985944</v>
      </c>
      <c r="J134">
        <v>0</v>
      </c>
      <c r="K134">
        <v>469005</v>
      </c>
      <c r="L134">
        <v>0</v>
      </c>
      <c r="M134">
        <v>0</v>
      </c>
      <c r="N134">
        <v>12208309</v>
      </c>
      <c r="O134">
        <v>0</v>
      </c>
      <c r="P134">
        <v>0</v>
      </c>
      <c r="Q134">
        <v>1542351</v>
      </c>
      <c r="R134">
        <v>2256170</v>
      </c>
      <c r="S134">
        <v>0</v>
      </c>
      <c r="T134">
        <v>911078</v>
      </c>
      <c r="U134">
        <v>30864</v>
      </c>
      <c r="V134">
        <v>181645</v>
      </c>
      <c r="W134">
        <v>4922108</v>
      </c>
      <c r="X134">
        <v>17130417</v>
      </c>
      <c r="Y134">
        <v>1525867</v>
      </c>
      <c r="Z134">
        <v>2038993</v>
      </c>
      <c r="AA134">
        <v>1408296</v>
      </c>
      <c r="AB134">
        <v>496988</v>
      </c>
      <c r="AC134" s="1006">
        <v>11476290</v>
      </c>
      <c r="AD134">
        <v>10911706</v>
      </c>
      <c r="AE134">
        <v>0</v>
      </c>
      <c r="AF134">
        <v>258943</v>
      </c>
      <c r="AG134">
        <v>28117083</v>
      </c>
      <c r="AH134">
        <v>45247500</v>
      </c>
      <c r="AI134">
        <v>19501745</v>
      </c>
      <c r="AJ134">
        <v>1850234</v>
      </c>
      <c r="AK134">
        <v>4430950</v>
      </c>
      <c r="AL134">
        <v>841034</v>
      </c>
      <c r="AM134">
        <v>1001151</v>
      </c>
      <c r="AN134">
        <v>4699453</v>
      </c>
      <c r="AO134">
        <v>32324567</v>
      </c>
      <c r="AP134">
        <v>12521674</v>
      </c>
      <c r="AQ134">
        <v>44846241</v>
      </c>
      <c r="AR134">
        <v>401259</v>
      </c>
      <c r="AS134">
        <v>2862351</v>
      </c>
      <c r="AT134">
        <v>0</v>
      </c>
      <c r="AU134">
        <v>80521461</v>
      </c>
      <c r="AV134">
        <v>8445186</v>
      </c>
      <c r="AW134">
        <v>0</v>
      </c>
      <c r="AX134">
        <v>0</v>
      </c>
      <c r="AY134">
        <v>9212147</v>
      </c>
      <c r="AZ134">
        <v>101041145</v>
      </c>
      <c r="BA134">
        <v>101442404</v>
      </c>
      <c r="BB134">
        <v>62191208</v>
      </c>
      <c r="BC134">
        <v>163633612</v>
      </c>
      <c r="BD134">
        <v>370022</v>
      </c>
      <c r="BE134">
        <v>84063059</v>
      </c>
      <c r="BF134">
        <v>4581266</v>
      </c>
      <c r="BG134">
        <v>4627881</v>
      </c>
      <c r="BH134">
        <v>4521891</v>
      </c>
      <c r="BI134">
        <v>98164119</v>
      </c>
      <c r="BJ134">
        <v>0</v>
      </c>
      <c r="BK134">
        <v>0</v>
      </c>
      <c r="BL134">
        <v>0</v>
      </c>
      <c r="BM134">
        <v>0</v>
      </c>
      <c r="BN134">
        <v>0</v>
      </c>
      <c r="BO134">
        <v>0</v>
      </c>
      <c r="BP134">
        <v>30769622</v>
      </c>
      <c r="BQ134">
        <v>30769622</v>
      </c>
      <c r="BR134">
        <v>15727115</v>
      </c>
      <c r="BS134">
        <v>0</v>
      </c>
      <c r="BT134">
        <v>0</v>
      </c>
      <c r="BU134">
        <v>0</v>
      </c>
      <c r="BV134">
        <v>0</v>
      </c>
      <c r="BW134">
        <v>2222574</v>
      </c>
      <c r="BX134">
        <v>2434800013</v>
      </c>
      <c r="BY134">
        <v>0.5</v>
      </c>
      <c r="BZ134">
        <v>171788</v>
      </c>
      <c r="CA134">
        <v>5.49</v>
      </c>
      <c r="CB134">
        <v>180</v>
      </c>
      <c r="CC134">
        <v>2547649</v>
      </c>
      <c r="CD134">
        <v>1859648</v>
      </c>
      <c r="CE134">
        <v>4430950</v>
      </c>
      <c r="CF134">
        <v>535857</v>
      </c>
      <c r="CG134" t="s">
        <v>7884</v>
      </c>
    </row>
    <row r="135" spans="1:86" x14ac:dyDescent="0.25">
      <c r="A135" t="s">
        <v>7987</v>
      </c>
      <c r="B135" t="s">
        <v>7881</v>
      </c>
      <c r="C135" t="s">
        <v>8145</v>
      </c>
      <c r="D135" t="s">
        <v>8146</v>
      </c>
      <c r="E135" s="525">
        <v>45657</v>
      </c>
      <c r="F135" s="525">
        <v>45806</v>
      </c>
      <c r="G135">
        <v>343999</v>
      </c>
      <c r="H135">
        <v>0</v>
      </c>
      <c r="I135">
        <v>1105827</v>
      </c>
      <c r="J135">
        <v>0</v>
      </c>
      <c r="K135">
        <v>0</v>
      </c>
      <c r="L135">
        <v>0</v>
      </c>
      <c r="M135">
        <v>0</v>
      </c>
      <c r="N135">
        <v>1449826</v>
      </c>
      <c r="O135">
        <v>2608</v>
      </c>
      <c r="P135">
        <v>32338</v>
      </c>
      <c r="Q135">
        <v>3104</v>
      </c>
      <c r="R135">
        <v>328009</v>
      </c>
      <c r="S135">
        <v>0</v>
      </c>
      <c r="T135">
        <v>106390</v>
      </c>
      <c r="U135">
        <v>54656</v>
      </c>
      <c r="V135">
        <v>0</v>
      </c>
      <c r="W135">
        <v>527105</v>
      </c>
      <c r="X135">
        <v>1976931</v>
      </c>
      <c r="Y135">
        <v>100531</v>
      </c>
      <c r="Z135">
        <v>16916</v>
      </c>
      <c r="AA135">
        <v>0</v>
      </c>
      <c r="AB135">
        <v>604846</v>
      </c>
      <c r="AC135">
        <v>656145</v>
      </c>
      <c r="AD135">
        <v>1376767</v>
      </c>
      <c r="AE135">
        <v>0</v>
      </c>
      <c r="AF135">
        <v>12600</v>
      </c>
      <c r="AG135">
        <v>2767805</v>
      </c>
      <c r="AH135">
        <v>4744736</v>
      </c>
      <c r="AI135">
        <v>2199757</v>
      </c>
      <c r="AJ135">
        <v>338212</v>
      </c>
      <c r="AK135">
        <v>402278</v>
      </c>
      <c r="AL135">
        <v>628189</v>
      </c>
      <c r="AM135">
        <v>50063</v>
      </c>
      <c r="AN135">
        <v>796439</v>
      </c>
      <c r="AO135">
        <v>4414938</v>
      </c>
      <c r="AP135">
        <v>3285548</v>
      </c>
      <c r="AQ135">
        <v>7700486</v>
      </c>
      <c r="AR135">
        <v>-2955750</v>
      </c>
      <c r="AS135">
        <v>233702</v>
      </c>
      <c r="AT135">
        <v>0</v>
      </c>
      <c r="AU135">
        <v>7547963</v>
      </c>
      <c r="AV135">
        <v>473476</v>
      </c>
      <c r="AW135">
        <v>0</v>
      </c>
      <c r="AX135">
        <v>0</v>
      </c>
      <c r="AY135">
        <v>251536</v>
      </c>
      <c r="AZ135">
        <v>8506677</v>
      </c>
      <c r="BA135">
        <v>5550927</v>
      </c>
      <c r="BB135">
        <v>73723914</v>
      </c>
      <c r="BC135">
        <v>79174352</v>
      </c>
      <c r="BD135">
        <v>0</v>
      </c>
      <c r="BE135">
        <v>0</v>
      </c>
      <c r="BF135">
        <v>0</v>
      </c>
      <c r="BG135">
        <v>0</v>
      </c>
      <c r="BH135">
        <v>5901472</v>
      </c>
      <c r="BI135">
        <v>5901472</v>
      </c>
      <c r="BJ135">
        <v>0</v>
      </c>
      <c r="BK135">
        <v>0</v>
      </c>
      <c r="BL135">
        <v>0</v>
      </c>
      <c r="BM135">
        <v>0</v>
      </c>
      <c r="BN135">
        <v>0</v>
      </c>
      <c r="BO135">
        <v>0</v>
      </c>
      <c r="BP135">
        <v>3576650</v>
      </c>
      <c r="BQ135">
        <v>3576650</v>
      </c>
      <c r="BR135">
        <v>0</v>
      </c>
      <c r="BS135">
        <v>0</v>
      </c>
      <c r="BT135">
        <v>0</v>
      </c>
      <c r="BU135">
        <v>0</v>
      </c>
      <c r="BV135">
        <v>0</v>
      </c>
      <c r="BW135">
        <v>111022</v>
      </c>
      <c r="BX135">
        <v>159243937</v>
      </c>
      <c r="BY135">
        <v>2.52</v>
      </c>
      <c r="BZ135">
        <v>18616</v>
      </c>
      <c r="CA135">
        <v>13.06</v>
      </c>
      <c r="CB135">
        <v>25</v>
      </c>
      <c r="CC135">
        <v>173805</v>
      </c>
      <c r="CD135">
        <v>0</v>
      </c>
      <c r="CE135">
        <v>0</v>
      </c>
      <c r="CF135">
        <v>0</v>
      </c>
      <c r="CG135" t="s">
        <v>7884</v>
      </c>
    </row>
    <row r="136" spans="1:86" x14ac:dyDescent="0.25">
      <c r="A136" t="s">
        <v>8135</v>
      </c>
      <c r="B136" t="s">
        <v>7881</v>
      </c>
      <c r="C136" t="s">
        <v>8147</v>
      </c>
      <c r="D136" t="s">
        <v>8148</v>
      </c>
      <c r="E136" s="525">
        <v>45565</v>
      </c>
      <c r="F136" s="525">
        <v>45768</v>
      </c>
      <c r="G136">
        <v>11429</v>
      </c>
      <c r="H136">
        <v>0</v>
      </c>
      <c r="I136">
        <v>110057</v>
      </c>
      <c r="J136">
        <v>0</v>
      </c>
      <c r="K136">
        <v>0</v>
      </c>
      <c r="L136">
        <v>0</v>
      </c>
      <c r="M136">
        <v>0</v>
      </c>
      <c r="N136">
        <v>121486</v>
      </c>
      <c r="O136">
        <v>0</v>
      </c>
      <c r="P136">
        <v>0</v>
      </c>
      <c r="Q136">
        <v>0</v>
      </c>
      <c r="R136">
        <v>0</v>
      </c>
      <c r="S136">
        <v>0</v>
      </c>
      <c r="T136">
        <v>0</v>
      </c>
      <c r="U136">
        <v>0</v>
      </c>
      <c r="V136">
        <v>0</v>
      </c>
      <c r="W136">
        <v>0</v>
      </c>
      <c r="X136">
        <v>121486</v>
      </c>
      <c r="Y136">
        <v>77000</v>
      </c>
      <c r="Z136">
        <v>0</v>
      </c>
      <c r="AA136">
        <v>0</v>
      </c>
      <c r="AB136">
        <v>0</v>
      </c>
      <c r="AC136">
        <v>550</v>
      </c>
      <c r="AD136">
        <v>0</v>
      </c>
      <c r="AE136">
        <v>0</v>
      </c>
      <c r="AF136">
        <v>0</v>
      </c>
      <c r="AG136">
        <v>77550</v>
      </c>
      <c r="AH136">
        <v>199036</v>
      </c>
      <c r="AI136">
        <v>469849</v>
      </c>
      <c r="AJ136">
        <v>179899</v>
      </c>
      <c r="AK136">
        <v>299292</v>
      </c>
      <c r="AL136">
        <v>49792</v>
      </c>
      <c r="AM136">
        <v>173696</v>
      </c>
      <c r="AN136">
        <v>1395</v>
      </c>
      <c r="AO136">
        <v>1173923</v>
      </c>
      <c r="AP136">
        <v>0</v>
      </c>
      <c r="AQ136">
        <v>1173923</v>
      </c>
      <c r="AR136">
        <v>-974887</v>
      </c>
      <c r="AS136">
        <v>0</v>
      </c>
      <c r="AT136">
        <v>0</v>
      </c>
      <c r="AU136">
        <v>1964010</v>
      </c>
      <c r="AV136">
        <v>16815</v>
      </c>
      <c r="AW136">
        <v>0</v>
      </c>
      <c r="AX136">
        <v>0</v>
      </c>
      <c r="AY136">
        <v>0</v>
      </c>
      <c r="AZ136">
        <v>1980825</v>
      </c>
      <c r="BA136">
        <v>1005938</v>
      </c>
      <c r="BB136">
        <v>0</v>
      </c>
      <c r="BC136">
        <v>0</v>
      </c>
      <c r="BD136">
        <v>462927</v>
      </c>
      <c r="BE136">
        <v>0</v>
      </c>
      <c r="BF136">
        <v>0</v>
      </c>
      <c r="BG136">
        <v>0</v>
      </c>
      <c r="BH136">
        <v>52468</v>
      </c>
      <c r="BI136">
        <v>515395</v>
      </c>
      <c r="BJ136">
        <v>0</v>
      </c>
      <c r="BK136">
        <v>0</v>
      </c>
      <c r="BL136">
        <v>0</v>
      </c>
      <c r="BM136">
        <v>0</v>
      </c>
      <c r="BN136">
        <v>0</v>
      </c>
      <c r="BO136">
        <v>0</v>
      </c>
      <c r="BP136">
        <v>0</v>
      </c>
      <c r="BQ136">
        <v>0</v>
      </c>
      <c r="BR136">
        <v>0</v>
      </c>
      <c r="BS136">
        <v>0</v>
      </c>
      <c r="BT136">
        <v>0</v>
      </c>
      <c r="BU136">
        <v>0</v>
      </c>
      <c r="BV136">
        <v>0</v>
      </c>
      <c r="BW136">
        <v>0</v>
      </c>
      <c r="BX136">
        <v>0</v>
      </c>
      <c r="BY136">
        <v>0</v>
      </c>
      <c r="BZ136">
        <v>0</v>
      </c>
      <c r="CA136">
        <v>0</v>
      </c>
      <c r="CB136">
        <v>0</v>
      </c>
      <c r="CC136">
        <v>0</v>
      </c>
      <c r="CD136">
        <v>0</v>
      </c>
      <c r="CE136">
        <v>0</v>
      </c>
      <c r="CF136">
        <v>0</v>
      </c>
      <c r="CG136" t="s">
        <v>7884</v>
      </c>
    </row>
    <row r="137" spans="1:86" x14ac:dyDescent="0.25">
      <c r="A137" t="s">
        <v>7959</v>
      </c>
      <c r="B137" t="s">
        <v>7881</v>
      </c>
      <c r="C137" t="s">
        <v>8149</v>
      </c>
      <c r="D137" t="s">
        <v>8150</v>
      </c>
      <c r="E137" s="525">
        <v>45657</v>
      </c>
      <c r="F137" s="525">
        <v>45776</v>
      </c>
      <c r="G137">
        <v>250127</v>
      </c>
      <c r="H137">
        <v>0</v>
      </c>
      <c r="I137">
        <v>332635</v>
      </c>
      <c r="J137">
        <v>0</v>
      </c>
      <c r="K137">
        <v>0</v>
      </c>
      <c r="L137">
        <v>0</v>
      </c>
      <c r="M137">
        <v>0</v>
      </c>
      <c r="N137">
        <v>582762</v>
      </c>
      <c r="O137">
        <v>32086</v>
      </c>
      <c r="P137">
        <v>604</v>
      </c>
      <c r="Q137">
        <v>12780</v>
      </c>
      <c r="R137">
        <v>32687</v>
      </c>
      <c r="S137">
        <v>0</v>
      </c>
      <c r="T137">
        <v>25762</v>
      </c>
      <c r="U137">
        <v>0</v>
      </c>
      <c r="V137">
        <v>0</v>
      </c>
      <c r="W137">
        <v>103919</v>
      </c>
      <c r="X137">
        <v>686681</v>
      </c>
      <c r="Y137">
        <v>4761</v>
      </c>
      <c r="Z137">
        <v>809</v>
      </c>
      <c r="AA137">
        <v>0</v>
      </c>
      <c r="AB137">
        <v>28333</v>
      </c>
      <c r="AC137">
        <v>122522</v>
      </c>
      <c r="AD137">
        <v>224332</v>
      </c>
      <c r="AE137">
        <v>0</v>
      </c>
      <c r="AF137">
        <v>-20566</v>
      </c>
      <c r="AG137">
        <v>360191</v>
      </c>
      <c r="AH137">
        <v>1046872</v>
      </c>
      <c r="AI137">
        <v>827519</v>
      </c>
      <c r="AJ137">
        <v>132445</v>
      </c>
      <c r="AK137">
        <v>114554</v>
      </c>
      <c r="AL137">
        <v>167612</v>
      </c>
      <c r="AM137">
        <v>46750</v>
      </c>
      <c r="AN137">
        <v>83538</v>
      </c>
      <c r="AO137">
        <v>1372418</v>
      </c>
      <c r="AP137">
        <v>0</v>
      </c>
      <c r="AQ137">
        <v>1372418</v>
      </c>
      <c r="AR137">
        <v>-325546</v>
      </c>
      <c r="AS137">
        <v>12756</v>
      </c>
      <c r="AT137">
        <v>0</v>
      </c>
      <c r="AU137">
        <v>155690</v>
      </c>
      <c r="AV137">
        <v>84413</v>
      </c>
      <c r="AW137">
        <v>394162</v>
      </c>
      <c r="AX137">
        <v>0</v>
      </c>
      <c r="AY137">
        <v>0</v>
      </c>
      <c r="AZ137">
        <v>647021</v>
      </c>
      <c r="BA137">
        <v>321475</v>
      </c>
      <c r="BB137">
        <v>0</v>
      </c>
      <c r="BC137">
        <v>0</v>
      </c>
      <c r="BD137">
        <v>119009</v>
      </c>
      <c r="BE137">
        <v>28372</v>
      </c>
      <c r="BF137">
        <v>0</v>
      </c>
      <c r="BG137">
        <v>228294</v>
      </c>
      <c r="BH137">
        <v>30906</v>
      </c>
      <c r="BI137">
        <v>406581</v>
      </c>
      <c r="BJ137">
        <v>0</v>
      </c>
      <c r="BK137">
        <v>0</v>
      </c>
      <c r="BL137">
        <v>0</v>
      </c>
      <c r="BM137">
        <v>0</v>
      </c>
      <c r="BN137">
        <v>0</v>
      </c>
      <c r="BO137">
        <v>0</v>
      </c>
      <c r="BP137">
        <v>0</v>
      </c>
      <c r="BQ137">
        <v>0</v>
      </c>
      <c r="BR137">
        <v>0</v>
      </c>
      <c r="BS137">
        <v>0</v>
      </c>
      <c r="BT137">
        <v>0</v>
      </c>
      <c r="BU137">
        <v>0</v>
      </c>
      <c r="BV137">
        <v>0</v>
      </c>
      <c r="BW137">
        <v>0</v>
      </c>
      <c r="BX137">
        <v>0</v>
      </c>
      <c r="BY137">
        <v>0</v>
      </c>
      <c r="BZ137">
        <v>0</v>
      </c>
      <c r="CA137">
        <v>0</v>
      </c>
      <c r="CB137">
        <v>0</v>
      </c>
      <c r="CC137">
        <v>0</v>
      </c>
      <c r="CD137">
        <v>0</v>
      </c>
      <c r="CE137">
        <v>0</v>
      </c>
      <c r="CF137">
        <v>0</v>
      </c>
      <c r="CG137" t="s">
        <v>7884</v>
      </c>
    </row>
    <row r="138" spans="1:86" x14ac:dyDescent="0.25">
      <c r="A138" t="s">
        <v>7939</v>
      </c>
      <c r="B138" t="s">
        <v>7881</v>
      </c>
      <c r="C138" t="s">
        <v>8151</v>
      </c>
      <c r="D138" t="s">
        <v>8152</v>
      </c>
      <c r="E138" s="525">
        <v>45657</v>
      </c>
      <c r="F138" s="525">
        <v>45804</v>
      </c>
      <c r="G138">
        <v>0</v>
      </c>
      <c r="H138">
        <v>0</v>
      </c>
      <c r="I138">
        <v>268012</v>
      </c>
      <c r="J138">
        <v>0</v>
      </c>
      <c r="K138">
        <v>0</v>
      </c>
      <c r="L138">
        <v>0</v>
      </c>
      <c r="M138">
        <v>0</v>
      </c>
      <c r="N138">
        <v>268012</v>
      </c>
      <c r="O138">
        <v>0</v>
      </c>
      <c r="P138">
        <v>0</v>
      </c>
      <c r="Q138">
        <v>274469</v>
      </c>
      <c r="R138">
        <v>1131816</v>
      </c>
      <c r="S138">
        <v>0</v>
      </c>
      <c r="T138">
        <v>1799646</v>
      </c>
      <c r="U138">
        <v>0</v>
      </c>
      <c r="V138">
        <v>415936</v>
      </c>
      <c r="W138">
        <v>3621867</v>
      </c>
      <c r="X138">
        <v>3889879</v>
      </c>
      <c r="Y138">
        <v>1213573</v>
      </c>
      <c r="Z138">
        <v>0</v>
      </c>
      <c r="AA138">
        <v>0</v>
      </c>
      <c r="AB138">
        <v>0</v>
      </c>
      <c r="AC138">
        <v>179826</v>
      </c>
      <c r="AD138">
        <v>0</v>
      </c>
      <c r="AE138">
        <v>0</v>
      </c>
      <c r="AF138">
        <v>0</v>
      </c>
      <c r="AG138">
        <v>1393399</v>
      </c>
      <c r="AH138">
        <v>5283278</v>
      </c>
      <c r="AI138">
        <v>2197186</v>
      </c>
      <c r="AJ138">
        <v>212876</v>
      </c>
      <c r="AK138">
        <v>139284</v>
      </c>
      <c r="AL138">
        <v>84985</v>
      </c>
      <c r="AM138">
        <v>419465</v>
      </c>
      <c r="AN138">
        <v>1166227</v>
      </c>
      <c r="AO138">
        <v>4220023</v>
      </c>
      <c r="AP138">
        <v>2270753</v>
      </c>
      <c r="AQ138">
        <v>6490776</v>
      </c>
      <c r="AR138">
        <v>-1207498</v>
      </c>
      <c r="AS138">
        <v>443699</v>
      </c>
      <c r="AT138">
        <v>0</v>
      </c>
      <c r="AU138">
        <v>8239606</v>
      </c>
      <c r="AV138">
        <v>48538</v>
      </c>
      <c r="AW138">
        <v>0</v>
      </c>
      <c r="AX138">
        <v>0</v>
      </c>
      <c r="AY138">
        <v>7558</v>
      </c>
      <c r="AZ138">
        <v>8739401</v>
      </c>
      <c r="BA138">
        <v>7531903</v>
      </c>
      <c r="BB138">
        <v>68923958</v>
      </c>
      <c r="BC138">
        <v>76455861</v>
      </c>
      <c r="BD138">
        <v>8939560</v>
      </c>
      <c r="BE138">
        <v>1230200</v>
      </c>
      <c r="BF138">
        <v>0</v>
      </c>
      <c r="BG138">
        <v>0</v>
      </c>
      <c r="BH138">
        <v>280710</v>
      </c>
      <c r="BI138">
        <v>10450470</v>
      </c>
      <c r="BJ138">
        <v>0</v>
      </c>
      <c r="BK138">
        <v>0</v>
      </c>
      <c r="BL138">
        <v>0</v>
      </c>
      <c r="BM138">
        <v>0</v>
      </c>
      <c r="BN138">
        <v>11295</v>
      </c>
      <c r="BO138">
        <v>0</v>
      </c>
      <c r="BP138">
        <v>0</v>
      </c>
      <c r="BQ138">
        <v>11295</v>
      </c>
      <c r="BR138">
        <v>7073438</v>
      </c>
      <c r="BS138">
        <v>0</v>
      </c>
      <c r="BT138">
        <v>0</v>
      </c>
      <c r="BU138">
        <v>0</v>
      </c>
      <c r="BV138">
        <v>0</v>
      </c>
      <c r="BW138">
        <v>8385</v>
      </c>
      <c r="BX138">
        <v>0</v>
      </c>
      <c r="BY138">
        <v>0</v>
      </c>
      <c r="BZ138">
        <v>104739</v>
      </c>
      <c r="CA138">
        <v>31.96</v>
      </c>
      <c r="CB138">
        <v>0</v>
      </c>
      <c r="CC138">
        <v>0</v>
      </c>
      <c r="CD138">
        <v>117527</v>
      </c>
      <c r="CE138">
        <v>350464</v>
      </c>
      <c r="CF138">
        <v>522948</v>
      </c>
      <c r="CG138" t="s">
        <v>7884</v>
      </c>
    </row>
    <row r="139" spans="1:86" x14ac:dyDescent="0.25">
      <c r="A139" t="s">
        <v>7907</v>
      </c>
      <c r="B139" t="s">
        <v>7881</v>
      </c>
      <c r="C139" t="s">
        <v>8153</v>
      </c>
      <c r="D139" t="s">
        <v>6295</v>
      </c>
      <c r="E139" s="525">
        <v>45473</v>
      </c>
      <c r="F139" s="525">
        <v>45583</v>
      </c>
      <c r="G139">
        <v>417610</v>
      </c>
      <c r="H139">
        <v>0</v>
      </c>
      <c r="I139">
        <v>426629</v>
      </c>
      <c r="J139">
        <v>0</v>
      </c>
      <c r="K139">
        <v>0</v>
      </c>
      <c r="L139">
        <v>0</v>
      </c>
      <c r="M139">
        <v>1341</v>
      </c>
      <c r="N139">
        <v>845580</v>
      </c>
      <c r="O139">
        <v>29835</v>
      </c>
      <c r="P139">
        <v>57182</v>
      </c>
      <c r="Q139">
        <v>558128</v>
      </c>
      <c r="R139">
        <v>107425</v>
      </c>
      <c r="S139">
        <v>0</v>
      </c>
      <c r="T139">
        <v>377400</v>
      </c>
      <c r="U139">
        <v>62211</v>
      </c>
      <c r="V139">
        <v>1226327</v>
      </c>
      <c r="W139">
        <v>2418508</v>
      </c>
      <c r="X139">
        <v>3264088</v>
      </c>
      <c r="Y139">
        <v>751439</v>
      </c>
      <c r="Z139">
        <v>18486</v>
      </c>
      <c r="AA139">
        <v>11705</v>
      </c>
      <c r="AB139">
        <v>48565</v>
      </c>
      <c r="AC139">
        <v>1075088</v>
      </c>
      <c r="AD139">
        <v>1251293</v>
      </c>
      <c r="AE139">
        <v>0</v>
      </c>
      <c r="AF139">
        <v>270085</v>
      </c>
      <c r="AG139">
        <v>3426661</v>
      </c>
      <c r="AH139">
        <v>6690749</v>
      </c>
      <c r="AI139">
        <v>2563990</v>
      </c>
      <c r="AJ139">
        <v>859253</v>
      </c>
      <c r="AK139">
        <v>243403</v>
      </c>
      <c r="AL139">
        <v>223156</v>
      </c>
      <c r="AM139">
        <v>194202</v>
      </c>
      <c r="AN139">
        <v>662528</v>
      </c>
      <c r="AO139">
        <v>4746532</v>
      </c>
      <c r="AP139">
        <v>5495870</v>
      </c>
      <c r="AQ139">
        <v>10242402</v>
      </c>
      <c r="AR139">
        <v>-3551653</v>
      </c>
      <c r="AS139">
        <v>317890</v>
      </c>
      <c r="AT139">
        <v>-51559</v>
      </c>
      <c r="AU139">
        <v>1713099</v>
      </c>
      <c r="AV139">
        <v>548354</v>
      </c>
      <c r="AW139">
        <v>771356</v>
      </c>
      <c r="AX139">
        <v>0</v>
      </c>
      <c r="AY139">
        <v>596283</v>
      </c>
      <c r="AZ139">
        <v>3895423</v>
      </c>
      <c r="BA139">
        <v>343770</v>
      </c>
      <c r="BB139">
        <v>5028231</v>
      </c>
      <c r="BC139">
        <v>53843</v>
      </c>
      <c r="BD139">
        <v>537476</v>
      </c>
      <c r="BE139">
        <v>61766</v>
      </c>
      <c r="BF139">
        <v>0</v>
      </c>
      <c r="BG139">
        <v>0</v>
      </c>
      <c r="BH139">
        <v>291765</v>
      </c>
      <c r="BI139">
        <v>891007</v>
      </c>
      <c r="BJ139">
        <v>1230203</v>
      </c>
      <c r="BK139">
        <v>0</v>
      </c>
      <c r="BL139">
        <v>0</v>
      </c>
      <c r="BM139">
        <v>1230203</v>
      </c>
      <c r="BN139">
        <v>0</v>
      </c>
      <c r="BO139">
        <v>0</v>
      </c>
      <c r="BP139">
        <v>0</v>
      </c>
      <c r="BQ139">
        <v>0</v>
      </c>
      <c r="BR139">
        <v>12240510</v>
      </c>
      <c r="BS139">
        <v>0</v>
      </c>
      <c r="BT139">
        <v>0</v>
      </c>
      <c r="BU139">
        <v>581171</v>
      </c>
      <c r="BV139">
        <v>581171</v>
      </c>
      <c r="BW139">
        <v>180823</v>
      </c>
      <c r="BX139">
        <v>1335991</v>
      </c>
      <c r="BY139">
        <v>1.8</v>
      </c>
      <c r="BZ139">
        <v>119375</v>
      </c>
      <c r="CA139">
        <v>4.68</v>
      </c>
      <c r="CB139">
        <v>26</v>
      </c>
      <c r="CC139">
        <v>1273389</v>
      </c>
      <c r="CD139">
        <v>16826</v>
      </c>
      <c r="CE139">
        <v>1445812</v>
      </c>
      <c r="CF139">
        <v>19245</v>
      </c>
      <c r="CG139" t="s">
        <v>7884</v>
      </c>
    </row>
    <row r="140" spans="1:86" x14ac:dyDescent="0.25">
      <c r="A140" t="s">
        <v>8051</v>
      </c>
      <c r="B140" t="s">
        <v>7909</v>
      </c>
      <c r="C140" t="s">
        <v>8154</v>
      </c>
      <c r="D140" t="s">
        <v>6426</v>
      </c>
      <c r="E140" s="525">
        <v>45473</v>
      </c>
      <c r="F140" s="525">
        <v>45638</v>
      </c>
      <c r="G140">
        <v>67454821</v>
      </c>
      <c r="H140">
        <v>0</v>
      </c>
      <c r="I140">
        <v>102236791</v>
      </c>
      <c r="J140">
        <v>0</v>
      </c>
      <c r="K140">
        <v>16241811</v>
      </c>
      <c r="L140">
        <v>40420634</v>
      </c>
      <c r="M140">
        <v>26488352</v>
      </c>
      <c r="N140">
        <v>252842409</v>
      </c>
      <c r="O140">
        <v>5000928</v>
      </c>
      <c r="P140">
        <v>0</v>
      </c>
      <c r="Q140">
        <v>2012406</v>
      </c>
      <c r="R140">
        <v>3420901</v>
      </c>
      <c r="S140">
        <v>0</v>
      </c>
      <c r="T140">
        <v>300180</v>
      </c>
      <c r="U140">
        <v>5778</v>
      </c>
      <c r="V140">
        <v>0</v>
      </c>
      <c r="W140">
        <v>10740193</v>
      </c>
      <c r="X140">
        <v>263582602</v>
      </c>
      <c r="Y140">
        <v>11126096</v>
      </c>
      <c r="Z140">
        <v>9600883</v>
      </c>
      <c r="AA140">
        <v>10771697</v>
      </c>
      <c r="AB140">
        <v>5484549</v>
      </c>
      <c r="AC140">
        <v>31407996</v>
      </c>
      <c r="AD140">
        <v>112969732</v>
      </c>
      <c r="AE140">
        <v>3567241</v>
      </c>
      <c r="AF140">
        <v>8026500</v>
      </c>
      <c r="AG140">
        <v>192954694</v>
      </c>
      <c r="AH140">
        <v>456537296</v>
      </c>
      <c r="AI140">
        <v>93408982</v>
      </c>
      <c r="AJ140">
        <v>20800388</v>
      </c>
      <c r="AK140">
        <v>7425686</v>
      </c>
      <c r="AL140">
        <v>187178606</v>
      </c>
      <c r="AM140">
        <v>7007581</v>
      </c>
      <c r="AN140">
        <v>13075546</v>
      </c>
      <c r="AO140">
        <v>328896789</v>
      </c>
      <c r="AP140">
        <v>130662593</v>
      </c>
      <c r="AQ140">
        <v>459559382</v>
      </c>
      <c r="AR140">
        <v>-3022086</v>
      </c>
      <c r="AS140">
        <v>70275492</v>
      </c>
      <c r="AT140" s="1006">
        <v>-75252560</v>
      </c>
      <c r="AU140">
        <v>-145559</v>
      </c>
      <c r="AV140">
        <v>91737827</v>
      </c>
      <c r="AW140">
        <v>0</v>
      </c>
      <c r="AX140">
        <v>0</v>
      </c>
      <c r="AY140">
        <v>38073014</v>
      </c>
      <c r="AZ140">
        <v>124688214</v>
      </c>
      <c r="BA140">
        <v>121666128</v>
      </c>
      <c r="BB140">
        <v>1764149546</v>
      </c>
      <c r="BC140">
        <v>1885815674</v>
      </c>
      <c r="BD140">
        <v>3802265</v>
      </c>
      <c r="BE140" s="1006">
        <v>325768910</v>
      </c>
      <c r="BF140">
        <v>1813670</v>
      </c>
      <c r="BG140">
        <v>10168583</v>
      </c>
      <c r="BH140">
        <v>15209270</v>
      </c>
      <c r="BI140">
        <v>356762698</v>
      </c>
      <c r="BJ140">
        <v>2125470254</v>
      </c>
      <c r="BK140">
        <v>7095188</v>
      </c>
      <c r="BL140" s="1006">
        <v>43645000</v>
      </c>
      <c r="BM140">
        <v>2176210442</v>
      </c>
      <c r="BN140">
        <v>431808720</v>
      </c>
      <c r="BO140">
        <v>0</v>
      </c>
      <c r="BP140">
        <v>1433111152</v>
      </c>
      <c r="BQ140">
        <v>1864919872</v>
      </c>
      <c r="BR140">
        <v>179222224</v>
      </c>
      <c r="BS140">
        <v>209732352</v>
      </c>
      <c r="BT140">
        <v>0</v>
      </c>
      <c r="BU140">
        <v>189906979</v>
      </c>
      <c r="BV140">
        <v>66345091</v>
      </c>
      <c r="BW140">
        <v>23718098</v>
      </c>
      <c r="BX140">
        <v>30419564318</v>
      </c>
      <c r="BY140">
        <v>2.56</v>
      </c>
      <c r="BZ140">
        <v>435190</v>
      </c>
      <c r="CA140">
        <v>10.66</v>
      </c>
      <c r="CB140">
        <v>937</v>
      </c>
      <c r="CC140">
        <v>26633615</v>
      </c>
      <c r="CD140">
        <v>17304854</v>
      </c>
      <c r="CE140">
        <v>119361223</v>
      </c>
      <c r="CF140">
        <v>319821</v>
      </c>
      <c r="CG140" t="s">
        <v>7884</v>
      </c>
    </row>
    <row r="141" spans="1:86" x14ac:dyDescent="0.25">
      <c r="A141" t="s">
        <v>8051</v>
      </c>
      <c r="B141" t="s">
        <v>7881</v>
      </c>
      <c r="C141" t="s">
        <v>8155</v>
      </c>
      <c r="D141" t="s">
        <v>6424</v>
      </c>
      <c r="E141" s="525">
        <v>45473</v>
      </c>
      <c r="F141" s="525">
        <v>45638</v>
      </c>
      <c r="G141">
        <v>0</v>
      </c>
      <c r="H141">
        <v>0</v>
      </c>
      <c r="I141">
        <v>0</v>
      </c>
      <c r="J141">
        <v>0</v>
      </c>
      <c r="K141">
        <v>2800</v>
      </c>
      <c r="L141">
        <v>0</v>
      </c>
      <c r="M141">
        <v>0</v>
      </c>
      <c r="N141">
        <v>2800</v>
      </c>
      <c r="O141">
        <v>0</v>
      </c>
      <c r="P141">
        <v>0</v>
      </c>
      <c r="Q141">
        <v>590187</v>
      </c>
      <c r="R141">
        <v>728571</v>
      </c>
      <c r="S141">
        <v>0</v>
      </c>
      <c r="T141">
        <v>300418</v>
      </c>
      <c r="U141">
        <v>0</v>
      </c>
      <c r="V141">
        <v>0</v>
      </c>
      <c r="W141">
        <v>1619176</v>
      </c>
      <c r="X141">
        <v>1621976</v>
      </c>
      <c r="Y141">
        <v>3818787</v>
      </c>
      <c r="Z141">
        <v>0</v>
      </c>
      <c r="AA141">
        <v>0</v>
      </c>
      <c r="AB141">
        <v>0</v>
      </c>
      <c r="AC141">
        <v>5373</v>
      </c>
      <c r="AD141">
        <v>0</v>
      </c>
      <c r="AE141">
        <v>0</v>
      </c>
      <c r="AF141">
        <v>171643</v>
      </c>
      <c r="AG141">
        <v>3995803</v>
      </c>
      <c r="AH141">
        <v>5617779</v>
      </c>
      <c r="AI141">
        <v>3124308</v>
      </c>
      <c r="AJ141">
        <v>1172003</v>
      </c>
      <c r="AK141">
        <v>450344</v>
      </c>
      <c r="AL141">
        <v>1634661</v>
      </c>
      <c r="AM141">
        <v>124821</v>
      </c>
      <c r="AN141">
        <v>576996</v>
      </c>
      <c r="AO141">
        <v>7083133</v>
      </c>
      <c r="AP141">
        <v>8517892</v>
      </c>
      <c r="AQ141">
        <v>15601025</v>
      </c>
      <c r="AR141">
        <v>-9983246</v>
      </c>
      <c r="AS141">
        <v>1200422</v>
      </c>
      <c r="AT141">
        <v>-5590047</v>
      </c>
      <c r="AU141">
        <v>0</v>
      </c>
      <c r="AV141">
        <v>0</v>
      </c>
      <c r="AW141">
        <v>0</v>
      </c>
      <c r="AX141">
        <v>0</v>
      </c>
      <c r="AY141">
        <v>2154770</v>
      </c>
      <c r="AZ141">
        <v>-2234855</v>
      </c>
      <c r="BA141">
        <v>-12218101</v>
      </c>
      <c r="BB141" s="1006">
        <v>-112490140</v>
      </c>
      <c r="BC141">
        <v>-124708241</v>
      </c>
      <c r="BD141">
        <v>2925442</v>
      </c>
      <c r="BE141">
        <v>0</v>
      </c>
      <c r="BF141">
        <v>0</v>
      </c>
      <c r="BG141">
        <v>0</v>
      </c>
      <c r="BH141">
        <v>13574637</v>
      </c>
      <c r="BI141">
        <v>16500079</v>
      </c>
      <c r="BJ141">
        <v>170290123</v>
      </c>
      <c r="BK141">
        <v>0</v>
      </c>
      <c r="BL141">
        <v>0</v>
      </c>
      <c r="BM141">
        <v>170290123</v>
      </c>
      <c r="BN141">
        <v>-29959947</v>
      </c>
      <c r="BO141">
        <v>0</v>
      </c>
      <c r="BP141">
        <v>-95120498</v>
      </c>
      <c r="BQ141">
        <v>-125080445</v>
      </c>
      <c r="BR141">
        <v>3192374</v>
      </c>
      <c r="BS141">
        <v>16812856</v>
      </c>
      <c r="BT141">
        <v>0</v>
      </c>
      <c r="BU141">
        <v>14071617</v>
      </c>
      <c r="BV141">
        <v>14071617</v>
      </c>
      <c r="BW141">
        <v>2</v>
      </c>
      <c r="BX141">
        <v>19200</v>
      </c>
      <c r="BY141">
        <v>0.75</v>
      </c>
      <c r="BZ141">
        <v>94482</v>
      </c>
      <c r="CA141">
        <v>1</v>
      </c>
      <c r="CB141">
        <v>400</v>
      </c>
      <c r="CC141">
        <v>28</v>
      </c>
      <c r="CD141">
        <v>0</v>
      </c>
      <c r="CE141">
        <v>0</v>
      </c>
      <c r="CF141">
        <v>3911111</v>
      </c>
      <c r="CG141">
        <v>45390</v>
      </c>
      <c r="CH141" t="s">
        <v>7884</v>
      </c>
    </row>
    <row r="142" spans="1:86" x14ac:dyDescent="0.25">
      <c r="A142" t="s">
        <v>8051</v>
      </c>
      <c r="B142" t="s">
        <v>859</v>
      </c>
      <c r="C142" t="s">
        <v>8156</v>
      </c>
      <c r="D142" t="s">
        <v>6427</v>
      </c>
      <c r="E142" s="525">
        <v>45473</v>
      </c>
      <c r="F142" s="525">
        <v>45638</v>
      </c>
      <c r="G142">
        <v>21269595</v>
      </c>
      <c r="H142">
        <v>0</v>
      </c>
      <c r="I142">
        <v>31224798</v>
      </c>
      <c r="J142">
        <v>0</v>
      </c>
      <c r="K142">
        <v>9998651</v>
      </c>
      <c r="L142">
        <v>0</v>
      </c>
      <c r="M142">
        <v>-4090262</v>
      </c>
      <c r="N142">
        <v>58402782</v>
      </c>
      <c r="O142">
        <v>1162</v>
      </c>
      <c r="P142">
        <v>0</v>
      </c>
      <c r="Q142">
        <v>4177281</v>
      </c>
      <c r="R142">
        <v>287788</v>
      </c>
      <c r="S142">
        <v>0</v>
      </c>
      <c r="T142">
        <v>934104</v>
      </c>
      <c r="U142">
        <v>167582</v>
      </c>
      <c r="V142">
        <v>0</v>
      </c>
      <c r="W142">
        <v>5567917</v>
      </c>
      <c r="X142">
        <v>63970699</v>
      </c>
      <c r="Y142">
        <v>1344280</v>
      </c>
      <c r="Z142">
        <v>12771259</v>
      </c>
      <c r="AA142">
        <v>6773316</v>
      </c>
      <c r="AB142">
        <v>3014590</v>
      </c>
      <c r="AC142">
        <v>8668792</v>
      </c>
      <c r="AD142">
        <v>34949766</v>
      </c>
      <c r="AE142">
        <v>0</v>
      </c>
      <c r="AF142">
        <v>1915709</v>
      </c>
      <c r="AG142">
        <v>69437712</v>
      </c>
      <c r="AH142">
        <v>133408411</v>
      </c>
      <c r="AI142">
        <v>33340402</v>
      </c>
      <c r="AJ142">
        <v>4834741</v>
      </c>
      <c r="AK142">
        <v>3431283</v>
      </c>
      <c r="AL142">
        <v>54978106</v>
      </c>
      <c r="AM142">
        <v>2113647</v>
      </c>
      <c r="AN142">
        <v>2503318</v>
      </c>
      <c r="AO142">
        <v>101201497</v>
      </c>
      <c r="AP142">
        <v>31563438</v>
      </c>
      <c r="AQ142">
        <v>132764935</v>
      </c>
      <c r="AR142">
        <v>643476</v>
      </c>
      <c r="AS142">
        <v>20327141</v>
      </c>
      <c r="AT142">
        <v>-13766802</v>
      </c>
      <c r="AU142">
        <v>5384715</v>
      </c>
      <c r="AV142">
        <v>25669391</v>
      </c>
      <c r="AW142">
        <v>0</v>
      </c>
      <c r="AX142">
        <v>0</v>
      </c>
      <c r="AY142">
        <v>31512589</v>
      </c>
      <c r="AZ142">
        <v>69127034</v>
      </c>
      <c r="BA142">
        <v>69770510</v>
      </c>
      <c r="BB142">
        <v>316665594</v>
      </c>
      <c r="BC142">
        <v>386436104</v>
      </c>
      <c r="BD142">
        <v>6425458</v>
      </c>
      <c r="BE142">
        <v>0</v>
      </c>
      <c r="BF142">
        <v>138113</v>
      </c>
      <c r="BG142">
        <v>87873</v>
      </c>
      <c r="BH142">
        <v>11276736</v>
      </c>
      <c r="BI142">
        <v>17928180</v>
      </c>
      <c r="BJ142">
        <v>417440285</v>
      </c>
      <c r="BK142">
        <v>6487450</v>
      </c>
      <c r="BL142">
        <v>0</v>
      </c>
      <c r="BM142">
        <v>423927735</v>
      </c>
      <c r="BN142">
        <v>91051628</v>
      </c>
      <c r="BO142">
        <v>0</v>
      </c>
      <c r="BP142">
        <v>289081824</v>
      </c>
      <c r="BQ142">
        <v>380133452</v>
      </c>
      <c r="BR142">
        <v>54057528</v>
      </c>
      <c r="BS142">
        <v>41175435</v>
      </c>
      <c r="BT142">
        <v>0</v>
      </c>
      <c r="BU142">
        <v>34618906</v>
      </c>
      <c r="BV142">
        <v>19758819</v>
      </c>
      <c r="BW142">
        <v>7294472</v>
      </c>
      <c r="BX142">
        <v>8341757937</v>
      </c>
      <c r="BY142">
        <v>2.96</v>
      </c>
      <c r="BZ142">
        <v>204533</v>
      </c>
      <c r="CA142">
        <v>8.01</v>
      </c>
      <c r="CB142">
        <v>334</v>
      </c>
      <c r="CC142">
        <v>11336087</v>
      </c>
      <c r="CD142">
        <v>5740108</v>
      </c>
      <c r="CE142">
        <v>38871819</v>
      </c>
      <c r="CF142">
        <v>95922</v>
      </c>
      <c r="CG142" t="s">
        <v>7884</v>
      </c>
    </row>
    <row r="143" spans="1:86" x14ac:dyDescent="0.25">
      <c r="A143" t="s">
        <v>7942</v>
      </c>
      <c r="B143" t="s">
        <v>7881</v>
      </c>
      <c r="C143" t="s">
        <v>8157</v>
      </c>
      <c r="D143" t="s">
        <v>8158</v>
      </c>
      <c r="E143" s="525">
        <v>45473</v>
      </c>
      <c r="F143" s="525">
        <v>45631</v>
      </c>
      <c r="G143">
        <v>71705</v>
      </c>
      <c r="H143">
        <v>0</v>
      </c>
      <c r="I143">
        <v>14347</v>
      </c>
      <c r="J143">
        <v>0</v>
      </c>
      <c r="K143">
        <v>0</v>
      </c>
      <c r="L143">
        <v>0</v>
      </c>
      <c r="M143">
        <v>0</v>
      </c>
      <c r="N143">
        <v>86052</v>
      </c>
      <c r="O143">
        <v>0</v>
      </c>
      <c r="P143">
        <v>0</v>
      </c>
      <c r="Q143">
        <v>0</v>
      </c>
      <c r="R143">
        <v>616433</v>
      </c>
      <c r="S143">
        <v>0</v>
      </c>
      <c r="T143">
        <v>187581</v>
      </c>
      <c r="U143">
        <v>118377</v>
      </c>
      <c r="V143">
        <v>2552873</v>
      </c>
      <c r="W143">
        <v>3475264</v>
      </c>
      <c r="X143">
        <v>3561316</v>
      </c>
      <c r="Y143">
        <v>0</v>
      </c>
      <c r="Z143">
        <v>4990</v>
      </c>
      <c r="AA143">
        <v>471575</v>
      </c>
      <c r="AB143">
        <v>9181</v>
      </c>
      <c r="AC143">
        <v>331325</v>
      </c>
      <c r="AD143">
        <v>0</v>
      </c>
      <c r="AE143">
        <v>0</v>
      </c>
      <c r="AF143">
        <v>570423</v>
      </c>
      <c r="AG143">
        <v>1387494</v>
      </c>
      <c r="AH143">
        <v>4948810</v>
      </c>
      <c r="AI143">
        <v>2859455</v>
      </c>
      <c r="AJ143">
        <v>426730</v>
      </c>
      <c r="AK143">
        <v>738850</v>
      </c>
      <c r="AL143">
        <v>827397</v>
      </c>
      <c r="AM143">
        <v>121504</v>
      </c>
      <c r="AN143">
        <v>633708</v>
      </c>
      <c r="AO143">
        <v>5607644</v>
      </c>
      <c r="AP143">
        <v>4836642</v>
      </c>
      <c r="AQ143">
        <v>10444286</v>
      </c>
      <c r="AR143">
        <v>-5495476</v>
      </c>
      <c r="AS143">
        <v>316167</v>
      </c>
      <c r="AT143">
        <v>-389603</v>
      </c>
      <c r="AU143">
        <v>8560863</v>
      </c>
      <c r="AV143">
        <v>203480</v>
      </c>
      <c r="AW143">
        <v>0</v>
      </c>
      <c r="AX143">
        <v>0</v>
      </c>
      <c r="AY143">
        <v>4404520</v>
      </c>
      <c r="AZ143">
        <v>13095427</v>
      </c>
      <c r="BA143">
        <v>7599951</v>
      </c>
      <c r="BB143">
        <v>81615543</v>
      </c>
      <c r="BC143">
        <v>89215494</v>
      </c>
      <c r="BD143">
        <v>0</v>
      </c>
      <c r="BE143">
        <v>0</v>
      </c>
      <c r="BF143">
        <v>0</v>
      </c>
      <c r="BG143">
        <v>195638</v>
      </c>
      <c r="BH143">
        <v>14394223</v>
      </c>
      <c r="BI143">
        <v>14589861</v>
      </c>
      <c r="BJ143">
        <v>3807000</v>
      </c>
      <c r="BK143">
        <v>13518783</v>
      </c>
      <c r="BL143">
        <v>0</v>
      </c>
      <c r="BM143">
        <v>17325783</v>
      </c>
      <c r="BN143">
        <v>0</v>
      </c>
      <c r="BO143">
        <v>0</v>
      </c>
      <c r="BP143">
        <v>462420</v>
      </c>
      <c r="BQ143">
        <v>462420</v>
      </c>
      <c r="BR143">
        <v>13169256</v>
      </c>
      <c r="BS143">
        <v>3000000</v>
      </c>
      <c r="BT143">
        <v>0</v>
      </c>
      <c r="BU143">
        <v>2247085</v>
      </c>
      <c r="BV143">
        <v>2247085</v>
      </c>
      <c r="BW143">
        <v>0</v>
      </c>
      <c r="BX143">
        <v>64107945</v>
      </c>
      <c r="BY143">
        <v>0</v>
      </c>
      <c r="BZ143">
        <v>868653</v>
      </c>
      <c r="CA143">
        <v>0</v>
      </c>
      <c r="CB143">
        <v>41</v>
      </c>
      <c r="CC143">
        <v>0</v>
      </c>
      <c r="CD143">
        <v>0</v>
      </c>
      <c r="CE143">
        <v>140285</v>
      </c>
      <c r="CF143">
        <v>469140</v>
      </c>
      <c r="CG143" t="s">
        <v>7884</v>
      </c>
    </row>
    <row r="144" spans="1:86" x14ac:dyDescent="0.25">
      <c r="A144" t="s">
        <v>8037</v>
      </c>
      <c r="B144" t="s">
        <v>7881</v>
      </c>
      <c r="C144" t="s">
        <v>8159</v>
      </c>
      <c r="D144" t="s">
        <v>8160</v>
      </c>
      <c r="E144" s="525">
        <v>45473</v>
      </c>
      <c r="F144" s="525">
        <v>45748</v>
      </c>
      <c r="G144">
        <v>0</v>
      </c>
      <c r="H144">
        <v>0</v>
      </c>
      <c r="I144">
        <v>122630</v>
      </c>
      <c r="J144">
        <v>0</v>
      </c>
      <c r="K144">
        <v>0</v>
      </c>
      <c r="L144">
        <v>0</v>
      </c>
      <c r="M144">
        <v>0</v>
      </c>
      <c r="N144">
        <v>122630</v>
      </c>
      <c r="O144">
        <v>0</v>
      </c>
      <c r="P144">
        <v>0</v>
      </c>
      <c r="Q144">
        <v>1059539</v>
      </c>
      <c r="R144">
        <v>0</v>
      </c>
      <c r="S144">
        <v>0</v>
      </c>
      <c r="T144">
        <v>7594531</v>
      </c>
      <c r="U144">
        <v>0</v>
      </c>
      <c r="V144">
        <v>45474</v>
      </c>
      <c r="W144">
        <v>8699544</v>
      </c>
      <c r="X144">
        <v>8822174</v>
      </c>
      <c r="Y144">
        <v>917363</v>
      </c>
      <c r="Z144">
        <v>6000</v>
      </c>
      <c r="AA144">
        <v>0</v>
      </c>
      <c r="AB144">
        <v>987</v>
      </c>
      <c r="AC144">
        <v>78069</v>
      </c>
      <c r="AD144">
        <v>0</v>
      </c>
      <c r="AE144">
        <v>0</v>
      </c>
      <c r="AF144">
        <v>3558287</v>
      </c>
      <c r="AG144">
        <v>4560706</v>
      </c>
      <c r="AH144">
        <v>13382880</v>
      </c>
      <c r="AI144">
        <v>3466430</v>
      </c>
      <c r="AJ144">
        <v>440146</v>
      </c>
      <c r="AK144">
        <v>492652</v>
      </c>
      <c r="AL144">
        <v>455666</v>
      </c>
      <c r="AM144">
        <v>48075</v>
      </c>
      <c r="AN144">
        <v>1220680</v>
      </c>
      <c r="AO144">
        <v>6123649</v>
      </c>
      <c r="AP144">
        <v>244128</v>
      </c>
      <c r="AQ144">
        <v>6367777</v>
      </c>
      <c r="AR144">
        <v>7015103</v>
      </c>
      <c r="AS144">
        <v>774006</v>
      </c>
      <c r="AT144">
        <v>0</v>
      </c>
      <c r="AU144">
        <v>0</v>
      </c>
      <c r="AV144">
        <v>0</v>
      </c>
      <c r="AW144">
        <v>0</v>
      </c>
      <c r="AX144">
        <v>0</v>
      </c>
      <c r="AY144">
        <v>0</v>
      </c>
      <c r="AZ144">
        <v>774006</v>
      </c>
      <c r="BA144">
        <v>7789109</v>
      </c>
      <c r="BB144">
        <v>0</v>
      </c>
      <c r="BC144">
        <v>7789109</v>
      </c>
      <c r="BD144">
        <v>6008931</v>
      </c>
      <c r="BE144">
        <v>809815</v>
      </c>
      <c r="BF144">
        <v>0</v>
      </c>
      <c r="BG144">
        <v>0</v>
      </c>
      <c r="BH144">
        <v>248564</v>
      </c>
      <c r="BI144">
        <v>7067310</v>
      </c>
      <c r="BJ144">
        <v>0</v>
      </c>
      <c r="BK144">
        <v>0</v>
      </c>
      <c r="BL144">
        <v>0</v>
      </c>
      <c r="BM144">
        <v>0</v>
      </c>
      <c r="BN144">
        <v>0</v>
      </c>
      <c r="BO144">
        <v>0</v>
      </c>
      <c r="BP144">
        <v>0</v>
      </c>
      <c r="BQ144">
        <v>0</v>
      </c>
      <c r="BR144">
        <v>6000000</v>
      </c>
      <c r="BS144">
        <v>0</v>
      </c>
      <c r="BT144">
        <v>0</v>
      </c>
      <c r="BU144">
        <v>0</v>
      </c>
      <c r="BV144">
        <v>0</v>
      </c>
      <c r="BW144">
        <v>0</v>
      </c>
      <c r="BX144">
        <v>0</v>
      </c>
      <c r="BY144">
        <v>0</v>
      </c>
      <c r="BZ144">
        <v>70009</v>
      </c>
      <c r="CA144">
        <v>0</v>
      </c>
      <c r="CB144">
        <v>34</v>
      </c>
      <c r="CC144">
        <v>82289</v>
      </c>
      <c r="CD144">
        <v>0</v>
      </c>
      <c r="CE144">
        <v>696887</v>
      </c>
      <c r="CF144">
        <v>1098</v>
      </c>
      <c r="CG144" t="s">
        <v>7884</v>
      </c>
    </row>
    <row r="145" spans="1:85" x14ac:dyDescent="0.25">
      <c r="A145" t="s">
        <v>8037</v>
      </c>
      <c r="B145" t="s">
        <v>7881</v>
      </c>
      <c r="C145" t="s">
        <v>8161</v>
      </c>
      <c r="D145" t="s">
        <v>6458</v>
      </c>
      <c r="E145" s="525">
        <v>45473</v>
      </c>
      <c r="F145" s="525">
        <v>45748</v>
      </c>
      <c r="G145">
        <v>0</v>
      </c>
      <c r="H145">
        <v>0</v>
      </c>
      <c r="I145">
        <v>28570</v>
      </c>
      <c r="J145">
        <v>0</v>
      </c>
      <c r="K145">
        <v>0</v>
      </c>
      <c r="L145">
        <v>0</v>
      </c>
      <c r="M145">
        <v>0</v>
      </c>
      <c r="N145">
        <v>28570</v>
      </c>
      <c r="O145">
        <v>0</v>
      </c>
      <c r="P145">
        <v>0</v>
      </c>
      <c r="Q145">
        <v>758677</v>
      </c>
      <c r="R145">
        <v>0</v>
      </c>
      <c r="S145">
        <v>0</v>
      </c>
      <c r="T145">
        <v>2805139</v>
      </c>
      <c r="U145">
        <v>0</v>
      </c>
      <c r="V145">
        <v>-2593</v>
      </c>
      <c r="W145">
        <v>3561223</v>
      </c>
      <c r="X145">
        <v>3589793</v>
      </c>
      <c r="Y145">
        <v>1344686</v>
      </c>
      <c r="Z145">
        <v>6000</v>
      </c>
      <c r="AA145">
        <v>0</v>
      </c>
      <c r="AB145">
        <v>626</v>
      </c>
      <c r="AC145">
        <v>10051</v>
      </c>
      <c r="AD145">
        <v>38039</v>
      </c>
      <c r="AE145">
        <v>0</v>
      </c>
      <c r="AF145">
        <v>1734269</v>
      </c>
      <c r="AG145">
        <v>3133671</v>
      </c>
      <c r="AH145">
        <v>6723464</v>
      </c>
      <c r="AI145">
        <v>2670088</v>
      </c>
      <c r="AJ145">
        <v>710223</v>
      </c>
      <c r="AK145">
        <v>188420</v>
      </c>
      <c r="AL145">
        <v>524889</v>
      </c>
      <c r="AM145">
        <v>44455</v>
      </c>
      <c r="AN145">
        <v>782853</v>
      </c>
      <c r="AO145">
        <v>4920928</v>
      </c>
      <c r="AP145">
        <v>412024</v>
      </c>
      <c r="AQ145">
        <v>5332952</v>
      </c>
      <c r="AR145">
        <v>1390512</v>
      </c>
      <c r="AS145">
        <v>145451</v>
      </c>
      <c r="AT145">
        <v>0</v>
      </c>
      <c r="AU145">
        <v>0</v>
      </c>
      <c r="AV145">
        <v>0</v>
      </c>
      <c r="AW145">
        <v>0</v>
      </c>
      <c r="AX145">
        <v>0</v>
      </c>
      <c r="AY145">
        <v>0</v>
      </c>
      <c r="AZ145">
        <v>145451</v>
      </c>
      <c r="BA145">
        <v>1535963</v>
      </c>
      <c r="BB145">
        <v>0</v>
      </c>
      <c r="BC145">
        <v>1535963</v>
      </c>
      <c r="BD145">
        <v>14196486</v>
      </c>
      <c r="BE145">
        <v>246843</v>
      </c>
      <c r="BF145">
        <v>0</v>
      </c>
      <c r="BG145">
        <v>125334</v>
      </c>
      <c r="BH145">
        <v>335914</v>
      </c>
      <c r="BI145">
        <v>14904577</v>
      </c>
      <c r="BJ145">
        <v>0</v>
      </c>
      <c r="BK145">
        <v>0</v>
      </c>
      <c r="BL145">
        <v>0</v>
      </c>
      <c r="BM145">
        <v>0</v>
      </c>
      <c r="BN145">
        <v>0</v>
      </c>
      <c r="BO145">
        <v>0</v>
      </c>
      <c r="BP145">
        <v>0</v>
      </c>
      <c r="BQ145">
        <v>0</v>
      </c>
      <c r="BR145">
        <v>5844847</v>
      </c>
      <c r="BS145">
        <v>0</v>
      </c>
      <c r="BT145">
        <v>0</v>
      </c>
      <c r="BU145">
        <v>0</v>
      </c>
      <c r="BV145">
        <v>0</v>
      </c>
      <c r="BW145">
        <v>0</v>
      </c>
      <c r="BX145">
        <v>0</v>
      </c>
      <c r="BY145">
        <v>0</v>
      </c>
      <c r="BZ145">
        <v>225093</v>
      </c>
      <c r="CA145">
        <v>0</v>
      </c>
      <c r="CB145">
        <v>26</v>
      </c>
      <c r="CC145">
        <v>81372</v>
      </c>
      <c r="CD145">
        <v>0</v>
      </c>
      <c r="CE145">
        <v>452162</v>
      </c>
      <c r="CF145">
        <v>1096</v>
      </c>
      <c r="CG145" t="s">
        <v>7884</v>
      </c>
    </row>
    <row r="146" spans="1:85" x14ac:dyDescent="0.25">
      <c r="A146" t="s">
        <v>7920</v>
      </c>
      <c r="B146" t="s">
        <v>7881</v>
      </c>
      <c r="C146" t="s">
        <v>8162</v>
      </c>
      <c r="D146" t="s">
        <v>8163</v>
      </c>
      <c r="E146" s="525">
        <v>45473</v>
      </c>
      <c r="F146" s="525">
        <v>45641</v>
      </c>
      <c r="G146">
        <v>27228</v>
      </c>
      <c r="H146">
        <v>0</v>
      </c>
      <c r="I146">
        <v>0</v>
      </c>
      <c r="J146">
        <v>0</v>
      </c>
      <c r="K146">
        <v>0</v>
      </c>
      <c r="L146">
        <v>0</v>
      </c>
      <c r="M146">
        <v>0</v>
      </c>
      <c r="N146">
        <v>27228</v>
      </c>
      <c r="O146">
        <v>1928</v>
      </c>
      <c r="P146">
        <v>0</v>
      </c>
      <c r="Q146">
        <v>0</v>
      </c>
      <c r="R146">
        <v>0</v>
      </c>
      <c r="S146">
        <v>0</v>
      </c>
      <c r="T146">
        <v>0</v>
      </c>
      <c r="U146">
        <v>0</v>
      </c>
      <c r="V146">
        <v>0</v>
      </c>
      <c r="W146">
        <v>1928</v>
      </c>
      <c r="X146">
        <v>29156</v>
      </c>
      <c r="Y146">
        <v>0</v>
      </c>
      <c r="Z146">
        <v>0</v>
      </c>
      <c r="AA146">
        <v>0</v>
      </c>
      <c r="AB146">
        <v>0</v>
      </c>
      <c r="AC146">
        <v>0</v>
      </c>
      <c r="AD146">
        <v>0</v>
      </c>
      <c r="AE146">
        <v>0</v>
      </c>
      <c r="AF146">
        <v>0</v>
      </c>
      <c r="AG146">
        <v>0</v>
      </c>
      <c r="AH146">
        <v>29156</v>
      </c>
      <c r="AI146">
        <v>322296</v>
      </c>
      <c r="AJ146">
        <v>829</v>
      </c>
      <c r="AK146">
        <v>11694</v>
      </c>
      <c r="AL146">
        <v>20925</v>
      </c>
      <c r="AM146">
        <v>5141</v>
      </c>
      <c r="AN146">
        <v>78095</v>
      </c>
      <c r="AO146">
        <v>438980</v>
      </c>
      <c r="AP146">
        <v>183852</v>
      </c>
      <c r="AQ146">
        <v>622832</v>
      </c>
      <c r="AR146">
        <v>-593676</v>
      </c>
      <c r="AS146">
        <v>69396</v>
      </c>
      <c r="AT146">
        <v>-42395</v>
      </c>
      <c r="AU146">
        <v>0</v>
      </c>
      <c r="AV146">
        <v>0</v>
      </c>
      <c r="AW146">
        <v>0</v>
      </c>
      <c r="AX146">
        <v>0</v>
      </c>
      <c r="AY146">
        <v>0</v>
      </c>
      <c r="AZ146">
        <v>27001</v>
      </c>
      <c r="BA146">
        <v>-566675</v>
      </c>
      <c r="BB146">
        <v>0</v>
      </c>
      <c r="BC146">
        <v>0</v>
      </c>
      <c r="BD146">
        <v>0</v>
      </c>
      <c r="BE146">
        <v>0</v>
      </c>
      <c r="BF146">
        <v>0</v>
      </c>
      <c r="BG146">
        <v>0</v>
      </c>
      <c r="BH146">
        <v>0</v>
      </c>
      <c r="BI146">
        <v>0</v>
      </c>
      <c r="BJ146">
        <v>855139</v>
      </c>
      <c r="BK146">
        <v>0</v>
      </c>
      <c r="BL146">
        <v>0</v>
      </c>
      <c r="BM146">
        <v>855139</v>
      </c>
      <c r="BN146">
        <v>62868</v>
      </c>
      <c r="BO146">
        <v>0</v>
      </c>
      <c r="BP146">
        <v>0</v>
      </c>
      <c r="BQ146">
        <v>62868</v>
      </c>
      <c r="BR146">
        <v>30534</v>
      </c>
      <c r="BS146">
        <v>0</v>
      </c>
      <c r="BT146">
        <v>0</v>
      </c>
      <c r="BU146">
        <v>42395</v>
      </c>
      <c r="BV146">
        <v>42395</v>
      </c>
      <c r="BW146">
        <v>3318</v>
      </c>
      <c r="BX146" s="1006">
        <v>12629500</v>
      </c>
      <c r="BY146">
        <v>2.56</v>
      </c>
      <c r="BZ146">
        <v>0</v>
      </c>
      <c r="CA146">
        <v>8.2100000000000009</v>
      </c>
      <c r="CB146">
        <v>2</v>
      </c>
      <c r="CC146">
        <v>0</v>
      </c>
      <c r="CD146">
        <v>0</v>
      </c>
      <c r="CE146">
        <v>22510</v>
      </c>
      <c r="CF146">
        <v>0</v>
      </c>
      <c r="CG146" t="s">
        <v>7884</v>
      </c>
    </row>
    <row r="147" spans="1:85" x14ac:dyDescent="0.25">
      <c r="A147" t="s">
        <v>7897</v>
      </c>
      <c r="B147" t="s">
        <v>7881</v>
      </c>
      <c r="C147" t="s">
        <v>8164</v>
      </c>
      <c r="D147" t="s">
        <v>8165</v>
      </c>
      <c r="E147" s="525">
        <v>45473</v>
      </c>
      <c r="F147" s="525">
        <v>45895</v>
      </c>
      <c r="G147">
        <v>24151</v>
      </c>
      <c r="H147">
        <v>0</v>
      </c>
      <c r="I147">
        <v>57081</v>
      </c>
      <c r="J147">
        <v>0</v>
      </c>
      <c r="K147">
        <v>0</v>
      </c>
      <c r="L147">
        <v>0</v>
      </c>
      <c r="M147">
        <v>0</v>
      </c>
      <c r="N147">
        <v>81232</v>
      </c>
      <c r="O147">
        <v>0</v>
      </c>
      <c r="P147">
        <v>0</v>
      </c>
      <c r="Q147">
        <v>306481</v>
      </c>
      <c r="R147">
        <v>0</v>
      </c>
      <c r="S147">
        <v>0</v>
      </c>
      <c r="T147">
        <v>24576</v>
      </c>
      <c r="U147">
        <v>0</v>
      </c>
      <c r="V147">
        <v>5702</v>
      </c>
      <c r="W147">
        <v>336759</v>
      </c>
      <c r="X147">
        <v>417991</v>
      </c>
      <c r="Y147">
        <v>188907</v>
      </c>
      <c r="Z147">
        <v>440</v>
      </c>
      <c r="AA147">
        <v>0</v>
      </c>
      <c r="AB147">
        <v>10797</v>
      </c>
      <c r="AC147">
        <v>4672</v>
      </c>
      <c r="AD147">
        <v>48683</v>
      </c>
      <c r="AE147">
        <v>0</v>
      </c>
      <c r="AF147">
        <v>-15913</v>
      </c>
      <c r="AG147">
        <v>237586</v>
      </c>
      <c r="AH147">
        <v>655577</v>
      </c>
      <c r="AI147">
        <v>335897</v>
      </c>
      <c r="AJ147">
        <v>88035</v>
      </c>
      <c r="AK147">
        <v>130883</v>
      </c>
      <c r="AL147">
        <v>153606</v>
      </c>
      <c r="AM147">
        <v>74883</v>
      </c>
      <c r="AN147">
        <v>-182</v>
      </c>
      <c r="AO147">
        <v>783122</v>
      </c>
      <c r="AP147">
        <v>1394296</v>
      </c>
      <c r="AQ147">
        <v>2177418</v>
      </c>
      <c r="AR147">
        <v>-1521841</v>
      </c>
      <c r="AS147">
        <v>64949</v>
      </c>
      <c r="AT147">
        <v>-508</v>
      </c>
      <c r="AU147">
        <v>2019830</v>
      </c>
      <c r="AV147">
        <v>0</v>
      </c>
      <c r="AW147">
        <v>303747</v>
      </c>
      <c r="AX147">
        <v>94164</v>
      </c>
      <c r="AY147">
        <v>-11</v>
      </c>
      <c r="AZ147">
        <v>2482171</v>
      </c>
      <c r="BA147">
        <v>960330</v>
      </c>
      <c r="BB147">
        <v>35696551</v>
      </c>
      <c r="BC147">
        <v>37840403</v>
      </c>
      <c r="BD147">
        <v>0</v>
      </c>
      <c r="BE147">
        <v>0</v>
      </c>
      <c r="BF147">
        <v>0</v>
      </c>
      <c r="BG147">
        <v>0</v>
      </c>
      <c r="BH147">
        <v>0</v>
      </c>
      <c r="BI147">
        <v>0</v>
      </c>
      <c r="BJ147">
        <v>0</v>
      </c>
      <c r="BK147">
        <v>0</v>
      </c>
      <c r="BL147">
        <v>0</v>
      </c>
      <c r="BM147">
        <v>0</v>
      </c>
      <c r="BN147">
        <v>0</v>
      </c>
      <c r="BO147">
        <v>0</v>
      </c>
      <c r="BP147">
        <v>0</v>
      </c>
      <c r="BQ147">
        <v>0</v>
      </c>
      <c r="BR147">
        <v>0</v>
      </c>
      <c r="BS147">
        <v>0</v>
      </c>
      <c r="BT147">
        <v>0</v>
      </c>
      <c r="BU147">
        <v>0</v>
      </c>
      <c r="BV147">
        <v>0</v>
      </c>
      <c r="BW147">
        <v>0</v>
      </c>
      <c r="BX147">
        <v>0</v>
      </c>
      <c r="BY147">
        <v>0</v>
      </c>
      <c r="BZ147">
        <v>0</v>
      </c>
      <c r="CA147">
        <v>0</v>
      </c>
      <c r="CB147">
        <v>0</v>
      </c>
      <c r="CC147">
        <v>0</v>
      </c>
      <c r="CD147">
        <v>0</v>
      </c>
      <c r="CE147">
        <v>0</v>
      </c>
      <c r="CF147">
        <v>0</v>
      </c>
      <c r="CG147" t="s">
        <v>7884</v>
      </c>
    </row>
    <row r="148" spans="1:85" x14ac:dyDescent="0.25">
      <c r="A148" t="s">
        <v>7952</v>
      </c>
      <c r="B148" t="s">
        <v>7881</v>
      </c>
      <c r="C148" t="s">
        <v>8166</v>
      </c>
      <c r="D148" t="s">
        <v>8167</v>
      </c>
      <c r="E148" s="525">
        <v>45657</v>
      </c>
      <c r="F148" s="525">
        <v>45839</v>
      </c>
      <c r="G148">
        <v>1352503</v>
      </c>
      <c r="H148">
        <v>0</v>
      </c>
      <c r="I148">
        <v>3682320</v>
      </c>
      <c r="J148">
        <v>0</v>
      </c>
      <c r="K148">
        <v>0</v>
      </c>
      <c r="L148">
        <v>0</v>
      </c>
      <c r="M148">
        <v>29105</v>
      </c>
      <c r="N148">
        <v>5063928</v>
      </c>
      <c r="O148">
        <v>0</v>
      </c>
      <c r="P148">
        <v>788174</v>
      </c>
      <c r="Q148">
        <v>3463399</v>
      </c>
      <c r="R148">
        <v>118423</v>
      </c>
      <c r="S148">
        <v>880745</v>
      </c>
      <c r="T148">
        <v>528428</v>
      </c>
      <c r="U148">
        <v>0</v>
      </c>
      <c r="V148">
        <v>705452</v>
      </c>
      <c r="W148">
        <v>6484621</v>
      </c>
      <c r="X148">
        <v>11548549</v>
      </c>
      <c r="Y148">
        <v>384428</v>
      </c>
      <c r="Z148">
        <v>559490</v>
      </c>
      <c r="AA148">
        <v>0</v>
      </c>
      <c r="AB148">
        <v>0</v>
      </c>
      <c r="AC148">
        <v>3498947</v>
      </c>
      <c r="AD148">
        <v>1022131</v>
      </c>
      <c r="AE148">
        <v>0</v>
      </c>
      <c r="AF148">
        <v>958424</v>
      </c>
      <c r="AG148">
        <v>6423420</v>
      </c>
      <c r="AH148">
        <v>17971969</v>
      </c>
      <c r="AI148">
        <v>4229128</v>
      </c>
      <c r="AJ148">
        <v>515046</v>
      </c>
      <c r="AK148">
        <v>863156</v>
      </c>
      <c r="AL148">
        <v>2429276</v>
      </c>
      <c r="AM148">
        <v>248208</v>
      </c>
      <c r="AN148">
        <v>1418935</v>
      </c>
      <c r="AO148">
        <v>9703749</v>
      </c>
      <c r="AP148">
        <v>9018066</v>
      </c>
      <c r="AQ148">
        <v>18721815</v>
      </c>
      <c r="AR148">
        <v>-749846</v>
      </c>
      <c r="AS148">
        <v>1229077</v>
      </c>
      <c r="AT148">
        <v>-1437666</v>
      </c>
      <c r="AU148">
        <v>9529786</v>
      </c>
      <c r="AV148">
        <v>1036994</v>
      </c>
      <c r="AW148">
        <v>0</v>
      </c>
      <c r="AX148">
        <v>0</v>
      </c>
      <c r="AY148">
        <v>0</v>
      </c>
      <c r="AZ148">
        <v>10358191</v>
      </c>
      <c r="BA148">
        <v>9608345</v>
      </c>
      <c r="BB148">
        <v>119314668</v>
      </c>
      <c r="BC148">
        <v>128923017</v>
      </c>
      <c r="BD148">
        <v>10969322</v>
      </c>
      <c r="BE148">
        <v>131400</v>
      </c>
      <c r="BF148">
        <v>293398</v>
      </c>
      <c r="BG148">
        <v>0</v>
      </c>
      <c r="BH148">
        <v>973159</v>
      </c>
      <c r="BI148">
        <v>12367279</v>
      </c>
      <c r="BJ148">
        <v>29657823</v>
      </c>
      <c r="BK148">
        <v>0</v>
      </c>
      <c r="BL148">
        <v>0</v>
      </c>
      <c r="BM148">
        <v>29657823</v>
      </c>
      <c r="BN148">
        <v>4764071</v>
      </c>
      <c r="BO148">
        <v>0</v>
      </c>
      <c r="BP148">
        <v>23692699</v>
      </c>
      <c r="BQ148">
        <v>28456770</v>
      </c>
      <c r="BR148">
        <v>1712248</v>
      </c>
      <c r="BS148">
        <v>0</v>
      </c>
      <c r="BT148">
        <v>0</v>
      </c>
      <c r="BU148">
        <v>2521300</v>
      </c>
      <c r="BV148">
        <v>1967908</v>
      </c>
      <c r="BW148">
        <v>289867</v>
      </c>
      <c r="BX148">
        <v>422563626</v>
      </c>
      <c r="BY148">
        <v>3.22</v>
      </c>
      <c r="BZ148">
        <v>65644</v>
      </c>
      <c r="CA148">
        <v>17.47</v>
      </c>
      <c r="CB148">
        <v>35</v>
      </c>
      <c r="CC148">
        <v>0</v>
      </c>
      <c r="CD148">
        <v>1261113</v>
      </c>
      <c r="CE148">
        <v>1455366</v>
      </c>
      <c r="CF148">
        <v>77995</v>
      </c>
      <c r="CG148" t="s">
        <v>7884</v>
      </c>
    </row>
    <row r="149" spans="1:85" x14ac:dyDescent="0.25">
      <c r="A149" t="s">
        <v>8037</v>
      </c>
      <c r="B149" t="s">
        <v>7886</v>
      </c>
      <c r="C149" t="s">
        <v>8168</v>
      </c>
      <c r="D149" t="s">
        <v>6571</v>
      </c>
      <c r="E149" s="525">
        <v>45473</v>
      </c>
      <c r="F149" s="525">
        <v>45636</v>
      </c>
      <c r="G149">
        <v>6982052</v>
      </c>
      <c r="H149">
        <v>0</v>
      </c>
      <c r="I149">
        <v>12069566</v>
      </c>
      <c r="J149">
        <v>0</v>
      </c>
      <c r="K149">
        <v>434826</v>
      </c>
      <c r="L149">
        <v>167702</v>
      </c>
      <c r="M149">
        <v>2103246</v>
      </c>
      <c r="N149">
        <v>21757392</v>
      </c>
      <c r="O149">
        <v>2175220</v>
      </c>
      <c r="P149">
        <v>251606</v>
      </c>
      <c r="Q149">
        <v>29231</v>
      </c>
      <c r="R149">
        <v>1141920</v>
      </c>
      <c r="S149">
        <v>302499</v>
      </c>
      <c r="T149">
        <v>275055</v>
      </c>
      <c r="U149">
        <v>291802</v>
      </c>
      <c r="V149">
        <v>1908040</v>
      </c>
      <c r="W149">
        <v>6375373</v>
      </c>
      <c r="X149">
        <v>28132765</v>
      </c>
      <c r="Y149">
        <v>4672319</v>
      </c>
      <c r="Z149">
        <v>2068839</v>
      </c>
      <c r="AA149">
        <v>1245206</v>
      </c>
      <c r="AB149">
        <v>2759114</v>
      </c>
      <c r="AC149">
        <v>12623668</v>
      </c>
      <c r="AD149" s="1006">
        <v>19474450</v>
      </c>
      <c r="AE149">
        <v>0</v>
      </c>
      <c r="AF149">
        <v>913054</v>
      </c>
      <c r="AG149">
        <v>43756650</v>
      </c>
      <c r="AH149">
        <v>71889415</v>
      </c>
      <c r="AI149">
        <v>44775138</v>
      </c>
      <c r="AJ149">
        <v>3866219</v>
      </c>
      <c r="AK149">
        <v>2878145</v>
      </c>
      <c r="AL149">
        <v>9363780</v>
      </c>
      <c r="AM149">
        <v>1452047</v>
      </c>
      <c r="AN149">
        <v>2122652</v>
      </c>
      <c r="AO149">
        <v>64457981</v>
      </c>
      <c r="AP149">
        <v>19715494</v>
      </c>
      <c r="AQ149">
        <v>84173475</v>
      </c>
      <c r="AR149">
        <v>-12284060</v>
      </c>
      <c r="AS149">
        <v>6098748</v>
      </c>
      <c r="AT149">
        <v>-746316</v>
      </c>
      <c r="AU149">
        <v>11271352</v>
      </c>
      <c r="AV149">
        <v>9067927</v>
      </c>
      <c r="AW149">
        <v>11507329</v>
      </c>
      <c r="AX149">
        <v>0</v>
      </c>
      <c r="AY149">
        <v>10219364</v>
      </c>
      <c r="AZ149">
        <v>47418404</v>
      </c>
      <c r="BA149">
        <v>35134344</v>
      </c>
      <c r="BB149">
        <v>0</v>
      </c>
      <c r="BC149">
        <v>0</v>
      </c>
      <c r="BD149">
        <v>10711528</v>
      </c>
      <c r="BE149">
        <v>33046764</v>
      </c>
      <c r="BF149">
        <v>19223102</v>
      </c>
      <c r="BG149">
        <v>0</v>
      </c>
      <c r="BH149">
        <v>5173184</v>
      </c>
      <c r="BI149">
        <v>68154578</v>
      </c>
      <c r="BJ149">
        <v>24524708</v>
      </c>
      <c r="BK149">
        <v>83333</v>
      </c>
      <c r="BL149">
        <v>0</v>
      </c>
      <c r="BM149">
        <v>24608041</v>
      </c>
      <c r="BN149">
        <v>0</v>
      </c>
      <c r="BO149">
        <v>0</v>
      </c>
      <c r="BP149">
        <v>35614135</v>
      </c>
      <c r="BQ149">
        <v>35614135</v>
      </c>
      <c r="BR149">
        <v>84932335</v>
      </c>
      <c r="BS149">
        <v>0</v>
      </c>
      <c r="BT149">
        <v>84065</v>
      </c>
      <c r="BU149">
        <v>0</v>
      </c>
      <c r="BV149">
        <v>0</v>
      </c>
      <c r="BW149">
        <v>2344848</v>
      </c>
      <c r="BX149">
        <v>3225057</v>
      </c>
      <c r="BY149">
        <v>4.12</v>
      </c>
      <c r="BZ149">
        <v>47707</v>
      </c>
      <c r="CA149">
        <v>9.2799999999999994</v>
      </c>
      <c r="CB149">
        <v>292</v>
      </c>
      <c r="CC149">
        <v>7301977</v>
      </c>
      <c r="CD149">
        <v>5857285</v>
      </c>
      <c r="CE149">
        <v>15281363</v>
      </c>
      <c r="CF149">
        <v>2879889</v>
      </c>
      <c r="CG149" t="s">
        <v>7884</v>
      </c>
    </row>
    <row r="150" spans="1:85" x14ac:dyDescent="0.25">
      <c r="A150" t="s">
        <v>8123</v>
      </c>
      <c r="B150" t="s">
        <v>7881</v>
      </c>
      <c r="C150" t="s">
        <v>8169</v>
      </c>
      <c r="D150" t="s">
        <v>8170</v>
      </c>
      <c r="E150" s="525">
        <v>45657</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0</v>
      </c>
      <c r="AY150">
        <v>0</v>
      </c>
      <c r="AZ150">
        <v>0</v>
      </c>
      <c r="BA150">
        <v>0</v>
      </c>
      <c r="BB150">
        <v>0</v>
      </c>
      <c r="BC150">
        <v>0</v>
      </c>
      <c r="BD150">
        <v>0</v>
      </c>
      <c r="BE150">
        <v>0</v>
      </c>
      <c r="BF150">
        <v>0</v>
      </c>
      <c r="BG150">
        <v>0</v>
      </c>
      <c r="BH150">
        <v>0</v>
      </c>
      <c r="BI150">
        <v>0</v>
      </c>
      <c r="BJ150">
        <v>0</v>
      </c>
      <c r="BK150">
        <v>0</v>
      </c>
      <c r="BL150">
        <v>0</v>
      </c>
      <c r="BM150">
        <v>0</v>
      </c>
      <c r="BN150">
        <v>0</v>
      </c>
      <c r="BO150">
        <v>0</v>
      </c>
      <c r="BP150">
        <v>0</v>
      </c>
      <c r="BQ150">
        <v>0</v>
      </c>
      <c r="BR150">
        <v>0</v>
      </c>
      <c r="BS150">
        <v>0</v>
      </c>
      <c r="BT150">
        <v>0</v>
      </c>
      <c r="BU150">
        <v>0</v>
      </c>
      <c r="BV150">
        <v>0</v>
      </c>
      <c r="BW150">
        <v>0</v>
      </c>
      <c r="BX150">
        <v>0</v>
      </c>
      <c r="BY150">
        <v>0</v>
      </c>
      <c r="BZ150">
        <v>0</v>
      </c>
      <c r="CA150">
        <v>0</v>
      </c>
      <c r="CB150">
        <v>0</v>
      </c>
      <c r="CC150">
        <v>0</v>
      </c>
      <c r="CD150">
        <v>0</v>
      </c>
      <c r="CE150">
        <v>0</v>
      </c>
      <c r="CF150">
        <v>0</v>
      </c>
      <c r="CG150" t="s">
        <v>7884</v>
      </c>
    </row>
    <row r="151" spans="1:85" x14ac:dyDescent="0.25">
      <c r="A151" t="s">
        <v>7918</v>
      </c>
      <c r="B151" t="s">
        <v>7881</v>
      </c>
      <c r="C151" t="s">
        <v>8171</v>
      </c>
      <c r="D151" t="s">
        <v>8172</v>
      </c>
      <c r="E151" s="525">
        <v>45473</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c r="AO151">
        <v>0</v>
      </c>
      <c r="AP151">
        <v>0</v>
      </c>
      <c r="AQ151">
        <v>0</v>
      </c>
      <c r="AR151">
        <v>0</v>
      </c>
      <c r="AS151">
        <v>0</v>
      </c>
      <c r="AT151">
        <v>0</v>
      </c>
      <c r="AU151">
        <v>0</v>
      </c>
      <c r="AV151">
        <v>0</v>
      </c>
      <c r="AW151">
        <v>0</v>
      </c>
      <c r="AX151">
        <v>0</v>
      </c>
      <c r="AY151">
        <v>0</v>
      </c>
      <c r="AZ151">
        <v>0</v>
      </c>
      <c r="BA151">
        <v>0</v>
      </c>
      <c r="BB151">
        <v>0</v>
      </c>
      <c r="BC151">
        <v>0</v>
      </c>
      <c r="BD151">
        <v>0</v>
      </c>
      <c r="BE151">
        <v>0</v>
      </c>
      <c r="BF151">
        <v>0</v>
      </c>
      <c r="BG151">
        <v>0</v>
      </c>
      <c r="BH151">
        <v>0</v>
      </c>
      <c r="BI151">
        <v>0</v>
      </c>
      <c r="BJ151">
        <v>0</v>
      </c>
      <c r="BK151">
        <v>0</v>
      </c>
      <c r="BL151">
        <v>0</v>
      </c>
      <c r="BM151">
        <v>0</v>
      </c>
      <c r="BN151">
        <v>0</v>
      </c>
      <c r="BO151">
        <v>0</v>
      </c>
      <c r="BP151">
        <v>0</v>
      </c>
      <c r="BQ151">
        <v>0</v>
      </c>
      <c r="BR151">
        <v>0</v>
      </c>
      <c r="BS151">
        <v>0</v>
      </c>
      <c r="BT151">
        <v>0</v>
      </c>
      <c r="BU151">
        <v>0</v>
      </c>
      <c r="BV151">
        <v>0</v>
      </c>
      <c r="BW151">
        <v>0</v>
      </c>
      <c r="BX151">
        <v>0</v>
      </c>
      <c r="BY151">
        <v>0</v>
      </c>
      <c r="BZ151">
        <v>0</v>
      </c>
      <c r="CA151">
        <v>0</v>
      </c>
      <c r="CB151">
        <v>0</v>
      </c>
      <c r="CC151">
        <v>0</v>
      </c>
      <c r="CD151">
        <v>0</v>
      </c>
      <c r="CE151">
        <v>0</v>
      </c>
      <c r="CF151">
        <v>0</v>
      </c>
      <c r="CG151" t="s">
        <v>7884</v>
      </c>
    </row>
    <row r="152" spans="1:85" x14ac:dyDescent="0.25">
      <c r="A152" t="s">
        <v>7942</v>
      </c>
      <c r="B152" t="s">
        <v>7909</v>
      </c>
      <c r="C152" t="s">
        <v>8173</v>
      </c>
      <c r="D152" t="s">
        <v>6341</v>
      </c>
      <c r="E152" s="525">
        <v>45657</v>
      </c>
      <c r="F152" s="525">
        <v>45836</v>
      </c>
      <c r="G152">
        <v>706578421</v>
      </c>
      <c r="H152">
        <v>0</v>
      </c>
      <c r="I152">
        <v>467484049</v>
      </c>
      <c r="J152">
        <v>0</v>
      </c>
      <c r="K152">
        <v>7799073</v>
      </c>
      <c r="L152">
        <v>0</v>
      </c>
      <c r="M152">
        <v>0</v>
      </c>
      <c r="N152">
        <v>1181861543</v>
      </c>
      <c r="O152">
        <v>0</v>
      </c>
      <c r="P152">
        <v>0</v>
      </c>
      <c r="Q152">
        <v>3586247</v>
      </c>
      <c r="R152">
        <v>38942522</v>
      </c>
      <c r="S152">
        <v>0</v>
      </c>
      <c r="T152">
        <v>3887419</v>
      </c>
      <c r="U152">
        <v>1125051</v>
      </c>
      <c r="V152">
        <v>0</v>
      </c>
      <c r="W152">
        <v>47541239</v>
      </c>
      <c r="X152">
        <v>1229402782</v>
      </c>
      <c r="Y152">
        <v>26684917</v>
      </c>
      <c r="Z152">
        <v>61730775</v>
      </c>
      <c r="AA152">
        <v>54919585</v>
      </c>
      <c r="AB152">
        <v>4370835</v>
      </c>
      <c r="AC152">
        <v>46107128</v>
      </c>
      <c r="AD152">
        <v>126199976</v>
      </c>
      <c r="AE152">
        <v>60836416</v>
      </c>
      <c r="AF152">
        <v>2738227</v>
      </c>
      <c r="AG152">
        <v>383587859</v>
      </c>
      <c r="AH152">
        <v>1612990641</v>
      </c>
      <c r="AI152">
        <v>309637306</v>
      </c>
      <c r="AJ152">
        <v>44402873</v>
      </c>
      <c r="AK152">
        <v>22002336</v>
      </c>
      <c r="AL152">
        <v>297499397</v>
      </c>
      <c r="AM152">
        <v>8823707</v>
      </c>
      <c r="AN152">
        <v>277033298</v>
      </c>
      <c r="AO152">
        <v>959398917</v>
      </c>
      <c r="AP152">
        <v>426787279</v>
      </c>
      <c r="AQ152">
        <v>1386186196</v>
      </c>
      <c r="AR152">
        <v>226804445</v>
      </c>
      <c r="AS152">
        <v>140384681</v>
      </c>
      <c r="AT152" s="1006">
        <v>-453887820</v>
      </c>
      <c r="AU152">
        <v>41729657</v>
      </c>
      <c r="AV152" s="1006">
        <v>155950820</v>
      </c>
      <c r="AW152">
        <v>0</v>
      </c>
      <c r="AX152">
        <v>0</v>
      </c>
      <c r="AY152">
        <v>136467982</v>
      </c>
      <c r="AZ152">
        <v>20645320</v>
      </c>
      <c r="BA152">
        <v>247449765</v>
      </c>
      <c r="BB152">
        <v>958555222</v>
      </c>
      <c r="BC152">
        <v>1206004987</v>
      </c>
      <c r="BD152">
        <v>204712923</v>
      </c>
      <c r="BE152">
        <v>421567684</v>
      </c>
      <c r="BF152">
        <v>479869</v>
      </c>
      <c r="BG152">
        <v>133114</v>
      </c>
      <c r="BH152">
        <v>6777716</v>
      </c>
      <c r="BI152">
        <v>633671306</v>
      </c>
      <c r="BJ152">
        <v>10853164519</v>
      </c>
      <c r="BK152">
        <v>282838559</v>
      </c>
      <c r="BL152">
        <v>0</v>
      </c>
      <c r="BM152">
        <v>11136003078</v>
      </c>
      <c r="BN152">
        <v>282838559</v>
      </c>
      <c r="BO152">
        <v>0</v>
      </c>
      <c r="BP152">
        <v>3244456561</v>
      </c>
      <c r="BQ152">
        <v>3527295120</v>
      </c>
      <c r="BR152">
        <v>245872404</v>
      </c>
      <c r="BS152">
        <v>2776954876</v>
      </c>
      <c r="BT152">
        <v>0</v>
      </c>
      <c r="BU152">
        <v>792631237</v>
      </c>
      <c r="BV152">
        <v>756898627</v>
      </c>
      <c r="BW152">
        <v>39983139</v>
      </c>
      <c r="BX152" s="1006">
        <v>55501045140</v>
      </c>
      <c r="BY152">
        <v>12.83</v>
      </c>
      <c r="BZ152">
        <v>776036</v>
      </c>
      <c r="CA152">
        <v>29.56</v>
      </c>
      <c r="CB152">
        <v>1899</v>
      </c>
      <c r="CC152">
        <v>0</v>
      </c>
      <c r="CD152">
        <v>0</v>
      </c>
      <c r="CE152">
        <v>172411841</v>
      </c>
      <c r="CF152">
        <v>0</v>
      </c>
      <c r="CG152" t="s">
        <v>7884</v>
      </c>
    </row>
    <row r="153" spans="1:85" x14ac:dyDescent="0.25">
      <c r="A153" t="s">
        <v>8174</v>
      </c>
      <c r="B153" t="s">
        <v>7881</v>
      </c>
      <c r="C153" t="s">
        <v>8175</v>
      </c>
      <c r="D153" t="s">
        <v>1753</v>
      </c>
      <c r="E153" s="525">
        <v>45657</v>
      </c>
      <c r="F153" s="525">
        <v>45833</v>
      </c>
      <c r="G153">
        <v>76777</v>
      </c>
      <c r="H153">
        <v>0</v>
      </c>
      <c r="I153">
        <v>286621</v>
      </c>
      <c r="J153">
        <v>0</v>
      </c>
      <c r="K153">
        <v>0</v>
      </c>
      <c r="L153">
        <v>0</v>
      </c>
      <c r="M153">
        <v>0</v>
      </c>
      <c r="N153">
        <v>363398</v>
      </c>
      <c r="O153">
        <v>0</v>
      </c>
      <c r="P153">
        <v>0</v>
      </c>
      <c r="Q153">
        <v>0</v>
      </c>
      <c r="R153">
        <v>0</v>
      </c>
      <c r="S153">
        <v>7566</v>
      </c>
      <c r="T153">
        <v>0</v>
      </c>
      <c r="U153">
        <v>0</v>
      </c>
      <c r="V153">
        <v>0</v>
      </c>
      <c r="W153">
        <v>7566</v>
      </c>
      <c r="X153">
        <v>370964</v>
      </c>
      <c r="Y153">
        <v>0</v>
      </c>
      <c r="Z153">
        <v>0</v>
      </c>
      <c r="AA153">
        <v>0</v>
      </c>
      <c r="AB153">
        <v>64319</v>
      </c>
      <c r="AC153">
        <v>0</v>
      </c>
      <c r="AD153">
        <v>0</v>
      </c>
      <c r="AE153">
        <v>0</v>
      </c>
      <c r="AF153">
        <v>0</v>
      </c>
      <c r="AG153">
        <v>64319</v>
      </c>
      <c r="AH153">
        <v>435283</v>
      </c>
      <c r="AI153">
        <v>752804</v>
      </c>
      <c r="AJ153">
        <v>70022</v>
      </c>
      <c r="AK153">
        <v>83808</v>
      </c>
      <c r="AL153">
        <v>92508</v>
      </c>
      <c r="AM153">
        <v>0</v>
      </c>
      <c r="AN153">
        <v>0</v>
      </c>
      <c r="AO153">
        <v>999142</v>
      </c>
      <c r="AP153">
        <v>0</v>
      </c>
      <c r="AQ153">
        <v>999142</v>
      </c>
      <c r="AR153">
        <v>-563859</v>
      </c>
      <c r="AS153">
        <v>0</v>
      </c>
      <c r="AT153">
        <v>0</v>
      </c>
      <c r="AU153">
        <v>947554</v>
      </c>
      <c r="AV153">
        <v>0</v>
      </c>
      <c r="AW153">
        <v>0</v>
      </c>
      <c r="AX153">
        <v>0</v>
      </c>
      <c r="AY153">
        <v>0</v>
      </c>
      <c r="AZ153">
        <v>947554</v>
      </c>
      <c r="BA153">
        <v>383695</v>
      </c>
      <c r="BB153">
        <v>0</v>
      </c>
      <c r="BC153">
        <v>0</v>
      </c>
      <c r="BD153">
        <v>930245</v>
      </c>
      <c r="BE153">
        <v>13738</v>
      </c>
      <c r="BF153">
        <v>0</v>
      </c>
      <c r="BG153">
        <v>0</v>
      </c>
      <c r="BH153">
        <v>0</v>
      </c>
      <c r="BI153">
        <v>943983</v>
      </c>
      <c r="BJ153">
        <v>0</v>
      </c>
      <c r="BK153">
        <v>0</v>
      </c>
      <c r="BL153">
        <v>0</v>
      </c>
      <c r="BM153">
        <v>0</v>
      </c>
      <c r="BN153">
        <v>0</v>
      </c>
      <c r="BO153">
        <v>0</v>
      </c>
      <c r="BP153">
        <v>0</v>
      </c>
      <c r="BQ153">
        <v>0</v>
      </c>
      <c r="BR153">
        <v>0</v>
      </c>
      <c r="BS153">
        <v>0</v>
      </c>
      <c r="BT153">
        <v>0</v>
      </c>
      <c r="BU153">
        <v>0</v>
      </c>
      <c r="BV153">
        <v>0</v>
      </c>
      <c r="BW153">
        <v>0</v>
      </c>
      <c r="BX153">
        <v>0</v>
      </c>
      <c r="BY153">
        <v>0</v>
      </c>
      <c r="BZ153">
        <v>0</v>
      </c>
      <c r="CA153">
        <v>0</v>
      </c>
      <c r="CB153">
        <v>0</v>
      </c>
      <c r="CC153">
        <v>0</v>
      </c>
      <c r="CD153">
        <v>0</v>
      </c>
      <c r="CE153">
        <v>0</v>
      </c>
      <c r="CF153">
        <v>0</v>
      </c>
      <c r="CG153" t="s">
        <v>7884</v>
      </c>
    </row>
    <row r="154" spans="1:85" x14ac:dyDescent="0.25">
      <c r="A154" t="s">
        <v>7933</v>
      </c>
      <c r="B154" t="s">
        <v>859</v>
      </c>
      <c r="C154" t="s">
        <v>8176</v>
      </c>
      <c r="D154" t="s">
        <v>6430</v>
      </c>
      <c r="E154" s="525">
        <v>45657</v>
      </c>
      <c r="F154" s="525">
        <v>45835</v>
      </c>
      <c r="G154">
        <v>23166749</v>
      </c>
      <c r="H154">
        <v>0</v>
      </c>
      <c r="I154">
        <v>41476098</v>
      </c>
      <c r="J154">
        <v>0</v>
      </c>
      <c r="K154">
        <v>2637379</v>
      </c>
      <c r="L154">
        <v>0</v>
      </c>
      <c r="M154">
        <v>0</v>
      </c>
      <c r="N154">
        <v>67280226</v>
      </c>
      <c r="O154">
        <v>18397606</v>
      </c>
      <c r="P154">
        <v>0</v>
      </c>
      <c r="Q154">
        <v>0</v>
      </c>
      <c r="R154">
        <v>3094800</v>
      </c>
      <c r="S154">
        <v>0</v>
      </c>
      <c r="T154">
        <v>432526</v>
      </c>
      <c r="U154">
        <v>0</v>
      </c>
      <c r="V154">
        <v>2716218</v>
      </c>
      <c r="W154">
        <v>24641150</v>
      </c>
      <c r="X154">
        <v>91921376</v>
      </c>
      <c r="Y154" s="1006">
        <v>17563460</v>
      </c>
      <c r="Z154">
        <v>6051370</v>
      </c>
      <c r="AA154">
        <v>3928318</v>
      </c>
      <c r="AB154">
        <v>2029614</v>
      </c>
      <c r="AC154">
        <v>13492588</v>
      </c>
      <c r="AD154">
        <v>74537968</v>
      </c>
      <c r="AE154">
        <v>0</v>
      </c>
      <c r="AF154">
        <v>9484443</v>
      </c>
      <c r="AG154">
        <v>127087761</v>
      </c>
      <c r="AH154">
        <v>219009137</v>
      </c>
      <c r="AI154">
        <v>52098207</v>
      </c>
      <c r="AJ154">
        <v>14403947</v>
      </c>
      <c r="AK154">
        <v>9920502</v>
      </c>
      <c r="AL154">
        <v>37083565</v>
      </c>
      <c r="AM154">
        <v>2096621</v>
      </c>
      <c r="AN154">
        <v>626092</v>
      </c>
      <c r="AO154">
        <v>116228934</v>
      </c>
      <c r="AP154">
        <v>117494605</v>
      </c>
      <c r="AQ154">
        <v>233723539</v>
      </c>
      <c r="AR154">
        <v>-14714402</v>
      </c>
      <c r="AS154">
        <v>22527612</v>
      </c>
      <c r="AT154">
        <v>-41366701</v>
      </c>
      <c r="AU154">
        <v>48163273</v>
      </c>
      <c r="AV154" s="1006">
        <v>20505560</v>
      </c>
      <c r="AW154">
        <v>0</v>
      </c>
      <c r="AX154">
        <v>0</v>
      </c>
      <c r="AY154">
        <v>53961799</v>
      </c>
      <c r="AZ154">
        <v>103791543</v>
      </c>
      <c r="BA154">
        <v>89077141</v>
      </c>
      <c r="BB154">
        <v>1637116647</v>
      </c>
      <c r="BC154">
        <v>1726193788</v>
      </c>
      <c r="BD154" s="1006">
        <v>130699100</v>
      </c>
      <c r="BE154" s="1006">
        <v>11081200</v>
      </c>
      <c r="BF154" s="1006">
        <v>41517400</v>
      </c>
      <c r="BG154">
        <v>3287300</v>
      </c>
      <c r="BH154">
        <v>26415000</v>
      </c>
      <c r="BI154">
        <v>213000000</v>
      </c>
      <c r="BJ154">
        <v>985348718</v>
      </c>
      <c r="BK154">
        <v>0</v>
      </c>
      <c r="BL154">
        <v>0</v>
      </c>
      <c r="BM154">
        <v>985348718</v>
      </c>
      <c r="BN154">
        <v>103760608</v>
      </c>
      <c r="BO154">
        <v>0</v>
      </c>
      <c r="BP154">
        <v>100735913</v>
      </c>
      <c r="BQ154">
        <v>204496521</v>
      </c>
      <c r="BR154">
        <v>110905067</v>
      </c>
      <c r="BS154">
        <v>0</v>
      </c>
      <c r="BT154">
        <v>15190884</v>
      </c>
      <c r="BU154" s="1006">
        <v>98764310</v>
      </c>
      <c r="BV154">
        <v>68541552</v>
      </c>
      <c r="BW154">
        <v>5249959</v>
      </c>
      <c r="BX154">
        <v>10432366505</v>
      </c>
      <c r="BY154">
        <v>4</v>
      </c>
      <c r="BZ154">
        <v>191846</v>
      </c>
      <c r="CA154">
        <v>12.82</v>
      </c>
      <c r="CB154">
        <v>525</v>
      </c>
      <c r="CC154">
        <v>11094826</v>
      </c>
      <c r="CD154">
        <v>8111342</v>
      </c>
      <c r="CE154">
        <v>9929872</v>
      </c>
      <c r="CF154">
        <v>2444763</v>
      </c>
      <c r="CG154" t="s">
        <v>7884</v>
      </c>
    </row>
    <row r="155" spans="1:85" x14ac:dyDescent="0.25">
      <c r="A155" t="s">
        <v>7964</v>
      </c>
      <c r="B155" t="s">
        <v>7881</v>
      </c>
      <c r="C155" t="s">
        <v>8177</v>
      </c>
      <c r="D155" t="s">
        <v>8178</v>
      </c>
      <c r="E155" s="525">
        <v>45657</v>
      </c>
      <c r="F155" s="525">
        <v>45841</v>
      </c>
      <c r="G155">
        <v>270846</v>
      </c>
      <c r="H155">
        <v>0</v>
      </c>
      <c r="I155">
        <v>340136</v>
      </c>
      <c r="J155">
        <v>0</v>
      </c>
      <c r="K155">
        <v>7600</v>
      </c>
      <c r="L155">
        <v>0</v>
      </c>
      <c r="M155">
        <v>0</v>
      </c>
      <c r="N155">
        <v>618582</v>
      </c>
      <c r="O155">
        <v>0</v>
      </c>
      <c r="P155">
        <v>115998</v>
      </c>
      <c r="Q155">
        <v>190105</v>
      </c>
      <c r="R155">
        <v>150575</v>
      </c>
      <c r="S155">
        <v>0</v>
      </c>
      <c r="T155">
        <v>87701</v>
      </c>
      <c r="U155">
        <v>12710</v>
      </c>
      <c r="V155">
        <v>188732</v>
      </c>
      <c r="W155">
        <v>745821</v>
      </c>
      <c r="X155">
        <v>1364403</v>
      </c>
      <c r="Y155">
        <v>89872</v>
      </c>
      <c r="Z155">
        <v>4750</v>
      </c>
      <c r="AA155">
        <v>0</v>
      </c>
      <c r="AB155">
        <v>31156</v>
      </c>
      <c r="AC155">
        <v>663840</v>
      </c>
      <c r="AD155">
        <v>568690</v>
      </c>
      <c r="AE155">
        <v>0</v>
      </c>
      <c r="AF155">
        <v>63867</v>
      </c>
      <c r="AG155">
        <v>1422175</v>
      </c>
      <c r="AH155">
        <v>2786578</v>
      </c>
      <c r="AI155">
        <v>1563435</v>
      </c>
      <c r="AJ155">
        <v>404785</v>
      </c>
      <c r="AK155">
        <v>127732</v>
      </c>
      <c r="AL155">
        <v>393574</v>
      </c>
      <c r="AM155">
        <v>74513</v>
      </c>
      <c r="AN155">
        <v>852088</v>
      </c>
      <c r="AO155">
        <v>3416127</v>
      </c>
      <c r="AP155">
        <v>5391994</v>
      </c>
      <c r="AQ155">
        <v>8808121</v>
      </c>
      <c r="AR155">
        <v>-6021543</v>
      </c>
      <c r="AS155">
        <v>0</v>
      </c>
      <c r="AT155">
        <v>-76002</v>
      </c>
      <c r="AU155">
        <v>6964737</v>
      </c>
      <c r="AV155">
        <v>372694</v>
      </c>
      <c r="AW155">
        <v>0</v>
      </c>
      <c r="AX155">
        <v>0</v>
      </c>
      <c r="AY155">
        <v>0</v>
      </c>
      <c r="AZ155">
        <v>7261429</v>
      </c>
      <c r="BA155">
        <v>1239886</v>
      </c>
      <c r="BB155">
        <v>85305657</v>
      </c>
      <c r="BC155">
        <v>86545543</v>
      </c>
      <c r="BD155">
        <v>4548953</v>
      </c>
      <c r="BE155">
        <v>77958</v>
      </c>
      <c r="BF155">
        <v>21136</v>
      </c>
      <c r="BG155">
        <v>0</v>
      </c>
      <c r="BH155">
        <v>2125550</v>
      </c>
      <c r="BI155">
        <v>6773597</v>
      </c>
      <c r="BJ155">
        <v>3035432</v>
      </c>
      <c r="BK155">
        <v>0</v>
      </c>
      <c r="BL155">
        <v>0</v>
      </c>
      <c r="BM155">
        <v>3035432</v>
      </c>
      <c r="BN155">
        <v>0</v>
      </c>
      <c r="BO155">
        <v>0</v>
      </c>
      <c r="BP155">
        <v>10637</v>
      </c>
      <c r="BQ155">
        <v>10637</v>
      </c>
      <c r="BR155">
        <v>0</v>
      </c>
      <c r="BS155">
        <v>0</v>
      </c>
      <c r="BT155">
        <v>0</v>
      </c>
      <c r="BU155">
        <v>155479</v>
      </c>
      <c r="BV155">
        <v>0</v>
      </c>
      <c r="BW155">
        <v>85569</v>
      </c>
      <c r="BX155">
        <v>154780047</v>
      </c>
      <c r="BY155">
        <v>2.98</v>
      </c>
      <c r="BZ155">
        <v>14298</v>
      </c>
      <c r="CA155">
        <v>7.23</v>
      </c>
      <c r="CB155">
        <v>16</v>
      </c>
      <c r="CC155">
        <v>90417</v>
      </c>
      <c r="CD155">
        <v>60885</v>
      </c>
      <c r="CE155">
        <v>315597</v>
      </c>
      <c r="CF155">
        <v>39337</v>
      </c>
      <c r="CG155" t="s">
        <v>7884</v>
      </c>
    </row>
    <row r="156" spans="1:85" x14ac:dyDescent="0.25">
      <c r="A156" t="s">
        <v>8020</v>
      </c>
      <c r="B156" t="s">
        <v>7881</v>
      </c>
      <c r="C156" t="s">
        <v>8179</v>
      </c>
      <c r="D156" t="s">
        <v>6451</v>
      </c>
      <c r="E156" s="525">
        <v>45657</v>
      </c>
      <c r="F156" s="525">
        <v>45863</v>
      </c>
      <c r="G156">
        <v>1136676</v>
      </c>
      <c r="H156">
        <v>0</v>
      </c>
      <c r="I156">
        <v>2238584</v>
      </c>
      <c r="J156">
        <v>0</v>
      </c>
      <c r="K156">
        <v>0</v>
      </c>
      <c r="L156">
        <v>0</v>
      </c>
      <c r="M156">
        <v>0</v>
      </c>
      <c r="N156">
        <v>3375260</v>
      </c>
      <c r="O156">
        <v>381868</v>
      </c>
      <c r="P156">
        <v>0</v>
      </c>
      <c r="Q156">
        <v>0</v>
      </c>
      <c r="R156">
        <v>1087715</v>
      </c>
      <c r="S156">
        <v>0</v>
      </c>
      <c r="T156">
        <v>137094</v>
      </c>
      <c r="U156">
        <v>0</v>
      </c>
      <c r="V156">
        <v>1649893</v>
      </c>
      <c r="W156">
        <v>3256570</v>
      </c>
      <c r="X156">
        <v>6631830</v>
      </c>
      <c r="Y156">
        <v>503093</v>
      </c>
      <c r="Z156">
        <v>210359</v>
      </c>
      <c r="AA156">
        <v>0</v>
      </c>
      <c r="AB156">
        <v>599475</v>
      </c>
      <c r="AC156">
        <v>1442915</v>
      </c>
      <c r="AD156">
        <v>2449720</v>
      </c>
      <c r="AE156">
        <v>0</v>
      </c>
      <c r="AF156">
        <v>4638005</v>
      </c>
      <c r="AG156">
        <v>9843567</v>
      </c>
      <c r="AH156">
        <v>16475397</v>
      </c>
      <c r="AI156">
        <v>2425302</v>
      </c>
      <c r="AJ156">
        <v>908751</v>
      </c>
      <c r="AK156">
        <v>94576</v>
      </c>
      <c r="AL156">
        <v>5774711</v>
      </c>
      <c r="AM156">
        <v>756945</v>
      </c>
      <c r="AN156">
        <v>0</v>
      </c>
      <c r="AO156">
        <v>9960285</v>
      </c>
      <c r="AP156">
        <v>17796424</v>
      </c>
      <c r="AQ156">
        <v>27756709</v>
      </c>
      <c r="AR156">
        <v>-11281312</v>
      </c>
      <c r="AS156">
        <v>2831042</v>
      </c>
      <c r="AT156">
        <v>0</v>
      </c>
      <c r="AU156">
        <v>5864813</v>
      </c>
      <c r="AV156">
        <v>1115945</v>
      </c>
      <c r="AW156">
        <v>0</v>
      </c>
      <c r="AX156">
        <v>0</v>
      </c>
      <c r="AY156">
        <v>1162846</v>
      </c>
      <c r="AZ156">
        <v>10974646</v>
      </c>
      <c r="BA156">
        <v>-306666</v>
      </c>
      <c r="BB156">
        <v>343235989</v>
      </c>
      <c r="BC156">
        <v>342398234</v>
      </c>
      <c r="BD156">
        <v>11144366</v>
      </c>
      <c r="BE156">
        <v>107162167</v>
      </c>
      <c r="BF156">
        <v>3701196</v>
      </c>
      <c r="BG156">
        <v>0</v>
      </c>
      <c r="BH156">
        <v>1348230</v>
      </c>
      <c r="BI156">
        <v>123355959</v>
      </c>
      <c r="BJ156">
        <v>0</v>
      </c>
      <c r="BK156">
        <v>0</v>
      </c>
      <c r="BL156">
        <v>0</v>
      </c>
      <c r="BM156">
        <v>0</v>
      </c>
      <c r="BN156">
        <v>0</v>
      </c>
      <c r="BO156">
        <v>0</v>
      </c>
      <c r="BP156">
        <v>0</v>
      </c>
      <c r="BQ156">
        <v>0</v>
      </c>
      <c r="BR156">
        <v>0</v>
      </c>
      <c r="BS156">
        <v>0</v>
      </c>
      <c r="BT156">
        <v>0</v>
      </c>
      <c r="BU156">
        <v>0</v>
      </c>
      <c r="BV156">
        <v>0</v>
      </c>
      <c r="BW156">
        <v>268159</v>
      </c>
      <c r="BX156">
        <v>0</v>
      </c>
      <c r="BY156">
        <v>0</v>
      </c>
      <c r="BZ156">
        <v>0</v>
      </c>
      <c r="CA156">
        <v>12.59</v>
      </c>
      <c r="CB156">
        <v>24</v>
      </c>
      <c r="CC156">
        <v>1127235</v>
      </c>
      <c r="CD156">
        <v>795583</v>
      </c>
      <c r="CE156">
        <v>1529557</v>
      </c>
      <c r="CF156">
        <v>434215</v>
      </c>
      <c r="CG156" t="s">
        <v>7884</v>
      </c>
    </row>
    <row r="157" spans="1:85" x14ac:dyDescent="0.25">
      <c r="A157" t="s">
        <v>7897</v>
      </c>
      <c r="B157" t="s">
        <v>859</v>
      </c>
      <c r="C157" t="s">
        <v>8180</v>
      </c>
      <c r="D157" t="s">
        <v>6342</v>
      </c>
      <c r="E157" s="525">
        <v>45657</v>
      </c>
      <c r="F157" s="525">
        <v>45835</v>
      </c>
      <c r="G157">
        <v>15139428</v>
      </c>
      <c r="H157">
        <v>0</v>
      </c>
      <c r="I157">
        <v>10245262</v>
      </c>
      <c r="J157">
        <v>0</v>
      </c>
      <c r="K157">
        <v>4737964</v>
      </c>
      <c r="L157">
        <v>1521364</v>
      </c>
      <c r="M157">
        <v>14359972</v>
      </c>
      <c r="N157">
        <v>46003990</v>
      </c>
      <c r="O157">
        <v>26527775</v>
      </c>
      <c r="P157">
        <v>93166</v>
      </c>
      <c r="Q157">
        <v>569963</v>
      </c>
      <c r="R157">
        <v>5712178</v>
      </c>
      <c r="S157">
        <v>0</v>
      </c>
      <c r="T157">
        <v>0</v>
      </c>
      <c r="U157">
        <v>221790</v>
      </c>
      <c r="V157">
        <v>115049</v>
      </c>
      <c r="W157">
        <v>33239921</v>
      </c>
      <c r="X157">
        <v>79243911</v>
      </c>
      <c r="Y157">
        <v>3157254</v>
      </c>
      <c r="Z157">
        <v>3592671</v>
      </c>
      <c r="AA157">
        <v>3666652</v>
      </c>
      <c r="AB157">
        <v>1590919</v>
      </c>
      <c r="AC157">
        <v>9356642</v>
      </c>
      <c r="AD157">
        <v>67019451</v>
      </c>
      <c r="AE157">
        <v>93045</v>
      </c>
      <c r="AF157">
        <v>4439083</v>
      </c>
      <c r="AG157">
        <v>92915717</v>
      </c>
      <c r="AH157">
        <v>172159628</v>
      </c>
      <c r="AI157">
        <v>56557927</v>
      </c>
      <c r="AJ157">
        <v>9522930</v>
      </c>
      <c r="AK157">
        <v>11115857</v>
      </c>
      <c r="AL157" s="1006">
        <v>48819870</v>
      </c>
      <c r="AM157">
        <v>1950997</v>
      </c>
      <c r="AN157">
        <v>3945763</v>
      </c>
      <c r="AO157">
        <v>131913344</v>
      </c>
      <c r="AP157">
        <v>57962585</v>
      </c>
      <c r="AQ157">
        <v>189875929</v>
      </c>
      <c r="AR157">
        <v>-17716301</v>
      </c>
      <c r="AS157">
        <v>24921818</v>
      </c>
      <c r="AT157">
        <v>-10746176</v>
      </c>
      <c r="AU157">
        <v>18533058</v>
      </c>
      <c r="AV157">
        <v>18290012</v>
      </c>
      <c r="AW157">
        <v>42420513</v>
      </c>
      <c r="AX157">
        <v>0</v>
      </c>
      <c r="AY157">
        <v>15667104</v>
      </c>
      <c r="AZ157">
        <v>109086329</v>
      </c>
      <c r="BA157">
        <v>91370028</v>
      </c>
      <c r="BB157">
        <v>983682372</v>
      </c>
      <c r="BC157" s="1006">
        <v>1075052400</v>
      </c>
      <c r="BD157">
        <v>27859301</v>
      </c>
      <c r="BE157">
        <v>63263398</v>
      </c>
      <c r="BF157">
        <v>4073340</v>
      </c>
      <c r="BG157">
        <v>1749532</v>
      </c>
      <c r="BH157">
        <v>14052225</v>
      </c>
      <c r="BI157">
        <v>110997796</v>
      </c>
      <c r="BJ157">
        <v>321203125</v>
      </c>
      <c r="BK157">
        <v>0</v>
      </c>
      <c r="BL157" s="1006">
        <v>96695000</v>
      </c>
      <c r="BM157">
        <v>417898125</v>
      </c>
      <c r="BN157">
        <v>35315872</v>
      </c>
      <c r="BO157">
        <v>0</v>
      </c>
      <c r="BP157">
        <v>184598415</v>
      </c>
      <c r="BQ157">
        <v>219914287</v>
      </c>
      <c r="BR157">
        <v>245024047</v>
      </c>
      <c r="BS157">
        <v>278260924</v>
      </c>
      <c r="BT157">
        <v>509000</v>
      </c>
      <c r="BU157" s="1006">
        <v>18567330</v>
      </c>
      <c r="BV157">
        <v>1357544</v>
      </c>
      <c r="BW157">
        <v>4605114</v>
      </c>
      <c r="BX157" s="1006">
        <v>15221479540</v>
      </c>
      <c r="BY157">
        <v>2.69</v>
      </c>
      <c r="BZ157">
        <v>161757</v>
      </c>
      <c r="CA157">
        <v>9.99</v>
      </c>
      <c r="CB157">
        <v>487</v>
      </c>
      <c r="CC157">
        <v>14299335</v>
      </c>
      <c r="CD157">
        <v>11074646</v>
      </c>
      <c r="CE157">
        <v>5814676</v>
      </c>
      <c r="CF157">
        <v>3950615</v>
      </c>
      <c r="CG157" t="s">
        <v>7884</v>
      </c>
    </row>
    <row r="158" spans="1:85" x14ac:dyDescent="0.25">
      <c r="A158" t="s">
        <v>8013</v>
      </c>
      <c r="B158" t="s">
        <v>7881</v>
      </c>
      <c r="C158" t="s">
        <v>8181</v>
      </c>
      <c r="D158" t="s">
        <v>6305</v>
      </c>
      <c r="E158" s="525">
        <v>45657</v>
      </c>
      <c r="F158" s="525">
        <v>45835</v>
      </c>
      <c r="G158">
        <v>808813</v>
      </c>
      <c r="H158">
        <v>0</v>
      </c>
      <c r="I158">
        <v>635439</v>
      </c>
      <c r="J158">
        <v>0</v>
      </c>
      <c r="K158">
        <v>0</v>
      </c>
      <c r="L158">
        <v>0</v>
      </c>
      <c r="M158">
        <v>662927</v>
      </c>
      <c r="N158">
        <v>2107179</v>
      </c>
      <c r="O158">
        <v>9310</v>
      </c>
      <c r="P158">
        <v>0</v>
      </c>
      <c r="Q158">
        <v>0</v>
      </c>
      <c r="R158">
        <v>0</v>
      </c>
      <c r="S158">
        <v>0</v>
      </c>
      <c r="T158">
        <v>176813</v>
      </c>
      <c r="U158">
        <v>42165</v>
      </c>
      <c r="V158">
        <v>150029</v>
      </c>
      <c r="W158">
        <v>378317</v>
      </c>
      <c r="X158">
        <v>2485496</v>
      </c>
      <c r="Y158">
        <v>220375</v>
      </c>
      <c r="Z158">
        <v>135697</v>
      </c>
      <c r="AA158">
        <v>0</v>
      </c>
      <c r="AB158">
        <v>21226</v>
      </c>
      <c r="AC158">
        <v>3402152</v>
      </c>
      <c r="AD158">
        <v>1891596</v>
      </c>
      <c r="AE158">
        <v>0</v>
      </c>
      <c r="AF158">
        <v>11623</v>
      </c>
      <c r="AG158">
        <v>5682669</v>
      </c>
      <c r="AH158">
        <v>8168165</v>
      </c>
      <c r="AI158">
        <v>2638414</v>
      </c>
      <c r="AJ158">
        <v>416313</v>
      </c>
      <c r="AK158">
        <v>484780</v>
      </c>
      <c r="AL158">
        <v>3041224</v>
      </c>
      <c r="AM158">
        <v>94081</v>
      </c>
      <c r="AN158">
        <v>1156426</v>
      </c>
      <c r="AO158">
        <v>7831238</v>
      </c>
      <c r="AP158">
        <v>4409783</v>
      </c>
      <c r="AQ158">
        <v>12241021</v>
      </c>
      <c r="AR158">
        <v>-4072856</v>
      </c>
      <c r="AS158">
        <v>875977</v>
      </c>
      <c r="AT158">
        <v>0</v>
      </c>
      <c r="AU158">
        <v>12819376</v>
      </c>
      <c r="AV158">
        <v>1211344</v>
      </c>
      <c r="AW158">
        <v>2000</v>
      </c>
      <c r="AX158">
        <v>0</v>
      </c>
      <c r="AY158">
        <v>85481</v>
      </c>
      <c r="AZ158">
        <v>14994178</v>
      </c>
      <c r="BA158">
        <v>10921322</v>
      </c>
      <c r="BB158">
        <v>167616627</v>
      </c>
      <c r="BC158">
        <v>178537943</v>
      </c>
      <c r="BD158">
        <v>18740479</v>
      </c>
      <c r="BE158">
        <v>-20606</v>
      </c>
      <c r="BF158">
        <v>0</v>
      </c>
      <c r="BG158">
        <v>0</v>
      </c>
      <c r="BH158">
        <v>19016305</v>
      </c>
      <c r="BI158">
        <v>37736178</v>
      </c>
      <c r="BJ158">
        <v>0</v>
      </c>
      <c r="BK158">
        <v>0</v>
      </c>
      <c r="BL158">
        <v>0</v>
      </c>
      <c r="BM158">
        <v>0</v>
      </c>
      <c r="BN158">
        <v>0</v>
      </c>
      <c r="BO158">
        <v>0</v>
      </c>
      <c r="BP158">
        <v>0</v>
      </c>
      <c r="BQ158">
        <v>0</v>
      </c>
      <c r="BR158">
        <v>8102262</v>
      </c>
      <c r="BS158">
        <v>0</v>
      </c>
      <c r="BT158">
        <v>0</v>
      </c>
      <c r="BU158">
        <v>0</v>
      </c>
      <c r="BV158">
        <v>0</v>
      </c>
      <c r="BW158">
        <v>294580</v>
      </c>
      <c r="BX158">
        <v>335511574</v>
      </c>
      <c r="BY158">
        <v>1.1000000000000001</v>
      </c>
      <c r="BZ158">
        <v>28255</v>
      </c>
      <c r="CA158">
        <v>7.15</v>
      </c>
      <c r="CB158">
        <v>24</v>
      </c>
      <c r="CC158">
        <v>637178</v>
      </c>
      <c r="CD158">
        <v>642284</v>
      </c>
      <c r="CE158">
        <v>745291</v>
      </c>
      <c r="CF158">
        <v>174390</v>
      </c>
      <c r="CG158" t="s">
        <v>7884</v>
      </c>
    </row>
    <row r="159" spans="1:85" x14ac:dyDescent="0.25">
      <c r="A159" t="s">
        <v>7913</v>
      </c>
      <c r="B159" t="s">
        <v>7881</v>
      </c>
      <c r="C159" t="s">
        <v>8182</v>
      </c>
      <c r="D159" t="s">
        <v>8183</v>
      </c>
      <c r="E159" s="525">
        <v>45657</v>
      </c>
      <c r="F159" s="525">
        <v>45772</v>
      </c>
      <c r="G159">
        <v>0</v>
      </c>
      <c r="H159">
        <v>0</v>
      </c>
      <c r="I159">
        <v>0</v>
      </c>
      <c r="J159">
        <v>0</v>
      </c>
      <c r="K159">
        <v>0</v>
      </c>
      <c r="L159">
        <v>0</v>
      </c>
      <c r="M159">
        <v>0</v>
      </c>
      <c r="N159">
        <v>0</v>
      </c>
      <c r="O159">
        <v>30373</v>
      </c>
      <c r="P159">
        <v>0</v>
      </c>
      <c r="Q159">
        <v>88764</v>
      </c>
      <c r="R159">
        <v>328158</v>
      </c>
      <c r="S159">
        <v>0</v>
      </c>
      <c r="T159">
        <v>0</v>
      </c>
      <c r="U159">
        <v>0</v>
      </c>
      <c r="V159">
        <v>20592</v>
      </c>
      <c r="W159">
        <v>467887</v>
      </c>
      <c r="X159">
        <v>467887</v>
      </c>
      <c r="Y159">
        <v>1643242</v>
      </c>
      <c r="Z159">
        <v>0</v>
      </c>
      <c r="AA159">
        <v>0</v>
      </c>
      <c r="AB159">
        <v>0</v>
      </c>
      <c r="AC159">
        <v>0</v>
      </c>
      <c r="AD159">
        <v>2539</v>
      </c>
      <c r="AE159">
        <v>0</v>
      </c>
      <c r="AF159">
        <v>835</v>
      </c>
      <c r="AG159">
        <v>1646616</v>
      </c>
      <c r="AH159">
        <v>2114503</v>
      </c>
      <c r="AI159">
        <v>528657</v>
      </c>
      <c r="AJ159">
        <v>189864</v>
      </c>
      <c r="AK159">
        <v>111148</v>
      </c>
      <c r="AL159">
        <v>157587</v>
      </c>
      <c r="AM159">
        <v>124158</v>
      </c>
      <c r="AN159">
        <v>570000</v>
      </c>
      <c r="AO159">
        <v>1681414</v>
      </c>
      <c r="AP159">
        <v>1505593</v>
      </c>
      <c r="AQ159">
        <v>3187007</v>
      </c>
      <c r="AR159">
        <v>-1072504</v>
      </c>
      <c r="AS159">
        <v>0</v>
      </c>
      <c r="AT159">
        <v>-12584</v>
      </c>
      <c r="AU159">
        <v>111282</v>
      </c>
      <c r="AV159">
        <v>0</v>
      </c>
      <c r="AW159">
        <v>0</v>
      </c>
      <c r="AX159">
        <v>0</v>
      </c>
      <c r="AY159">
        <v>0</v>
      </c>
      <c r="AZ159">
        <v>98698</v>
      </c>
      <c r="BA159">
        <v>-973806</v>
      </c>
      <c r="BB159" s="1006">
        <v>30988270</v>
      </c>
      <c r="BC159">
        <v>29735938</v>
      </c>
      <c r="BD159">
        <v>0</v>
      </c>
      <c r="BE159">
        <v>0</v>
      </c>
      <c r="BF159">
        <v>0</v>
      </c>
      <c r="BG159">
        <v>0</v>
      </c>
      <c r="BH159">
        <v>660461</v>
      </c>
      <c r="BI159">
        <v>660461</v>
      </c>
      <c r="BJ159">
        <v>0</v>
      </c>
      <c r="BK159">
        <v>0</v>
      </c>
      <c r="BL159">
        <v>0</v>
      </c>
      <c r="BM159">
        <v>0</v>
      </c>
      <c r="BN159">
        <v>0</v>
      </c>
      <c r="BO159">
        <v>0</v>
      </c>
      <c r="BP159">
        <v>121131</v>
      </c>
      <c r="BQ159">
        <v>121131</v>
      </c>
      <c r="BR159">
        <v>0</v>
      </c>
      <c r="BS159">
        <v>0</v>
      </c>
      <c r="BT159">
        <v>0</v>
      </c>
      <c r="BU159">
        <v>45868</v>
      </c>
      <c r="BV159">
        <v>0</v>
      </c>
      <c r="BW159">
        <v>0</v>
      </c>
      <c r="BX159">
        <v>0</v>
      </c>
      <c r="BY159">
        <v>0</v>
      </c>
      <c r="BZ159">
        <v>0</v>
      </c>
      <c r="CA159">
        <v>0</v>
      </c>
      <c r="CB159">
        <v>0</v>
      </c>
      <c r="CC159">
        <v>0</v>
      </c>
      <c r="CD159">
        <v>0</v>
      </c>
      <c r="CE159">
        <v>0</v>
      </c>
      <c r="CF159">
        <v>0</v>
      </c>
      <c r="CG159" t="s">
        <v>7884</v>
      </c>
    </row>
    <row r="160" spans="1:85" x14ac:dyDescent="0.25">
      <c r="A160" t="s">
        <v>8073</v>
      </c>
      <c r="B160" t="s">
        <v>7881</v>
      </c>
      <c r="C160" t="s">
        <v>8184</v>
      </c>
      <c r="D160" t="s">
        <v>6641</v>
      </c>
      <c r="E160" s="525">
        <v>45657</v>
      </c>
      <c r="F160" s="525">
        <v>45777</v>
      </c>
      <c r="G160">
        <v>0</v>
      </c>
      <c r="H160">
        <v>0</v>
      </c>
      <c r="I160">
        <v>0</v>
      </c>
      <c r="J160">
        <v>0</v>
      </c>
      <c r="K160">
        <v>0</v>
      </c>
      <c r="L160">
        <v>0</v>
      </c>
      <c r="M160">
        <v>73440</v>
      </c>
      <c r="N160">
        <v>73440</v>
      </c>
      <c r="O160" s="1006">
        <v>19893840</v>
      </c>
      <c r="P160">
        <v>0</v>
      </c>
      <c r="Q160">
        <v>0</v>
      </c>
      <c r="R160">
        <v>0</v>
      </c>
      <c r="S160">
        <v>0</v>
      </c>
      <c r="T160">
        <v>14349212</v>
      </c>
      <c r="U160">
        <v>0</v>
      </c>
      <c r="V160">
        <v>31355983</v>
      </c>
      <c r="W160">
        <v>65599035</v>
      </c>
      <c r="X160">
        <v>65672475</v>
      </c>
      <c r="Y160">
        <v>2095898</v>
      </c>
      <c r="Z160">
        <v>0</v>
      </c>
      <c r="AA160">
        <v>0</v>
      </c>
      <c r="AB160">
        <v>0</v>
      </c>
      <c r="AC160">
        <v>0</v>
      </c>
      <c r="AD160">
        <v>0</v>
      </c>
      <c r="AE160">
        <v>0</v>
      </c>
      <c r="AF160">
        <v>54978</v>
      </c>
      <c r="AG160">
        <v>2150876</v>
      </c>
      <c r="AH160">
        <v>67823351</v>
      </c>
      <c r="AI160">
        <v>18478371</v>
      </c>
      <c r="AJ160">
        <v>1123698</v>
      </c>
      <c r="AK160">
        <v>943546</v>
      </c>
      <c r="AL160">
        <v>11097995</v>
      </c>
      <c r="AM160">
        <v>580956</v>
      </c>
      <c r="AN160">
        <v>6130327</v>
      </c>
      <c r="AO160">
        <v>38354893</v>
      </c>
      <c r="AP160">
        <v>13438047</v>
      </c>
      <c r="AQ160">
        <v>51792940</v>
      </c>
      <c r="AR160">
        <v>16030411</v>
      </c>
      <c r="AS160">
        <v>0</v>
      </c>
      <c r="AT160">
        <v>0</v>
      </c>
      <c r="AU160">
        <v>8620542</v>
      </c>
      <c r="AV160">
        <v>0</v>
      </c>
      <c r="AW160">
        <v>0</v>
      </c>
      <c r="AX160">
        <v>0</v>
      </c>
      <c r="AY160">
        <v>-5036226</v>
      </c>
      <c r="AZ160">
        <v>3584316</v>
      </c>
      <c r="BA160">
        <v>19614727</v>
      </c>
      <c r="BB160">
        <v>0</v>
      </c>
      <c r="BC160">
        <v>0</v>
      </c>
      <c r="BD160">
        <v>23050052</v>
      </c>
      <c r="BE160">
        <v>0</v>
      </c>
      <c r="BF160">
        <v>0</v>
      </c>
      <c r="BG160">
        <v>347399</v>
      </c>
      <c r="BH160">
        <v>1348065</v>
      </c>
      <c r="BI160">
        <v>24745516</v>
      </c>
      <c r="BJ160">
        <v>0</v>
      </c>
      <c r="BK160">
        <v>0</v>
      </c>
      <c r="BL160">
        <v>0</v>
      </c>
      <c r="BM160">
        <v>0</v>
      </c>
      <c r="BN160">
        <v>0</v>
      </c>
      <c r="BO160">
        <v>0</v>
      </c>
      <c r="BP160">
        <v>0</v>
      </c>
      <c r="BQ160">
        <v>0</v>
      </c>
      <c r="BR160">
        <v>34731753</v>
      </c>
      <c r="BS160">
        <v>0</v>
      </c>
      <c r="BT160">
        <v>0</v>
      </c>
      <c r="BU160">
        <v>10163724</v>
      </c>
      <c r="BV160">
        <v>10163724</v>
      </c>
      <c r="BW160">
        <v>0</v>
      </c>
      <c r="BX160">
        <v>0</v>
      </c>
      <c r="BY160">
        <v>0</v>
      </c>
      <c r="BZ160">
        <v>0</v>
      </c>
      <c r="CA160">
        <v>0</v>
      </c>
      <c r="CB160">
        <v>24</v>
      </c>
      <c r="CC160">
        <v>10107894</v>
      </c>
      <c r="CD160" s="1006">
        <v>11493570</v>
      </c>
      <c r="CE160">
        <v>9200806</v>
      </c>
      <c r="CF160">
        <v>25186</v>
      </c>
      <c r="CG160" t="s">
        <v>7884</v>
      </c>
    </row>
    <row r="161" spans="1:85" x14ac:dyDescent="0.25">
      <c r="A161" t="s">
        <v>7939</v>
      </c>
      <c r="B161" t="s">
        <v>7886</v>
      </c>
      <c r="C161" t="s">
        <v>8185</v>
      </c>
      <c r="D161" t="s">
        <v>6283</v>
      </c>
      <c r="E161" s="525">
        <v>45657</v>
      </c>
      <c r="F161" s="525">
        <v>45806</v>
      </c>
      <c r="G161">
        <v>2712331</v>
      </c>
      <c r="H161">
        <v>0</v>
      </c>
      <c r="I161">
        <v>6875511</v>
      </c>
      <c r="J161">
        <v>0</v>
      </c>
      <c r="K161">
        <v>286130</v>
      </c>
      <c r="L161">
        <v>0</v>
      </c>
      <c r="M161">
        <v>0</v>
      </c>
      <c r="N161">
        <v>9873972</v>
      </c>
      <c r="O161">
        <v>3360193</v>
      </c>
      <c r="P161">
        <v>324796</v>
      </c>
      <c r="Q161">
        <v>3352943</v>
      </c>
      <c r="R161">
        <v>4968129</v>
      </c>
      <c r="S161">
        <v>0</v>
      </c>
      <c r="T161">
        <v>1564186</v>
      </c>
      <c r="U161">
        <v>0</v>
      </c>
      <c r="V161">
        <v>3067590</v>
      </c>
      <c r="W161">
        <v>16637837</v>
      </c>
      <c r="X161">
        <v>26511809</v>
      </c>
      <c r="Y161">
        <v>2024324</v>
      </c>
      <c r="Z161">
        <v>860831</v>
      </c>
      <c r="AA161">
        <v>553913</v>
      </c>
      <c r="AB161">
        <v>843039</v>
      </c>
      <c r="AC161">
        <v>2004079</v>
      </c>
      <c r="AD161">
        <v>6943085</v>
      </c>
      <c r="AE161">
        <v>0</v>
      </c>
      <c r="AF161">
        <v>493657</v>
      </c>
      <c r="AG161">
        <v>13722928</v>
      </c>
      <c r="AH161">
        <v>40234737</v>
      </c>
      <c r="AI161">
        <v>19735687</v>
      </c>
      <c r="AJ161">
        <v>1618315</v>
      </c>
      <c r="AK161">
        <v>1879142</v>
      </c>
      <c r="AL161">
        <v>4638944</v>
      </c>
      <c r="AM161">
        <v>724188</v>
      </c>
      <c r="AN161">
        <v>634712</v>
      </c>
      <c r="AO161">
        <v>29230988</v>
      </c>
      <c r="AP161">
        <v>15496916</v>
      </c>
      <c r="AQ161">
        <v>44727904</v>
      </c>
      <c r="AR161">
        <v>-4493167</v>
      </c>
      <c r="AS161">
        <v>1458761</v>
      </c>
      <c r="AT161">
        <v>-2075922</v>
      </c>
      <c r="AU161">
        <v>14401954</v>
      </c>
      <c r="AV161">
        <v>1932070</v>
      </c>
      <c r="AW161">
        <v>0</v>
      </c>
      <c r="AX161">
        <v>0</v>
      </c>
      <c r="AY161">
        <v>465807</v>
      </c>
      <c r="AZ161">
        <v>16182670</v>
      </c>
      <c r="BA161">
        <v>11689503</v>
      </c>
      <c r="BB161">
        <v>297653123</v>
      </c>
      <c r="BC161">
        <v>309342626</v>
      </c>
      <c r="BD161">
        <v>13751469</v>
      </c>
      <c r="BE161">
        <v>7307476</v>
      </c>
      <c r="BF161">
        <v>524693</v>
      </c>
      <c r="BG161">
        <v>1108860</v>
      </c>
      <c r="BH161">
        <v>2061698</v>
      </c>
      <c r="BI161">
        <v>24754196</v>
      </c>
      <c r="BJ161">
        <v>48635000</v>
      </c>
      <c r="BK161">
        <v>2473785</v>
      </c>
      <c r="BL161">
        <v>0</v>
      </c>
      <c r="BM161">
        <v>51108785</v>
      </c>
      <c r="BN161">
        <v>4686129</v>
      </c>
      <c r="BO161">
        <v>0</v>
      </c>
      <c r="BP161">
        <v>0</v>
      </c>
      <c r="BQ161">
        <v>4686129</v>
      </c>
      <c r="BR161">
        <v>29294903</v>
      </c>
      <c r="BS161">
        <v>0</v>
      </c>
      <c r="BT161">
        <v>0</v>
      </c>
      <c r="BU161">
        <v>5406397</v>
      </c>
      <c r="BV161">
        <v>5406397</v>
      </c>
      <c r="BW161">
        <v>471046</v>
      </c>
      <c r="BX161" s="1006">
        <v>1116327000</v>
      </c>
      <c r="BY161">
        <v>5.22</v>
      </c>
      <c r="BZ161">
        <v>77928</v>
      </c>
      <c r="CA161">
        <v>20.96</v>
      </c>
      <c r="CB161">
        <v>228</v>
      </c>
      <c r="CC161">
        <v>1604212</v>
      </c>
      <c r="CD161">
        <v>1577047</v>
      </c>
      <c r="CE161">
        <v>986365</v>
      </c>
      <c r="CF161">
        <v>628502</v>
      </c>
      <c r="CG161" t="s">
        <v>7884</v>
      </c>
    </row>
    <row r="162" spans="1:85" x14ac:dyDescent="0.25">
      <c r="A162" t="s">
        <v>7964</v>
      </c>
      <c r="B162" t="s">
        <v>7881</v>
      </c>
      <c r="C162" t="s">
        <v>8186</v>
      </c>
      <c r="D162" t="s">
        <v>6514</v>
      </c>
      <c r="E162" s="525">
        <v>45657</v>
      </c>
      <c r="F162" s="525">
        <v>45777</v>
      </c>
      <c r="G162">
        <v>215290</v>
      </c>
      <c r="H162">
        <v>0</v>
      </c>
      <c r="I162">
        <v>167012</v>
      </c>
      <c r="J162">
        <v>0</v>
      </c>
      <c r="K162">
        <v>0</v>
      </c>
      <c r="L162">
        <v>36600</v>
      </c>
      <c r="M162">
        <v>79285</v>
      </c>
      <c r="N162">
        <v>498187</v>
      </c>
      <c r="O162">
        <v>397043</v>
      </c>
      <c r="P162">
        <v>168139</v>
      </c>
      <c r="Q162">
        <v>0</v>
      </c>
      <c r="R162">
        <v>660886</v>
      </c>
      <c r="S162">
        <v>0</v>
      </c>
      <c r="T162">
        <v>377299</v>
      </c>
      <c r="U162">
        <v>0</v>
      </c>
      <c r="V162">
        <v>3333845</v>
      </c>
      <c r="W162">
        <v>4937212</v>
      </c>
      <c r="X162">
        <v>5435399</v>
      </c>
      <c r="Y162">
        <v>0</v>
      </c>
      <c r="Z162">
        <v>30997</v>
      </c>
      <c r="AA162">
        <v>0</v>
      </c>
      <c r="AB162">
        <v>26967</v>
      </c>
      <c r="AC162">
        <v>901138</v>
      </c>
      <c r="AD162">
        <v>1473413</v>
      </c>
      <c r="AE162">
        <v>407210</v>
      </c>
      <c r="AF162">
        <v>346297</v>
      </c>
      <c r="AG162">
        <v>3186022</v>
      </c>
      <c r="AH162">
        <v>8621421</v>
      </c>
      <c r="AI162">
        <v>2511433</v>
      </c>
      <c r="AJ162">
        <v>486883</v>
      </c>
      <c r="AK162">
        <v>715097</v>
      </c>
      <c r="AL162">
        <v>25058889</v>
      </c>
      <c r="AM162">
        <v>64141</v>
      </c>
      <c r="AN162">
        <v>3589938</v>
      </c>
      <c r="AO162">
        <v>32426381</v>
      </c>
      <c r="AP162">
        <v>11722795</v>
      </c>
      <c r="AQ162">
        <v>44149176</v>
      </c>
      <c r="AR162">
        <v>-35527755</v>
      </c>
      <c r="AS162">
        <v>0</v>
      </c>
      <c r="AT162">
        <v>0</v>
      </c>
      <c r="AU162">
        <v>24367023</v>
      </c>
      <c r="AV162">
        <v>641697</v>
      </c>
      <c r="AW162">
        <v>0</v>
      </c>
      <c r="AX162">
        <v>0</v>
      </c>
      <c r="AY162">
        <v>-3636832</v>
      </c>
      <c r="AZ162">
        <v>21371888</v>
      </c>
      <c r="BA162">
        <v>-14155867</v>
      </c>
      <c r="BB162">
        <v>0</v>
      </c>
      <c r="BC162">
        <v>0</v>
      </c>
      <c r="BD162">
        <v>0</v>
      </c>
      <c r="BE162">
        <v>0</v>
      </c>
      <c r="BF162">
        <v>0</v>
      </c>
      <c r="BG162">
        <v>0</v>
      </c>
      <c r="BH162">
        <v>996845</v>
      </c>
      <c r="BI162">
        <v>996845</v>
      </c>
      <c r="BJ162">
        <v>0</v>
      </c>
      <c r="BK162">
        <v>0</v>
      </c>
      <c r="BL162">
        <v>0</v>
      </c>
      <c r="BM162">
        <v>0</v>
      </c>
      <c r="BN162">
        <v>0</v>
      </c>
      <c r="BO162">
        <v>0</v>
      </c>
      <c r="BP162">
        <v>0</v>
      </c>
      <c r="BQ162">
        <v>0</v>
      </c>
      <c r="BR162">
        <v>0</v>
      </c>
      <c r="BS162">
        <v>0</v>
      </c>
      <c r="BT162">
        <v>0</v>
      </c>
      <c r="BU162">
        <v>7108786</v>
      </c>
      <c r="BV162">
        <v>7108786</v>
      </c>
      <c r="BW162">
        <v>138396</v>
      </c>
      <c r="BX162">
        <v>151618428</v>
      </c>
      <c r="BY162">
        <v>1.4</v>
      </c>
      <c r="BZ162">
        <v>23238</v>
      </c>
      <c r="CA162">
        <v>3.6</v>
      </c>
      <c r="CB162">
        <v>5</v>
      </c>
      <c r="CC162">
        <v>578220</v>
      </c>
      <c r="CD162">
        <v>0</v>
      </c>
      <c r="CE162">
        <v>23652527</v>
      </c>
      <c r="CF162">
        <v>259787</v>
      </c>
      <c r="CG162" t="s">
        <v>7884</v>
      </c>
    </row>
    <row r="163" spans="1:85" x14ac:dyDescent="0.25">
      <c r="A163" t="s">
        <v>7995</v>
      </c>
      <c r="B163" t="s">
        <v>7881</v>
      </c>
      <c r="C163" t="s">
        <v>8187</v>
      </c>
      <c r="D163" t="s">
        <v>8188</v>
      </c>
      <c r="E163" s="525">
        <v>45473</v>
      </c>
      <c r="F163" s="525">
        <v>45657</v>
      </c>
      <c r="G163">
        <v>69898</v>
      </c>
      <c r="H163">
        <v>0</v>
      </c>
      <c r="I163">
        <v>200680</v>
      </c>
      <c r="J163">
        <v>0</v>
      </c>
      <c r="K163">
        <v>0</v>
      </c>
      <c r="L163">
        <v>0</v>
      </c>
      <c r="M163">
        <v>58427</v>
      </c>
      <c r="N163">
        <v>329005</v>
      </c>
      <c r="O163">
        <v>1099</v>
      </c>
      <c r="P163">
        <v>0</v>
      </c>
      <c r="Q163">
        <v>49949</v>
      </c>
      <c r="R163">
        <v>107400</v>
      </c>
      <c r="S163">
        <v>0</v>
      </c>
      <c r="T163">
        <v>28838</v>
      </c>
      <c r="U163">
        <v>0</v>
      </c>
      <c r="V163">
        <v>0</v>
      </c>
      <c r="W163">
        <v>187286</v>
      </c>
      <c r="X163">
        <v>516291</v>
      </c>
      <c r="Y163">
        <v>416250</v>
      </c>
      <c r="Z163">
        <v>2458</v>
      </c>
      <c r="AA163">
        <v>0</v>
      </c>
      <c r="AB163">
        <v>94559</v>
      </c>
      <c r="AC163">
        <v>97979</v>
      </c>
      <c r="AD163">
        <v>67618</v>
      </c>
      <c r="AE163">
        <v>0</v>
      </c>
      <c r="AF163">
        <v>43893</v>
      </c>
      <c r="AG163">
        <v>722757</v>
      </c>
      <c r="AH163">
        <v>1239048</v>
      </c>
      <c r="AI163">
        <v>709146</v>
      </c>
      <c r="AJ163">
        <v>105302</v>
      </c>
      <c r="AK163">
        <v>10269</v>
      </c>
      <c r="AL163">
        <v>81287</v>
      </c>
      <c r="AM163">
        <v>13434</v>
      </c>
      <c r="AN163">
        <v>422229</v>
      </c>
      <c r="AO163">
        <v>1341667</v>
      </c>
      <c r="AP163">
        <v>861051</v>
      </c>
      <c r="AQ163">
        <v>2202718</v>
      </c>
      <c r="AR163">
        <v>-963670</v>
      </c>
      <c r="AS163">
        <v>18440</v>
      </c>
      <c r="AT163">
        <v>0</v>
      </c>
      <c r="AU163">
        <v>2473663</v>
      </c>
      <c r="AV163">
        <v>41232</v>
      </c>
      <c r="AW163">
        <v>0</v>
      </c>
      <c r="AX163">
        <v>0</v>
      </c>
      <c r="AY163">
        <v>0</v>
      </c>
      <c r="AZ163">
        <v>2533335</v>
      </c>
      <c r="BA163">
        <v>1569665</v>
      </c>
      <c r="BB163">
        <v>10014652</v>
      </c>
      <c r="BC163">
        <v>14619853</v>
      </c>
      <c r="BD163">
        <v>1591445</v>
      </c>
      <c r="BE163">
        <v>0</v>
      </c>
      <c r="BF163">
        <v>213122</v>
      </c>
      <c r="BG163">
        <v>0</v>
      </c>
      <c r="BH163">
        <v>455526</v>
      </c>
      <c r="BI163">
        <v>2260093</v>
      </c>
      <c r="BJ163">
        <v>195436</v>
      </c>
      <c r="BK163">
        <v>0</v>
      </c>
      <c r="BL163">
        <v>0</v>
      </c>
      <c r="BM163">
        <v>195436</v>
      </c>
      <c r="BN163">
        <v>0</v>
      </c>
      <c r="BO163">
        <v>0</v>
      </c>
      <c r="BP163">
        <v>0</v>
      </c>
      <c r="BQ163">
        <v>0</v>
      </c>
      <c r="BR163">
        <v>0</v>
      </c>
      <c r="BS163">
        <v>0</v>
      </c>
      <c r="BT163">
        <v>0</v>
      </c>
      <c r="BU163">
        <v>0</v>
      </c>
      <c r="BV163">
        <v>0</v>
      </c>
      <c r="BW163">
        <v>14057</v>
      </c>
      <c r="BX163">
        <v>44298929</v>
      </c>
      <c r="BY163">
        <v>1.69</v>
      </c>
      <c r="BZ163">
        <v>22228</v>
      </c>
      <c r="CA163">
        <v>23.41</v>
      </c>
      <c r="CB163">
        <v>7</v>
      </c>
      <c r="CC163">
        <v>0</v>
      </c>
      <c r="CD163">
        <v>63790</v>
      </c>
      <c r="CE163">
        <v>313888</v>
      </c>
      <c r="CF163">
        <v>58500</v>
      </c>
      <c r="CG163" t="s">
        <v>7884</v>
      </c>
    </row>
    <row r="164" spans="1:85" x14ac:dyDescent="0.25">
      <c r="A164" t="s">
        <v>8095</v>
      </c>
      <c r="B164" t="s">
        <v>7881</v>
      </c>
      <c r="C164" t="s">
        <v>8189</v>
      </c>
      <c r="D164" t="s">
        <v>8190</v>
      </c>
      <c r="E164" s="525">
        <v>45657</v>
      </c>
      <c r="F164" s="525">
        <v>45835</v>
      </c>
      <c r="G164">
        <v>25805</v>
      </c>
      <c r="H164">
        <v>0</v>
      </c>
      <c r="I164">
        <v>138926</v>
      </c>
      <c r="J164">
        <v>0</v>
      </c>
      <c r="K164">
        <v>0</v>
      </c>
      <c r="L164">
        <v>0</v>
      </c>
      <c r="M164">
        <v>0</v>
      </c>
      <c r="N164">
        <v>164731</v>
      </c>
      <c r="O164">
        <v>0</v>
      </c>
      <c r="P164">
        <v>0</v>
      </c>
      <c r="Q164">
        <v>32229</v>
      </c>
      <c r="R164">
        <v>83968</v>
      </c>
      <c r="S164">
        <v>0</v>
      </c>
      <c r="T164">
        <v>51633</v>
      </c>
      <c r="U164">
        <v>0</v>
      </c>
      <c r="V164">
        <v>0</v>
      </c>
      <c r="W164">
        <v>167830</v>
      </c>
      <c r="X164">
        <v>332561</v>
      </c>
      <c r="Y164">
        <v>61609</v>
      </c>
      <c r="Z164">
        <v>8737</v>
      </c>
      <c r="AA164">
        <v>0</v>
      </c>
      <c r="AB164">
        <v>47303</v>
      </c>
      <c r="AC164">
        <v>0</v>
      </c>
      <c r="AD164">
        <v>0</v>
      </c>
      <c r="AE164">
        <v>0</v>
      </c>
      <c r="AF164">
        <v>41617</v>
      </c>
      <c r="AG164">
        <v>159266</v>
      </c>
      <c r="AH164">
        <v>491827</v>
      </c>
      <c r="AI164">
        <v>1283591</v>
      </c>
      <c r="AJ164">
        <v>158450</v>
      </c>
      <c r="AK164">
        <v>74861</v>
      </c>
      <c r="AL164">
        <v>1930765</v>
      </c>
      <c r="AM164">
        <v>28150</v>
      </c>
      <c r="AN164">
        <v>124939</v>
      </c>
      <c r="AO164">
        <v>3600756</v>
      </c>
      <c r="AP164">
        <v>682960</v>
      </c>
      <c r="AQ164">
        <v>4283716</v>
      </c>
      <c r="AR164">
        <v>-3791889</v>
      </c>
      <c r="AS164">
        <v>0</v>
      </c>
      <c r="AT164">
        <v>0</v>
      </c>
      <c r="AU164">
        <v>0</v>
      </c>
      <c r="AV164">
        <v>111595</v>
      </c>
      <c r="AW164">
        <v>1650360</v>
      </c>
      <c r="AX164">
        <v>0</v>
      </c>
      <c r="AY164">
        <v>4680571</v>
      </c>
      <c r="AZ164">
        <v>6442526</v>
      </c>
      <c r="BA164">
        <v>2650637</v>
      </c>
      <c r="BB164">
        <v>55035324</v>
      </c>
      <c r="BC164">
        <v>57685961</v>
      </c>
      <c r="BD164">
        <v>4565750</v>
      </c>
      <c r="BE164">
        <v>0</v>
      </c>
      <c r="BF164">
        <v>0</v>
      </c>
      <c r="BG164">
        <v>0</v>
      </c>
      <c r="BH164">
        <v>0</v>
      </c>
      <c r="BI164">
        <v>4565750</v>
      </c>
      <c r="BJ164">
        <v>0</v>
      </c>
      <c r="BK164">
        <v>0</v>
      </c>
      <c r="BL164">
        <v>0</v>
      </c>
      <c r="BM164">
        <v>0</v>
      </c>
      <c r="BN164">
        <v>0</v>
      </c>
      <c r="BO164">
        <v>0</v>
      </c>
      <c r="BP164">
        <v>0</v>
      </c>
      <c r="BQ164">
        <v>0</v>
      </c>
      <c r="BR164">
        <v>5213152</v>
      </c>
      <c r="BS164">
        <v>0</v>
      </c>
      <c r="BT164">
        <v>0</v>
      </c>
      <c r="BU164">
        <v>0</v>
      </c>
      <c r="BV164">
        <v>0</v>
      </c>
      <c r="BW164">
        <v>31167</v>
      </c>
      <c r="BX164" s="1006">
        <v>52828500</v>
      </c>
      <c r="BY164">
        <v>1</v>
      </c>
      <c r="BZ164">
        <v>14541</v>
      </c>
      <c r="CA164">
        <v>5.29</v>
      </c>
      <c r="CB164">
        <v>20</v>
      </c>
      <c r="CC164">
        <v>17357</v>
      </c>
      <c r="CD164">
        <v>0</v>
      </c>
      <c r="CE164">
        <v>78099</v>
      </c>
      <c r="CF164">
        <v>34439</v>
      </c>
      <c r="CG164" t="s">
        <v>7884</v>
      </c>
    </row>
    <row r="165" spans="1:85" x14ac:dyDescent="0.25">
      <c r="A165" t="s">
        <v>7907</v>
      </c>
      <c r="B165" t="s">
        <v>7881</v>
      </c>
      <c r="C165" t="s">
        <v>8191</v>
      </c>
      <c r="D165" t="s">
        <v>8192</v>
      </c>
      <c r="E165" s="525">
        <v>45473</v>
      </c>
      <c r="F165" s="525">
        <v>45590</v>
      </c>
      <c r="G165">
        <v>712757</v>
      </c>
      <c r="H165">
        <v>0</v>
      </c>
      <c r="I165">
        <v>269024</v>
      </c>
      <c r="J165">
        <v>0</v>
      </c>
      <c r="K165">
        <v>0</v>
      </c>
      <c r="L165">
        <v>0</v>
      </c>
      <c r="M165">
        <v>0</v>
      </c>
      <c r="N165">
        <v>981781</v>
      </c>
      <c r="O165">
        <v>2202</v>
      </c>
      <c r="P165">
        <v>16508</v>
      </c>
      <c r="Q165">
        <v>0</v>
      </c>
      <c r="R165">
        <v>1720344</v>
      </c>
      <c r="S165">
        <v>1141046</v>
      </c>
      <c r="T165">
        <v>916562</v>
      </c>
      <c r="U165">
        <v>0</v>
      </c>
      <c r="V165">
        <v>484049</v>
      </c>
      <c r="W165">
        <v>4280711</v>
      </c>
      <c r="X165">
        <v>5262492</v>
      </c>
      <c r="Y165">
        <v>1125254</v>
      </c>
      <c r="Z165">
        <v>39616</v>
      </c>
      <c r="AA165">
        <v>0</v>
      </c>
      <c r="AB165">
        <v>3293</v>
      </c>
      <c r="AC165">
        <v>1574877</v>
      </c>
      <c r="AD165">
        <v>3575980</v>
      </c>
      <c r="AE165">
        <v>0</v>
      </c>
      <c r="AF165">
        <v>1248902</v>
      </c>
      <c r="AG165">
        <v>7567922</v>
      </c>
      <c r="AH165">
        <v>12830414</v>
      </c>
      <c r="AI165">
        <v>3008775</v>
      </c>
      <c r="AJ165">
        <v>925658</v>
      </c>
      <c r="AK165">
        <v>405125</v>
      </c>
      <c r="AL165">
        <v>4165805</v>
      </c>
      <c r="AM165">
        <v>180700</v>
      </c>
      <c r="AN165">
        <v>739094</v>
      </c>
      <c r="AO165">
        <v>9425157</v>
      </c>
      <c r="AP165">
        <v>3865973</v>
      </c>
      <c r="AQ165">
        <v>13291130</v>
      </c>
      <c r="AR165">
        <v>-460716</v>
      </c>
      <c r="AS165">
        <v>117463</v>
      </c>
      <c r="AT165">
        <v>-523468</v>
      </c>
      <c r="AU165">
        <v>0</v>
      </c>
      <c r="AV165">
        <v>1440004</v>
      </c>
      <c r="AW165">
        <v>5534380</v>
      </c>
      <c r="AX165">
        <v>0</v>
      </c>
      <c r="AY165">
        <v>-507044</v>
      </c>
      <c r="AZ165">
        <v>6061335</v>
      </c>
      <c r="BA165">
        <v>5600619</v>
      </c>
      <c r="BB165">
        <v>129615708</v>
      </c>
      <c r="BC165">
        <v>135216327</v>
      </c>
      <c r="BD165">
        <v>1777002</v>
      </c>
      <c r="BE165">
        <v>4075009</v>
      </c>
      <c r="BF165">
        <v>0</v>
      </c>
      <c r="BG165">
        <v>0</v>
      </c>
      <c r="BH165">
        <v>534452</v>
      </c>
      <c r="BI165">
        <v>6386463</v>
      </c>
      <c r="BJ165">
        <v>14713402</v>
      </c>
      <c r="BK165">
        <v>2000000</v>
      </c>
      <c r="BL165">
        <v>0</v>
      </c>
      <c r="BM165">
        <v>16713402</v>
      </c>
      <c r="BN165">
        <v>0</v>
      </c>
      <c r="BO165">
        <v>0</v>
      </c>
      <c r="BP165">
        <v>3480775</v>
      </c>
      <c r="BQ165">
        <v>3480775</v>
      </c>
      <c r="BR165">
        <v>2159416</v>
      </c>
      <c r="BS165">
        <v>0</v>
      </c>
      <c r="BT165">
        <v>0</v>
      </c>
      <c r="BU165">
        <v>0</v>
      </c>
      <c r="BV165">
        <v>1020388</v>
      </c>
      <c r="BW165">
        <v>334451</v>
      </c>
      <c r="BX165">
        <v>546837443</v>
      </c>
      <c r="BY165">
        <v>1.52</v>
      </c>
      <c r="BZ165">
        <v>82727</v>
      </c>
      <c r="CA165">
        <v>2.94</v>
      </c>
      <c r="CB165">
        <v>21</v>
      </c>
      <c r="CC165">
        <v>467004</v>
      </c>
      <c r="CD165">
        <v>699782</v>
      </c>
      <c r="CE165">
        <v>726677</v>
      </c>
      <c r="CF165">
        <v>410148</v>
      </c>
      <c r="CG165" t="s">
        <v>7884</v>
      </c>
    </row>
    <row r="166" spans="1:85" x14ac:dyDescent="0.25">
      <c r="A166" t="s">
        <v>7920</v>
      </c>
      <c r="B166" t="s">
        <v>7881</v>
      </c>
      <c r="C166" t="s">
        <v>8193</v>
      </c>
      <c r="D166" t="s">
        <v>8194</v>
      </c>
      <c r="E166" s="525">
        <v>45473</v>
      </c>
      <c r="F166" s="525">
        <v>45641</v>
      </c>
      <c r="G166">
        <v>15300</v>
      </c>
      <c r="H166">
        <v>0</v>
      </c>
      <c r="I166">
        <v>4800</v>
      </c>
      <c r="J166">
        <v>0</v>
      </c>
      <c r="K166">
        <v>1100</v>
      </c>
      <c r="L166">
        <v>0</v>
      </c>
      <c r="M166">
        <v>0</v>
      </c>
      <c r="N166">
        <v>21200</v>
      </c>
      <c r="O166">
        <v>15</v>
      </c>
      <c r="P166">
        <v>1080</v>
      </c>
      <c r="Q166">
        <v>0</v>
      </c>
      <c r="R166">
        <v>0</v>
      </c>
      <c r="S166">
        <v>0</v>
      </c>
      <c r="T166">
        <v>0</v>
      </c>
      <c r="U166">
        <v>0</v>
      </c>
      <c r="V166">
        <v>2465</v>
      </c>
      <c r="W166">
        <v>3560</v>
      </c>
      <c r="X166">
        <v>24760</v>
      </c>
      <c r="Y166">
        <v>1095</v>
      </c>
      <c r="Z166">
        <v>0</v>
      </c>
      <c r="AA166">
        <v>0</v>
      </c>
      <c r="AB166">
        <v>0</v>
      </c>
      <c r="AC166">
        <v>0</v>
      </c>
      <c r="AD166">
        <v>713</v>
      </c>
      <c r="AE166">
        <v>0</v>
      </c>
      <c r="AF166">
        <v>26</v>
      </c>
      <c r="AG166">
        <v>1834</v>
      </c>
      <c r="AH166">
        <v>26594</v>
      </c>
      <c r="AI166">
        <v>399050</v>
      </c>
      <c r="AJ166">
        <v>13734</v>
      </c>
      <c r="AK166">
        <v>10255</v>
      </c>
      <c r="AL166">
        <v>12200</v>
      </c>
      <c r="AM166">
        <v>6357</v>
      </c>
      <c r="AN166">
        <v>101163</v>
      </c>
      <c r="AO166">
        <v>542759</v>
      </c>
      <c r="AP166">
        <v>227317</v>
      </c>
      <c r="AQ166">
        <v>770076</v>
      </c>
      <c r="AR166">
        <v>-743482</v>
      </c>
      <c r="AS166">
        <v>85801</v>
      </c>
      <c r="AT166">
        <v>-30362</v>
      </c>
      <c r="AU166">
        <v>0</v>
      </c>
      <c r="AV166">
        <v>0</v>
      </c>
      <c r="AW166">
        <v>0</v>
      </c>
      <c r="AX166">
        <v>0</v>
      </c>
      <c r="AY166">
        <v>0</v>
      </c>
      <c r="AZ166">
        <v>55439</v>
      </c>
      <c r="BA166">
        <v>-688043</v>
      </c>
      <c r="BB166">
        <v>0</v>
      </c>
      <c r="BC166">
        <v>0</v>
      </c>
      <c r="BD166">
        <v>0</v>
      </c>
      <c r="BE166">
        <v>0</v>
      </c>
      <c r="BF166">
        <v>0</v>
      </c>
      <c r="BG166">
        <v>0</v>
      </c>
      <c r="BH166">
        <v>0</v>
      </c>
      <c r="BI166">
        <v>0</v>
      </c>
      <c r="BJ166">
        <v>690870</v>
      </c>
      <c r="BK166">
        <v>0</v>
      </c>
      <c r="BL166">
        <v>0</v>
      </c>
      <c r="BM166">
        <v>690870</v>
      </c>
      <c r="BN166">
        <v>49346</v>
      </c>
      <c r="BO166">
        <v>0</v>
      </c>
      <c r="BP166">
        <v>0</v>
      </c>
      <c r="BQ166">
        <v>49346</v>
      </c>
      <c r="BR166">
        <v>28016</v>
      </c>
      <c r="BS166">
        <v>0</v>
      </c>
      <c r="BT166">
        <v>0</v>
      </c>
      <c r="BU166">
        <v>34096</v>
      </c>
      <c r="BV166">
        <v>34096</v>
      </c>
      <c r="BW166">
        <v>2139</v>
      </c>
      <c r="BX166">
        <v>7110862</v>
      </c>
      <c r="BY166">
        <v>2.56</v>
      </c>
      <c r="BZ166">
        <v>0</v>
      </c>
      <c r="CA166">
        <v>9.91</v>
      </c>
      <c r="CB166">
        <v>3</v>
      </c>
      <c r="CC166">
        <v>0</v>
      </c>
      <c r="CD166">
        <v>143982</v>
      </c>
      <c r="CE166">
        <v>50208</v>
      </c>
      <c r="CF166">
        <v>0</v>
      </c>
      <c r="CG166" t="s">
        <v>7884</v>
      </c>
    </row>
    <row r="167" spans="1:85" x14ac:dyDescent="0.25">
      <c r="A167" t="s">
        <v>7892</v>
      </c>
      <c r="B167" t="s">
        <v>7886</v>
      </c>
      <c r="C167" t="s">
        <v>8195</v>
      </c>
      <c r="D167" t="s">
        <v>8196</v>
      </c>
      <c r="E167" s="525">
        <v>45565</v>
      </c>
      <c r="F167" s="525">
        <v>45722</v>
      </c>
      <c r="G167">
        <v>3295495</v>
      </c>
      <c r="H167">
        <v>0</v>
      </c>
      <c r="I167">
        <v>2757427</v>
      </c>
      <c r="J167">
        <v>0</v>
      </c>
      <c r="K167">
        <v>0</v>
      </c>
      <c r="L167">
        <v>0</v>
      </c>
      <c r="M167">
        <v>-2302087</v>
      </c>
      <c r="N167">
        <v>3750835</v>
      </c>
      <c r="O167">
        <v>12095</v>
      </c>
      <c r="P167">
        <v>0</v>
      </c>
      <c r="Q167">
        <v>638000</v>
      </c>
      <c r="R167">
        <v>492198</v>
      </c>
      <c r="S167">
        <v>0</v>
      </c>
      <c r="T167">
        <v>105829</v>
      </c>
      <c r="U167">
        <v>65480</v>
      </c>
      <c r="V167">
        <v>0</v>
      </c>
      <c r="W167">
        <v>1313602</v>
      </c>
      <c r="X167">
        <v>5064437</v>
      </c>
      <c r="Y167">
        <v>0</v>
      </c>
      <c r="Z167">
        <v>678135</v>
      </c>
      <c r="AA167">
        <v>327577</v>
      </c>
      <c r="AB167">
        <v>384982</v>
      </c>
      <c r="AC167">
        <v>5173851</v>
      </c>
      <c r="AD167">
        <v>5673167</v>
      </c>
      <c r="AE167">
        <v>0</v>
      </c>
      <c r="AF167">
        <v>1701448</v>
      </c>
      <c r="AG167">
        <v>13939160</v>
      </c>
      <c r="AH167">
        <v>19003597</v>
      </c>
      <c r="AI167">
        <v>6618234</v>
      </c>
      <c r="AJ167">
        <v>1097384</v>
      </c>
      <c r="AK167">
        <v>810050</v>
      </c>
      <c r="AL167">
        <v>3113971</v>
      </c>
      <c r="AM167">
        <v>287846</v>
      </c>
      <c r="AN167">
        <v>210086</v>
      </c>
      <c r="AO167">
        <v>12137571</v>
      </c>
      <c r="AP167">
        <v>16280349</v>
      </c>
      <c r="AQ167">
        <v>28417920</v>
      </c>
      <c r="AR167">
        <v>-9414323</v>
      </c>
      <c r="AS167">
        <v>1266478</v>
      </c>
      <c r="AT167">
        <v>-671579</v>
      </c>
      <c r="AU167">
        <v>16478762</v>
      </c>
      <c r="AV167">
        <v>3233614</v>
      </c>
      <c r="AW167">
        <v>0</v>
      </c>
      <c r="AX167">
        <v>0</v>
      </c>
      <c r="AY167">
        <v>1052560</v>
      </c>
      <c r="AZ167">
        <v>21359835</v>
      </c>
      <c r="BA167">
        <v>11945512</v>
      </c>
      <c r="BB167" s="1006">
        <v>255456090</v>
      </c>
      <c r="BC167">
        <v>267401602</v>
      </c>
      <c r="BD167">
        <v>1067986</v>
      </c>
      <c r="BE167" s="1006">
        <v>14250110</v>
      </c>
      <c r="BF167">
        <v>1487886</v>
      </c>
      <c r="BG167">
        <v>135977</v>
      </c>
      <c r="BH167">
        <v>165877</v>
      </c>
      <c r="BI167">
        <v>17107836</v>
      </c>
      <c r="BJ167">
        <v>0</v>
      </c>
      <c r="BK167">
        <v>27121367</v>
      </c>
      <c r="BL167">
        <v>0</v>
      </c>
      <c r="BM167">
        <v>27121367</v>
      </c>
      <c r="BN167">
        <v>0</v>
      </c>
      <c r="BO167">
        <v>0</v>
      </c>
      <c r="BP167">
        <v>16664260</v>
      </c>
      <c r="BQ167">
        <v>16664260</v>
      </c>
      <c r="BR167">
        <v>33745175</v>
      </c>
      <c r="BS167">
        <v>0</v>
      </c>
      <c r="BT167">
        <v>101235</v>
      </c>
      <c r="BU167">
        <v>2614217</v>
      </c>
      <c r="BV167">
        <v>1254824</v>
      </c>
      <c r="BW167">
        <v>930665</v>
      </c>
      <c r="BX167" s="1006">
        <v>1064141250</v>
      </c>
      <c r="BY167">
        <v>3.1</v>
      </c>
      <c r="BZ167">
        <v>82956</v>
      </c>
      <c r="CA167">
        <v>4.03</v>
      </c>
      <c r="CB167">
        <v>75</v>
      </c>
      <c r="CC167">
        <v>1996603</v>
      </c>
      <c r="CD167">
        <v>1433498</v>
      </c>
      <c r="CE167">
        <v>2955507</v>
      </c>
      <c r="CF167">
        <v>257746</v>
      </c>
      <c r="CG167" t="s">
        <v>7884</v>
      </c>
    </row>
    <row r="168" spans="1:85" x14ac:dyDescent="0.25">
      <c r="A168" t="s">
        <v>7987</v>
      </c>
      <c r="B168" t="s">
        <v>7881</v>
      </c>
      <c r="C168" t="s">
        <v>8197</v>
      </c>
      <c r="D168" t="s">
        <v>8198</v>
      </c>
      <c r="E168" s="525">
        <v>45657</v>
      </c>
      <c r="F168" s="525">
        <v>45880</v>
      </c>
      <c r="G168">
        <v>109167</v>
      </c>
      <c r="H168">
        <v>0</v>
      </c>
      <c r="I168">
        <v>185484</v>
      </c>
      <c r="J168">
        <v>0</v>
      </c>
      <c r="K168">
        <v>0</v>
      </c>
      <c r="L168">
        <v>0</v>
      </c>
      <c r="M168">
        <v>101782</v>
      </c>
      <c r="N168">
        <v>396433</v>
      </c>
      <c r="O168">
        <v>52675</v>
      </c>
      <c r="P168">
        <v>12608</v>
      </c>
      <c r="Q168">
        <v>0</v>
      </c>
      <c r="R168">
        <v>133944</v>
      </c>
      <c r="S168">
        <v>0</v>
      </c>
      <c r="T168">
        <v>561814</v>
      </c>
      <c r="U168">
        <v>0</v>
      </c>
      <c r="V168">
        <v>0</v>
      </c>
      <c r="W168">
        <v>761041</v>
      </c>
      <c r="X168">
        <v>1157474</v>
      </c>
      <c r="Y168">
        <v>105836</v>
      </c>
      <c r="Z168">
        <v>853</v>
      </c>
      <c r="AA168">
        <v>0</v>
      </c>
      <c r="AB168">
        <v>0</v>
      </c>
      <c r="AC168">
        <v>115018</v>
      </c>
      <c r="AD168">
        <v>0</v>
      </c>
      <c r="AE168">
        <v>0</v>
      </c>
      <c r="AF168">
        <v>266497</v>
      </c>
      <c r="AG168">
        <v>488204</v>
      </c>
      <c r="AH168">
        <v>1645678</v>
      </c>
      <c r="AI168">
        <v>852435</v>
      </c>
      <c r="AJ168">
        <v>105938</v>
      </c>
      <c r="AK168">
        <v>158136</v>
      </c>
      <c r="AL168">
        <v>42521</v>
      </c>
      <c r="AM168">
        <v>62286</v>
      </c>
      <c r="AN168">
        <v>0</v>
      </c>
      <c r="AO168">
        <v>1221316</v>
      </c>
      <c r="AP168">
        <v>1000000</v>
      </c>
      <c r="AQ168">
        <v>2221316</v>
      </c>
      <c r="AR168">
        <v>-575638</v>
      </c>
      <c r="AS168">
        <v>0</v>
      </c>
      <c r="AT168">
        <v>0</v>
      </c>
      <c r="AU168">
        <v>320734</v>
      </c>
      <c r="AV168">
        <v>0</v>
      </c>
      <c r="AW168">
        <v>0</v>
      </c>
      <c r="AX168">
        <v>0</v>
      </c>
      <c r="AY168">
        <v>0</v>
      </c>
      <c r="AZ168">
        <v>320734</v>
      </c>
      <c r="BA168">
        <v>-254904</v>
      </c>
      <c r="BB168">
        <v>0</v>
      </c>
      <c r="BC168">
        <v>0</v>
      </c>
      <c r="BD168">
        <v>0</v>
      </c>
      <c r="BE168">
        <v>0</v>
      </c>
      <c r="BF168">
        <v>0</v>
      </c>
      <c r="BG168">
        <v>0</v>
      </c>
      <c r="BH168">
        <v>0</v>
      </c>
      <c r="BI168">
        <v>0</v>
      </c>
      <c r="BJ168">
        <v>0</v>
      </c>
      <c r="BK168">
        <v>0</v>
      </c>
      <c r="BL168">
        <v>0</v>
      </c>
      <c r="BM168">
        <v>0</v>
      </c>
      <c r="BN168">
        <v>0</v>
      </c>
      <c r="BO168">
        <v>0</v>
      </c>
      <c r="BP168">
        <v>0</v>
      </c>
      <c r="BQ168">
        <v>0</v>
      </c>
      <c r="BR168">
        <v>0</v>
      </c>
      <c r="BS168">
        <v>0</v>
      </c>
      <c r="BT168">
        <v>0</v>
      </c>
      <c r="BU168">
        <v>0</v>
      </c>
      <c r="BV168">
        <v>0</v>
      </c>
      <c r="BW168">
        <v>0</v>
      </c>
      <c r="BX168">
        <v>0</v>
      </c>
      <c r="BY168">
        <v>0</v>
      </c>
      <c r="BZ168">
        <v>0</v>
      </c>
      <c r="CA168">
        <v>0</v>
      </c>
      <c r="CB168">
        <v>0</v>
      </c>
      <c r="CC168">
        <v>0</v>
      </c>
      <c r="CD168">
        <v>0</v>
      </c>
      <c r="CE168">
        <v>0</v>
      </c>
      <c r="CF168">
        <v>0</v>
      </c>
      <c r="CG168" t="s">
        <v>7884</v>
      </c>
    </row>
    <row r="169" spans="1:85" x14ac:dyDescent="0.25">
      <c r="A169" t="s">
        <v>7935</v>
      </c>
      <c r="B169" t="s">
        <v>7881</v>
      </c>
      <c r="C169" t="s">
        <v>8199</v>
      </c>
      <c r="D169" t="s">
        <v>2162</v>
      </c>
      <c r="E169" s="525">
        <v>45473</v>
      </c>
      <c r="F169" s="525">
        <v>45674</v>
      </c>
      <c r="G169">
        <v>0</v>
      </c>
      <c r="H169">
        <v>0</v>
      </c>
      <c r="I169">
        <v>0</v>
      </c>
      <c r="J169">
        <v>0</v>
      </c>
      <c r="K169">
        <v>0</v>
      </c>
      <c r="L169">
        <v>0</v>
      </c>
      <c r="M169">
        <v>0</v>
      </c>
      <c r="N169">
        <v>0</v>
      </c>
      <c r="O169">
        <v>0</v>
      </c>
      <c r="P169">
        <v>9794</v>
      </c>
      <c r="Q169">
        <v>28633</v>
      </c>
      <c r="R169">
        <v>81825</v>
      </c>
      <c r="S169">
        <v>83629</v>
      </c>
      <c r="T169">
        <v>1478671</v>
      </c>
      <c r="U169">
        <v>0</v>
      </c>
      <c r="V169">
        <v>5617</v>
      </c>
      <c r="W169">
        <v>1688169</v>
      </c>
      <c r="X169">
        <v>1688169</v>
      </c>
      <c r="Y169">
        <v>0</v>
      </c>
      <c r="Z169">
        <v>0</v>
      </c>
      <c r="AA169">
        <v>0</v>
      </c>
      <c r="AB169">
        <v>0</v>
      </c>
      <c r="AC169">
        <v>0</v>
      </c>
      <c r="AD169">
        <v>0</v>
      </c>
      <c r="AE169">
        <v>0</v>
      </c>
      <c r="AF169">
        <v>0</v>
      </c>
      <c r="AG169">
        <v>0</v>
      </c>
      <c r="AH169">
        <v>1688169</v>
      </c>
      <c r="AI169">
        <v>413205</v>
      </c>
      <c r="AJ169">
        <v>38192</v>
      </c>
      <c r="AK169">
        <v>0</v>
      </c>
      <c r="AL169">
        <v>353</v>
      </c>
      <c r="AM169">
        <v>14584</v>
      </c>
      <c r="AN169">
        <v>1216157</v>
      </c>
      <c r="AO169">
        <v>1682491</v>
      </c>
      <c r="AP169">
        <v>0</v>
      </c>
      <c r="AQ169">
        <v>1682491</v>
      </c>
      <c r="AR169">
        <v>5678</v>
      </c>
      <c r="AS169">
        <v>0</v>
      </c>
      <c r="AT169">
        <v>0</v>
      </c>
      <c r="AU169">
        <v>5166471</v>
      </c>
      <c r="AV169">
        <v>0</v>
      </c>
      <c r="AW169">
        <v>0</v>
      </c>
      <c r="AX169">
        <v>0</v>
      </c>
      <c r="AY169">
        <v>0</v>
      </c>
      <c r="AZ169">
        <v>5166471</v>
      </c>
      <c r="BA169">
        <v>5172149</v>
      </c>
      <c r="BB169">
        <v>0</v>
      </c>
      <c r="BC169">
        <v>0</v>
      </c>
      <c r="BD169">
        <v>0</v>
      </c>
      <c r="BE169">
        <v>0</v>
      </c>
      <c r="BF169">
        <v>0</v>
      </c>
      <c r="BG169">
        <v>0</v>
      </c>
      <c r="BH169">
        <v>0</v>
      </c>
      <c r="BI169">
        <v>0</v>
      </c>
      <c r="BJ169">
        <v>0</v>
      </c>
      <c r="BK169">
        <v>0</v>
      </c>
      <c r="BL169">
        <v>0</v>
      </c>
      <c r="BM169">
        <v>0</v>
      </c>
      <c r="BN169">
        <v>0</v>
      </c>
      <c r="BO169">
        <v>0</v>
      </c>
      <c r="BP169">
        <v>0</v>
      </c>
      <c r="BQ169">
        <v>0</v>
      </c>
      <c r="BR169">
        <v>0</v>
      </c>
      <c r="BS169">
        <v>0</v>
      </c>
      <c r="BT169">
        <v>0</v>
      </c>
      <c r="BU169">
        <v>0</v>
      </c>
      <c r="BV169">
        <v>0</v>
      </c>
      <c r="BW169">
        <v>0</v>
      </c>
      <c r="BX169">
        <v>0</v>
      </c>
      <c r="BY169">
        <v>0</v>
      </c>
      <c r="BZ169">
        <v>0</v>
      </c>
      <c r="CA169">
        <v>0</v>
      </c>
      <c r="CB169">
        <v>0</v>
      </c>
      <c r="CC169">
        <v>0</v>
      </c>
      <c r="CD169">
        <v>0</v>
      </c>
      <c r="CE169">
        <v>0</v>
      </c>
      <c r="CF169">
        <v>0</v>
      </c>
      <c r="CG169" t="s">
        <v>7884</v>
      </c>
    </row>
    <row r="170" spans="1:85" x14ac:dyDescent="0.25">
      <c r="A170" t="s">
        <v>7925</v>
      </c>
      <c r="B170" t="s">
        <v>7881</v>
      </c>
      <c r="C170" t="s">
        <v>8200</v>
      </c>
      <c r="D170" t="s">
        <v>8201</v>
      </c>
      <c r="E170" s="525">
        <v>45565</v>
      </c>
      <c r="F170" s="525">
        <v>45761</v>
      </c>
      <c r="G170">
        <v>728394</v>
      </c>
      <c r="H170">
        <v>0</v>
      </c>
      <c r="I170">
        <v>3067742</v>
      </c>
      <c r="J170">
        <v>0</v>
      </c>
      <c r="K170">
        <v>137056</v>
      </c>
      <c r="L170">
        <v>0</v>
      </c>
      <c r="M170">
        <v>0</v>
      </c>
      <c r="N170">
        <v>3933192</v>
      </c>
      <c r="O170">
        <v>0</v>
      </c>
      <c r="P170">
        <v>0</v>
      </c>
      <c r="Q170">
        <v>78379</v>
      </c>
      <c r="R170">
        <v>27696</v>
      </c>
      <c r="S170">
        <v>0</v>
      </c>
      <c r="T170">
        <v>1912</v>
      </c>
      <c r="U170">
        <v>71708</v>
      </c>
      <c r="V170">
        <v>0</v>
      </c>
      <c r="W170">
        <v>179695</v>
      </c>
      <c r="X170">
        <v>4112887</v>
      </c>
      <c r="Y170">
        <v>795197</v>
      </c>
      <c r="Z170">
        <v>0</v>
      </c>
      <c r="AA170">
        <v>305899</v>
      </c>
      <c r="AB170">
        <v>36140</v>
      </c>
      <c r="AC170">
        <v>2037118</v>
      </c>
      <c r="AD170">
        <v>2451631</v>
      </c>
      <c r="AE170">
        <v>0</v>
      </c>
      <c r="AF170">
        <v>23085</v>
      </c>
      <c r="AG170">
        <v>5649070</v>
      </c>
      <c r="AH170">
        <v>9761957</v>
      </c>
      <c r="AI170">
        <v>4998168</v>
      </c>
      <c r="AJ170">
        <v>1007989</v>
      </c>
      <c r="AK170">
        <v>261678</v>
      </c>
      <c r="AL170">
        <v>1914545</v>
      </c>
      <c r="AM170">
        <v>438011</v>
      </c>
      <c r="AN170">
        <v>1112127</v>
      </c>
      <c r="AO170">
        <v>9732518</v>
      </c>
      <c r="AP170">
        <v>3629224</v>
      </c>
      <c r="AQ170">
        <v>13361742</v>
      </c>
      <c r="AR170">
        <v>-3599785</v>
      </c>
      <c r="AS170">
        <v>2795438</v>
      </c>
      <c r="AT170">
        <v>-194924</v>
      </c>
      <c r="AU170">
        <v>0</v>
      </c>
      <c r="AV170">
        <v>978792</v>
      </c>
      <c r="AW170">
        <v>0</v>
      </c>
      <c r="AX170">
        <v>0</v>
      </c>
      <c r="AY170">
        <v>1334899</v>
      </c>
      <c r="AZ170">
        <v>4914205</v>
      </c>
      <c r="BA170">
        <v>1314420</v>
      </c>
      <c r="BB170" s="1006">
        <v>78273790</v>
      </c>
      <c r="BC170" s="1006">
        <v>79588210</v>
      </c>
      <c r="BD170">
        <v>140461</v>
      </c>
      <c r="BE170">
        <v>0</v>
      </c>
      <c r="BF170">
        <v>0</v>
      </c>
      <c r="BG170">
        <v>0</v>
      </c>
      <c r="BH170">
        <v>0</v>
      </c>
      <c r="BI170">
        <v>140461</v>
      </c>
      <c r="BJ170">
        <v>0</v>
      </c>
      <c r="BK170">
        <v>0</v>
      </c>
      <c r="BL170">
        <v>0</v>
      </c>
      <c r="BM170">
        <v>0</v>
      </c>
      <c r="BN170">
        <v>0</v>
      </c>
      <c r="BO170">
        <v>0</v>
      </c>
      <c r="BP170">
        <v>4038376</v>
      </c>
      <c r="BQ170">
        <v>4038376</v>
      </c>
      <c r="BR170">
        <v>4837103</v>
      </c>
      <c r="BS170">
        <v>0</v>
      </c>
      <c r="BT170">
        <v>0</v>
      </c>
      <c r="BU170">
        <v>850000</v>
      </c>
      <c r="BV170">
        <v>0</v>
      </c>
      <c r="BW170">
        <v>305687</v>
      </c>
      <c r="BX170">
        <v>333139095</v>
      </c>
      <c r="BY170">
        <v>2.2200000000000002</v>
      </c>
      <c r="BZ170">
        <v>67507</v>
      </c>
      <c r="CA170">
        <v>12.87</v>
      </c>
      <c r="CB170">
        <v>54</v>
      </c>
      <c r="CC170">
        <v>960397</v>
      </c>
      <c r="CD170">
        <v>792000</v>
      </c>
      <c r="CE170">
        <v>1914545</v>
      </c>
      <c r="CF170">
        <v>64193</v>
      </c>
      <c r="CG170" t="s">
        <v>7884</v>
      </c>
    </row>
    <row r="171" spans="1:85" x14ac:dyDescent="0.25">
      <c r="A171" t="s">
        <v>7971</v>
      </c>
      <c r="B171" t="s">
        <v>859</v>
      </c>
      <c r="C171" t="s">
        <v>8202</v>
      </c>
      <c r="D171" t="s">
        <v>6346</v>
      </c>
      <c r="E171" s="525">
        <v>45657</v>
      </c>
      <c r="F171" s="525">
        <v>45898</v>
      </c>
      <c r="G171">
        <v>759998</v>
      </c>
      <c r="H171">
        <v>0</v>
      </c>
      <c r="I171" s="1006">
        <v>45221140</v>
      </c>
      <c r="J171">
        <v>0</v>
      </c>
      <c r="K171">
        <v>0</v>
      </c>
      <c r="L171">
        <v>466158</v>
      </c>
      <c r="M171">
        <v>0</v>
      </c>
      <c r="N171">
        <v>46447296</v>
      </c>
      <c r="O171">
        <v>-986800</v>
      </c>
      <c r="P171">
        <v>1272169</v>
      </c>
      <c r="Q171">
        <v>599714</v>
      </c>
      <c r="R171">
        <v>9044960</v>
      </c>
      <c r="S171">
        <v>0</v>
      </c>
      <c r="T171">
        <v>434117</v>
      </c>
      <c r="U171">
        <v>317476</v>
      </c>
      <c r="V171">
        <v>0</v>
      </c>
      <c r="W171">
        <v>10681636</v>
      </c>
      <c r="X171">
        <v>57128932</v>
      </c>
      <c r="Y171">
        <v>681937</v>
      </c>
      <c r="Z171">
        <v>3563670</v>
      </c>
      <c r="AA171">
        <v>2602460</v>
      </c>
      <c r="AB171">
        <v>11973305</v>
      </c>
      <c r="AC171" s="1006">
        <v>13686440</v>
      </c>
      <c r="AD171">
        <v>50348495</v>
      </c>
      <c r="AE171">
        <v>0</v>
      </c>
      <c r="AF171">
        <v>4642467</v>
      </c>
      <c r="AG171">
        <v>87498774</v>
      </c>
      <c r="AH171">
        <v>144627706</v>
      </c>
      <c r="AI171">
        <v>34839551</v>
      </c>
      <c r="AJ171">
        <v>6583754</v>
      </c>
      <c r="AK171">
        <v>4047863</v>
      </c>
      <c r="AL171">
        <v>31518004</v>
      </c>
      <c r="AM171">
        <v>2166634</v>
      </c>
      <c r="AN171">
        <v>19258316</v>
      </c>
      <c r="AO171">
        <v>98414122</v>
      </c>
      <c r="AP171">
        <v>45021418</v>
      </c>
      <c r="AQ171">
        <v>143435540</v>
      </c>
      <c r="AR171">
        <v>1192166</v>
      </c>
      <c r="AS171">
        <v>16842216</v>
      </c>
      <c r="AT171">
        <v>-14939112</v>
      </c>
      <c r="AU171">
        <v>29576274</v>
      </c>
      <c r="AV171" s="1006">
        <v>19888160</v>
      </c>
      <c r="AW171">
        <v>9261264</v>
      </c>
      <c r="AX171">
        <v>0</v>
      </c>
      <c r="AY171">
        <v>-14379871</v>
      </c>
      <c r="AZ171">
        <v>46248931</v>
      </c>
      <c r="BA171">
        <v>47441097</v>
      </c>
      <c r="BB171">
        <v>456672064</v>
      </c>
      <c r="BC171">
        <v>5054113163</v>
      </c>
      <c r="BD171">
        <v>1746071</v>
      </c>
      <c r="BE171">
        <v>3165948</v>
      </c>
      <c r="BF171">
        <v>276596</v>
      </c>
      <c r="BG171">
        <v>0</v>
      </c>
      <c r="BH171">
        <v>6117178</v>
      </c>
      <c r="BI171">
        <v>11305793</v>
      </c>
      <c r="BJ171">
        <v>390050515</v>
      </c>
      <c r="BK171">
        <v>0</v>
      </c>
      <c r="BL171">
        <v>0</v>
      </c>
      <c r="BM171">
        <v>390050515</v>
      </c>
      <c r="BN171">
        <v>126284110</v>
      </c>
      <c r="BO171">
        <v>0</v>
      </c>
      <c r="BP171">
        <v>207326883</v>
      </c>
      <c r="BQ171">
        <v>333610993</v>
      </c>
      <c r="BR171">
        <v>173669169</v>
      </c>
      <c r="BS171">
        <v>0</v>
      </c>
      <c r="BT171">
        <v>0</v>
      </c>
      <c r="BU171">
        <v>60958708</v>
      </c>
      <c r="BV171">
        <v>0</v>
      </c>
      <c r="BW171">
        <v>4953481</v>
      </c>
      <c r="BX171">
        <v>5975953</v>
      </c>
      <c r="BY171">
        <v>-0.04</v>
      </c>
      <c r="BZ171">
        <v>110961</v>
      </c>
      <c r="CA171">
        <v>9.3800000000000008</v>
      </c>
      <c r="CB171">
        <v>354</v>
      </c>
      <c r="CC171">
        <v>9826483</v>
      </c>
      <c r="CD171">
        <v>7573331</v>
      </c>
      <c r="CE171">
        <v>5000062</v>
      </c>
      <c r="CF171">
        <v>935132</v>
      </c>
      <c r="CG171" t="s">
        <v>7884</v>
      </c>
    </row>
    <row r="172" spans="1:85" x14ac:dyDescent="0.25">
      <c r="A172" t="s">
        <v>8022</v>
      </c>
      <c r="B172" t="s">
        <v>7886</v>
      </c>
      <c r="C172" t="s">
        <v>8203</v>
      </c>
      <c r="D172" t="s">
        <v>8204</v>
      </c>
      <c r="E172" s="525">
        <v>45473</v>
      </c>
      <c r="F172" s="525">
        <v>45646</v>
      </c>
      <c r="G172">
        <v>2414450</v>
      </c>
      <c r="H172">
        <v>0</v>
      </c>
      <c r="I172">
        <v>1229737</v>
      </c>
      <c r="J172">
        <v>0</v>
      </c>
      <c r="K172">
        <v>0</v>
      </c>
      <c r="L172">
        <v>0</v>
      </c>
      <c r="M172">
        <v>620785</v>
      </c>
      <c r="N172">
        <v>4264972</v>
      </c>
      <c r="O172">
        <v>46769</v>
      </c>
      <c r="P172">
        <v>0</v>
      </c>
      <c r="Q172">
        <v>307037</v>
      </c>
      <c r="R172">
        <v>328871</v>
      </c>
      <c r="S172">
        <v>0</v>
      </c>
      <c r="T172">
        <v>499389</v>
      </c>
      <c r="U172">
        <v>0</v>
      </c>
      <c r="V172">
        <v>111296</v>
      </c>
      <c r="W172">
        <v>1293362</v>
      </c>
      <c r="X172">
        <v>5558334</v>
      </c>
      <c r="Y172">
        <v>1469856</v>
      </c>
      <c r="Z172">
        <v>425997</v>
      </c>
      <c r="AA172">
        <v>40568</v>
      </c>
      <c r="AB172">
        <v>199756</v>
      </c>
      <c r="AC172">
        <v>1866986</v>
      </c>
      <c r="AD172">
        <v>7903562</v>
      </c>
      <c r="AE172">
        <v>0</v>
      </c>
      <c r="AF172">
        <v>851502</v>
      </c>
      <c r="AG172">
        <v>12758227</v>
      </c>
      <c r="AH172">
        <v>18316561</v>
      </c>
      <c r="AI172">
        <v>4785267</v>
      </c>
      <c r="AJ172">
        <v>587792</v>
      </c>
      <c r="AK172">
        <v>1326928</v>
      </c>
      <c r="AL172">
        <v>4447843</v>
      </c>
      <c r="AM172">
        <v>7787</v>
      </c>
      <c r="AN172">
        <v>499248</v>
      </c>
      <c r="AO172">
        <v>11654865</v>
      </c>
      <c r="AP172">
        <v>4670653</v>
      </c>
      <c r="AQ172">
        <v>16325518</v>
      </c>
      <c r="AR172">
        <v>1991043</v>
      </c>
      <c r="AS172">
        <v>2345979</v>
      </c>
      <c r="AT172">
        <v>-967340</v>
      </c>
      <c r="AU172">
        <v>2602844</v>
      </c>
      <c r="AV172">
        <v>2246559</v>
      </c>
      <c r="AW172">
        <v>0</v>
      </c>
      <c r="AX172">
        <v>-35655</v>
      </c>
      <c r="AY172">
        <v>29420</v>
      </c>
      <c r="AZ172">
        <v>6221807</v>
      </c>
      <c r="BA172">
        <v>8212850</v>
      </c>
      <c r="BB172">
        <v>146143023</v>
      </c>
      <c r="BC172">
        <v>154355872</v>
      </c>
      <c r="BD172">
        <v>1107940</v>
      </c>
      <c r="BE172">
        <v>3910730</v>
      </c>
      <c r="BF172">
        <v>0</v>
      </c>
      <c r="BG172">
        <v>0</v>
      </c>
      <c r="BH172">
        <v>1320700</v>
      </c>
      <c r="BI172">
        <v>6339370</v>
      </c>
      <c r="BJ172">
        <v>25035000</v>
      </c>
      <c r="BK172">
        <v>433439</v>
      </c>
      <c r="BL172">
        <v>0</v>
      </c>
      <c r="BM172">
        <v>25468439</v>
      </c>
      <c r="BN172">
        <v>0</v>
      </c>
      <c r="BO172">
        <v>0</v>
      </c>
      <c r="BP172">
        <v>9110182</v>
      </c>
      <c r="BQ172">
        <v>9110182</v>
      </c>
      <c r="BR172">
        <v>35907949</v>
      </c>
      <c r="BS172">
        <v>0</v>
      </c>
      <c r="BT172">
        <v>23050</v>
      </c>
      <c r="BU172">
        <v>2761306</v>
      </c>
      <c r="BV172">
        <v>514747</v>
      </c>
      <c r="BW172">
        <v>601619</v>
      </c>
      <c r="BX172">
        <v>779088994</v>
      </c>
      <c r="BY172">
        <v>3.27</v>
      </c>
      <c r="BZ172">
        <v>88469</v>
      </c>
      <c r="CA172">
        <v>7.09</v>
      </c>
      <c r="CB172">
        <v>32</v>
      </c>
      <c r="CC172">
        <v>452479</v>
      </c>
      <c r="CD172">
        <v>747835</v>
      </c>
      <c r="CE172">
        <v>655746</v>
      </c>
      <c r="CF172">
        <v>112216</v>
      </c>
      <c r="CG172" t="s">
        <v>7884</v>
      </c>
    </row>
    <row r="173" spans="1:85" x14ac:dyDescent="0.25">
      <c r="A173" t="s">
        <v>7985</v>
      </c>
      <c r="B173" t="s">
        <v>7881</v>
      </c>
      <c r="C173" t="s">
        <v>8205</v>
      </c>
      <c r="D173" t="s">
        <v>8206</v>
      </c>
      <c r="E173" s="525">
        <v>45473</v>
      </c>
      <c r="F173" s="525">
        <v>45657</v>
      </c>
      <c r="G173">
        <v>90931</v>
      </c>
      <c r="H173">
        <v>0</v>
      </c>
      <c r="I173">
        <v>109454</v>
      </c>
      <c r="J173">
        <v>0</v>
      </c>
      <c r="K173">
        <v>0</v>
      </c>
      <c r="L173">
        <v>0</v>
      </c>
      <c r="M173">
        <v>0</v>
      </c>
      <c r="N173">
        <v>200385</v>
      </c>
      <c r="O173">
        <v>0</v>
      </c>
      <c r="P173">
        <v>0</v>
      </c>
      <c r="Q173">
        <v>547759</v>
      </c>
      <c r="R173">
        <v>0</v>
      </c>
      <c r="S173">
        <v>0</v>
      </c>
      <c r="T173">
        <v>0</v>
      </c>
      <c r="U173">
        <v>54504</v>
      </c>
      <c r="V173">
        <v>68646</v>
      </c>
      <c r="W173">
        <v>670909</v>
      </c>
      <c r="X173">
        <v>871294</v>
      </c>
      <c r="Y173">
        <v>2550515</v>
      </c>
      <c r="Z173">
        <v>0</v>
      </c>
      <c r="AA173">
        <v>0</v>
      </c>
      <c r="AB173">
        <v>49795</v>
      </c>
      <c r="AC173">
        <v>391992</v>
      </c>
      <c r="AD173">
        <v>76135</v>
      </c>
      <c r="AE173">
        <v>0</v>
      </c>
      <c r="AF173">
        <v>5963079</v>
      </c>
      <c r="AG173">
        <v>9031516</v>
      </c>
      <c r="AH173">
        <v>9902810</v>
      </c>
      <c r="AI173">
        <v>2281310</v>
      </c>
      <c r="AJ173">
        <v>459292</v>
      </c>
      <c r="AK173">
        <v>793059</v>
      </c>
      <c r="AL173">
        <v>162924</v>
      </c>
      <c r="AM173">
        <v>210428</v>
      </c>
      <c r="AN173">
        <v>0</v>
      </c>
      <c r="AO173">
        <v>3907013</v>
      </c>
      <c r="AP173">
        <v>3964116</v>
      </c>
      <c r="AQ173">
        <v>7871129</v>
      </c>
      <c r="AR173">
        <v>2031681</v>
      </c>
      <c r="AS173">
        <v>275078</v>
      </c>
      <c r="AT173">
        <v>-4673</v>
      </c>
      <c r="AU173">
        <v>0</v>
      </c>
      <c r="AV173">
        <v>141355</v>
      </c>
      <c r="AW173">
        <v>2721981</v>
      </c>
      <c r="AX173">
        <v>0</v>
      </c>
      <c r="AY173">
        <v>0</v>
      </c>
      <c r="AZ173">
        <v>3133741</v>
      </c>
      <c r="BA173">
        <v>5165422</v>
      </c>
      <c r="BB173">
        <v>52843552</v>
      </c>
      <c r="BC173">
        <v>57997499</v>
      </c>
      <c r="BD173">
        <v>744488</v>
      </c>
      <c r="BE173">
        <v>471868</v>
      </c>
      <c r="BF173">
        <v>0</v>
      </c>
      <c r="BG173">
        <v>0</v>
      </c>
      <c r="BH173">
        <v>683274</v>
      </c>
      <c r="BI173">
        <v>1899630</v>
      </c>
      <c r="BJ173">
        <v>0</v>
      </c>
      <c r="BK173">
        <v>0</v>
      </c>
      <c r="BL173">
        <v>0</v>
      </c>
      <c r="BM173">
        <v>0</v>
      </c>
      <c r="BN173">
        <v>0</v>
      </c>
      <c r="BO173">
        <v>0</v>
      </c>
      <c r="BP173">
        <v>1658057</v>
      </c>
      <c r="BQ173">
        <v>1658057</v>
      </c>
      <c r="BR173">
        <v>0</v>
      </c>
      <c r="BS173">
        <v>0</v>
      </c>
      <c r="BT173">
        <v>0</v>
      </c>
      <c r="BU173">
        <v>0</v>
      </c>
      <c r="BV173">
        <v>0</v>
      </c>
      <c r="BW173">
        <v>41016</v>
      </c>
      <c r="BX173">
        <v>54450</v>
      </c>
      <c r="BY173">
        <v>1.67</v>
      </c>
      <c r="BZ173">
        <v>52665</v>
      </c>
      <c r="CA173">
        <v>4.8899999999999997</v>
      </c>
      <c r="CB173">
        <v>22</v>
      </c>
      <c r="CC173">
        <v>23108</v>
      </c>
      <c r="CD173">
        <v>0</v>
      </c>
      <c r="CE173">
        <v>499611</v>
      </c>
      <c r="CF173">
        <v>103663</v>
      </c>
      <c r="CG173" t="s">
        <v>7884</v>
      </c>
    </row>
    <row r="174" spans="1:85" x14ac:dyDescent="0.25">
      <c r="A174" t="s">
        <v>7916</v>
      </c>
      <c r="B174" t="s">
        <v>7881</v>
      </c>
      <c r="C174" t="s">
        <v>8207</v>
      </c>
      <c r="D174" t="s">
        <v>8208</v>
      </c>
      <c r="E174" s="525">
        <v>45565</v>
      </c>
      <c r="F174" s="525">
        <v>45749</v>
      </c>
      <c r="G174">
        <v>166663</v>
      </c>
      <c r="H174">
        <v>0</v>
      </c>
      <c r="I174">
        <v>389440</v>
      </c>
      <c r="J174">
        <v>0</v>
      </c>
      <c r="K174">
        <v>0</v>
      </c>
      <c r="L174">
        <v>0</v>
      </c>
      <c r="M174">
        <v>0</v>
      </c>
      <c r="N174">
        <v>556103</v>
      </c>
      <c r="O174">
        <v>9104</v>
      </c>
      <c r="P174">
        <v>0</v>
      </c>
      <c r="Q174">
        <v>53411</v>
      </c>
      <c r="R174">
        <v>1163708</v>
      </c>
      <c r="S174">
        <v>0</v>
      </c>
      <c r="T174">
        <v>433998</v>
      </c>
      <c r="U174">
        <v>47102</v>
      </c>
      <c r="V174">
        <v>0</v>
      </c>
      <c r="W174">
        <v>1707323</v>
      </c>
      <c r="X174">
        <v>2263426</v>
      </c>
      <c r="Y174">
        <v>11934</v>
      </c>
      <c r="Z174">
        <v>63403</v>
      </c>
      <c r="AA174">
        <v>0</v>
      </c>
      <c r="AB174">
        <v>78888</v>
      </c>
      <c r="AC174">
        <v>1249306</v>
      </c>
      <c r="AD174">
        <v>417766</v>
      </c>
      <c r="AE174">
        <v>0</v>
      </c>
      <c r="AF174">
        <v>196092</v>
      </c>
      <c r="AG174">
        <v>2017389</v>
      </c>
      <c r="AH174">
        <v>4280815</v>
      </c>
      <c r="AI174">
        <v>2720974</v>
      </c>
      <c r="AJ174">
        <v>271899</v>
      </c>
      <c r="AK174">
        <v>72030</v>
      </c>
      <c r="AL174">
        <v>276317</v>
      </c>
      <c r="AM174">
        <v>207265</v>
      </c>
      <c r="AN174">
        <v>918965</v>
      </c>
      <c r="AO174">
        <v>4467450</v>
      </c>
      <c r="AP174">
        <v>2947920</v>
      </c>
      <c r="AQ174">
        <v>7415370</v>
      </c>
      <c r="AR174">
        <v>-3134555</v>
      </c>
      <c r="AS174">
        <v>424339</v>
      </c>
      <c r="AT174">
        <v>-45612</v>
      </c>
      <c r="AU174">
        <v>1076020</v>
      </c>
      <c r="AV174">
        <v>5496</v>
      </c>
      <c r="AW174">
        <v>0</v>
      </c>
      <c r="AX174">
        <v>0</v>
      </c>
      <c r="AY174">
        <v>598602</v>
      </c>
      <c r="AZ174">
        <v>2058845</v>
      </c>
      <c r="BA174">
        <v>-1075710</v>
      </c>
      <c r="BB174">
        <v>46931355</v>
      </c>
      <c r="BC174">
        <v>45855642</v>
      </c>
      <c r="BD174">
        <v>95036</v>
      </c>
      <c r="BE174">
        <v>1865138</v>
      </c>
      <c r="BF174">
        <v>0</v>
      </c>
      <c r="BG174">
        <v>0</v>
      </c>
      <c r="BH174">
        <v>559726</v>
      </c>
      <c r="BI174">
        <v>2519900</v>
      </c>
      <c r="BJ174">
        <v>1424086</v>
      </c>
      <c r="BK174">
        <v>0</v>
      </c>
      <c r="BL174">
        <v>0</v>
      </c>
      <c r="BM174">
        <v>1424086</v>
      </c>
      <c r="BN174">
        <v>0</v>
      </c>
      <c r="BO174">
        <v>0</v>
      </c>
      <c r="BP174">
        <v>1261476</v>
      </c>
      <c r="BQ174">
        <v>1261476</v>
      </c>
      <c r="BR174">
        <v>4030655</v>
      </c>
      <c r="BS174">
        <v>0</v>
      </c>
      <c r="BT174">
        <v>0</v>
      </c>
      <c r="BU174">
        <v>176964</v>
      </c>
      <c r="BV174">
        <v>0</v>
      </c>
      <c r="BW174">
        <v>77035</v>
      </c>
      <c r="BX174">
        <v>0</v>
      </c>
      <c r="BY174">
        <v>1.25</v>
      </c>
      <c r="BZ174">
        <v>60686</v>
      </c>
      <c r="CA174">
        <v>7.22</v>
      </c>
      <c r="CB174">
        <v>23</v>
      </c>
      <c r="CC174">
        <v>0</v>
      </c>
      <c r="CD174">
        <v>0</v>
      </c>
      <c r="CE174">
        <v>288230</v>
      </c>
      <c r="CF174">
        <v>168969</v>
      </c>
      <c r="CG174" t="s">
        <v>7884</v>
      </c>
    </row>
    <row r="175" spans="1:85" x14ac:dyDescent="0.25">
      <c r="A175" t="s">
        <v>8209</v>
      </c>
      <c r="B175" t="s">
        <v>7886</v>
      </c>
      <c r="C175" t="s">
        <v>8210</v>
      </c>
      <c r="D175" t="s">
        <v>6337</v>
      </c>
      <c r="E175" s="525">
        <v>45473</v>
      </c>
      <c r="F175" s="525">
        <v>45618</v>
      </c>
      <c r="G175">
        <v>1273687</v>
      </c>
      <c r="H175">
        <v>0</v>
      </c>
      <c r="I175">
        <v>1312177</v>
      </c>
      <c r="J175">
        <v>0</v>
      </c>
      <c r="K175">
        <v>0</v>
      </c>
      <c r="L175">
        <v>0</v>
      </c>
      <c r="M175">
        <v>753358</v>
      </c>
      <c r="N175">
        <v>3339222</v>
      </c>
      <c r="O175">
        <v>104104</v>
      </c>
      <c r="P175">
        <v>0</v>
      </c>
      <c r="Q175">
        <v>0</v>
      </c>
      <c r="R175">
        <v>2771268</v>
      </c>
      <c r="S175">
        <v>0</v>
      </c>
      <c r="T175" s="1006">
        <v>15158200</v>
      </c>
      <c r="U175">
        <v>0</v>
      </c>
      <c r="V175">
        <v>1285515</v>
      </c>
      <c r="W175">
        <v>19319087</v>
      </c>
      <c r="X175">
        <v>22658309</v>
      </c>
      <c r="Y175">
        <v>0</v>
      </c>
      <c r="Z175">
        <v>367531</v>
      </c>
      <c r="AA175">
        <v>0</v>
      </c>
      <c r="AB175">
        <v>0</v>
      </c>
      <c r="AC175">
        <v>2592625</v>
      </c>
      <c r="AD175">
        <v>7804008</v>
      </c>
      <c r="AE175">
        <v>0</v>
      </c>
      <c r="AF175">
        <v>0</v>
      </c>
      <c r="AG175">
        <v>10764164</v>
      </c>
      <c r="AH175">
        <v>33422473</v>
      </c>
      <c r="AI175">
        <v>4164557</v>
      </c>
      <c r="AJ175">
        <v>512424</v>
      </c>
      <c r="AK175">
        <v>23833</v>
      </c>
      <c r="AL175">
        <v>107584</v>
      </c>
      <c r="AM175">
        <v>568762</v>
      </c>
      <c r="AN175">
        <v>17511001</v>
      </c>
      <c r="AO175">
        <v>22888161</v>
      </c>
      <c r="AP175">
        <v>9473192</v>
      </c>
      <c r="AQ175">
        <v>32361353</v>
      </c>
      <c r="AR175">
        <v>1061120</v>
      </c>
      <c r="AS175">
        <v>2352685</v>
      </c>
      <c r="AT175">
        <v>-425727</v>
      </c>
      <c r="AU175">
        <v>9638316</v>
      </c>
      <c r="AV175">
        <v>2223756</v>
      </c>
      <c r="AW175">
        <v>0</v>
      </c>
      <c r="AX175">
        <v>0</v>
      </c>
      <c r="AY175">
        <v>877555</v>
      </c>
      <c r="AZ175">
        <v>14666585</v>
      </c>
      <c r="BA175">
        <v>15727705</v>
      </c>
      <c r="BB175">
        <v>192838788</v>
      </c>
      <c r="BC175">
        <v>208566513</v>
      </c>
      <c r="BD175">
        <v>11363031</v>
      </c>
      <c r="BE175">
        <v>7357581</v>
      </c>
      <c r="BF175">
        <v>0</v>
      </c>
      <c r="BG175">
        <v>0</v>
      </c>
      <c r="BH175">
        <v>65556</v>
      </c>
      <c r="BI175">
        <v>18786168</v>
      </c>
      <c r="BJ175">
        <v>0</v>
      </c>
      <c r="BK175">
        <v>17128125</v>
      </c>
      <c r="BL175">
        <v>0</v>
      </c>
      <c r="BM175">
        <v>17128125</v>
      </c>
      <c r="BN175">
        <v>2414816</v>
      </c>
      <c r="BO175">
        <v>0</v>
      </c>
      <c r="BP175">
        <v>0</v>
      </c>
      <c r="BQ175">
        <v>2414816</v>
      </c>
      <c r="BR175">
        <v>56116452</v>
      </c>
      <c r="BS175">
        <v>0</v>
      </c>
      <c r="BT175">
        <v>0</v>
      </c>
      <c r="BU175">
        <v>1694850</v>
      </c>
      <c r="BV175">
        <v>0</v>
      </c>
      <c r="BW175">
        <v>521685</v>
      </c>
      <c r="BX175" s="1006">
        <v>629580120</v>
      </c>
      <c r="BY175">
        <v>2.0699999999999998</v>
      </c>
      <c r="BZ175">
        <v>87981</v>
      </c>
      <c r="CA175">
        <v>6.4</v>
      </c>
      <c r="CB175">
        <v>58</v>
      </c>
      <c r="CC175">
        <v>232992</v>
      </c>
      <c r="CD175">
        <v>20669</v>
      </c>
      <c r="CE175">
        <v>930859</v>
      </c>
      <c r="CF175">
        <v>705605</v>
      </c>
      <c r="CG175" t="s">
        <v>7884</v>
      </c>
    </row>
    <row r="176" spans="1:85" x14ac:dyDescent="0.25">
      <c r="A176" t="s">
        <v>7998</v>
      </c>
      <c r="B176" t="s">
        <v>7881</v>
      </c>
      <c r="C176" t="s">
        <v>8211</v>
      </c>
      <c r="D176" t="s">
        <v>8212</v>
      </c>
      <c r="E176" s="525">
        <v>45473</v>
      </c>
      <c r="F176" s="525">
        <v>45632</v>
      </c>
      <c r="G176">
        <v>52220</v>
      </c>
      <c r="H176">
        <v>0</v>
      </c>
      <c r="I176">
        <v>325687</v>
      </c>
      <c r="J176">
        <v>0</v>
      </c>
      <c r="K176">
        <v>0</v>
      </c>
      <c r="L176">
        <v>0</v>
      </c>
      <c r="M176">
        <v>0</v>
      </c>
      <c r="N176">
        <v>377907</v>
      </c>
      <c r="O176">
        <v>0</v>
      </c>
      <c r="P176">
        <v>54210</v>
      </c>
      <c r="Q176">
        <v>0</v>
      </c>
      <c r="R176">
        <v>0</v>
      </c>
      <c r="S176">
        <v>0</v>
      </c>
      <c r="T176">
        <v>0</v>
      </c>
      <c r="U176">
        <v>25076</v>
      </c>
      <c r="V176">
        <v>85187</v>
      </c>
      <c r="W176">
        <v>164473</v>
      </c>
      <c r="X176">
        <v>542380</v>
      </c>
      <c r="Y176">
        <v>0</v>
      </c>
      <c r="Z176">
        <v>0</v>
      </c>
      <c r="AA176">
        <v>0</v>
      </c>
      <c r="AB176">
        <v>0</v>
      </c>
      <c r="AC176">
        <v>153597</v>
      </c>
      <c r="AD176">
        <v>0</v>
      </c>
      <c r="AE176">
        <v>0</v>
      </c>
      <c r="AF176">
        <v>144583</v>
      </c>
      <c r="AG176">
        <v>298180</v>
      </c>
      <c r="AH176">
        <v>840560</v>
      </c>
      <c r="AI176">
        <v>508873</v>
      </c>
      <c r="AJ176">
        <v>125021</v>
      </c>
      <c r="AK176">
        <v>0</v>
      </c>
      <c r="AL176">
        <v>53576</v>
      </c>
      <c r="AM176">
        <v>62020</v>
      </c>
      <c r="AN176">
        <v>209772</v>
      </c>
      <c r="AO176">
        <v>959262</v>
      </c>
      <c r="AP176">
        <v>1470757</v>
      </c>
      <c r="AQ176">
        <v>2430019</v>
      </c>
      <c r="AR176">
        <v>-1589459</v>
      </c>
      <c r="AS176">
        <v>31576</v>
      </c>
      <c r="AT176">
        <v>-35626</v>
      </c>
      <c r="AU176">
        <v>178711</v>
      </c>
      <c r="AV176">
        <v>61516</v>
      </c>
      <c r="AW176">
        <v>0</v>
      </c>
      <c r="AX176">
        <v>0</v>
      </c>
      <c r="AY176">
        <v>1143550</v>
      </c>
      <c r="AZ176">
        <v>1379727</v>
      </c>
      <c r="BA176">
        <v>-209732</v>
      </c>
      <c r="BB176" s="1006">
        <v>29350330</v>
      </c>
      <c r="BC176">
        <v>31575395</v>
      </c>
      <c r="BD176">
        <v>0</v>
      </c>
      <c r="BE176">
        <v>0</v>
      </c>
      <c r="BF176">
        <v>0</v>
      </c>
      <c r="BG176">
        <v>0</v>
      </c>
      <c r="BH176">
        <v>3695822</v>
      </c>
      <c r="BI176">
        <v>3695822</v>
      </c>
      <c r="BJ176">
        <v>0</v>
      </c>
      <c r="BK176">
        <v>0</v>
      </c>
      <c r="BL176">
        <v>0</v>
      </c>
      <c r="BM176">
        <v>0</v>
      </c>
      <c r="BN176">
        <v>0</v>
      </c>
      <c r="BO176">
        <v>0</v>
      </c>
      <c r="BP176">
        <v>0</v>
      </c>
      <c r="BQ176">
        <v>0</v>
      </c>
      <c r="BR176">
        <v>0</v>
      </c>
      <c r="BS176">
        <v>0</v>
      </c>
      <c r="BT176">
        <v>0</v>
      </c>
      <c r="BU176">
        <v>140970</v>
      </c>
      <c r="BV176">
        <v>0</v>
      </c>
      <c r="BW176">
        <v>0</v>
      </c>
      <c r="BX176">
        <v>0</v>
      </c>
      <c r="BY176">
        <v>0</v>
      </c>
      <c r="BZ176">
        <v>0</v>
      </c>
      <c r="CA176">
        <v>0</v>
      </c>
      <c r="CB176">
        <v>0</v>
      </c>
      <c r="CC176">
        <v>0</v>
      </c>
      <c r="CD176">
        <v>0</v>
      </c>
      <c r="CE176">
        <v>0</v>
      </c>
      <c r="CF176">
        <v>0</v>
      </c>
      <c r="CG176" t="s">
        <v>7884</v>
      </c>
    </row>
    <row r="177" spans="1:85" x14ac:dyDescent="0.25">
      <c r="A177" t="s">
        <v>7925</v>
      </c>
      <c r="B177" t="s">
        <v>7881</v>
      </c>
      <c r="C177" t="s">
        <v>8213</v>
      </c>
      <c r="D177" t="s">
        <v>8214</v>
      </c>
      <c r="E177" s="525">
        <v>45565</v>
      </c>
      <c r="F177" s="525">
        <v>45799</v>
      </c>
      <c r="G177">
        <v>20895</v>
      </c>
      <c r="H177">
        <v>0</v>
      </c>
      <c r="I177">
        <v>84746</v>
      </c>
      <c r="J177">
        <v>0</v>
      </c>
      <c r="K177">
        <v>0</v>
      </c>
      <c r="L177">
        <v>0</v>
      </c>
      <c r="M177">
        <v>0</v>
      </c>
      <c r="N177">
        <v>105641</v>
      </c>
      <c r="O177">
        <v>0</v>
      </c>
      <c r="P177">
        <v>16324</v>
      </c>
      <c r="Q177">
        <v>74396</v>
      </c>
      <c r="R177">
        <v>253700</v>
      </c>
      <c r="S177">
        <v>0</v>
      </c>
      <c r="T177">
        <v>1779118</v>
      </c>
      <c r="U177">
        <v>8340</v>
      </c>
      <c r="V177">
        <v>0</v>
      </c>
      <c r="W177">
        <v>2131878</v>
      </c>
      <c r="X177">
        <v>2237519</v>
      </c>
      <c r="Y177">
        <v>138154</v>
      </c>
      <c r="Z177">
        <v>1315</v>
      </c>
      <c r="AA177">
        <v>0</v>
      </c>
      <c r="AB177">
        <v>0</v>
      </c>
      <c r="AC177">
        <v>4678</v>
      </c>
      <c r="AD177">
        <v>0</v>
      </c>
      <c r="AE177">
        <v>0</v>
      </c>
      <c r="AF177">
        <v>0</v>
      </c>
      <c r="AG177">
        <v>144147</v>
      </c>
      <c r="AH177">
        <v>2381666</v>
      </c>
      <c r="AI177">
        <v>626114</v>
      </c>
      <c r="AJ177">
        <v>67890</v>
      </c>
      <c r="AK177">
        <v>280098</v>
      </c>
      <c r="AL177">
        <v>10230</v>
      </c>
      <c r="AM177">
        <v>104982</v>
      </c>
      <c r="AN177">
        <v>1159180</v>
      </c>
      <c r="AO177">
        <v>2248494</v>
      </c>
      <c r="AP177">
        <v>985793</v>
      </c>
      <c r="AQ177">
        <v>3234287</v>
      </c>
      <c r="AR177">
        <v>-852621</v>
      </c>
      <c r="AS177">
        <v>54127</v>
      </c>
      <c r="AT177">
        <v>17585</v>
      </c>
      <c r="AU177">
        <v>5931005</v>
      </c>
      <c r="AV177">
        <v>34501</v>
      </c>
      <c r="AW177">
        <v>0</v>
      </c>
      <c r="AX177">
        <v>0</v>
      </c>
      <c r="AY177">
        <v>-3085300</v>
      </c>
      <c r="AZ177">
        <v>2951918</v>
      </c>
      <c r="BA177">
        <v>2099297</v>
      </c>
      <c r="BB177">
        <v>15821093</v>
      </c>
      <c r="BC177">
        <v>15089231</v>
      </c>
      <c r="BD177">
        <v>2627235</v>
      </c>
      <c r="BE177">
        <v>168756</v>
      </c>
      <c r="BF177">
        <v>0</v>
      </c>
      <c r="BG177">
        <v>0</v>
      </c>
      <c r="BH177">
        <v>0</v>
      </c>
      <c r="BI177">
        <v>2795991</v>
      </c>
      <c r="BJ177">
        <v>423000</v>
      </c>
      <c r="BK177">
        <v>0</v>
      </c>
      <c r="BL177">
        <v>0</v>
      </c>
      <c r="BM177">
        <v>423000</v>
      </c>
      <c r="BN177">
        <v>95093</v>
      </c>
      <c r="BO177">
        <v>0</v>
      </c>
      <c r="BP177">
        <v>87651</v>
      </c>
      <c r="BQ177">
        <v>182744</v>
      </c>
      <c r="BR177">
        <v>1848673</v>
      </c>
      <c r="BS177">
        <v>0</v>
      </c>
      <c r="BT177">
        <v>0</v>
      </c>
      <c r="BU177">
        <v>0</v>
      </c>
      <c r="BV177">
        <v>0</v>
      </c>
      <c r="BW177">
        <v>0</v>
      </c>
      <c r="BX177">
        <v>0</v>
      </c>
      <c r="BY177">
        <v>0</v>
      </c>
      <c r="BZ177">
        <v>0</v>
      </c>
      <c r="CA177">
        <v>0</v>
      </c>
      <c r="CB177">
        <v>0</v>
      </c>
      <c r="CC177">
        <v>0</v>
      </c>
      <c r="CD177">
        <v>0</v>
      </c>
      <c r="CE177">
        <v>0</v>
      </c>
      <c r="CF177">
        <v>0</v>
      </c>
      <c r="CG177" t="s">
        <v>7884</v>
      </c>
    </row>
    <row r="178" spans="1:85" x14ac:dyDescent="0.25">
      <c r="A178" t="s">
        <v>7939</v>
      </c>
      <c r="B178" t="s">
        <v>7881</v>
      </c>
      <c r="C178" t="s">
        <v>8215</v>
      </c>
      <c r="D178" t="s">
        <v>8216</v>
      </c>
      <c r="E178" s="525">
        <v>45657</v>
      </c>
      <c r="F178" s="525">
        <v>45831</v>
      </c>
      <c r="G178">
        <v>21840</v>
      </c>
      <c r="H178">
        <v>0</v>
      </c>
      <c r="I178">
        <v>98641</v>
      </c>
      <c r="J178">
        <v>0</v>
      </c>
      <c r="K178">
        <v>0</v>
      </c>
      <c r="L178">
        <v>0</v>
      </c>
      <c r="M178">
        <v>0</v>
      </c>
      <c r="N178">
        <v>120481</v>
      </c>
      <c r="O178">
        <v>0</v>
      </c>
      <c r="P178">
        <v>8366</v>
      </c>
      <c r="Q178">
        <v>79391</v>
      </c>
      <c r="R178">
        <v>334204</v>
      </c>
      <c r="S178">
        <v>0</v>
      </c>
      <c r="T178">
        <v>0</v>
      </c>
      <c r="U178">
        <v>0</v>
      </c>
      <c r="V178">
        <v>315000</v>
      </c>
      <c r="W178">
        <v>736961</v>
      </c>
      <c r="X178">
        <v>857442</v>
      </c>
      <c r="Y178">
        <v>16375</v>
      </c>
      <c r="Z178">
        <v>21418</v>
      </c>
      <c r="AA178">
        <v>0</v>
      </c>
      <c r="AB178">
        <v>10835</v>
      </c>
      <c r="AC178">
        <v>52208</v>
      </c>
      <c r="AD178">
        <v>0</v>
      </c>
      <c r="AE178">
        <v>0</v>
      </c>
      <c r="AF178">
        <v>881</v>
      </c>
      <c r="AG178">
        <v>101717</v>
      </c>
      <c r="AH178">
        <v>959159</v>
      </c>
      <c r="AI178">
        <v>603176</v>
      </c>
      <c r="AJ178">
        <v>112348</v>
      </c>
      <c r="AK178">
        <v>143046</v>
      </c>
      <c r="AL178">
        <v>107469</v>
      </c>
      <c r="AM178">
        <v>62430</v>
      </c>
      <c r="AN178">
        <v>135806</v>
      </c>
      <c r="AO178">
        <v>1164275</v>
      </c>
      <c r="AP178">
        <v>1060464</v>
      </c>
      <c r="AQ178">
        <v>2224739</v>
      </c>
      <c r="AR178">
        <v>-1265580</v>
      </c>
      <c r="AS178">
        <v>88171</v>
      </c>
      <c r="AT178">
        <v>0</v>
      </c>
      <c r="AU178">
        <v>1998542</v>
      </c>
      <c r="AV178">
        <v>76643</v>
      </c>
      <c r="AW178">
        <v>0</v>
      </c>
      <c r="AX178">
        <v>0</v>
      </c>
      <c r="AY178">
        <v>190884</v>
      </c>
      <c r="AZ178">
        <v>2354240</v>
      </c>
      <c r="BA178">
        <v>1088660</v>
      </c>
      <c r="BB178">
        <v>16965744</v>
      </c>
      <c r="BC178">
        <v>18054404</v>
      </c>
      <c r="BD178">
        <v>997400</v>
      </c>
      <c r="BE178">
        <v>22265</v>
      </c>
      <c r="BF178">
        <v>229013</v>
      </c>
      <c r="BG178">
        <v>0</v>
      </c>
      <c r="BH178">
        <v>811610</v>
      </c>
      <c r="BI178">
        <v>2060288</v>
      </c>
      <c r="BJ178">
        <v>0</v>
      </c>
      <c r="BK178">
        <v>0</v>
      </c>
      <c r="BL178">
        <v>0</v>
      </c>
      <c r="BM178">
        <v>0</v>
      </c>
      <c r="BN178">
        <v>0</v>
      </c>
      <c r="BO178">
        <v>0</v>
      </c>
      <c r="BP178">
        <v>0</v>
      </c>
      <c r="BQ178">
        <v>0</v>
      </c>
      <c r="BR178">
        <v>2115239</v>
      </c>
      <c r="BS178">
        <v>0</v>
      </c>
      <c r="BT178">
        <v>0</v>
      </c>
      <c r="BU178">
        <v>0</v>
      </c>
      <c r="BV178">
        <v>0</v>
      </c>
      <c r="BW178">
        <v>0</v>
      </c>
      <c r="BX178">
        <v>0</v>
      </c>
      <c r="BY178">
        <v>0</v>
      </c>
      <c r="BZ178">
        <v>0</v>
      </c>
      <c r="CA178">
        <v>0</v>
      </c>
      <c r="CB178">
        <v>0</v>
      </c>
      <c r="CC178">
        <v>0</v>
      </c>
      <c r="CD178">
        <v>4582</v>
      </c>
      <c r="CE178">
        <v>72352</v>
      </c>
      <c r="CF178">
        <v>110607</v>
      </c>
      <c r="CG178" t="s">
        <v>7884</v>
      </c>
    </row>
    <row r="179" spans="1:85" x14ac:dyDescent="0.25">
      <c r="A179" t="s">
        <v>7995</v>
      </c>
      <c r="B179" t="s">
        <v>7881</v>
      </c>
      <c r="C179" t="s">
        <v>8217</v>
      </c>
      <c r="D179" t="s">
        <v>1719</v>
      </c>
      <c r="E179" s="525">
        <v>45473</v>
      </c>
      <c r="F179" s="525">
        <v>45678</v>
      </c>
      <c r="G179">
        <v>6169</v>
      </c>
      <c r="H179">
        <v>0</v>
      </c>
      <c r="I179">
        <v>52946</v>
      </c>
      <c r="J179">
        <v>0</v>
      </c>
      <c r="K179">
        <v>0</v>
      </c>
      <c r="L179">
        <v>0</v>
      </c>
      <c r="M179">
        <v>0</v>
      </c>
      <c r="N179">
        <v>59115</v>
      </c>
      <c r="O179">
        <v>0</v>
      </c>
      <c r="P179">
        <v>0</v>
      </c>
      <c r="Q179">
        <v>2250</v>
      </c>
      <c r="R179">
        <v>98638</v>
      </c>
      <c r="S179">
        <v>0</v>
      </c>
      <c r="T179">
        <v>19121</v>
      </c>
      <c r="U179">
        <v>0</v>
      </c>
      <c r="V179">
        <v>9960</v>
      </c>
      <c r="W179">
        <v>129969</v>
      </c>
      <c r="X179">
        <v>189084</v>
      </c>
      <c r="Y179">
        <v>49936</v>
      </c>
      <c r="Z179">
        <v>0</v>
      </c>
      <c r="AA179">
        <v>0</v>
      </c>
      <c r="AB179">
        <v>0</v>
      </c>
      <c r="AC179">
        <v>49578</v>
      </c>
      <c r="AD179">
        <v>2580</v>
      </c>
      <c r="AE179">
        <v>0</v>
      </c>
      <c r="AF179">
        <v>0</v>
      </c>
      <c r="AG179">
        <v>102094</v>
      </c>
      <c r="AH179">
        <v>291178</v>
      </c>
      <c r="AI179">
        <v>240308</v>
      </c>
      <c r="AJ179">
        <v>47292</v>
      </c>
      <c r="AK179">
        <v>16041</v>
      </c>
      <c r="AL179">
        <v>33992</v>
      </c>
      <c r="AM179">
        <v>3761</v>
      </c>
      <c r="AN179">
        <v>138723</v>
      </c>
      <c r="AO179">
        <v>480117</v>
      </c>
      <c r="AP179">
        <v>1157472</v>
      </c>
      <c r="AQ179">
        <v>1637589</v>
      </c>
      <c r="AR179">
        <v>-1346411</v>
      </c>
      <c r="AS179">
        <v>5757</v>
      </c>
      <c r="AT179">
        <v>0</v>
      </c>
      <c r="AU179">
        <v>3777343</v>
      </c>
      <c r="AV179">
        <v>19074</v>
      </c>
      <c r="AW179">
        <v>0</v>
      </c>
      <c r="AX179">
        <v>0</v>
      </c>
      <c r="AY179">
        <v>186424</v>
      </c>
      <c r="AZ179">
        <v>3988598</v>
      </c>
      <c r="BA179">
        <v>2642187</v>
      </c>
      <c r="BB179">
        <v>20928093</v>
      </c>
      <c r="BC179" s="1006">
        <v>23570260</v>
      </c>
      <c r="BD179">
        <v>3944688</v>
      </c>
      <c r="BE179">
        <v>0</v>
      </c>
      <c r="BF179">
        <v>0</v>
      </c>
      <c r="BG179">
        <v>0</v>
      </c>
      <c r="BH179">
        <v>0</v>
      </c>
      <c r="BI179">
        <v>3944688</v>
      </c>
      <c r="BJ179">
        <v>0</v>
      </c>
      <c r="BK179">
        <v>0</v>
      </c>
      <c r="BL179">
        <v>0</v>
      </c>
      <c r="BM179">
        <v>0</v>
      </c>
      <c r="BN179">
        <v>0</v>
      </c>
      <c r="BO179">
        <v>0</v>
      </c>
      <c r="BP179">
        <v>0</v>
      </c>
      <c r="BQ179">
        <v>0</v>
      </c>
      <c r="BR179">
        <v>1157111</v>
      </c>
      <c r="BS179">
        <v>0</v>
      </c>
      <c r="BT179">
        <v>0</v>
      </c>
      <c r="BU179">
        <v>0</v>
      </c>
      <c r="BV179">
        <v>0</v>
      </c>
      <c r="BW179">
        <v>0</v>
      </c>
      <c r="BX179">
        <v>0</v>
      </c>
      <c r="BY179">
        <v>0</v>
      </c>
      <c r="BZ179">
        <v>0</v>
      </c>
      <c r="CA179">
        <v>0</v>
      </c>
      <c r="CB179">
        <v>0</v>
      </c>
      <c r="CC179">
        <v>0</v>
      </c>
      <c r="CD179">
        <v>11500</v>
      </c>
      <c r="CE179">
        <v>23772</v>
      </c>
      <c r="CF179">
        <v>56042</v>
      </c>
      <c r="CG179" t="s">
        <v>7884</v>
      </c>
    </row>
    <row r="180" spans="1:85" x14ac:dyDescent="0.25">
      <c r="A180" t="s">
        <v>7964</v>
      </c>
      <c r="B180" t="s">
        <v>7886</v>
      </c>
      <c r="C180" t="s">
        <v>8218</v>
      </c>
      <c r="D180" t="s">
        <v>6633</v>
      </c>
      <c r="E180" s="525">
        <v>45473</v>
      </c>
      <c r="F180" s="525">
        <v>45622</v>
      </c>
      <c r="G180">
        <v>8544404</v>
      </c>
      <c r="H180">
        <v>0</v>
      </c>
      <c r="I180">
        <v>7005554</v>
      </c>
      <c r="J180">
        <v>0</v>
      </c>
      <c r="K180">
        <v>139080</v>
      </c>
      <c r="L180">
        <v>0</v>
      </c>
      <c r="M180">
        <v>0</v>
      </c>
      <c r="N180">
        <v>15689038</v>
      </c>
      <c r="O180">
        <v>1771209</v>
      </c>
      <c r="P180">
        <v>0</v>
      </c>
      <c r="Q180">
        <v>284610</v>
      </c>
      <c r="R180">
        <v>741583</v>
      </c>
      <c r="S180">
        <v>0</v>
      </c>
      <c r="T180">
        <v>476266</v>
      </c>
      <c r="U180">
        <v>108188</v>
      </c>
      <c r="V180">
        <v>0</v>
      </c>
      <c r="W180">
        <v>3381856</v>
      </c>
      <c r="X180">
        <v>19070894</v>
      </c>
      <c r="Y180">
        <v>1011969</v>
      </c>
      <c r="Z180">
        <v>1363133</v>
      </c>
      <c r="AA180">
        <v>569805</v>
      </c>
      <c r="AB180">
        <v>2379660</v>
      </c>
      <c r="AC180">
        <v>5264181</v>
      </c>
      <c r="AD180">
        <v>21784292</v>
      </c>
      <c r="AE180">
        <v>0</v>
      </c>
      <c r="AF180">
        <v>87870</v>
      </c>
      <c r="AG180">
        <v>32460910</v>
      </c>
      <c r="AH180">
        <v>51531804</v>
      </c>
      <c r="AI180" s="1006">
        <v>17584920</v>
      </c>
      <c r="AJ180">
        <v>2411035</v>
      </c>
      <c r="AK180">
        <v>5417675</v>
      </c>
      <c r="AL180">
        <v>6533441</v>
      </c>
      <c r="AM180">
        <v>455524</v>
      </c>
      <c r="AN180">
        <v>9806471</v>
      </c>
      <c r="AO180">
        <v>42209066</v>
      </c>
      <c r="AP180">
        <v>3457969</v>
      </c>
      <c r="AQ180">
        <v>45667035</v>
      </c>
      <c r="AR180">
        <v>5864769</v>
      </c>
      <c r="AS180">
        <v>1844238</v>
      </c>
      <c r="AT180">
        <v>-3220977</v>
      </c>
      <c r="AU180">
        <v>7312908</v>
      </c>
      <c r="AV180">
        <v>6131548</v>
      </c>
      <c r="AW180">
        <v>-11965746</v>
      </c>
      <c r="AX180">
        <v>0</v>
      </c>
      <c r="AY180">
        <v>6186345</v>
      </c>
      <c r="AZ180">
        <v>6288316</v>
      </c>
      <c r="BA180">
        <v>12153085</v>
      </c>
      <c r="BB180">
        <v>85298662</v>
      </c>
      <c r="BC180">
        <v>97451747</v>
      </c>
      <c r="BD180">
        <v>3866999</v>
      </c>
      <c r="BE180">
        <v>13252232</v>
      </c>
      <c r="BF180">
        <v>4438670</v>
      </c>
      <c r="BG180">
        <v>2174137</v>
      </c>
      <c r="BH180">
        <v>0</v>
      </c>
      <c r="BI180">
        <v>23732038</v>
      </c>
      <c r="BJ180">
        <v>37461178</v>
      </c>
      <c r="BK180">
        <v>0</v>
      </c>
      <c r="BL180">
        <v>0</v>
      </c>
      <c r="BM180">
        <v>37461178</v>
      </c>
      <c r="BN180">
        <v>7333726</v>
      </c>
      <c r="BO180">
        <v>0</v>
      </c>
      <c r="BP180">
        <v>35939063</v>
      </c>
      <c r="BQ180">
        <v>43272789</v>
      </c>
      <c r="BR180">
        <v>61392605</v>
      </c>
      <c r="BS180">
        <v>0</v>
      </c>
      <c r="BT180">
        <v>0</v>
      </c>
      <c r="BU180">
        <v>3748800</v>
      </c>
      <c r="BV180">
        <v>1064250</v>
      </c>
      <c r="BW180">
        <v>1507608</v>
      </c>
      <c r="BX180">
        <v>2068216155</v>
      </c>
      <c r="BY180">
        <v>4.99</v>
      </c>
      <c r="BZ180">
        <v>67776</v>
      </c>
      <c r="CA180">
        <v>10.41</v>
      </c>
      <c r="CB180">
        <v>139</v>
      </c>
      <c r="CC180">
        <v>4062328</v>
      </c>
      <c r="CD180">
        <v>1589929</v>
      </c>
      <c r="CE180">
        <v>5136966</v>
      </c>
      <c r="CF180">
        <v>326024</v>
      </c>
      <c r="CG180" t="s">
        <v>7884</v>
      </c>
    </row>
    <row r="181" spans="1:85" x14ac:dyDescent="0.25">
      <c r="A181" t="s">
        <v>7907</v>
      </c>
      <c r="B181" t="s">
        <v>7881</v>
      </c>
      <c r="C181" t="s">
        <v>8219</v>
      </c>
      <c r="D181" t="s">
        <v>8220</v>
      </c>
      <c r="E181" s="525">
        <v>45473</v>
      </c>
      <c r="F181" s="525">
        <v>45590</v>
      </c>
      <c r="G181">
        <v>14729</v>
      </c>
      <c r="H181">
        <v>0</v>
      </c>
      <c r="I181">
        <v>0</v>
      </c>
      <c r="J181">
        <v>0</v>
      </c>
      <c r="K181">
        <v>27024</v>
      </c>
      <c r="L181">
        <v>0</v>
      </c>
      <c r="M181">
        <v>0</v>
      </c>
      <c r="N181">
        <v>41753</v>
      </c>
      <c r="O181">
        <v>11283</v>
      </c>
      <c r="P181">
        <v>0</v>
      </c>
      <c r="Q181">
        <v>687359</v>
      </c>
      <c r="R181">
        <v>826783</v>
      </c>
      <c r="S181">
        <v>89278</v>
      </c>
      <c r="T181">
        <v>0</v>
      </c>
      <c r="U181">
        <v>5202</v>
      </c>
      <c r="V181">
        <v>0</v>
      </c>
      <c r="W181">
        <v>1619905</v>
      </c>
      <c r="X181">
        <v>1661658</v>
      </c>
      <c r="Y181">
        <v>1972586</v>
      </c>
      <c r="Z181">
        <v>35708</v>
      </c>
      <c r="AA181">
        <v>0</v>
      </c>
      <c r="AB181">
        <v>131348</v>
      </c>
      <c r="AC181">
        <v>193176</v>
      </c>
      <c r="AD181">
        <v>0</v>
      </c>
      <c r="AE181">
        <v>193983</v>
      </c>
      <c r="AF181">
        <v>52509</v>
      </c>
      <c r="AG181">
        <v>2579310</v>
      </c>
      <c r="AH181">
        <v>4240968</v>
      </c>
      <c r="AI181">
        <v>1648333</v>
      </c>
      <c r="AJ181">
        <v>615549</v>
      </c>
      <c r="AK181">
        <v>122728</v>
      </c>
      <c r="AL181">
        <v>3012403</v>
      </c>
      <c r="AM181">
        <v>487126</v>
      </c>
      <c r="AN181">
        <v>813523</v>
      </c>
      <c r="AO181">
        <v>6699662</v>
      </c>
      <c r="AP181">
        <v>2068161</v>
      </c>
      <c r="AQ181">
        <v>8767823</v>
      </c>
      <c r="AR181">
        <v>-4526855</v>
      </c>
      <c r="AS181">
        <v>442201</v>
      </c>
      <c r="AT181">
        <v>0</v>
      </c>
      <c r="AU181">
        <v>5213495</v>
      </c>
      <c r="AV181">
        <v>63252</v>
      </c>
      <c r="AW181">
        <v>0</v>
      </c>
      <c r="AX181">
        <v>0</v>
      </c>
      <c r="AY181">
        <v>2278417</v>
      </c>
      <c r="AZ181">
        <v>7997365</v>
      </c>
      <c r="BA181">
        <v>3470510</v>
      </c>
      <c r="BB181">
        <v>38490465</v>
      </c>
      <c r="BC181">
        <v>41960975</v>
      </c>
      <c r="BD181">
        <v>10434665</v>
      </c>
      <c r="BE181">
        <v>135894</v>
      </c>
      <c r="BF181">
        <v>0</v>
      </c>
      <c r="BG181">
        <v>0</v>
      </c>
      <c r="BH181">
        <v>567205</v>
      </c>
      <c r="BI181">
        <v>11137764</v>
      </c>
      <c r="BJ181">
        <v>0</v>
      </c>
      <c r="BK181">
        <v>0</v>
      </c>
      <c r="BL181">
        <v>0</v>
      </c>
      <c r="BM181">
        <v>0</v>
      </c>
      <c r="BN181">
        <v>0</v>
      </c>
      <c r="BO181">
        <v>0</v>
      </c>
      <c r="BP181">
        <v>0</v>
      </c>
      <c r="BQ181">
        <v>0</v>
      </c>
      <c r="BR181">
        <v>7853565</v>
      </c>
      <c r="BS181">
        <v>0</v>
      </c>
      <c r="BT181">
        <v>0</v>
      </c>
      <c r="BU181">
        <v>0</v>
      </c>
      <c r="BV181">
        <v>0</v>
      </c>
      <c r="BW181">
        <v>14788</v>
      </c>
      <c r="BX181">
        <v>0</v>
      </c>
      <c r="BY181">
        <v>0</v>
      </c>
      <c r="BZ181">
        <v>0</v>
      </c>
      <c r="CA181">
        <v>2.82</v>
      </c>
      <c r="CB181">
        <v>11</v>
      </c>
      <c r="CC181">
        <v>433062</v>
      </c>
      <c r="CD181">
        <v>9317580</v>
      </c>
      <c r="CE181">
        <v>392704</v>
      </c>
      <c r="CF181">
        <v>112134</v>
      </c>
      <c r="CG181" t="s">
        <v>7884</v>
      </c>
    </row>
    <row r="182" spans="1:85" x14ac:dyDescent="0.25">
      <c r="A182" t="s">
        <v>8013</v>
      </c>
      <c r="B182" t="s">
        <v>7881</v>
      </c>
      <c r="C182" t="s">
        <v>8221</v>
      </c>
      <c r="D182" t="s">
        <v>8222</v>
      </c>
      <c r="E182" s="525">
        <v>45657</v>
      </c>
      <c r="F182" s="525">
        <v>45791</v>
      </c>
      <c r="G182">
        <v>66396</v>
      </c>
      <c r="H182">
        <v>0</v>
      </c>
      <c r="I182">
        <v>188012</v>
      </c>
      <c r="J182">
        <v>0</v>
      </c>
      <c r="K182">
        <v>0</v>
      </c>
      <c r="L182">
        <v>0</v>
      </c>
      <c r="M182">
        <v>0</v>
      </c>
      <c r="N182">
        <v>254408</v>
      </c>
      <c r="O182">
        <v>3555</v>
      </c>
      <c r="P182">
        <v>0</v>
      </c>
      <c r="Q182">
        <v>0</v>
      </c>
      <c r="R182">
        <v>86303</v>
      </c>
      <c r="S182">
        <v>0</v>
      </c>
      <c r="T182">
        <v>0</v>
      </c>
      <c r="U182">
        <v>18686</v>
      </c>
      <c r="V182">
        <v>0</v>
      </c>
      <c r="W182">
        <v>108544</v>
      </c>
      <c r="X182">
        <v>362952</v>
      </c>
      <c r="Y182">
        <v>6400</v>
      </c>
      <c r="Z182">
        <v>0</v>
      </c>
      <c r="AA182">
        <v>0</v>
      </c>
      <c r="AB182">
        <v>0</v>
      </c>
      <c r="AC182">
        <v>0</v>
      </c>
      <c r="AD182">
        <v>0</v>
      </c>
      <c r="AE182">
        <v>0</v>
      </c>
      <c r="AF182">
        <v>0</v>
      </c>
      <c r="AG182">
        <v>6400</v>
      </c>
      <c r="AH182">
        <v>369352</v>
      </c>
      <c r="AI182">
        <v>371868</v>
      </c>
      <c r="AJ182">
        <v>34753</v>
      </c>
      <c r="AK182">
        <v>158563</v>
      </c>
      <c r="AL182">
        <v>0</v>
      </c>
      <c r="AM182">
        <v>24710</v>
      </c>
      <c r="AN182">
        <v>34981</v>
      </c>
      <c r="AO182">
        <v>624875</v>
      </c>
      <c r="AP182">
        <v>0</v>
      </c>
      <c r="AQ182">
        <v>624875</v>
      </c>
      <c r="AR182">
        <v>-255523</v>
      </c>
      <c r="AS182">
        <v>0</v>
      </c>
      <c r="AT182">
        <v>0</v>
      </c>
      <c r="AU182">
        <v>14335894</v>
      </c>
      <c r="AV182">
        <v>0</v>
      </c>
      <c r="AW182">
        <v>0</v>
      </c>
      <c r="AX182">
        <v>0</v>
      </c>
      <c r="AY182">
        <v>0</v>
      </c>
      <c r="AZ182">
        <v>14335894</v>
      </c>
      <c r="BA182">
        <v>14080371</v>
      </c>
      <c r="BB182">
        <v>0</v>
      </c>
      <c r="BC182">
        <v>0</v>
      </c>
      <c r="BD182">
        <v>0</v>
      </c>
      <c r="BE182">
        <v>0</v>
      </c>
      <c r="BF182">
        <v>0</v>
      </c>
      <c r="BG182">
        <v>0</v>
      </c>
      <c r="BH182">
        <v>0</v>
      </c>
      <c r="BI182">
        <v>0</v>
      </c>
      <c r="BJ182">
        <v>0</v>
      </c>
      <c r="BK182">
        <v>0</v>
      </c>
      <c r="BL182">
        <v>0</v>
      </c>
      <c r="BM182">
        <v>0</v>
      </c>
      <c r="BN182">
        <v>0</v>
      </c>
      <c r="BO182">
        <v>0</v>
      </c>
      <c r="BP182">
        <v>0</v>
      </c>
      <c r="BQ182">
        <v>0</v>
      </c>
      <c r="BR182">
        <v>0</v>
      </c>
      <c r="BS182">
        <v>0</v>
      </c>
      <c r="BT182">
        <v>0</v>
      </c>
      <c r="BU182">
        <v>0</v>
      </c>
      <c r="BV182">
        <v>0</v>
      </c>
      <c r="BW182">
        <v>0</v>
      </c>
      <c r="BX182">
        <v>0</v>
      </c>
      <c r="BY182">
        <v>0</v>
      </c>
      <c r="BZ182">
        <v>0</v>
      </c>
      <c r="CA182">
        <v>0</v>
      </c>
      <c r="CB182">
        <v>2</v>
      </c>
      <c r="CC182">
        <v>0</v>
      </c>
      <c r="CD182">
        <v>0</v>
      </c>
      <c r="CE182">
        <v>0</v>
      </c>
      <c r="CF182">
        <v>0</v>
      </c>
      <c r="CG182" t="s">
        <v>7884</v>
      </c>
    </row>
    <row r="183" spans="1:85" x14ac:dyDescent="0.25">
      <c r="A183" t="s">
        <v>8028</v>
      </c>
      <c r="B183" t="s">
        <v>7886</v>
      </c>
      <c r="C183" t="s">
        <v>8223</v>
      </c>
      <c r="D183" t="s">
        <v>6526</v>
      </c>
      <c r="E183" s="525">
        <v>45473</v>
      </c>
      <c r="F183" s="525">
        <v>45762</v>
      </c>
      <c r="G183">
        <v>7470808</v>
      </c>
      <c r="H183">
        <v>0</v>
      </c>
      <c r="I183">
        <v>6981484</v>
      </c>
      <c r="J183">
        <v>0</v>
      </c>
      <c r="K183">
        <v>0</v>
      </c>
      <c r="L183">
        <v>0</v>
      </c>
      <c r="M183">
        <v>0</v>
      </c>
      <c r="N183">
        <v>14452292</v>
      </c>
      <c r="O183">
        <v>712173</v>
      </c>
      <c r="P183">
        <v>0</v>
      </c>
      <c r="Q183">
        <v>1361911</v>
      </c>
      <c r="R183">
        <v>1352480</v>
      </c>
      <c r="S183">
        <v>0</v>
      </c>
      <c r="T183">
        <v>2070267</v>
      </c>
      <c r="U183">
        <v>229104</v>
      </c>
      <c r="V183">
        <v>0</v>
      </c>
      <c r="W183">
        <v>5725935</v>
      </c>
      <c r="X183">
        <v>20178227</v>
      </c>
      <c r="Y183">
        <v>1027917</v>
      </c>
      <c r="Z183">
        <v>4549</v>
      </c>
      <c r="AA183">
        <v>3468627</v>
      </c>
      <c r="AB183">
        <v>222051</v>
      </c>
      <c r="AC183">
        <v>8006885</v>
      </c>
      <c r="AD183">
        <v>21109641</v>
      </c>
      <c r="AE183">
        <v>0</v>
      </c>
      <c r="AF183">
        <v>22165970</v>
      </c>
      <c r="AG183">
        <v>56005640</v>
      </c>
      <c r="AH183">
        <v>76183867</v>
      </c>
      <c r="AI183">
        <v>14585592</v>
      </c>
      <c r="AJ183">
        <v>2379465</v>
      </c>
      <c r="AK183">
        <v>3232713</v>
      </c>
      <c r="AL183">
        <v>19638716</v>
      </c>
      <c r="AM183">
        <v>2451156</v>
      </c>
      <c r="AN183">
        <v>4764103</v>
      </c>
      <c r="AO183">
        <v>47051745</v>
      </c>
      <c r="AP183">
        <v>34766621</v>
      </c>
      <c r="AQ183">
        <v>81818366</v>
      </c>
      <c r="AR183">
        <v>-5634499</v>
      </c>
      <c r="AS183">
        <v>2422712</v>
      </c>
      <c r="AT183">
        <v>-6025336</v>
      </c>
      <c r="AU183">
        <v>10001861</v>
      </c>
      <c r="AV183">
        <v>8552250</v>
      </c>
      <c r="AW183">
        <v>0</v>
      </c>
      <c r="AX183">
        <v>0</v>
      </c>
      <c r="AY183">
        <v>13607862</v>
      </c>
      <c r="AZ183">
        <v>28559349</v>
      </c>
      <c r="BA183">
        <v>22924850</v>
      </c>
      <c r="BB183">
        <v>650077187</v>
      </c>
      <c r="BC183">
        <v>673002037</v>
      </c>
      <c r="BD183">
        <v>12320717</v>
      </c>
      <c r="BE183">
        <v>3417386</v>
      </c>
      <c r="BF183">
        <v>2411081</v>
      </c>
      <c r="BG183">
        <v>6134884</v>
      </c>
      <c r="BH183">
        <v>16211992</v>
      </c>
      <c r="BI183">
        <v>40496060</v>
      </c>
      <c r="BJ183">
        <v>136419713</v>
      </c>
      <c r="BK183">
        <v>0</v>
      </c>
      <c r="BL183">
        <v>0</v>
      </c>
      <c r="BM183">
        <v>136419713</v>
      </c>
      <c r="BN183">
        <v>38341319</v>
      </c>
      <c r="BO183">
        <v>0</v>
      </c>
      <c r="BP183">
        <v>62829267</v>
      </c>
      <c r="BQ183">
        <v>101170586</v>
      </c>
      <c r="BR183">
        <v>153746863</v>
      </c>
      <c r="BS183">
        <v>0</v>
      </c>
      <c r="BT183">
        <v>-116804</v>
      </c>
      <c r="BU183">
        <v>10390012</v>
      </c>
      <c r="BV183">
        <v>5547845</v>
      </c>
      <c r="BW183">
        <v>2257487</v>
      </c>
      <c r="BX183" s="1006">
        <v>2651531000</v>
      </c>
      <c r="BY183">
        <v>3.07</v>
      </c>
      <c r="BZ183">
        <v>186175</v>
      </c>
      <c r="CA183">
        <v>6.4</v>
      </c>
      <c r="CB183">
        <v>149</v>
      </c>
      <c r="CC183">
        <v>4986261</v>
      </c>
      <c r="CD183">
        <v>3411843</v>
      </c>
      <c r="CE183">
        <v>3620821</v>
      </c>
      <c r="CF183">
        <v>133328</v>
      </c>
      <c r="CG183" t="s">
        <v>7884</v>
      </c>
    </row>
    <row r="184" spans="1:85" x14ac:dyDescent="0.25">
      <c r="A184" t="s">
        <v>7895</v>
      </c>
      <c r="B184" t="s">
        <v>7881</v>
      </c>
      <c r="C184" t="s">
        <v>8224</v>
      </c>
      <c r="D184" t="s">
        <v>8225</v>
      </c>
      <c r="E184" s="525">
        <v>45473</v>
      </c>
      <c r="F184" s="525">
        <v>45631</v>
      </c>
      <c r="G184">
        <v>106754</v>
      </c>
      <c r="H184">
        <v>0</v>
      </c>
      <c r="I184">
        <v>244844</v>
      </c>
      <c r="J184">
        <v>0</v>
      </c>
      <c r="K184">
        <v>0</v>
      </c>
      <c r="L184">
        <v>0</v>
      </c>
      <c r="M184">
        <v>0</v>
      </c>
      <c r="N184">
        <v>351598</v>
      </c>
      <c r="O184">
        <v>0</v>
      </c>
      <c r="P184">
        <v>0</v>
      </c>
      <c r="Q184">
        <v>693997</v>
      </c>
      <c r="R184">
        <v>387385</v>
      </c>
      <c r="S184">
        <v>0</v>
      </c>
      <c r="T184">
        <v>270466</v>
      </c>
      <c r="U184">
        <v>76196</v>
      </c>
      <c r="V184">
        <v>0</v>
      </c>
      <c r="W184">
        <v>1428044</v>
      </c>
      <c r="X184">
        <v>1779642</v>
      </c>
      <c r="Y184">
        <v>39103</v>
      </c>
      <c r="Z184">
        <v>7181</v>
      </c>
      <c r="AA184">
        <v>0</v>
      </c>
      <c r="AB184">
        <v>57008</v>
      </c>
      <c r="AC184">
        <v>621521</v>
      </c>
      <c r="AD184">
        <v>536017</v>
      </c>
      <c r="AE184">
        <v>0</v>
      </c>
      <c r="AF184">
        <v>378176</v>
      </c>
      <c r="AG184">
        <v>1639006</v>
      </c>
      <c r="AH184">
        <v>3418648</v>
      </c>
      <c r="AI184">
        <v>1141699</v>
      </c>
      <c r="AJ184">
        <v>256876</v>
      </c>
      <c r="AK184">
        <v>280108</v>
      </c>
      <c r="AL184">
        <v>1602422</v>
      </c>
      <c r="AM184">
        <v>72829</v>
      </c>
      <c r="AN184">
        <v>255466</v>
      </c>
      <c r="AO184">
        <v>3609400</v>
      </c>
      <c r="AP184">
        <v>2349848</v>
      </c>
      <c r="AQ184">
        <v>5959248</v>
      </c>
      <c r="AR184">
        <v>-2540600</v>
      </c>
      <c r="AS184">
        <v>839072</v>
      </c>
      <c r="AT184">
        <v>-44341</v>
      </c>
      <c r="AU184">
        <v>3229342</v>
      </c>
      <c r="AV184">
        <v>308036</v>
      </c>
      <c r="AW184">
        <v>0</v>
      </c>
      <c r="AX184">
        <v>0</v>
      </c>
      <c r="AY184">
        <v>1515947</v>
      </c>
      <c r="AZ184">
        <v>5848056</v>
      </c>
      <c r="BA184">
        <v>3307456</v>
      </c>
      <c r="BB184">
        <v>53593734</v>
      </c>
      <c r="BC184" s="1006">
        <v>56901190</v>
      </c>
      <c r="BD184">
        <v>4672298</v>
      </c>
      <c r="BE184">
        <v>2588064</v>
      </c>
      <c r="BF184">
        <v>0</v>
      </c>
      <c r="BG184">
        <v>0</v>
      </c>
      <c r="BH184">
        <v>0</v>
      </c>
      <c r="BI184">
        <v>7260362</v>
      </c>
      <c r="BJ184">
        <v>1651057</v>
      </c>
      <c r="BK184">
        <v>0</v>
      </c>
      <c r="BL184">
        <v>0</v>
      </c>
      <c r="BM184">
        <v>1651057</v>
      </c>
      <c r="BN184">
        <v>0</v>
      </c>
      <c r="BO184">
        <v>0</v>
      </c>
      <c r="BP184">
        <v>33014</v>
      </c>
      <c r="BQ184">
        <v>33014</v>
      </c>
      <c r="BR184">
        <v>12378892</v>
      </c>
      <c r="BS184">
        <v>0</v>
      </c>
      <c r="BT184">
        <v>0</v>
      </c>
      <c r="BU184">
        <v>151729</v>
      </c>
      <c r="BV184">
        <v>151729</v>
      </c>
      <c r="BW184">
        <v>74266</v>
      </c>
      <c r="BX184">
        <v>90220617</v>
      </c>
      <c r="BY184">
        <v>1.1499999999999999</v>
      </c>
      <c r="BZ184">
        <v>116150</v>
      </c>
      <c r="CA184">
        <v>4.7300000000000004</v>
      </c>
      <c r="CB184">
        <v>19</v>
      </c>
      <c r="CC184">
        <v>193277</v>
      </c>
      <c r="CD184">
        <v>296686</v>
      </c>
      <c r="CE184">
        <v>637698</v>
      </c>
      <c r="CF184">
        <v>177078</v>
      </c>
      <c r="CG184" t="s">
        <v>7884</v>
      </c>
    </row>
    <row r="185" spans="1:85" x14ac:dyDescent="0.25">
      <c r="A185" t="s">
        <v>8135</v>
      </c>
      <c r="B185" t="s">
        <v>7886</v>
      </c>
      <c r="C185" t="s">
        <v>8226</v>
      </c>
      <c r="D185" t="s">
        <v>6432</v>
      </c>
      <c r="E185" s="525">
        <v>45565</v>
      </c>
      <c r="F185" s="525">
        <v>45748</v>
      </c>
      <c r="G185">
        <v>3316295</v>
      </c>
      <c r="H185">
        <v>0</v>
      </c>
      <c r="I185">
        <v>4329717</v>
      </c>
      <c r="J185">
        <v>0</v>
      </c>
      <c r="K185">
        <v>2067</v>
      </c>
      <c r="L185">
        <v>0</v>
      </c>
      <c r="M185">
        <v>543606</v>
      </c>
      <c r="N185">
        <v>8191685</v>
      </c>
      <c r="O185">
        <v>381375</v>
      </c>
      <c r="P185">
        <v>0</v>
      </c>
      <c r="Q185">
        <v>351778</v>
      </c>
      <c r="R185">
        <v>215183</v>
      </c>
      <c r="S185">
        <v>0</v>
      </c>
      <c r="T185">
        <v>116118</v>
      </c>
      <c r="U185">
        <v>135720</v>
      </c>
      <c r="V185">
        <v>128891</v>
      </c>
      <c r="W185">
        <v>1329065</v>
      </c>
      <c r="X185">
        <v>9520750</v>
      </c>
      <c r="Y185">
        <v>2081990</v>
      </c>
      <c r="Z185">
        <v>156140</v>
      </c>
      <c r="AA185">
        <v>285814</v>
      </c>
      <c r="AB185">
        <v>73382</v>
      </c>
      <c r="AC185">
        <v>3430870</v>
      </c>
      <c r="AD185">
        <v>9043529</v>
      </c>
      <c r="AE185">
        <v>0</v>
      </c>
      <c r="AF185">
        <v>37021</v>
      </c>
      <c r="AG185">
        <v>15108746</v>
      </c>
      <c r="AH185">
        <v>24629496</v>
      </c>
      <c r="AI185">
        <v>11945148</v>
      </c>
      <c r="AJ185">
        <v>1104085</v>
      </c>
      <c r="AK185">
        <v>978848</v>
      </c>
      <c r="AL185">
        <v>2427328</v>
      </c>
      <c r="AM185">
        <v>699998</v>
      </c>
      <c r="AN185">
        <v>2113043</v>
      </c>
      <c r="AO185">
        <v>19268450</v>
      </c>
      <c r="AP185">
        <v>10541103</v>
      </c>
      <c r="AQ185">
        <v>29809553</v>
      </c>
      <c r="AR185">
        <v>-5180057</v>
      </c>
      <c r="AS185">
        <v>2399924</v>
      </c>
      <c r="AT185">
        <v>-575260</v>
      </c>
      <c r="AU185">
        <v>7263944</v>
      </c>
      <c r="AV185">
        <v>2477553</v>
      </c>
      <c r="AW185">
        <v>0</v>
      </c>
      <c r="AX185">
        <v>0</v>
      </c>
      <c r="AY185">
        <v>2744935</v>
      </c>
      <c r="AZ185">
        <v>14311096</v>
      </c>
      <c r="BA185">
        <v>9131039</v>
      </c>
      <c r="BB185">
        <v>133678748</v>
      </c>
      <c r="BC185">
        <v>143336981</v>
      </c>
      <c r="BD185">
        <v>12429939</v>
      </c>
      <c r="BE185">
        <v>2434706</v>
      </c>
      <c r="BF185">
        <v>0</v>
      </c>
      <c r="BG185">
        <v>16805</v>
      </c>
      <c r="BH185">
        <v>583227</v>
      </c>
      <c r="BI185">
        <v>15464677</v>
      </c>
      <c r="BJ185">
        <v>19165</v>
      </c>
      <c r="BK185">
        <v>0</v>
      </c>
      <c r="BL185">
        <v>0</v>
      </c>
      <c r="BM185">
        <v>19165</v>
      </c>
      <c r="BN185">
        <v>0</v>
      </c>
      <c r="BO185">
        <v>0</v>
      </c>
      <c r="BP185">
        <v>41860191</v>
      </c>
      <c r="BQ185">
        <v>41860191</v>
      </c>
      <c r="BR185">
        <v>25176385</v>
      </c>
      <c r="BS185">
        <v>0</v>
      </c>
      <c r="BT185">
        <v>0</v>
      </c>
      <c r="BU185">
        <v>2543491</v>
      </c>
      <c r="BV185">
        <v>2324415</v>
      </c>
      <c r="BW185">
        <v>619133</v>
      </c>
      <c r="BX185">
        <v>796187455</v>
      </c>
      <c r="BY185">
        <v>4.25</v>
      </c>
      <c r="BZ185">
        <v>0</v>
      </c>
      <c r="CA185">
        <v>13.23</v>
      </c>
      <c r="CB185">
        <v>127</v>
      </c>
      <c r="CC185">
        <v>2395699</v>
      </c>
      <c r="CD185">
        <v>40011</v>
      </c>
      <c r="CE185" s="1006">
        <v>20461130</v>
      </c>
      <c r="CF185">
        <v>638894</v>
      </c>
      <c r="CG185" t="s">
        <v>7884</v>
      </c>
    </row>
    <row r="186" spans="1:85" x14ac:dyDescent="0.25">
      <c r="A186" t="s">
        <v>7985</v>
      </c>
      <c r="B186" t="s">
        <v>7886</v>
      </c>
      <c r="C186" t="s">
        <v>8227</v>
      </c>
      <c r="D186" t="s">
        <v>6609</v>
      </c>
      <c r="E186" s="525">
        <v>45657</v>
      </c>
      <c r="F186" s="525">
        <v>45820</v>
      </c>
      <c r="G186">
        <v>7743659</v>
      </c>
      <c r="H186">
        <v>0</v>
      </c>
      <c r="I186">
        <v>7745052</v>
      </c>
      <c r="J186">
        <v>0</v>
      </c>
      <c r="K186">
        <v>69620</v>
      </c>
      <c r="L186">
        <v>0</v>
      </c>
      <c r="M186">
        <v>0</v>
      </c>
      <c r="N186">
        <v>15558331</v>
      </c>
      <c r="O186">
        <v>568896</v>
      </c>
      <c r="P186">
        <v>0</v>
      </c>
      <c r="Q186">
        <v>633294</v>
      </c>
      <c r="R186">
        <v>9000</v>
      </c>
      <c r="S186">
        <v>0</v>
      </c>
      <c r="T186">
        <v>1378625</v>
      </c>
      <c r="U186">
        <v>0</v>
      </c>
      <c r="V186">
        <v>0</v>
      </c>
      <c r="W186">
        <v>2589815</v>
      </c>
      <c r="X186">
        <v>18148146</v>
      </c>
      <c r="Y186">
        <v>3902019</v>
      </c>
      <c r="Z186">
        <v>1711266</v>
      </c>
      <c r="AA186">
        <v>1670892</v>
      </c>
      <c r="AB186">
        <v>3701777</v>
      </c>
      <c r="AC186">
        <v>7920820</v>
      </c>
      <c r="AD186">
        <v>17837195</v>
      </c>
      <c r="AE186">
        <v>2210864</v>
      </c>
      <c r="AF186">
        <v>24484</v>
      </c>
      <c r="AG186">
        <v>38979317</v>
      </c>
      <c r="AH186">
        <v>57127463</v>
      </c>
      <c r="AI186">
        <v>23704789</v>
      </c>
      <c r="AJ186">
        <v>2095725</v>
      </c>
      <c r="AK186">
        <v>9240200</v>
      </c>
      <c r="AL186">
        <v>2217079</v>
      </c>
      <c r="AM186">
        <v>1685791</v>
      </c>
      <c r="AN186">
        <v>2407509</v>
      </c>
      <c r="AO186">
        <v>41351093</v>
      </c>
      <c r="AP186">
        <v>13264375</v>
      </c>
      <c r="AQ186">
        <v>54615468</v>
      </c>
      <c r="AR186">
        <v>2511995</v>
      </c>
      <c r="AS186">
        <v>7409848</v>
      </c>
      <c r="AT186">
        <v>-899</v>
      </c>
      <c r="AU186">
        <v>9547381</v>
      </c>
      <c r="AV186">
        <v>8652544</v>
      </c>
      <c r="AW186">
        <v>0</v>
      </c>
      <c r="AX186">
        <v>0</v>
      </c>
      <c r="AY186">
        <v>6894232</v>
      </c>
      <c r="AZ186">
        <v>32503106</v>
      </c>
      <c r="BA186">
        <v>35015101</v>
      </c>
      <c r="BB186">
        <v>330624392</v>
      </c>
      <c r="BC186">
        <v>365639493</v>
      </c>
      <c r="BD186">
        <v>6956690</v>
      </c>
      <c r="BE186">
        <v>23966875</v>
      </c>
      <c r="BF186">
        <v>9359877</v>
      </c>
      <c r="BG186">
        <v>0</v>
      </c>
      <c r="BH186">
        <v>8213281</v>
      </c>
      <c r="BI186">
        <v>48496723</v>
      </c>
      <c r="BJ186">
        <v>0</v>
      </c>
      <c r="BK186">
        <v>0</v>
      </c>
      <c r="BL186">
        <v>0</v>
      </c>
      <c r="BM186">
        <v>0</v>
      </c>
      <c r="BN186">
        <v>0</v>
      </c>
      <c r="BO186">
        <v>0</v>
      </c>
      <c r="BP186">
        <v>50879029</v>
      </c>
      <c r="BQ186">
        <v>50879029</v>
      </c>
      <c r="BR186">
        <v>126449038</v>
      </c>
      <c r="BS186">
        <v>0</v>
      </c>
      <c r="BT186">
        <v>0</v>
      </c>
      <c r="BU186">
        <v>0</v>
      </c>
      <c r="BV186">
        <v>0</v>
      </c>
      <c r="BW186">
        <v>2063282</v>
      </c>
      <c r="BX186">
        <v>2486909</v>
      </c>
      <c r="BY186">
        <v>3.4</v>
      </c>
      <c r="BZ186">
        <v>114986</v>
      </c>
      <c r="CA186">
        <v>7.54</v>
      </c>
      <c r="CB186">
        <v>225</v>
      </c>
      <c r="CC186">
        <v>5641894</v>
      </c>
      <c r="CD186">
        <v>0</v>
      </c>
      <c r="CE186">
        <v>2177386</v>
      </c>
      <c r="CF186">
        <v>3727433</v>
      </c>
      <c r="CG186" t="s">
        <v>7884</v>
      </c>
    </row>
    <row r="187" spans="1:85" x14ac:dyDescent="0.25">
      <c r="A187" t="s">
        <v>8066</v>
      </c>
      <c r="B187" t="s">
        <v>7881</v>
      </c>
      <c r="C187" t="s">
        <v>8228</v>
      </c>
      <c r="D187" t="s">
        <v>8229</v>
      </c>
      <c r="E187" s="525">
        <v>45565</v>
      </c>
      <c r="F187" s="525">
        <v>45723</v>
      </c>
      <c r="G187">
        <v>166905</v>
      </c>
      <c r="H187">
        <v>0</v>
      </c>
      <c r="I187">
        <v>57444</v>
      </c>
      <c r="J187">
        <v>0</v>
      </c>
      <c r="K187">
        <v>190</v>
      </c>
      <c r="L187">
        <v>0</v>
      </c>
      <c r="M187">
        <v>90517</v>
      </c>
      <c r="N187">
        <v>315056</v>
      </c>
      <c r="O187">
        <v>0</v>
      </c>
      <c r="P187">
        <v>0</v>
      </c>
      <c r="Q187">
        <v>93782</v>
      </c>
      <c r="R187">
        <v>16597</v>
      </c>
      <c r="S187">
        <v>0</v>
      </c>
      <c r="T187">
        <v>90389</v>
      </c>
      <c r="U187">
        <v>18594</v>
      </c>
      <c r="V187">
        <v>0</v>
      </c>
      <c r="W187">
        <v>219362</v>
      </c>
      <c r="X187">
        <v>534418</v>
      </c>
      <c r="Y187">
        <v>241968</v>
      </c>
      <c r="Z187">
        <v>7021</v>
      </c>
      <c r="AA187">
        <v>0</v>
      </c>
      <c r="AB187">
        <v>0</v>
      </c>
      <c r="AC187">
        <v>278740</v>
      </c>
      <c r="AD187">
        <v>0</v>
      </c>
      <c r="AE187">
        <v>0</v>
      </c>
      <c r="AF187">
        <v>13134</v>
      </c>
      <c r="AG187">
        <v>540863</v>
      </c>
      <c r="AH187">
        <v>1075281</v>
      </c>
      <c r="AI187">
        <v>769918</v>
      </c>
      <c r="AJ187">
        <v>266757</v>
      </c>
      <c r="AK187">
        <v>254993</v>
      </c>
      <c r="AL187">
        <v>3380402</v>
      </c>
      <c r="AM187">
        <v>62640</v>
      </c>
      <c r="AN187">
        <v>31176</v>
      </c>
      <c r="AO187">
        <v>4765886</v>
      </c>
      <c r="AP187">
        <v>2208967</v>
      </c>
      <c r="AQ187">
        <v>6974853</v>
      </c>
      <c r="AR187">
        <v>-5899572</v>
      </c>
      <c r="AS187">
        <v>910029</v>
      </c>
      <c r="AT187">
        <v>-241395</v>
      </c>
      <c r="AU187">
        <v>1071182</v>
      </c>
      <c r="AV187">
        <v>392201</v>
      </c>
      <c r="AW187">
        <v>2553547</v>
      </c>
      <c r="AX187">
        <v>-15658</v>
      </c>
      <c r="AY187">
        <v>451460</v>
      </c>
      <c r="AZ187">
        <v>5121366</v>
      </c>
      <c r="BA187">
        <v>-778206</v>
      </c>
      <c r="BB187">
        <v>91948533</v>
      </c>
      <c r="BC187">
        <v>0</v>
      </c>
      <c r="BD187">
        <v>280877</v>
      </c>
      <c r="BE187">
        <v>1065920</v>
      </c>
      <c r="BF187">
        <v>0</v>
      </c>
      <c r="BG187">
        <v>0</v>
      </c>
      <c r="BH187">
        <v>0</v>
      </c>
      <c r="BI187">
        <v>1346797</v>
      </c>
      <c r="BJ187">
        <v>12200000</v>
      </c>
      <c r="BK187">
        <v>0</v>
      </c>
      <c r="BL187">
        <v>505000</v>
      </c>
      <c r="BM187">
        <v>12705000</v>
      </c>
      <c r="BN187">
        <v>0</v>
      </c>
      <c r="BO187">
        <v>0</v>
      </c>
      <c r="BP187">
        <v>11306932</v>
      </c>
      <c r="BQ187">
        <v>11306932</v>
      </c>
      <c r="BR187">
        <v>4168943</v>
      </c>
      <c r="BS187">
        <v>0</v>
      </c>
      <c r="BT187">
        <v>0</v>
      </c>
      <c r="BU187">
        <v>0</v>
      </c>
      <c r="BV187">
        <v>0</v>
      </c>
      <c r="BW187">
        <v>103084</v>
      </c>
      <c r="BX187">
        <v>0</v>
      </c>
      <c r="BY187">
        <v>0.88</v>
      </c>
      <c r="BZ187">
        <v>44205</v>
      </c>
      <c r="CA187">
        <v>3.06</v>
      </c>
      <c r="CB187">
        <v>10</v>
      </c>
      <c r="CC187">
        <v>497539</v>
      </c>
      <c r="CD187">
        <v>497539</v>
      </c>
      <c r="CE187">
        <v>27952</v>
      </c>
      <c r="CF187">
        <v>625520</v>
      </c>
      <c r="CG187" t="s">
        <v>7884</v>
      </c>
    </row>
    <row r="188" spans="1:85" x14ac:dyDescent="0.25">
      <c r="A188" t="s">
        <v>7892</v>
      </c>
      <c r="B188" t="s">
        <v>859</v>
      </c>
      <c r="C188" t="s">
        <v>8230</v>
      </c>
      <c r="D188" t="s">
        <v>6434</v>
      </c>
      <c r="E188" s="525">
        <v>45565</v>
      </c>
      <c r="F188" s="525">
        <v>45744</v>
      </c>
      <c r="G188" s="1006">
        <v>16469770</v>
      </c>
      <c r="H188">
        <v>0</v>
      </c>
      <c r="I188">
        <v>18104195</v>
      </c>
      <c r="J188">
        <v>0</v>
      </c>
      <c r="K188">
        <v>1402750</v>
      </c>
      <c r="L188">
        <v>0</v>
      </c>
      <c r="M188">
        <v>-1342915</v>
      </c>
      <c r="N188">
        <v>34633800</v>
      </c>
      <c r="O188">
        <v>1670896</v>
      </c>
      <c r="P188">
        <v>853927</v>
      </c>
      <c r="Q188">
        <v>1176003</v>
      </c>
      <c r="R188">
        <v>17984999</v>
      </c>
      <c r="S188">
        <v>0</v>
      </c>
      <c r="T188">
        <v>839249</v>
      </c>
      <c r="U188">
        <v>0</v>
      </c>
      <c r="V188">
        <v>330214</v>
      </c>
      <c r="W188">
        <v>22855288</v>
      </c>
      <c r="X188">
        <v>57489088</v>
      </c>
      <c r="Y188">
        <v>6402857</v>
      </c>
      <c r="Z188">
        <v>3723381</v>
      </c>
      <c r="AA188">
        <v>2659305</v>
      </c>
      <c r="AB188">
        <v>0</v>
      </c>
      <c r="AC188">
        <v>16860935</v>
      </c>
      <c r="AD188">
        <v>39467084</v>
      </c>
      <c r="AE188">
        <v>192047</v>
      </c>
      <c r="AF188">
        <v>7908258</v>
      </c>
      <c r="AG188">
        <v>77213867</v>
      </c>
      <c r="AH188">
        <v>134702955</v>
      </c>
      <c r="AI188">
        <v>35050388</v>
      </c>
      <c r="AJ188">
        <v>4459690</v>
      </c>
      <c r="AK188">
        <v>15228544</v>
      </c>
      <c r="AL188">
        <v>17357279</v>
      </c>
      <c r="AM188">
        <v>2835894</v>
      </c>
      <c r="AN188">
        <v>2295417</v>
      </c>
      <c r="AO188">
        <v>77227212</v>
      </c>
      <c r="AP188">
        <v>35404237</v>
      </c>
      <c r="AQ188">
        <v>112631449</v>
      </c>
      <c r="AR188">
        <v>22071506</v>
      </c>
      <c r="AS188">
        <v>20942503</v>
      </c>
      <c r="AT188">
        <v>-7301352</v>
      </c>
      <c r="AU188">
        <v>54123377</v>
      </c>
      <c r="AV188">
        <v>15100466</v>
      </c>
      <c r="AW188">
        <v>0</v>
      </c>
      <c r="AX188">
        <v>0</v>
      </c>
      <c r="AY188">
        <v>9566403</v>
      </c>
      <c r="AZ188">
        <v>92431397</v>
      </c>
      <c r="BA188">
        <v>114502903</v>
      </c>
      <c r="BB188">
        <v>666200988</v>
      </c>
      <c r="BC188">
        <v>780703891</v>
      </c>
      <c r="BD188">
        <v>12828358</v>
      </c>
      <c r="BE188">
        <v>18288409</v>
      </c>
      <c r="BF188">
        <v>14862043</v>
      </c>
      <c r="BG188">
        <v>15093134</v>
      </c>
      <c r="BH188">
        <v>33433929</v>
      </c>
      <c r="BI188">
        <v>94505873</v>
      </c>
      <c r="BJ188">
        <v>0</v>
      </c>
      <c r="BK188">
        <v>249554840</v>
      </c>
      <c r="BL188">
        <v>0</v>
      </c>
      <c r="BM188">
        <v>249554840</v>
      </c>
      <c r="BN188">
        <v>0</v>
      </c>
      <c r="BO188">
        <v>0</v>
      </c>
      <c r="BP188">
        <v>7453314</v>
      </c>
      <c r="BQ188">
        <v>7453314</v>
      </c>
      <c r="BR188">
        <v>255412241</v>
      </c>
      <c r="BS188">
        <v>0</v>
      </c>
      <c r="BT188">
        <v>0</v>
      </c>
      <c r="BU188" s="1006">
        <v>36314130</v>
      </c>
      <c r="BV188">
        <v>30420834</v>
      </c>
      <c r="BW188">
        <v>3815726</v>
      </c>
      <c r="BX188">
        <v>4748118</v>
      </c>
      <c r="BY188">
        <v>3.77</v>
      </c>
      <c r="BZ188">
        <v>100270</v>
      </c>
      <c r="CA188">
        <v>9.08</v>
      </c>
      <c r="CB188">
        <v>297</v>
      </c>
      <c r="CC188">
        <v>7350812</v>
      </c>
      <c r="CD188">
        <v>6796749</v>
      </c>
      <c r="CE188">
        <v>11789187</v>
      </c>
      <c r="CF188">
        <v>964161</v>
      </c>
      <c r="CG188" t="s">
        <v>7884</v>
      </c>
    </row>
    <row r="189" spans="1:85" x14ac:dyDescent="0.25">
      <c r="A189" t="s">
        <v>8135</v>
      </c>
      <c r="B189" t="s">
        <v>7881</v>
      </c>
      <c r="C189" t="s">
        <v>8231</v>
      </c>
      <c r="D189" t="s">
        <v>8232</v>
      </c>
      <c r="E189" s="525">
        <v>45565</v>
      </c>
      <c r="F189" s="525">
        <v>45631</v>
      </c>
      <c r="G189">
        <v>31143</v>
      </c>
      <c r="H189">
        <v>0</v>
      </c>
      <c r="I189">
        <v>45867</v>
      </c>
      <c r="J189">
        <v>0</v>
      </c>
      <c r="K189">
        <v>0</v>
      </c>
      <c r="L189">
        <v>0</v>
      </c>
      <c r="M189">
        <v>0</v>
      </c>
      <c r="N189">
        <v>77010</v>
      </c>
      <c r="O189">
        <v>0</v>
      </c>
      <c r="P189">
        <v>0</v>
      </c>
      <c r="Q189">
        <v>78392</v>
      </c>
      <c r="R189">
        <v>263889</v>
      </c>
      <c r="S189">
        <v>0</v>
      </c>
      <c r="T189">
        <v>68682</v>
      </c>
      <c r="U189">
        <v>18773</v>
      </c>
      <c r="V189">
        <v>0</v>
      </c>
      <c r="W189">
        <v>429736</v>
      </c>
      <c r="X189">
        <v>506746</v>
      </c>
      <c r="Y189">
        <v>89821</v>
      </c>
      <c r="Z189">
        <v>3340</v>
      </c>
      <c r="AA189">
        <v>0</v>
      </c>
      <c r="AB189">
        <v>0</v>
      </c>
      <c r="AC189">
        <v>3691</v>
      </c>
      <c r="AD189">
        <v>0</v>
      </c>
      <c r="AE189">
        <v>0</v>
      </c>
      <c r="AF189">
        <v>499230</v>
      </c>
      <c r="AG189">
        <v>596082</v>
      </c>
      <c r="AH189">
        <v>1102828</v>
      </c>
      <c r="AI189">
        <v>542518</v>
      </c>
      <c r="AJ189">
        <v>64823</v>
      </c>
      <c r="AK189">
        <v>214832</v>
      </c>
      <c r="AL189">
        <v>88026</v>
      </c>
      <c r="AM189">
        <v>180993</v>
      </c>
      <c r="AN189">
        <v>0</v>
      </c>
      <c r="AO189">
        <v>1091192</v>
      </c>
      <c r="AP189">
        <v>1075424</v>
      </c>
      <c r="AQ189">
        <v>2166616</v>
      </c>
      <c r="AR189">
        <v>-1063788</v>
      </c>
      <c r="AS189">
        <v>3712</v>
      </c>
      <c r="AT189">
        <v>-30978</v>
      </c>
      <c r="AU189">
        <v>1119162</v>
      </c>
      <c r="AV189">
        <v>55405</v>
      </c>
      <c r="AW189">
        <v>0</v>
      </c>
      <c r="AX189">
        <v>0</v>
      </c>
      <c r="AY189">
        <v>47896</v>
      </c>
      <c r="AZ189">
        <v>1195197</v>
      </c>
      <c r="BA189">
        <v>131409</v>
      </c>
      <c r="BB189">
        <v>28844078</v>
      </c>
      <c r="BC189">
        <v>28975487</v>
      </c>
      <c r="BD189">
        <v>261317</v>
      </c>
      <c r="BE189">
        <v>0</v>
      </c>
      <c r="BF189">
        <v>0</v>
      </c>
      <c r="BG189">
        <v>0</v>
      </c>
      <c r="BH189">
        <v>306500</v>
      </c>
      <c r="BI189">
        <v>567817</v>
      </c>
      <c r="BJ189">
        <v>533591</v>
      </c>
      <c r="BK189">
        <v>0</v>
      </c>
      <c r="BL189">
        <v>0</v>
      </c>
      <c r="BM189">
        <v>533591</v>
      </c>
      <c r="BN189">
        <v>0</v>
      </c>
      <c r="BO189">
        <v>0</v>
      </c>
      <c r="BP189">
        <v>0</v>
      </c>
      <c r="BQ189">
        <v>0</v>
      </c>
      <c r="BR189">
        <v>2545575</v>
      </c>
      <c r="BS189">
        <v>0</v>
      </c>
      <c r="BT189">
        <v>0</v>
      </c>
      <c r="BU189">
        <v>27543</v>
      </c>
      <c r="BV189">
        <v>0</v>
      </c>
      <c r="BW189">
        <v>0</v>
      </c>
      <c r="BX189">
        <v>0</v>
      </c>
      <c r="BY189">
        <v>0</v>
      </c>
      <c r="BZ189">
        <v>0</v>
      </c>
      <c r="CA189">
        <v>0</v>
      </c>
      <c r="CB189">
        <v>0</v>
      </c>
      <c r="CC189">
        <v>0</v>
      </c>
      <c r="CD189">
        <v>0</v>
      </c>
      <c r="CE189">
        <v>0</v>
      </c>
      <c r="CF189">
        <v>0</v>
      </c>
      <c r="CG189" t="s">
        <v>7884</v>
      </c>
    </row>
    <row r="190" spans="1:85" x14ac:dyDescent="0.25">
      <c r="A190" t="s">
        <v>7987</v>
      </c>
      <c r="B190" t="s">
        <v>7881</v>
      </c>
      <c r="C190" t="s">
        <v>8233</v>
      </c>
      <c r="D190" t="s">
        <v>8234</v>
      </c>
      <c r="E190" s="525">
        <v>45565</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0</v>
      </c>
      <c r="BH190">
        <v>0</v>
      </c>
      <c r="BI190">
        <v>0</v>
      </c>
      <c r="BJ190">
        <v>0</v>
      </c>
      <c r="BK190">
        <v>0</v>
      </c>
      <c r="BL190">
        <v>0</v>
      </c>
      <c r="BM190">
        <v>0</v>
      </c>
      <c r="BN190">
        <v>0</v>
      </c>
      <c r="BO190">
        <v>0</v>
      </c>
      <c r="BP190">
        <v>0</v>
      </c>
      <c r="BQ190">
        <v>0</v>
      </c>
      <c r="BR190">
        <v>0</v>
      </c>
      <c r="BS190">
        <v>0</v>
      </c>
      <c r="BT190">
        <v>0</v>
      </c>
      <c r="BU190">
        <v>0</v>
      </c>
      <c r="BV190">
        <v>0</v>
      </c>
      <c r="BW190">
        <v>0</v>
      </c>
      <c r="BX190">
        <v>0</v>
      </c>
      <c r="BY190">
        <v>0</v>
      </c>
      <c r="BZ190">
        <v>0</v>
      </c>
      <c r="CA190">
        <v>0</v>
      </c>
      <c r="CB190">
        <v>0</v>
      </c>
      <c r="CC190">
        <v>0</v>
      </c>
      <c r="CD190">
        <v>0</v>
      </c>
      <c r="CE190">
        <v>0</v>
      </c>
      <c r="CF190">
        <v>0</v>
      </c>
      <c r="CG190" t="s">
        <v>7884</v>
      </c>
    </row>
    <row r="191" spans="1:85" x14ac:dyDescent="0.25">
      <c r="A191" t="s">
        <v>8209</v>
      </c>
      <c r="B191" t="s">
        <v>7886</v>
      </c>
      <c r="C191" t="s">
        <v>8235</v>
      </c>
      <c r="D191" t="s">
        <v>6449</v>
      </c>
      <c r="E191" s="525">
        <v>45473</v>
      </c>
      <c r="F191" s="525">
        <v>45649</v>
      </c>
      <c r="G191">
        <v>5505421</v>
      </c>
      <c r="H191">
        <v>0</v>
      </c>
      <c r="I191">
        <v>5287080</v>
      </c>
      <c r="J191">
        <v>0</v>
      </c>
      <c r="K191">
        <v>1541049</v>
      </c>
      <c r="L191">
        <v>0</v>
      </c>
      <c r="M191">
        <v>0</v>
      </c>
      <c r="N191">
        <v>12333550</v>
      </c>
      <c r="O191">
        <v>1133590</v>
      </c>
      <c r="P191">
        <v>125707</v>
      </c>
      <c r="Q191">
        <v>437325</v>
      </c>
      <c r="R191">
        <v>962337</v>
      </c>
      <c r="S191">
        <v>0</v>
      </c>
      <c r="T191">
        <v>311387</v>
      </c>
      <c r="U191">
        <v>0</v>
      </c>
      <c r="V191">
        <v>145040</v>
      </c>
      <c r="W191">
        <v>3115386</v>
      </c>
      <c r="X191">
        <v>15448936</v>
      </c>
      <c r="Y191">
        <v>1768743</v>
      </c>
      <c r="Z191">
        <v>944182</v>
      </c>
      <c r="AA191">
        <v>725242</v>
      </c>
      <c r="AB191">
        <v>641325</v>
      </c>
      <c r="AC191">
        <v>6214176</v>
      </c>
      <c r="AD191" s="1006">
        <v>20646800</v>
      </c>
      <c r="AE191">
        <v>0</v>
      </c>
      <c r="AF191">
        <v>0</v>
      </c>
      <c r="AG191">
        <v>30940468</v>
      </c>
      <c r="AH191">
        <v>46389404</v>
      </c>
      <c r="AI191">
        <v>17253334</v>
      </c>
      <c r="AJ191">
        <v>2054693</v>
      </c>
      <c r="AK191">
        <v>3718209</v>
      </c>
      <c r="AL191">
        <v>4517181</v>
      </c>
      <c r="AM191">
        <v>670525</v>
      </c>
      <c r="AN191">
        <v>2386816</v>
      </c>
      <c r="AO191">
        <v>30600758</v>
      </c>
      <c r="AP191">
        <v>18833802</v>
      </c>
      <c r="AQ191">
        <v>49434560</v>
      </c>
      <c r="AR191">
        <v>-3045156</v>
      </c>
      <c r="AS191">
        <v>1836354</v>
      </c>
      <c r="AT191">
        <v>-332974</v>
      </c>
      <c r="AU191">
        <v>18924565</v>
      </c>
      <c r="AV191">
        <v>6292179</v>
      </c>
      <c r="AW191">
        <v>0</v>
      </c>
      <c r="AX191">
        <v>0</v>
      </c>
      <c r="AY191">
        <v>5310424</v>
      </c>
      <c r="AZ191">
        <v>32030548</v>
      </c>
      <c r="BA191">
        <v>28985392</v>
      </c>
      <c r="BB191">
        <v>333152627</v>
      </c>
      <c r="BC191">
        <v>362138019</v>
      </c>
      <c r="BD191">
        <v>3796891</v>
      </c>
      <c r="BE191">
        <v>5133960</v>
      </c>
      <c r="BF191">
        <v>10051866</v>
      </c>
      <c r="BG191">
        <v>86108</v>
      </c>
      <c r="BH191">
        <v>12754945</v>
      </c>
      <c r="BI191">
        <v>31823770</v>
      </c>
      <c r="BJ191">
        <v>11900000</v>
      </c>
      <c r="BK191">
        <v>0</v>
      </c>
      <c r="BL191">
        <v>0</v>
      </c>
      <c r="BM191">
        <v>11900000</v>
      </c>
      <c r="BN191">
        <v>0</v>
      </c>
      <c r="BO191">
        <v>0</v>
      </c>
      <c r="BP191">
        <v>0</v>
      </c>
      <c r="BQ191">
        <v>0</v>
      </c>
      <c r="BR191">
        <v>84401945</v>
      </c>
      <c r="BS191">
        <v>0</v>
      </c>
      <c r="BT191">
        <v>3088733</v>
      </c>
      <c r="BU191">
        <v>346646</v>
      </c>
      <c r="BV191">
        <v>179747</v>
      </c>
      <c r="BW191">
        <v>1514648</v>
      </c>
      <c r="BX191">
        <v>1919495</v>
      </c>
      <c r="BY191">
        <v>3.3</v>
      </c>
      <c r="BZ191">
        <v>105185</v>
      </c>
      <c r="CA191">
        <v>8.14</v>
      </c>
      <c r="CB191">
        <v>166</v>
      </c>
      <c r="CC191">
        <v>5948428</v>
      </c>
      <c r="CD191">
        <v>0</v>
      </c>
      <c r="CE191">
        <v>1336197</v>
      </c>
      <c r="CF191">
        <v>659682</v>
      </c>
      <c r="CG191" t="s">
        <v>7884</v>
      </c>
    </row>
    <row r="192" spans="1:85" x14ac:dyDescent="0.25">
      <c r="A192" t="s">
        <v>7907</v>
      </c>
      <c r="B192" t="s">
        <v>7909</v>
      </c>
      <c r="C192" t="s">
        <v>8236</v>
      </c>
      <c r="D192" t="s">
        <v>6589</v>
      </c>
      <c r="E192" s="525">
        <v>45473</v>
      </c>
      <c r="F192" s="525">
        <v>45652</v>
      </c>
      <c r="G192">
        <v>52013213</v>
      </c>
      <c r="H192">
        <v>0</v>
      </c>
      <c r="I192">
        <v>151831567</v>
      </c>
      <c r="J192">
        <v>0</v>
      </c>
      <c r="K192" s="1006">
        <v>10866830</v>
      </c>
      <c r="L192">
        <v>3432130</v>
      </c>
      <c r="M192">
        <v>-1780592</v>
      </c>
      <c r="N192">
        <v>216363148</v>
      </c>
      <c r="O192">
        <v>1859676</v>
      </c>
      <c r="P192">
        <v>229072</v>
      </c>
      <c r="Q192">
        <v>7054761</v>
      </c>
      <c r="R192">
        <v>5405196</v>
      </c>
      <c r="S192">
        <v>0</v>
      </c>
      <c r="T192">
        <v>252092</v>
      </c>
      <c r="U192">
        <v>253680</v>
      </c>
      <c r="V192">
        <v>2745285</v>
      </c>
      <c r="W192">
        <v>17799762</v>
      </c>
      <c r="X192">
        <v>234162910</v>
      </c>
      <c r="Y192">
        <v>5660124</v>
      </c>
      <c r="Z192">
        <v>10816218</v>
      </c>
      <c r="AA192">
        <v>7649048</v>
      </c>
      <c r="AB192">
        <v>13270518</v>
      </c>
      <c r="AC192">
        <v>44383614</v>
      </c>
      <c r="AD192">
        <v>72184381</v>
      </c>
      <c r="AE192">
        <v>0</v>
      </c>
      <c r="AF192">
        <v>11761687</v>
      </c>
      <c r="AG192">
        <v>165725590</v>
      </c>
      <c r="AH192">
        <v>399888500</v>
      </c>
      <c r="AI192">
        <v>57443969</v>
      </c>
      <c r="AJ192">
        <v>19518127</v>
      </c>
      <c r="AK192">
        <v>2720989</v>
      </c>
      <c r="AL192">
        <v>101821166</v>
      </c>
      <c r="AM192">
        <v>2313614</v>
      </c>
      <c r="AN192">
        <v>8469868</v>
      </c>
      <c r="AO192">
        <v>192287733</v>
      </c>
      <c r="AP192">
        <v>122174556</v>
      </c>
      <c r="AQ192">
        <v>314462289</v>
      </c>
      <c r="AR192">
        <v>85426211</v>
      </c>
      <c r="AS192">
        <v>81762962</v>
      </c>
      <c r="AT192">
        <v>-164933378</v>
      </c>
      <c r="AU192">
        <v>147880612</v>
      </c>
      <c r="AV192" s="1006">
        <v>49199510</v>
      </c>
      <c r="AW192">
        <v>0</v>
      </c>
      <c r="AX192">
        <v>0</v>
      </c>
      <c r="AY192">
        <v>68716355</v>
      </c>
      <c r="AZ192">
        <v>182626061</v>
      </c>
      <c r="BA192">
        <v>268052272</v>
      </c>
      <c r="BB192" s="1006">
        <v>1033179370</v>
      </c>
      <c r="BC192">
        <v>1301231648</v>
      </c>
      <c r="BD192">
        <v>109633639</v>
      </c>
      <c r="BE192">
        <v>590126877</v>
      </c>
      <c r="BF192">
        <v>95202955</v>
      </c>
      <c r="BG192">
        <v>161465397</v>
      </c>
      <c r="BH192">
        <v>35733312</v>
      </c>
      <c r="BI192">
        <v>992162180</v>
      </c>
      <c r="BJ192">
        <v>4270378230</v>
      </c>
      <c r="BK192">
        <v>0</v>
      </c>
      <c r="BL192" s="1006">
        <v>269015000</v>
      </c>
      <c r="BM192">
        <v>4539393230</v>
      </c>
      <c r="BN192">
        <v>241890640</v>
      </c>
      <c r="BO192">
        <v>0</v>
      </c>
      <c r="BP192">
        <v>25101323</v>
      </c>
      <c r="BQ192">
        <v>266991963</v>
      </c>
      <c r="BR192">
        <v>561232933</v>
      </c>
      <c r="BS192">
        <v>934421738</v>
      </c>
      <c r="BT192">
        <v>0</v>
      </c>
      <c r="BU192">
        <v>245970394</v>
      </c>
      <c r="BV192">
        <v>245970394</v>
      </c>
      <c r="BW192">
        <v>12467114</v>
      </c>
      <c r="BX192">
        <v>14401377043</v>
      </c>
      <c r="BY192">
        <v>3.73</v>
      </c>
      <c r="BZ192">
        <v>198216</v>
      </c>
      <c r="CA192">
        <v>17.350000000000001</v>
      </c>
      <c r="CB192">
        <v>432</v>
      </c>
      <c r="CC192">
        <v>26337423</v>
      </c>
      <c r="CD192">
        <v>7101781</v>
      </c>
      <c r="CE192" s="1006">
        <v>19834340</v>
      </c>
      <c r="CF192">
        <v>5904498</v>
      </c>
      <c r="CG192" t="s">
        <v>7884</v>
      </c>
    </row>
    <row r="193" spans="1:85" x14ac:dyDescent="0.25">
      <c r="A193" t="s">
        <v>8061</v>
      </c>
      <c r="B193" t="s">
        <v>7881</v>
      </c>
      <c r="C193" t="s">
        <v>8237</v>
      </c>
      <c r="D193" t="s">
        <v>8238</v>
      </c>
      <c r="E193" s="525">
        <v>45565</v>
      </c>
      <c r="F193" s="525">
        <v>45671</v>
      </c>
      <c r="G193">
        <v>296110</v>
      </c>
      <c r="H193">
        <v>0</v>
      </c>
      <c r="I193">
        <v>504598</v>
      </c>
      <c r="J193">
        <v>0</v>
      </c>
      <c r="K193">
        <v>600</v>
      </c>
      <c r="L193">
        <v>0</v>
      </c>
      <c r="M193">
        <v>0</v>
      </c>
      <c r="N193">
        <v>801308</v>
      </c>
      <c r="O193">
        <v>0</v>
      </c>
      <c r="P193">
        <v>595569</v>
      </c>
      <c r="Q193">
        <v>258924</v>
      </c>
      <c r="R193">
        <v>908018</v>
      </c>
      <c r="S193">
        <v>0</v>
      </c>
      <c r="T193">
        <v>507408</v>
      </c>
      <c r="U193">
        <v>0</v>
      </c>
      <c r="V193">
        <v>470962</v>
      </c>
      <c r="W193">
        <v>2740881</v>
      </c>
      <c r="X193">
        <v>3542189</v>
      </c>
      <c r="Y193">
        <v>38700</v>
      </c>
      <c r="Z193">
        <v>0</v>
      </c>
      <c r="AA193">
        <v>61024</v>
      </c>
      <c r="AB193">
        <v>61014</v>
      </c>
      <c r="AC193">
        <v>904909</v>
      </c>
      <c r="AD193">
        <v>991086</v>
      </c>
      <c r="AE193">
        <v>0</v>
      </c>
      <c r="AF193">
        <v>344073</v>
      </c>
      <c r="AG193">
        <v>2400806</v>
      </c>
      <c r="AH193">
        <v>5942995</v>
      </c>
      <c r="AI193">
        <v>2047330</v>
      </c>
      <c r="AJ193">
        <v>300430</v>
      </c>
      <c r="AK193">
        <v>147546</v>
      </c>
      <c r="AL193">
        <v>1060583</v>
      </c>
      <c r="AM193">
        <v>86828</v>
      </c>
      <c r="AN193">
        <v>1075617</v>
      </c>
      <c r="AO193">
        <v>4718334</v>
      </c>
      <c r="AP193">
        <v>3484793</v>
      </c>
      <c r="AQ193">
        <v>8203127</v>
      </c>
      <c r="AR193">
        <v>-2260132</v>
      </c>
      <c r="AS193">
        <v>829711</v>
      </c>
      <c r="AT193">
        <v>-2083</v>
      </c>
      <c r="AU193">
        <v>2034490</v>
      </c>
      <c r="AV193">
        <v>440810</v>
      </c>
      <c r="AW193">
        <v>2086840</v>
      </c>
      <c r="AX193">
        <v>0</v>
      </c>
      <c r="AY193">
        <v>-33020</v>
      </c>
      <c r="AZ193">
        <v>5356748</v>
      </c>
      <c r="BA193">
        <v>3096616</v>
      </c>
      <c r="BB193">
        <v>87135675</v>
      </c>
      <c r="BC193">
        <v>90232291</v>
      </c>
      <c r="BD193">
        <v>712750</v>
      </c>
      <c r="BE193">
        <v>0</v>
      </c>
      <c r="BF193">
        <v>0</v>
      </c>
      <c r="BG193">
        <v>0</v>
      </c>
      <c r="BH193">
        <v>2789427</v>
      </c>
      <c r="BI193">
        <v>3502177</v>
      </c>
      <c r="BJ193">
        <v>0</v>
      </c>
      <c r="BK193">
        <v>271750</v>
      </c>
      <c r="BL193">
        <v>0</v>
      </c>
      <c r="BM193">
        <v>271750</v>
      </c>
      <c r="BN193">
        <v>0</v>
      </c>
      <c r="BO193">
        <v>0</v>
      </c>
      <c r="BP193">
        <v>5500</v>
      </c>
      <c r="BQ193">
        <v>5500</v>
      </c>
      <c r="BR193">
        <v>20224199</v>
      </c>
      <c r="BS193">
        <v>0</v>
      </c>
      <c r="BT193">
        <v>0</v>
      </c>
      <c r="BU193">
        <v>0</v>
      </c>
      <c r="BV193">
        <v>0</v>
      </c>
      <c r="BW193">
        <v>0</v>
      </c>
      <c r="BX193">
        <v>0</v>
      </c>
      <c r="BY193">
        <v>0</v>
      </c>
      <c r="BZ193">
        <v>0</v>
      </c>
      <c r="CA193">
        <v>0</v>
      </c>
      <c r="CB193">
        <v>0</v>
      </c>
      <c r="CC193">
        <v>439703</v>
      </c>
      <c r="CD193">
        <v>454199</v>
      </c>
      <c r="CE193">
        <v>2225811</v>
      </c>
      <c r="CF193">
        <v>0</v>
      </c>
      <c r="CG193" t="s">
        <v>7884</v>
      </c>
    </row>
    <row r="194" spans="1:85" x14ac:dyDescent="0.25">
      <c r="A194" t="s">
        <v>7885</v>
      </c>
      <c r="B194" t="s">
        <v>7881</v>
      </c>
      <c r="C194" t="s">
        <v>8239</v>
      </c>
      <c r="D194" t="s">
        <v>8240</v>
      </c>
      <c r="E194" s="525">
        <v>45473</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c r="AO194">
        <v>0</v>
      </c>
      <c r="AP194">
        <v>0</v>
      </c>
      <c r="AQ194">
        <v>0</v>
      </c>
      <c r="AR194">
        <v>0</v>
      </c>
      <c r="AS194">
        <v>0</v>
      </c>
      <c r="AT194">
        <v>0</v>
      </c>
      <c r="AU194">
        <v>0</v>
      </c>
      <c r="AV194">
        <v>0</v>
      </c>
      <c r="AW194">
        <v>0</v>
      </c>
      <c r="AX194">
        <v>0</v>
      </c>
      <c r="AY194">
        <v>0</v>
      </c>
      <c r="AZ194">
        <v>0</v>
      </c>
      <c r="BA194">
        <v>0</v>
      </c>
      <c r="BB194">
        <v>0</v>
      </c>
      <c r="BC194">
        <v>0</v>
      </c>
      <c r="BD194">
        <v>0</v>
      </c>
      <c r="BE194">
        <v>0</v>
      </c>
      <c r="BF194">
        <v>0</v>
      </c>
      <c r="BG194">
        <v>0</v>
      </c>
      <c r="BH194">
        <v>0</v>
      </c>
      <c r="BI194">
        <v>0</v>
      </c>
      <c r="BJ194">
        <v>0</v>
      </c>
      <c r="BK194">
        <v>0</v>
      </c>
      <c r="BL194">
        <v>0</v>
      </c>
      <c r="BM194">
        <v>0</v>
      </c>
      <c r="BN194">
        <v>0</v>
      </c>
      <c r="BO194">
        <v>0</v>
      </c>
      <c r="BP194">
        <v>0</v>
      </c>
      <c r="BQ194">
        <v>0</v>
      </c>
      <c r="BR194">
        <v>0</v>
      </c>
      <c r="BS194">
        <v>0</v>
      </c>
      <c r="BT194">
        <v>0</v>
      </c>
      <c r="BU194">
        <v>0</v>
      </c>
      <c r="BV194">
        <v>0</v>
      </c>
      <c r="BW194">
        <v>0</v>
      </c>
      <c r="BX194">
        <v>0</v>
      </c>
      <c r="BY194">
        <v>0</v>
      </c>
      <c r="BZ194">
        <v>0</v>
      </c>
      <c r="CA194">
        <v>0</v>
      </c>
      <c r="CB194">
        <v>0</v>
      </c>
      <c r="CC194">
        <v>0</v>
      </c>
      <c r="CD194">
        <v>0</v>
      </c>
      <c r="CE194">
        <v>0</v>
      </c>
      <c r="CF194">
        <v>0</v>
      </c>
      <c r="CG194" t="s">
        <v>7884</v>
      </c>
    </row>
    <row r="195" spans="1:85" x14ac:dyDescent="0.25">
      <c r="A195" t="s">
        <v>7942</v>
      </c>
      <c r="B195" t="s">
        <v>7881</v>
      </c>
      <c r="C195" t="s">
        <v>8241</v>
      </c>
      <c r="D195" t="s">
        <v>6494</v>
      </c>
      <c r="E195" s="525">
        <v>45473</v>
      </c>
      <c r="F195" s="525">
        <v>45639</v>
      </c>
      <c r="G195">
        <v>975914</v>
      </c>
      <c r="H195">
        <v>0</v>
      </c>
      <c r="I195">
        <v>1776052</v>
      </c>
      <c r="J195">
        <v>0</v>
      </c>
      <c r="K195">
        <v>0</v>
      </c>
      <c r="L195">
        <v>0</v>
      </c>
      <c r="M195">
        <v>764859</v>
      </c>
      <c r="N195">
        <v>3516825</v>
      </c>
      <c r="O195">
        <v>13343</v>
      </c>
      <c r="P195">
        <v>0</v>
      </c>
      <c r="Q195">
        <v>323093</v>
      </c>
      <c r="R195">
        <v>367277</v>
      </c>
      <c r="S195">
        <v>0</v>
      </c>
      <c r="T195">
        <v>947563</v>
      </c>
      <c r="U195">
        <v>105006</v>
      </c>
      <c r="V195">
        <v>644569</v>
      </c>
      <c r="W195">
        <v>2400851</v>
      </c>
      <c r="X195">
        <v>5917676</v>
      </c>
      <c r="Y195">
        <v>955786</v>
      </c>
      <c r="Z195">
        <v>129571</v>
      </c>
      <c r="AA195">
        <v>89643</v>
      </c>
      <c r="AB195">
        <v>368691</v>
      </c>
      <c r="AC195">
        <v>1734916</v>
      </c>
      <c r="AD195">
        <v>2651415</v>
      </c>
      <c r="AE195">
        <v>195140</v>
      </c>
      <c r="AF195">
        <v>581098</v>
      </c>
      <c r="AG195">
        <v>6706260</v>
      </c>
      <c r="AH195">
        <v>12623936</v>
      </c>
      <c r="AI195">
        <v>5848945</v>
      </c>
      <c r="AJ195">
        <v>848681</v>
      </c>
      <c r="AK195">
        <v>170309</v>
      </c>
      <c r="AL195">
        <v>2725350</v>
      </c>
      <c r="AM195">
        <v>1431220</v>
      </c>
      <c r="AN195">
        <v>1675151</v>
      </c>
      <c r="AO195">
        <v>12699656</v>
      </c>
      <c r="AP195">
        <v>8141688</v>
      </c>
      <c r="AQ195">
        <v>20841344</v>
      </c>
      <c r="AR195">
        <v>-8217408</v>
      </c>
      <c r="AS195">
        <v>1841762</v>
      </c>
      <c r="AT195">
        <v>-176516</v>
      </c>
      <c r="AU195">
        <v>5101149</v>
      </c>
      <c r="AV195">
        <v>1283005</v>
      </c>
      <c r="AW195">
        <v>0</v>
      </c>
      <c r="AX195">
        <v>0</v>
      </c>
      <c r="AY195">
        <v>3014576</v>
      </c>
      <c r="AZ195">
        <v>11063976</v>
      </c>
      <c r="BA195">
        <v>2846568</v>
      </c>
      <c r="BB195">
        <v>122076677</v>
      </c>
      <c r="BC195">
        <v>124923245</v>
      </c>
      <c r="BD195">
        <v>3712975</v>
      </c>
      <c r="BE195">
        <v>3356667</v>
      </c>
      <c r="BF195">
        <v>37750</v>
      </c>
      <c r="BG195">
        <v>22891</v>
      </c>
      <c r="BH195">
        <v>1028663</v>
      </c>
      <c r="BI195">
        <v>8158946</v>
      </c>
      <c r="BJ195">
        <v>10955414</v>
      </c>
      <c r="BK195">
        <v>0</v>
      </c>
      <c r="BL195">
        <v>0</v>
      </c>
      <c r="BM195">
        <v>10955414</v>
      </c>
      <c r="BN195">
        <v>1638632</v>
      </c>
      <c r="BO195">
        <v>0</v>
      </c>
      <c r="BP195">
        <v>79125154</v>
      </c>
      <c r="BQ195">
        <v>80763786</v>
      </c>
      <c r="BR195">
        <v>40573676</v>
      </c>
      <c r="BS195">
        <v>0</v>
      </c>
      <c r="BT195">
        <v>65180</v>
      </c>
      <c r="BU195">
        <v>1839224</v>
      </c>
      <c r="BV195">
        <v>258424</v>
      </c>
      <c r="BW195">
        <v>303496</v>
      </c>
      <c r="BX195">
        <v>339379756</v>
      </c>
      <c r="BY195">
        <v>2.84</v>
      </c>
      <c r="BZ195">
        <v>45816</v>
      </c>
      <c r="CA195">
        <v>11.59</v>
      </c>
      <c r="CB195">
        <v>82</v>
      </c>
      <c r="CC195">
        <v>819860</v>
      </c>
      <c r="CD195">
        <v>536575</v>
      </c>
      <c r="CE195">
        <v>2121625</v>
      </c>
      <c r="CF195">
        <v>1444070</v>
      </c>
      <c r="CG195" t="s">
        <v>7884</v>
      </c>
    </row>
    <row r="196" spans="1:85" x14ac:dyDescent="0.25">
      <c r="A196" t="s">
        <v>7885</v>
      </c>
      <c r="B196" t="s">
        <v>7881</v>
      </c>
      <c r="C196" t="s">
        <v>8242</v>
      </c>
      <c r="D196" t="s">
        <v>8243</v>
      </c>
      <c r="E196" s="525">
        <v>45473</v>
      </c>
      <c r="F196" s="525">
        <v>45650</v>
      </c>
      <c r="G196">
        <v>36894</v>
      </c>
      <c r="H196">
        <v>0</v>
      </c>
      <c r="I196">
        <v>84704</v>
      </c>
      <c r="J196">
        <v>0</v>
      </c>
      <c r="K196">
        <v>0</v>
      </c>
      <c r="L196">
        <v>0</v>
      </c>
      <c r="M196">
        <v>0</v>
      </c>
      <c r="N196">
        <v>121598</v>
      </c>
      <c r="O196">
        <v>17686</v>
      </c>
      <c r="P196">
        <v>400</v>
      </c>
      <c r="Q196">
        <v>120403</v>
      </c>
      <c r="R196">
        <v>588060</v>
      </c>
      <c r="S196">
        <v>15893</v>
      </c>
      <c r="T196">
        <v>625468</v>
      </c>
      <c r="U196">
        <v>26195</v>
      </c>
      <c r="V196">
        <v>9600</v>
      </c>
      <c r="W196">
        <v>1403705</v>
      </c>
      <c r="X196">
        <v>1525303</v>
      </c>
      <c r="Y196">
        <v>17979</v>
      </c>
      <c r="Z196">
        <v>1728</v>
      </c>
      <c r="AA196">
        <v>0</v>
      </c>
      <c r="AB196">
        <v>21650</v>
      </c>
      <c r="AC196">
        <v>127215</v>
      </c>
      <c r="AD196">
        <v>1899</v>
      </c>
      <c r="AE196">
        <v>0</v>
      </c>
      <c r="AF196">
        <v>106325</v>
      </c>
      <c r="AG196">
        <v>276796</v>
      </c>
      <c r="AH196">
        <v>1802099</v>
      </c>
      <c r="AI196">
        <v>1391510</v>
      </c>
      <c r="AJ196">
        <v>206781</v>
      </c>
      <c r="AK196">
        <v>286449</v>
      </c>
      <c r="AL196">
        <v>680740</v>
      </c>
      <c r="AM196">
        <v>100975</v>
      </c>
      <c r="AN196">
        <v>209339</v>
      </c>
      <c r="AO196">
        <v>2875794</v>
      </c>
      <c r="AP196">
        <v>2381768</v>
      </c>
      <c r="AQ196">
        <v>5257562</v>
      </c>
      <c r="AR196">
        <v>-3455463</v>
      </c>
      <c r="AS196">
        <v>208554</v>
      </c>
      <c r="AT196">
        <v>-7594</v>
      </c>
      <c r="AU196">
        <v>773764</v>
      </c>
      <c r="AV196">
        <v>73030</v>
      </c>
      <c r="AW196">
        <v>4422386</v>
      </c>
      <c r="AX196">
        <v>0</v>
      </c>
      <c r="AY196">
        <v>0</v>
      </c>
      <c r="AZ196">
        <v>5470140</v>
      </c>
      <c r="BA196">
        <v>2014677</v>
      </c>
      <c r="BB196">
        <v>44797071</v>
      </c>
      <c r="BC196">
        <v>46811748</v>
      </c>
      <c r="BD196">
        <v>190782</v>
      </c>
      <c r="BE196">
        <v>2632415</v>
      </c>
      <c r="BF196">
        <v>0</v>
      </c>
      <c r="BG196">
        <v>0</v>
      </c>
      <c r="BH196">
        <v>2000996</v>
      </c>
      <c r="BI196">
        <v>4824193</v>
      </c>
      <c r="BJ196">
        <v>0</v>
      </c>
      <c r="BK196">
        <v>637825</v>
      </c>
      <c r="BL196">
        <v>0</v>
      </c>
      <c r="BM196">
        <v>637825</v>
      </c>
      <c r="BN196">
        <v>0</v>
      </c>
      <c r="BO196">
        <v>0</v>
      </c>
      <c r="BP196">
        <v>0</v>
      </c>
      <c r="BQ196">
        <v>0</v>
      </c>
      <c r="BR196">
        <v>1990601</v>
      </c>
      <c r="BS196">
        <v>0</v>
      </c>
      <c r="BT196">
        <v>0</v>
      </c>
      <c r="BU196">
        <v>0</v>
      </c>
      <c r="BV196">
        <v>0</v>
      </c>
      <c r="BW196">
        <v>17438</v>
      </c>
      <c r="BX196" s="1006">
        <v>30352100</v>
      </c>
      <c r="BY196">
        <v>1.59</v>
      </c>
      <c r="BZ196">
        <v>13500</v>
      </c>
      <c r="CA196">
        <v>6.97</v>
      </c>
      <c r="CB196">
        <v>9</v>
      </c>
      <c r="CC196">
        <v>0</v>
      </c>
      <c r="CD196">
        <v>0</v>
      </c>
      <c r="CE196">
        <v>0</v>
      </c>
      <c r="CF196">
        <v>0</v>
      </c>
      <c r="CG196" t="s">
        <v>7884</v>
      </c>
    </row>
    <row r="197" spans="1:85" x14ac:dyDescent="0.25">
      <c r="A197" t="s">
        <v>8123</v>
      </c>
      <c r="B197" t="s">
        <v>7886</v>
      </c>
      <c r="C197" t="s">
        <v>8244</v>
      </c>
      <c r="D197" t="s">
        <v>6615</v>
      </c>
      <c r="E197" s="525">
        <v>45657</v>
      </c>
      <c r="F197" s="525">
        <v>45832</v>
      </c>
      <c r="G197">
        <v>1536966</v>
      </c>
      <c r="H197">
        <v>0</v>
      </c>
      <c r="I197">
        <v>1151730</v>
      </c>
      <c r="J197">
        <v>0</v>
      </c>
      <c r="K197">
        <v>0</v>
      </c>
      <c r="L197">
        <v>0</v>
      </c>
      <c r="M197">
        <v>0</v>
      </c>
      <c r="N197">
        <v>2688696</v>
      </c>
      <c r="O197">
        <v>625602</v>
      </c>
      <c r="P197">
        <v>0</v>
      </c>
      <c r="Q197">
        <v>183326</v>
      </c>
      <c r="R197">
        <v>98247</v>
      </c>
      <c r="S197">
        <v>0</v>
      </c>
      <c r="T197">
        <v>105817</v>
      </c>
      <c r="U197">
        <v>46970</v>
      </c>
      <c r="V197">
        <v>614601</v>
      </c>
      <c r="W197">
        <v>1674563</v>
      </c>
      <c r="X197">
        <v>4363259</v>
      </c>
      <c r="Y197">
        <v>1377483</v>
      </c>
      <c r="Z197">
        <v>562928</v>
      </c>
      <c r="AA197">
        <v>331835</v>
      </c>
      <c r="AB197">
        <v>254035</v>
      </c>
      <c r="AC197">
        <v>2444085</v>
      </c>
      <c r="AD197">
        <v>8283757</v>
      </c>
      <c r="AE197">
        <v>0</v>
      </c>
      <c r="AF197">
        <v>65198</v>
      </c>
      <c r="AG197">
        <v>13319321</v>
      </c>
      <c r="AH197">
        <v>17682580</v>
      </c>
      <c r="AI197">
        <v>3739437</v>
      </c>
      <c r="AJ197">
        <v>922189</v>
      </c>
      <c r="AK197">
        <v>1250483</v>
      </c>
      <c r="AL197">
        <v>1449509</v>
      </c>
      <c r="AM197">
        <v>271717</v>
      </c>
      <c r="AN197">
        <v>2615263</v>
      </c>
      <c r="AO197">
        <v>10248598</v>
      </c>
      <c r="AP197">
        <v>7405580</v>
      </c>
      <c r="AQ197">
        <v>17654178</v>
      </c>
      <c r="AR197">
        <v>28402</v>
      </c>
      <c r="AS197">
        <v>1259608</v>
      </c>
      <c r="AT197">
        <v>0</v>
      </c>
      <c r="AU197">
        <v>4799152</v>
      </c>
      <c r="AV197">
        <v>3925430</v>
      </c>
      <c r="AW197">
        <v>6226195</v>
      </c>
      <c r="AX197">
        <v>0</v>
      </c>
      <c r="AY197">
        <v>639773</v>
      </c>
      <c r="AZ197">
        <v>16850158</v>
      </c>
      <c r="BA197">
        <v>16878560</v>
      </c>
      <c r="BB197">
        <v>214923724</v>
      </c>
      <c r="BC197">
        <v>231802284</v>
      </c>
      <c r="BD197">
        <v>2420204</v>
      </c>
      <c r="BE197">
        <v>5347791</v>
      </c>
      <c r="BF197">
        <v>22186493</v>
      </c>
      <c r="BG197">
        <v>0</v>
      </c>
      <c r="BH197">
        <v>75683</v>
      </c>
      <c r="BI197">
        <v>30030171</v>
      </c>
      <c r="BJ197">
        <v>0</v>
      </c>
      <c r="BK197">
        <v>0</v>
      </c>
      <c r="BL197">
        <v>0</v>
      </c>
      <c r="BM197">
        <v>0</v>
      </c>
      <c r="BN197">
        <v>0</v>
      </c>
      <c r="BO197">
        <v>0</v>
      </c>
      <c r="BP197">
        <v>217936726</v>
      </c>
      <c r="BQ197">
        <v>217936726</v>
      </c>
      <c r="BR197">
        <v>11625766</v>
      </c>
      <c r="BS197">
        <v>0</v>
      </c>
      <c r="BT197">
        <v>0</v>
      </c>
      <c r="BU197">
        <v>0</v>
      </c>
      <c r="BV197">
        <v>0</v>
      </c>
      <c r="BW197">
        <v>712401</v>
      </c>
      <c r="BX197">
        <v>1181019923</v>
      </c>
      <c r="BY197">
        <v>1.75</v>
      </c>
      <c r="BZ197">
        <v>51631</v>
      </c>
      <c r="CA197">
        <v>3.77</v>
      </c>
      <c r="CB197">
        <v>34</v>
      </c>
      <c r="CC197">
        <v>626252</v>
      </c>
      <c r="CD197">
        <v>16778</v>
      </c>
      <c r="CE197">
        <v>621990</v>
      </c>
      <c r="CF197">
        <v>268550</v>
      </c>
      <c r="CG197" t="s">
        <v>7884</v>
      </c>
    </row>
    <row r="198" spans="1:85" x14ac:dyDescent="0.25">
      <c r="A198" t="s">
        <v>7975</v>
      </c>
      <c r="B198" t="s">
        <v>7881</v>
      </c>
      <c r="C198" t="s">
        <v>8245</v>
      </c>
      <c r="D198" t="s">
        <v>8246</v>
      </c>
      <c r="E198" s="525">
        <v>45657</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c r="AN198">
        <v>0</v>
      </c>
      <c r="AO198">
        <v>0</v>
      </c>
      <c r="AP198">
        <v>0</v>
      </c>
      <c r="AQ198">
        <v>0</v>
      </c>
      <c r="AR198">
        <v>0</v>
      </c>
      <c r="AS198">
        <v>0</v>
      </c>
      <c r="AT198">
        <v>0</v>
      </c>
      <c r="AU198">
        <v>0</v>
      </c>
      <c r="AV198">
        <v>0</v>
      </c>
      <c r="AW198">
        <v>0</v>
      </c>
      <c r="AX198">
        <v>0</v>
      </c>
      <c r="AY198">
        <v>0</v>
      </c>
      <c r="AZ198">
        <v>0</v>
      </c>
      <c r="BA198">
        <v>0</v>
      </c>
      <c r="BB198">
        <v>0</v>
      </c>
      <c r="BC198">
        <v>0</v>
      </c>
      <c r="BD198">
        <v>0</v>
      </c>
      <c r="BE198">
        <v>0</v>
      </c>
      <c r="BF198">
        <v>0</v>
      </c>
      <c r="BG198">
        <v>0</v>
      </c>
      <c r="BH198">
        <v>0</v>
      </c>
      <c r="BI198">
        <v>0</v>
      </c>
      <c r="BJ198">
        <v>0</v>
      </c>
      <c r="BK198">
        <v>0</v>
      </c>
      <c r="BL198">
        <v>0</v>
      </c>
      <c r="BM198">
        <v>0</v>
      </c>
      <c r="BN198">
        <v>0</v>
      </c>
      <c r="BO198">
        <v>0</v>
      </c>
      <c r="BP198">
        <v>0</v>
      </c>
      <c r="BQ198">
        <v>0</v>
      </c>
      <c r="BR198">
        <v>0</v>
      </c>
      <c r="BS198">
        <v>0</v>
      </c>
      <c r="BT198">
        <v>0</v>
      </c>
      <c r="BU198">
        <v>0</v>
      </c>
      <c r="BV198">
        <v>0</v>
      </c>
      <c r="BW198">
        <v>0</v>
      </c>
      <c r="BX198">
        <v>0</v>
      </c>
      <c r="BY198">
        <v>0</v>
      </c>
      <c r="BZ198">
        <v>0</v>
      </c>
      <c r="CA198">
        <v>0</v>
      </c>
      <c r="CB198">
        <v>0</v>
      </c>
      <c r="CC198">
        <v>0</v>
      </c>
      <c r="CD198">
        <v>0</v>
      </c>
      <c r="CE198">
        <v>0</v>
      </c>
      <c r="CF198">
        <v>0</v>
      </c>
      <c r="CG198" t="s">
        <v>7884</v>
      </c>
    </row>
    <row r="199" spans="1:85" x14ac:dyDescent="0.25">
      <c r="A199" t="s">
        <v>7885</v>
      </c>
      <c r="B199" t="s">
        <v>7881</v>
      </c>
      <c r="C199" t="s">
        <v>8247</v>
      </c>
      <c r="D199" t="s">
        <v>8248</v>
      </c>
      <c r="E199" s="525">
        <v>45473</v>
      </c>
      <c r="F199" s="525">
        <v>45653</v>
      </c>
      <c r="G199">
        <v>29841</v>
      </c>
      <c r="H199">
        <v>0</v>
      </c>
      <c r="I199">
        <v>63499</v>
      </c>
      <c r="J199">
        <v>0</v>
      </c>
      <c r="K199">
        <v>0</v>
      </c>
      <c r="L199">
        <v>0</v>
      </c>
      <c r="M199">
        <v>2920</v>
      </c>
      <c r="N199">
        <v>96260</v>
      </c>
      <c r="O199">
        <v>5851</v>
      </c>
      <c r="P199">
        <v>0</v>
      </c>
      <c r="Q199">
        <v>121974</v>
      </c>
      <c r="R199">
        <v>231423</v>
      </c>
      <c r="S199">
        <v>26743</v>
      </c>
      <c r="T199">
        <v>1106807</v>
      </c>
      <c r="U199">
        <v>18041</v>
      </c>
      <c r="V199">
        <v>49957</v>
      </c>
      <c r="W199">
        <v>1560796</v>
      </c>
      <c r="X199">
        <v>1657056</v>
      </c>
      <c r="Y199">
        <v>1663751</v>
      </c>
      <c r="Z199">
        <v>4480</v>
      </c>
      <c r="AA199">
        <v>413</v>
      </c>
      <c r="AB199">
        <v>300</v>
      </c>
      <c r="AC199">
        <v>173290</v>
      </c>
      <c r="AD199">
        <v>0</v>
      </c>
      <c r="AE199">
        <v>0</v>
      </c>
      <c r="AF199">
        <v>94478</v>
      </c>
      <c r="AG199">
        <v>1936712</v>
      </c>
      <c r="AH199">
        <v>3593768</v>
      </c>
      <c r="AI199">
        <v>1892009</v>
      </c>
      <c r="AJ199">
        <v>494172</v>
      </c>
      <c r="AK199">
        <v>297686</v>
      </c>
      <c r="AL199">
        <v>562180</v>
      </c>
      <c r="AM199">
        <v>173682</v>
      </c>
      <c r="AN199">
        <v>131324</v>
      </c>
      <c r="AO199">
        <v>3551053</v>
      </c>
      <c r="AP199">
        <v>0</v>
      </c>
      <c r="AQ199">
        <v>3551053</v>
      </c>
      <c r="AR199">
        <v>42715</v>
      </c>
      <c r="AS199">
        <v>84167</v>
      </c>
      <c r="AT199">
        <v>0</v>
      </c>
      <c r="AU199">
        <v>17580441</v>
      </c>
      <c r="AV199">
        <v>83661</v>
      </c>
      <c r="AW199">
        <v>0</v>
      </c>
      <c r="AX199">
        <v>0</v>
      </c>
      <c r="AY199">
        <v>4459228</v>
      </c>
      <c r="AZ199">
        <v>22207497</v>
      </c>
      <c r="BA199">
        <v>22250212</v>
      </c>
      <c r="BB199">
        <v>0</v>
      </c>
      <c r="BC199">
        <v>0</v>
      </c>
      <c r="BD199">
        <v>0</v>
      </c>
      <c r="BE199">
        <v>0</v>
      </c>
      <c r="BF199">
        <v>2314932</v>
      </c>
      <c r="BG199">
        <v>0</v>
      </c>
      <c r="BH199">
        <v>18712108</v>
      </c>
      <c r="BI199">
        <v>21027040</v>
      </c>
      <c r="BJ199">
        <v>0</v>
      </c>
      <c r="BK199">
        <v>0</v>
      </c>
      <c r="BL199">
        <v>0</v>
      </c>
      <c r="BM199">
        <v>0</v>
      </c>
      <c r="BN199">
        <v>0</v>
      </c>
      <c r="BO199">
        <v>0</v>
      </c>
      <c r="BP199">
        <v>0</v>
      </c>
      <c r="BQ199">
        <v>0</v>
      </c>
      <c r="BR199">
        <v>3451566</v>
      </c>
      <c r="BS199">
        <v>0</v>
      </c>
      <c r="BT199">
        <v>0</v>
      </c>
      <c r="BU199">
        <v>0</v>
      </c>
      <c r="BV199">
        <v>0</v>
      </c>
      <c r="BW199">
        <v>0</v>
      </c>
      <c r="BX199">
        <v>0</v>
      </c>
      <c r="BY199">
        <v>0</v>
      </c>
      <c r="BZ199">
        <v>0</v>
      </c>
      <c r="CA199">
        <v>0</v>
      </c>
      <c r="CB199">
        <v>0</v>
      </c>
      <c r="CC199">
        <v>0</v>
      </c>
      <c r="CD199">
        <v>0</v>
      </c>
      <c r="CE199">
        <v>0</v>
      </c>
      <c r="CF199">
        <v>0</v>
      </c>
      <c r="CG199" t="s">
        <v>7884</v>
      </c>
    </row>
    <row r="200" spans="1:85" x14ac:dyDescent="0.25">
      <c r="A200" t="s">
        <v>7942</v>
      </c>
      <c r="B200" t="s">
        <v>7881</v>
      </c>
      <c r="C200" t="s">
        <v>8249</v>
      </c>
      <c r="D200" t="s">
        <v>8250</v>
      </c>
      <c r="E200" s="525">
        <v>45657</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0</v>
      </c>
      <c r="AX200">
        <v>0</v>
      </c>
      <c r="AY200">
        <v>0</v>
      </c>
      <c r="AZ200">
        <v>0</v>
      </c>
      <c r="BA200">
        <v>0</v>
      </c>
      <c r="BB200">
        <v>0</v>
      </c>
      <c r="BC200">
        <v>0</v>
      </c>
      <c r="BD200">
        <v>0</v>
      </c>
      <c r="BE200">
        <v>0</v>
      </c>
      <c r="BF200">
        <v>0</v>
      </c>
      <c r="BG200">
        <v>0</v>
      </c>
      <c r="BH200">
        <v>0</v>
      </c>
      <c r="BI200">
        <v>0</v>
      </c>
      <c r="BJ200">
        <v>0</v>
      </c>
      <c r="BK200">
        <v>0</v>
      </c>
      <c r="BL200">
        <v>0</v>
      </c>
      <c r="BM200">
        <v>0</v>
      </c>
      <c r="BN200">
        <v>0</v>
      </c>
      <c r="BO200">
        <v>0</v>
      </c>
      <c r="BP200">
        <v>0</v>
      </c>
      <c r="BQ200">
        <v>0</v>
      </c>
      <c r="BR200">
        <v>0</v>
      </c>
      <c r="BS200">
        <v>0</v>
      </c>
      <c r="BT200">
        <v>0</v>
      </c>
      <c r="BU200">
        <v>0</v>
      </c>
      <c r="BV200">
        <v>0</v>
      </c>
      <c r="BW200">
        <v>0</v>
      </c>
      <c r="BX200">
        <v>0</v>
      </c>
      <c r="BY200">
        <v>0</v>
      </c>
      <c r="BZ200">
        <v>0</v>
      </c>
      <c r="CA200">
        <v>0</v>
      </c>
      <c r="CB200">
        <v>0</v>
      </c>
      <c r="CC200">
        <v>0</v>
      </c>
      <c r="CD200">
        <v>0</v>
      </c>
      <c r="CE200">
        <v>0</v>
      </c>
      <c r="CF200">
        <v>0</v>
      </c>
      <c r="CG200" t="s">
        <v>7884</v>
      </c>
    </row>
    <row r="201" spans="1:85" x14ac:dyDescent="0.25">
      <c r="A201" t="s">
        <v>7939</v>
      </c>
      <c r="B201" t="s">
        <v>7881</v>
      </c>
      <c r="C201" t="s">
        <v>8251</v>
      </c>
      <c r="D201" t="s">
        <v>8252</v>
      </c>
      <c r="E201" s="525">
        <v>45657</v>
      </c>
      <c r="F201" s="525">
        <v>45812</v>
      </c>
      <c r="G201">
        <v>171725</v>
      </c>
      <c r="H201">
        <v>0</v>
      </c>
      <c r="I201">
        <v>246258</v>
      </c>
      <c r="J201">
        <v>0</v>
      </c>
      <c r="K201">
        <v>0</v>
      </c>
      <c r="L201">
        <v>0</v>
      </c>
      <c r="M201">
        <v>82667</v>
      </c>
      <c r="N201">
        <v>500650</v>
      </c>
      <c r="O201">
        <v>9935</v>
      </c>
      <c r="P201">
        <v>118174</v>
      </c>
      <c r="Q201">
        <v>77290</v>
      </c>
      <c r="R201">
        <v>46971</v>
      </c>
      <c r="S201">
        <v>0</v>
      </c>
      <c r="T201">
        <v>81568</v>
      </c>
      <c r="U201">
        <v>38280</v>
      </c>
      <c r="V201">
        <v>9466</v>
      </c>
      <c r="W201">
        <v>381684</v>
      </c>
      <c r="X201">
        <v>882334</v>
      </c>
      <c r="Y201">
        <v>16434</v>
      </c>
      <c r="Z201">
        <v>0</v>
      </c>
      <c r="AA201">
        <v>0</v>
      </c>
      <c r="AB201">
        <v>0</v>
      </c>
      <c r="AC201">
        <v>272477</v>
      </c>
      <c r="AD201">
        <v>284980</v>
      </c>
      <c r="AE201">
        <v>0</v>
      </c>
      <c r="AF201">
        <v>571706</v>
      </c>
      <c r="AG201">
        <v>1145597</v>
      </c>
      <c r="AH201">
        <v>2027931</v>
      </c>
      <c r="AI201">
        <v>1968969</v>
      </c>
      <c r="AJ201">
        <v>285341</v>
      </c>
      <c r="AK201">
        <v>150086</v>
      </c>
      <c r="AL201">
        <v>445341</v>
      </c>
      <c r="AM201">
        <v>184563</v>
      </c>
      <c r="AN201">
        <v>347255</v>
      </c>
      <c r="AO201">
        <v>3381555</v>
      </c>
      <c r="AP201">
        <v>4849952</v>
      </c>
      <c r="AQ201">
        <v>8231507</v>
      </c>
      <c r="AR201">
        <v>-6203576</v>
      </c>
      <c r="AS201">
        <v>474790</v>
      </c>
      <c r="AT201">
        <v>0</v>
      </c>
      <c r="AU201">
        <v>3715255</v>
      </c>
      <c r="AV201">
        <v>210584</v>
      </c>
      <c r="AW201">
        <v>0</v>
      </c>
      <c r="AX201">
        <v>0</v>
      </c>
      <c r="AY201">
        <v>246612</v>
      </c>
      <c r="AZ201">
        <v>4647241</v>
      </c>
      <c r="BA201">
        <v>-1556335</v>
      </c>
      <c r="BB201">
        <v>110441447</v>
      </c>
      <c r="BC201">
        <v>108885112</v>
      </c>
      <c r="BD201">
        <v>4340887</v>
      </c>
      <c r="BE201">
        <v>206974</v>
      </c>
      <c r="BF201">
        <v>0</v>
      </c>
      <c r="BG201">
        <v>0</v>
      </c>
      <c r="BH201">
        <v>0</v>
      </c>
      <c r="BI201">
        <v>4547861</v>
      </c>
      <c r="BJ201">
        <v>0</v>
      </c>
      <c r="BK201">
        <v>0</v>
      </c>
      <c r="BL201">
        <v>0</v>
      </c>
      <c r="BM201">
        <v>0</v>
      </c>
      <c r="BN201">
        <v>0</v>
      </c>
      <c r="BO201">
        <v>0</v>
      </c>
      <c r="BP201">
        <v>1410476</v>
      </c>
      <c r="BQ201">
        <v>1410476</v>
      </c>
      <c r="BR201">
        <v>10166294</v>
      </c>
      <c r="BS201">
        <v>0</v>
      </c>
      <c r="BT201">
        <v>0</v>
      </c>
      <c r="BU201">
        <v>0</v>
      </c>
      <c r="BV201">
        <v>0</v>
      </c>
      <c r="BW201">
        <v>47016</v>
      </c>
      <c r="BX201" s="1006">
        <v>46922300</v>
      </c>
      <c r="BY201">
        <v>4</v>
      </c>
      <c r="BZ201">
        <v>31256</v>
      </c>
      <c r="CA201">
        <v>10.65</v>
      </c>
      <c r="CB201">
        <v>20</v>
      </c>
      <c r="CC201">
        <v>433588</v>
      </c>
      <c r="CD201">
        <v>19317</v>
      </c>
      <c r="CE201">
        <v>281608</v>
      </c>
      <c r="CF201">
        <v>155594</v>
      </c>
      <c r="CG201" t="s">
        <v>7884</v>
      </c>
    </row>
    <row r="202" spans="1:85" x14ac:dyDescent="0.25">
      <c r="A202" t="s">
        <v>7959</v>
      </c>
      <c r="B202" t="s">
        <v>7881</v>
      </c>
      <c r="C202" t="s">
        <v>8253</v>
      </c>
      <c r="D202" t="s">
        <v>6503</v>
      </c>
      <c r="E202" s="525">
        <v>45657</v>
      </c>
      <c r="F202" s="525">
        <v>45883</v>
      </c>
      <c r="G202">
        <v>266512</v>
      </c>
      <c r="H202">
        <v>0</v>
      </c>
      <c r="I202">
        <v>646133</v>
      </c>
      <c r="J202">
        <v>0</v>
      </c>
      <c r="K202">
        <v>50194</v>
      </c>
      <c r="L202">
        <v>0</v>
      </c>
      <c r="M202">
        <v>0</v>
      </c>
      <c r="N202">
        <v>962839</v>
      </c>
      <c r="O202">
        <v>23956</v>
      </c>
      <c r="P202">
        <v>0</v>
      </c>
      <c r="Q202">
        <v>107882</v>
      </c>
      <c r="R202">
        <v>276674</v>
      </c>
      <c r="S202">
        <v>0</v>
      </c>
      <c r="T202">
        <v>89038</v>
      </c>
      <c r="U202">
        <v>0</v>
      </c>
      <c r="V202">
        <v>0</v>
      </c>
      <c r="W202">
        <v>497550</v>
      </c>
      <c r="X202">
        <v>1460389</v>
      </c>
      <c r="Y202">
        <v>155206</v>
      </c>
      <c r="Z202">
        <v>0</v>
      </c>
      <c r="AA202">
        <v>0</v>
      </c>
      <c r="AB202">
        <v>0</v>
      </c>
      <c r="AC202">
        <v>657463</v>
      </c>
      <c r="AD202">
        <v>1035182</v>
      </c>
      <c r="AE202">
        <v>0</v>
      </c>
      <c r="AF202">
        <v>1722410</v>
      </c>
      <c r="AG202">
        <v>3570261</v>
      </c>
      <c r="AH202">
        <v>5030650</v>
      </c>
      <c r="AI202">
        <v>2074415</v>
      </c>
      <c r="AJ202">
        <v>237338</v>
      </c>
      <c r="AK202">
        <v>470365</v>
      </c>
      <c r="AL202">
        <v>1268192</v>
      </c>
      <c r="AM202">
        <v>99108</v>
      </c>
      <c r="AN202">
        <v>0</v>
      </c>
      <c r="AO202">
        <v>4149418</v>
      </c>
      <c r="AP202">
        <v>4772040</v>
      </c>
      <c r="AQ202">
        <v>8921458</v>
      </c>
      <c r="AR202">
        <v>-3890808</v>
      </c>
      <c r="AS202">
        <v>476749</v>
      </c>
      <c r="AT202">
        <v>-82399</v>
      </c>
      <c r="AU202">
        <v>1065526</v>
      </c>
      <c r="AV202">
        <v>355264</v>
      </c>
      <c r="AW202">
        <v>0</v>
      </c>
      <c r="AX202">
        <v>0</v>
      </c>
      <c r="AY202">
        <v>577794</v>
      </c>
      <c r="AZ202">
        <v>2392934</v>
      </c>
      <c r="BA202">
        <v>-1497874</v>
      </c>
      <c r="BB202">
        <v>0</v>
      </c>
      <c r="BC202">
        <v>0</v>
      </c>
      <c r="BD202">
        <v>2682518</v>
      </c>
      <c r="BE202">
        <v>0</v>
      </c>
      <c r="BF202">
        <v>0</v>
      </c>
      <c r="BG202">
        <v>0</v>
      </c>
      <c r="BH202">
        <v>0</v>
      </c>
      <c r="BI202">
        <v>2682518</v>
      </c>
      <c r="BJ202">
        <v>1879839</v>
      </c>
      <c r="BK202">
        <v>0</v>
      </c>
      <c r="BL202">
        <v>0</v>
      </c>
      <c r="BM202">
        <v>1879839</v>
      </c>
      <c r="BN202">
        <v>1311295</v>
      </c>
      <c r="BO202">
        <v>0</v>
      </c>
      <c r="BP202">
        <v>5554210</v>
      </c>
      <c r="BQ202">
        <v>6865505</v>
      </c>
      <c r="BR202">
        <v>4812095</v>
      </c>
      <c r="BS202">
        <v>0</v>
      </c>
      <c r="BT202">
        <v>0</v>
      </c>
      <c r="BU202">
        <v>532612</v>
      </c>
      <c r="BV202">
        <v>0</v>
      </c>
      <c r="BW202">
        <v>90468</v>
      </c>
      <c r="BX202">
        <v>108780</v>
      </c>
      <c r="BY202">
        <v>2.4500000000000002</v>
      </c>
      <c r="BZ202">
        <v>13205</v>
      </c>
      <c r="CA202">
        <v>10.64</v>
      </c>
      <c r="CB202">
        <v>21</v>
      </c>
      <c r="CC202">
        <v>0</v>
      </c>
      <c r="CD202">
        <v>0</v>
      </c>
      <c r="CE202">
        <v>0</v>
      </c>
      <c r="CF202">
        <v>90392</v>
      </c>
      <c r="CG202" t="s">
        <v>7884</v>
      </c>
    </row>
    <row r="203" spans="1:85" x14ac:dyDescent="0.25">
      <c r="A203" t="s">
        <v>7901</v>
      </c>
      <c r="B203" t="s">
        <v>7881</v>
      </c>
      <c r="C203" t="s">
        <v>8254</v>
      </c>
      <c r="D203" t="s">
        <v>8255</v>
      </c>
      <c r="E203" s="525">
        <v>45657</v>
      </c>
      <c r="F203" s="525">
        <v>45777</v>
      </c>
      <c r="G203">
        <v>324507</v>
      </c>
      <c r="H203">
        <v>0</v>
      </c>
      <c r="I203">
        <v>695317</v>
      </c>
      <c r="J203">
        <v>0</v>
      </c>
      <c r="K203">
        <v>74166</v>
      </c>
      <c r="L203">
        <v>0</v>
      </c>
      <c r="M203">
        <v>0</v>
      </c>
      <c r="N203">
        <v>1093990</v>
      </c>
      <c r="O203">
        <v>111710</v>
      </c>
      <c r="P203">
        <v>533535</v>
      </c>
      <c r="Q203">
        <v>159420</v>
      </c>
      <c r="R203">
        <v>441146</v>
      </c>
      <c r="S203">
        <v>0</v>
      </c>
      <c r="T203">
        <v>259924</v>
      </c>
      <c r="U203">
        <v>51099</v>
      </c>
      <c r="V203">
        <v>663510</v>
      </c>
      <c r="W203">
        <v>2220344</v>
      </c>
      <c r="X203">
        <v>3314334</v>
      </c>
      <c r="Y203">
        <v>559466</v>
      </c>
      <c r="Z203">
        <v>52547</v>
      </c>
      <c r="AA203">
        <v>0</v>
      </c>
      <c r="AB203">
        <v>75843</v>
      </c>
      <c r="AC203">
        <v>676132</v>
      </c>
      <c r="AD203">
        <v>830460</v>
      </c>
      <c r="AE203">
        <v>0</v>
      </c>
      <c r="AF203">
        <v>392107</v>
      </c>
      <c r="AG203">
        <v>2586555</v>
      </c>
      <c r="AH203">
        <v>5900889</v>
      </c>
      <c r="AI203">
        <v>2345994</v>
      </c>
      <c r="AJ203">
        <v>534147</v>
      </c>
      <c r="AK203">
        <v>1320945</v>
      </c>
      <c r="AL203">
        <v>1527370</v>
      </c>
      <c r="AM203">
        <v>148075</v>
      </c>
      <c r="AN203">
        <v>229839</v>
      </c>
      <c r="AO203">
        <v>6106370</v>
      </c>
      <c r="AP203">
        <v>21699</v>
      </c>
      <c r="AQ203">
        <v>6128069</v>
      </c>
      <c r="AR203">
        <v>-227180</v>
      </c>
      <c r="AS203">
        <v>466658</v>
      </c>
      <c r="AT203">
        <v>0</v>
      </c>
      <c r="AU203">
        <v>16878328</v>
      </c>
      <c r="AV203">
        <v>383472</v>
      </c>
      <c r="AW203">
        <v>0</v>
      </c>
      <c r="AX203">
        <v>0</v>
      </c>
      <c r="AY203">
        <v>118988</v>
      </c>
      <c r="AZ203">
        <v>17847446</v>
      </c>
      <c r="BA203">
        <v>17620266</v>
      </c>
      <c r="BB203">
        <v>0</v>
      </c>
      <c r="BC203">
        <v>0</v>
      </c>
      <c r="BD203">
        <v>17144052</v>
      </c>
      <c r="BE203">
        <v>0</v>
      </c>
      <c r="BF203">
        <v>0</v>
      </c>
      <c r="BG203">
        <v>0</v>
      </c>
      <c r="BH203">
        <v>744288</v>
      </c>
      <c r="BI203">
        <v>17888340</v>
      </c>
      <c r="BJ203">
        <v>0</v>
      </c>
      <c r="BK203">
        <v>0</v>
      </c>
      <c r="BL203">
        <v>0</v>
      </c>
      <c r="BM203">
        <v>0</v>
      </c>
      <c r="BN203">
        <v>0</v>
      </c>
      <c r="BO203">
        <v>0</v>
      </c>
      <c r="BP203">
        <v>12620105</v>
      </c>
      <c r="BQ203">
        <v>12620105</v>
      </c>
      <c r="BR203">
        <v>0</v>
      </c>
      <c r="BS203">
        <v>0</v>
      </c>
      <c r="BT203">
        <v>0</v>
      </c>
      <c r="BU203">
        <v>0</v>
      </c>
      <c r="BV203">
        <v>0</v>
      </c>
      <c r="BW203">
        <v>0</v>
      </c>
      <c r="BX203">
        <v>0</v>
      </c>
      <c r="BY203">
        <v>0</v>
      </c>
      <c r="BZ203">
        <v>0</v>
      </c>
      <c r="CA203">
        <v>0</v>
      </c>
      <c r="CB203">
        <v>0</v>
      </c>
      <c r="CC203">
        <v>0</v>
      </c>
      <c r="CD203">
        <v>0</v>
      </c>
      <c r="CE203">
        <v>0</v>
      </c>
      <c r="CF203">
        <v>0</v>
      </c>
      <c r="CG203" t="s">
        <v>7884</v>
      </c>
    </row>
    <row r="204" spans="1:85" x14ac:dyDescent="0.25">
      <c r="A204" t="s">
        <v>7949</v>
      </c>
      <c r="B204" t="s">
        <v>7881</v>
      </c>
      <c r="C204" t="s">
        <v>8256</v>
      </c>
      <c r="D204" t="s">
        <v>8257</v>
      </c>
      <c r="E204" s="525">
        <v>45657</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v>
      </c>
      <c r="AO204">
        <v>0</v>
      </c>
      <c r="AP204">
        <v>0</v>
      </c>
      <c r="AQ204">
        <v>0</v>
      </c>
      <c r="AR204">
        <v>0</v>
      </c>
      <c r="AS204">
        <v>0</v>
      </c>
      <c r="AT204">
        <v>0</v>
      </c>
      <c r="AU204">
        <v>0</v>
      </c>
      <c r="AV204">
        <v>0</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0</v>
      </c>
      <c r="BP204">
        <v>0</v>
      </c>
      <c r="BQ204">
        <v>0</v>
      </c>
      <c r="BR204">
        <v>0</v>
      </c>
      <c r="BS204">
        <v>0</v>
      </c>
      <c r="BT204">
        <v>0</v>
      </c>
      <c r="BU204">
        <v>0</v>
      </c>
      <c r="BV204">
        <v>0</v>
      </c>
      <c r="BW204">
        <v>0</v>
      </c>
      <c r="BX204">
        <v>0</v>
      </c>
      <c r="BY204">
        <v>0</v>
      </c>
      <c r="BZ204">
        <v>0</v>
      </c>
      <c r="CA204">
        <v>0</v>
      </c>
      <c r="CB204">
        <v>0</v>
      </c>
      <c r="CC204">
        <v>0</v>
      </c>
      <c r="CD204">
        <v>0</v>
      </c>
      <c r="CE204">
        <v>0</v>
      </c>
      <c r="CF204">
        <v>0</v>
      </c>
      <c r="CG204" t="s">
        <v>7884</v>
      </c>
    </row>
    <row r="205" spans="1:85" x14ac:dyDescent="0.25">
      <c r="A205" t="s">
        <v>7987</v>
      </c>
      <c r="B205" t="s">
        <v>7881</v>
      </c>
      <c r="C205" t="s">
        <v>8258</v>
      </c>
      <c r="D205" t="s">
        <v>2020</v>
      </c>
      <c r="E205" s="525">
        <v>45657</v>
      </c>
      <c r="F205" s="525">
        <v>45792</v>
      </c>
      <c r="G205">
        <v>25110</v>
      </c>
      <c r="H205">
        <v>0</v>
      </c>
      <c r="I205">
        <v>158645</v>
      </c>
      <c r="J205">
        <v>0</v>
      </c>
      <c r="K205">
        <v>4925</v>
      </c>
      <c r="L205">
        <v>0</v>
      </c>
      <c r="M205">
        <v>36652</v>
      </c>
      <c r="N205">
        <v>225332</v>
      </c>
      <c r="O205">
        <v>7560</v>
      </c>
      <c r="P205">
        <v>448678</v>
      </c>
      <c r="Q205">
        <v>3470</v>
      </c>
      <c r="R205">
        <v>46083</v>
      </c>
      <c r="S205">
        <v>0</v>
      </c>
      <c r="T205">
        <v>1352870</v>
      </c>
      <c r="U205">
        <v>4076</v>
      </c>
      <c r="V205">
        <v>142627</v>
      </c>
      <c r="W205">
        <v>2005364</v>
      </c>
      <c r="X205">
        <v>2230696</v>
      </c>
      <c r="Y205">
        <v>41921</v>
      </c>
      <c r="Z205">
        <v>0</v>
      </c>
      <c r="AA205">
        <v>0</v>
      </c>
      <c r="AB205">
        <v>0</v>
      </c>
      <c r="AC205">
        <v>123468</v>
      </c>
      <c r="AD205">
        <v>0</v>
      </c>
      <c r="AE205">
        <v>0</v>
      </c>
      <c r="AF205">
        <v>0</v>
      </c>
      <c r="AG205">
        <v>165389</v>
      </c>
      <c r="AH205">
        <v>2396085</v>
      </c>
      <c r="AI205">
        <v>192207</v>
      </c>
      <c r="AJ205">
        <v>274738</v>
      </c>
      <c r="AK205">
        <v>132291</v>
      </c>
      <c r="AL205">
        <v>903924</v>
      </c>
      <c r="AM205">
        <v>30457</v>
      </c>
      <c r="AN205">
        <v>198791</v>
      </c>
      <c r="AO205">
        <v>1732408</v>
      </c>
      <c r="AP205">
        <v>0</v>
      </c>
      <c r="AQ205">
        <v>1732408</v>
      </c>
      <c r="AR205">
        <v>663677</v>
      </c>
      <c r="AS205">
        <v>13509</v>
      </c>
      <c r="AT205">
        <v>0</v>
      </c>
      <c r="AU205">
        <v>239905</v>
      </c>
      <c r="AV205">
        <v>123189</v>
      </c>
      <c r="AW205">
        <v>0</v>
      </c>
      <c r="AX205">
        <v>0</v>
      </c>
      <c r="AY205">
        <v>66496</v>
      </c>
      <c r="AZ205">
        <v>443099</v>
      </c>
      <c r="BA205">
        <v>1106776</v>
      </c>
      <c r="BB205">
        <v>0</v>
      </c>
      <c r="BC205">
        <v>0</v>
      </c>
      <c r="BD205">
        <v>243521</v>
      </c>
      <c r="BE205">
        <v>53243</v>
      </c>
      <c r="BF205">
        <v>0</v>
      </c>
      <c r="BG205">
        <v>0</v>
      </c>
      <c r="BH205">
        <v>849841</v>
      </c>
      <c r="BI205">
        <v>1146605</v>
      </c>
      <c r="BJ205">
        <v>0</v>
      </c>
      <c r="BK205">
        <v>0</v>
      </c>
      <c r="BL205">
        <v>0</v>
      </c>
      <c r="BM205">
        <v>0</v>
      </c>
      <c r="BN205">
        <v>0</v>
      </c>
      <c r="BO205">
        <v>0</v>
      </c>
      <c r="BP205">
        <v>0</v>
      </c>
      <c r="BQ205">
        <v>0</v>
      </c>
      <c r="BR205">
        <v>0</v>
      </c>
      <c r="BS205">
        <v>0</v>
      </c>
      <c r="BT205">
        <v>0</v>
      </c>
      <c r="BU205">
        <v>0</v>
      </c>
      <c r="BV205">
        <v>0</v>
      </c>
      <c r="BW205">
        <v>30899</v>
      </c>
      <c r="BX205">
        <v>0</v>
      </c>
      <c r="BY205">
        <v>0</v>
      </c>
      <c r="BZ205">
        <v>0</v>
      </c>
      <c r="CA205">
        <v>7.29</v>
      </c>
      <c r="CB205">
        <v>2</v>
      </c>
      <c r="CC205">
        <v>34669</v>
      </c>
      <c r="CD205">
        <v>856993</v>
      </c>
      <c r="CE205">
        <v>198145</v>
      </c>
      <c r="CF205">
        <v>0</v>
      </c>
      <c r="CG205" t="s">
        <v>7884</v>
      </c>
    </row>
    <row r="206" spans="1:85" x14ac:dyDescent="0.25">
      <c r="A206" t="s">
        <v>8174</v>
      </c>
      <c r="B206" t="s">
        <v>7881</v>
      </c>
      <c r="C206" t="s">
        <v>8259</v>
      </c>
      <c r="D206" t="s">
        <v>8260</v>
      </c>
      <c r="E206" s="525">
        <v>45657</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0</v>
      </c>
      <c r="AZ206">
        <v>0</v>
      </c>
      <c r="BA206">
        <v>0</v>
      </c>
      <c r="BB206">
        <v>0</v>
      </c>
      <c r="BC206">
        <v>0</v>
      </c>
      <c r="BD206">
        <v>0</v>
      </c>
      <c r="BE206">
        <v>0</v>
      </c>
      <c r="BF206">
        <v>0</v>
      </c>
      <c r="BG206">
        <v>0</v>
      </c>
      <c r="BH206">
        <v>0</v>
      </c>
      <c r="BI206">
        <v>0</v>
      </c>
      <c r="BJ206">
        <v>0</v>
      </c>
      <c r="BK206">
        <v>0</v>
      </c>
      <c r="BL206">
        <v>0</v>
      </c>
      <c r="BM206">
        <v>0</v>
      </c>
      <c r="BN206">
        <v>0</v>
      </c>
      <c r="BO206">
        <v>0</v>
      </c>
      <c r="BP206">
        <v>0</v>
      </c>
      <c r="BQ206">
        <v>0</v>
      </c>
      <c r="BR206">
        <v>0</v>
      </c>
      <c r="BS206">
        <v>0</v>
      </c>
      <c r="BT206">
        <v>0</v>
      </c>
      <c r="BU206">
        <v>0</v>
      </c>
      <c r="BV206">
        <v>0</v>
      </c>
      <c r="BW206">
        <v>0</v>
      </c>
      <c r="BX206">
        <v>0</v>
      </c>
      <c r="BY206">
        <v>0</v>
      </c>
      <c r="BZ206">
        <v>0</v>
      </c>
      <c r="CA206">
        <v>0</v>
      </c>
      <c r="CB206">
        <v>0</v>
      </c>
      <c r="CC206">
        <v>0</v>
      </c>
      <c r="CD206">
        <v>0</v>
      </c>
      <c r="CE206">
        <v>0</v>
      </c>
      <c r="CF206">
        <v>0</v>
      </c>
      <c r="CG206" t="s">
        <v>7884</v>
      </c>
    </row>
    <row r="207" spans="1:85" x14ac:dyDescent="0.25">
      <c r="A207" t="s">
        <v>7904</v>
      </c>
      <c r="B207" t="s">
        <v>7881</v>
      </c>
      <c r="C207" t="s">
        <v>8261</v>
      </c>
      <c r="D207" t="s">
        <v>8262</v>
      </c>
      <c r="E207" s="525">
        <v>45473</v>
      </c>
      <c r="F207" s="525">
        <v>45744</v>
      </c>
      <c r="G207">
        <v>0</v>
      </c>
      <c r="H207">
        <v>0</v>
      </c>
      <c r="I207">
        <v>0</v>
      </c>
      <c r="J207">
        <v>0</v>
      </c>
      <c r="K207">
        <v>722617</v>
      </c>
      <c r="L207">
        <v>0</v>
      </c>
      <c r="M207">
        <v>0</v>
      </c>
      <c r="N207">
        <v>722617</v>
      </c>
      <c r="O207">
        <v>0</v>
      </c>
      <c r="P207">
        <v>0</v>
      </c>
      <c r="Q207">
        <v>0</v>
      </c>
      <c r="R207">
        <v>360484</v>
      </c>
      <c r="S207">
        <v>0</v>
      </c>
      <c r="T207">
        <v>0</v>
      </c>
      <c r="U207">
        <v>0</v>
      </c>
      <c r="V207">
        <v>0</v>
      </c>
      <c r="W207">
        <v>360484</v>
      </c>
      <c r="X207">
        <v>1083101</v>
      </c>
      <c r="Y207">
        <v>1560</v>
      </c>
      <c r="Z207">
        <v>0</v>
      </c>
      <c r="AA207">
        <v>0</v>
      </c>
      <c r="AB207">
        <v>0</v>
      </c>
      <c r="AC207">
        <v>0</v>
      </c>
      <c r="AD207">
        <v>0</v>
      </c>
      <c r="AE207">
        <v>0</v>
      </c>
      <c r="AF207">
        <v>0</v>
      </c>
      <c r="AG207">
        <v>1560</v>
      </c>
      <c r="AH207">
        <v>1084661</v>
      </c>
      <c r="AI207">
        <v>823903</v>
      </c>
      <c r="AJ207">
        <v>139034</v>
      </c>
      <c r="AK207">
        <v>1450</v>
      </c>
      <c r="AL207">
        <v>236368</v>
      </c>
      <c r="AM207">
        <v>0</v>
      </c>
      <c r="AN207">
        <v>100000</v>
      </c>
      <c r="AO207">
        <v>1300755</v>
      </c>
      <c r="AP207">
        <v>0</v>
      </c>
      <c r="AQ207">
        <v>1300755</v>
      </c>
      <c r="AR207">
        <v>-216094</v>
      </c>
      <c r="AS207">
        <v>0</v>
      </c>
      <c r="AT207">
        <v>0</v>
      </c>
      <c r="AU207">
        <v>0</v>
      </c>
      <c r="AV207">
        <v>0</v>
      </c>
      <c r="AW207">
        <v>0</v>
      </c>
      <c r="AX207">
        <v>0</v>
      </c>
      <c r="AY207">
        <v>0</v>
      </c>
      <c r="AZ207">
        <v>0</v>
      </c>
      <c r="BA207">
        <v>-216094</v>
      </c>
      <c r="BB207">
        <v>0</v>
      </c>
      <c r="BC207">
        <v>0</v>
      </c>
      <c r="BD207">
        <v>17054</v>
      </c>
      <c r="BE207">
        <v>0</v>
      </c>
      <c r="BF207">
        <v>0</v>
      </c>
      <c r="BG207">
        <v>37348</v>
      </c>
      <c r="BH207">
        <v>0</v>
      </c>
      <c r="BI207">
        <v>54402</v>
      </c>
      <c r="BJ207">
        <v>0</v>
      </c>
      <c r="BK207">
        <v>0</v>
      </c>
      <c r="BL207">
        <v>0</v>
      </c>
      <c r="BM207">
        <v>0</v>
      </c>
      <c r="BN207">
        <v>0</v>
      </c>
      <c r="BO207">
        <v>0</v>
      </c>
      <c r="BP207">
        <v>0</v>
      </c>
      <c r="BQ207">
        <v>0</v>
      </c>
      <c r="BR207">
        <v>0</v>
      </c>
      <c r="BS207">
        <v>0</v>
      </c>
      <c r="BT207">
        <v>0</v>
      </c>
      <c r="BU207">
        <v>0</v>
      </c>
      <c r="BV207">
        <v>0</v>
      </c>
      <c r="BW207">
        <v>0</v>
      </c>
      <c r="BX207">
        <v>0</v>
      </c>
      <c r="BY207">
        <v>0</v>
      </c>
      <c r="BZ207">
        <v>0</v>
      </c>
      <c r="CA207">
        <v>0</v>
      </c>
      <c r="CB207">
        <v>0</v>
      </c>
      <c r="CC207">
        <v>0</v>
      </c>
      <c r="CD207">
        <v>0</v>
      </c>
      <c r="CE207">
        <v>0</v>
      </c>
      <c r="CF207">
        <v>0</v>
      </c>
      <c r="CG207" t="s">
        <v>7884</v>
      </c>
    </row>
    <row r="208" spans="1:85" x14ac:dyDescent="0.25">
      <c r="A208" t="s">
        <v>7904</v>
      </c>
      <c r="B208" t="s">
        <v>859</v>
      </c>
      <c r="C208" t="s">
        <v>8263</v>
      </c>
      <c r="D208" t="s">
        <v>6285</v>
      </c>
      <c r="E208" s="525">
        <v>45473</v>
      </c>
      <c r="F208" s="525">
        <v>45744</v>
      </c>
      <c r="G208">
        <v>58434575</v>
      </c>
      <c r="H208">
        <v>0</v>
      </c>
      <c r="I208">
        <v>17880282</v>
      </c>
      <c r="J208">
        <v>0</v>
      </c>
      <c r="K208">
        <v>3878940</v>
      </c>
      <c r="L208">
        <v>1651300</v>
      </c>
      <c r="M208">
        <v>0</v>
      </c>
      <c r="N208">
        <v>81845097</v>
      </c>
      <c r="O208">
        <v>11996739</v>
      </c>
      <c r="P208">
        <v>0</v>
      </c>
      <c r="Q208">
        <v>0</v>
      </c>
      <c r="R208">
        <v>7663286</v>
      </c>
      <c r="S208">
        <v>0</v>
      </c>
      <c r="T208">
        <v>25173853</v>
      </c>
      <c r="U208">
        <v>0</v>
      </c>
      <c r="V208">
        <v>0</v>
      </c>
      <c r="W208">
        <v>44833878</v>
      </c>
      <c r="X208">
        <v>126678975</v>
      </c>
      <c r="Y208">
        <v>679663</v>
      </c>
      <c r="Z208">
        <v>4421950</v>
      </c>
      <c r="AA208">
        <v>1124999</v>
      </c>
      <c r="AB208">
        <v>1541936</v>
      </c>
      <c r="AC208">
        <v>8656001</v>
      </c>
      <c r="AD208">
        <v>9703585</v>
      </c>
      <c r="AE208">
        <v>0</v>
      </c>
      <c r="AF208">
        <v>-5051098</v>
      </c>
      <c r="AG208">
        <v>21077036</v>
      </c>
      <c r="AH208">
        <v>147756011</v>
      </c>
      <c r="AI208">
        <v>34658663</v>
      </c>
      <c r="AJ208">
        <v>7780685</v>
      </c>
      <c r="AK208">
        <v>17352345</v>
      </c>
      <c r="AL208">
        <v>11431522</v>
      </c>
      <c r="AM208">
        <v>843794</v>
      </c>
      <c r="AN208">
        <v>18597904</v>
      </c>
      <c r="AO208">
        <v>90664913</v>
      </c>
      <c r="AP208">
        <v>62688109</v>
      </c>
      <c r="AQ208">
        <v>153353022</v>
      </c>
      <c r="AR208">
        <v>-5597011</v>
      </c>
      <c r="AS208">
        <v>13556438</v>
      </c>
      <c r="AT208">
        <v>-7641307</v>
      </c>
      <c r="AU208">
        <v>14202082</v>
      </c>
      <c r="AV208">
        <v>6830999</v>
      </c>
      <c r="AW208">
        <v>50960724</v>
      </c>
      <c r="AX208">
        <v>136793</v>
      </c>
      <c r="AY208">
        <v>45568</v>
      </c>
      <c r="AZ208">
        <v>78091297</v>
      </c>
      <c r="BA208">
        <v>72494286</v>
      </c>
      <c r="BB208">
        <v>0</v>
      </c>
      <c r="BC208">
        <v>0</v>
      </c>
      <c r="BD208">
        <v>49796576</v>
      </c>
      <c r="BE208">
        <v>6978431</v>
      </c>
      <c r="BF208">
        <v>9444825</v>
      </c>
      <c r="BG208">
        <v>1777436</v>
      </c>
      <c r="BH208">
        <v>9731325</v>
      </c>
      <c r="BI208">
        <v>77728593</v>
      </c>
      <c r="BJ208">
        <v>238091388</v>
      </c>
      <c r="BK208">
        <v>0</v>
      </c>
      <c r="BL208">
        <v>0</v>
      </c>
      <c r="BM208">
        <v>238091388</v>
      </c>
      <c r="BN208">
        <v>16880000</v>
      </c>
      <c r="BO208">
        <v>0</v>
      </c>
      <c r="BP208">
        <v>27846168</v>
      </c>
      <c r="BQ208">
        <v>44726168</v>
      </c>
      <c r="BR208">
        <v>194232002</v>
      </c>
      <c r="BS208">
        <v>0</v>
      </c>
      <c r="BT208">
        <v>0</v>
      </c>
      <c r="BU208">
        <v>0</v>
      </c>
      <c r="BV208">
        <v>0</v>
      </c>
      <c r="BW208">
        <v>2811723</v>
      </c>
      <c r="BX208" s="1006">
        <v>37214510</v>
      </c>
      <c r="BY208">
        <v>1.77</v>
      </c>
      <c r="BZ208">
        <v>292748</v>
      </c>
      <c r="CA208">
        <v>29.11</v>
      </c>
      <c r="CB208">
        <v>388</v>
      </c>
      <c r="CC208">
        <v>6884897</v>
      </c>
      <c r="CD208">
        <v>6884897</v>
      </c>
      <c r="CE208">
        <v>53659976</v>
      </c>
      <c r="CF208">
        <v>122819</v>
      </c>
      <c r="CG208" t="s">
        <v>7884</v>
      </c>
    </row>
    <row r="209" spans="1:85" x14ac:dyDescent="0.25">
      <c r="A209" t="s">
        <v>7964</v>
      </c>
      <c r="B209" t="s">
        <v>7881</v>
      </c>
      <c r="C209" t="s">
        <v>8264</v>
      </c>
      <c r="D209" t="s">
        <v>8265</v>
      </c>
      <c r="E209" s="525">
        <v>45657</v>
      </c>
      <c r="F209" s="525">
        <v>45831</v>
      </c>
      <c r="G209">
        <v>80594</v>
      </c>
      <c r="H209">
        <v>0</v>
      </c>
      <c r="I209">
        <v>0</v>
      </c>
      <c r="J209">
        <v>0</v>
      </c>
      <c r="K209">
        <v>181704</v>
      </c>
      <c r="L209">
        <v>0</v>
      </c>
      <c r="M209">
        <v>0</v>
      </c>
      <c r="N209">
        <v>262298</v>
      </c>
      <c r="O209">
        <v>0</v>
      </c>
      <c r="P209">
        <v>0</v>
      </c>
      <c r="Q209">
        <v>0</v>
      </c>
      <c r="R209">
        <v>153079</v>
      </c>
      <c r="S209">
        <v>0</v>
      </c>
      <c r="T209">
        <v>2302801</v>
      </c>
      <c r="U209">
        <v>0</v>
      </c>
      <c r="V209">
        <v>0</v>
      </c>
      <c r="W209">
        <v>2455880</v>
      </c>
      <c r="X209">
        <v>2718178</v>
      </c>
      <c r="Y209">
        <v>0</v>
      </c>
      <c r="Z209">
        <v>0</v>
      </c>
      <c r="AA209">
        <v>0</v>
      </c>
      <c r="AB209">
        <v>103634</v>
      </c>
      <c r="AC209">
        <v>0</v>
      </c>
      <c r="AD209">
        <v>0</v>
      </c>
      <c r="AE209">
        <v>0</v>
      </c>
      <c r="AF209">
        <v>495092</v>
      </c>
      <c r="AG209">
        <v>598726</v>
      </c>
      <c r="AH209">
        <v>3316904</v>
      </c>
      <c r="AI209">
        <v>1002056</v>
      </c>
      <c r="AJ209">
        <v>91348</v>
      </c>
      <c r="AK209">
        <v>1446715</v>
      </c>
      <c r="AL209">
        <v>222493</v>
      </c>
      <c r="AM209">
        <v>0</v>
      </c>
      <c r="AN209">
        <v>199907</v>
      </c>
      <c r="AO209">
        <v>2962519</v>
      </c>
      <c r="AP209">
        <v>631505</v>
      </c>
      <c r="AQ209">
        <v>3594024</v>
      </c>
      <c r="AR209">
        <v>-277120</v>
      </c>
      <c r="AS209">
        <v>153327</v>
      </c>
      <c r="AT209">
        <v>0</v>
      </c>
      <c r="AU209">
        <v>1645894</v>
      </c>
      <c r="AV209">
        <v>22206</v>
      </c>
      <c r="AW209">
        <v>0</v>
      </c>
      <c r="AX209">
        <v>0</v>
      </c>
      <c r="AY209">
        <v>5062</v>
      </c>
      <c r="AZ209">
        <v>1826489</v>
      </c>
      <c r="BA209">
        <v>1549369</v>
      </c>
      <c r="BB209">
        <v>19394274</v>
      </c>
      <c r="BC209">
        <v>20943643</v>
      </c>
      <c r="BD209">
        <v>1679987</v>
      </c>
      <c r="BE209">
        <v>0</v>
      </c>
      <c r="BF209">
        <v>0</v>
      </c>
      <c r="BG209">
        <v>0</v>
      </c>
      <c r="BH209">
        <v>0</v>
      </c>
      <c r="BI209">
        <v>1679987</v>
      </c>
      <c r="BJ209">
        <v>0</v>
      </c>
      <c r="BK209">
        <v>0</v>
      </c>
      <c r="BL209">
        <v>0</v>
      </c>
      <c r="BM209">
        <v>0</v>
      </c>
      <c r="BN209">
        <v>0</v>
      </c>
      <c r="BO209">
        <v>0</v>
      </c>
      <c r="BP209">
        <v>0</v>
      </c>
      <c r="BQ209">
        <v>0</v>
      </c>
      <c r="BR209">
        <v>0</v>
      </c>
      <c r="BS209">
        <v>0</v>
      </c>
      <c r="BT209">
        <v>0</v>
      </c>
      <c r="BU209">
        <v>1115</v>
      </c>
      <c r="BV209">
        <v>0</v>
      </c>
      <c r="BW209">
        <v>0</v>
      </c>
      <c r="BX209">
        <v>0</v>
      </c>
      <c r="BY209">
        <v>0</v>
      </c>
      <c r="BZ209">
        <v>0</v>
      </c>
      <c r="CA209">
        <v>0</v>
      </c>
      <c r="CB209">
        <v>0</v>
      </c>
      <c r="CC209">
        <v>0</v>
      </c>
      <c r="CD209">
        <v>13195</v>
      </c>
      <c r="CE209">
        <v>77453</v>
      </c>
      <c r="CF209">
        <v>5256</v>
      </c>
      <c r="CG209" t="s">
        <v>7884</v>
      </c>
    </row>
    <row r="210" spans="1:85" x14ac:dyDescent="0.25">
      <c r="A210" t="s">
        <v>7964</v>
      </c>
      <c r="B210" t="s">
        <v>7886</v>
      </c>
      <c r="C210" t="s">
        <v>8266</v>
      </c>
      <c r="D210" t="s">
        <v>6277</v>
      </c>
      <c r="E210" s="525">
        <v>45657</v>
      </c>
      <c r="F210" s="525">
        <v>45768</v>
      </c>
      <c r="G210">
        <v>5407561</v>
      </c>
      <c r="H210">
        <v>0</v>
      </c>
      <c r="I210">
        <v>7213396</v>
      </c>
      <c r="J210">
        <v>0</v>
      </c>
      <c r="K210">
        <v>799369</v>
      </c>
      <c r="L210">
        <v>0</v>
      </c>
      <c r="M210">
        <v>0</v>
      </c>
      <c r="N210">
        <v>13420326</v>
      </c>
      <c r="O210">
        <v>623961</v>
      </c>
      <c r="P210">
        <v>512066</v>
      </c>
      <c r="Q210">
        <v>3551270</v>
      </c>
      <c r="R210">
        <v>3681186</v>
      </c>
      <c r="S210">
        <v>0</v>
      </c>
      <c r="T210">
        <v>3146535</v>
      </c>
      <c r="U210">
        <v>0</v>
      </c>
      <c r="V210">
        <v>348211</v>
      </c>
      <c r="W210">
        <v>11863229</v>
      </c>
      <c r="X210">
        <v>25283555</v>
      </c>
      <c r="Y210">
        <v>1958582</v>
      </c>
      <c r="Z210">
        <v>1485827</v>
      </c>
      <c r="AA210">
        <v>956962</v>
      </c>
      <c r="AB210">
        <v>1183671</v>
      </c>
      <c r="AC210">
        <v>6984590</v>
      </c>
      <c r="AD210">
        <v>18733652</v>
      </c>
      <c r="AE210">
        <v>0</v>
      </c>
      <c r="AF210">
        <v>481353</v>
      </c>
      <c r="AG210">
        <v>31784637</v>
      </c>
      <c r="AH210">
        <v>57068192</v>
      </c>
      <c r="AI210">
        <v>21031147</v>
      </c>
      <c r="AJ210">
        <v>2408312</v>
      </c>
      <c r="AK210" s="1006">
        <v>10663580</v>
      </c>
      <c r="AL210">
        <v>9702954</v>
      </c>
      <c r="AM210">
        <v>1131788</v>
      </c>
      <c r="AN210">
        <v>0</v>
      </c>
      <c r="AO210">
        <v>44937781</v>
      </c>
      <c r="AP210">
        <v>20164229</v>
      </c>
      <c r="AQ210">
        <v>65102010</v>
      </c>
      <c r="AR210">
        <v>-8033818</v>
      </c>
      <c r="AS210">
        <v>3043592</v>
      </c>
      <c r="AT210">
        <v>-2083566</v>
      </c>
      <c r="AU210">
        <v>331254</v>
      </c>
      <c r="AV210">
        <v>6275661</v>
      </c>
      <c r="AW210">
        <v>35641166</v>
      </c>
      <c r="AX210">
        <v>0</v>
      </c>
      <c r="AY210">
        <v>-108127</v>
      </c>
      <c r="AZ210">
        <v>43099980</v>
      </c>
      <c r="BA210">
        <v>35066162</v>
      </c>
      <c r="BB210">
        <v>270718087</v>
      </c>
      <c r="BC210">
        <v>305784249</v>
      </c>
      <c r="BD210">
        <v>0</v>
      </c>
      <c r="BE210">
        <v>0</v>
      </c>
      <c r="BF210">
        <v>0</v>
      </c>
      <c r="BG210">
        <v>0</v>
      </c>
      <c r="BH210">
        <v>55423765</v>
      </c>
      <c r="BI210">
        <v>55423765</v>
      </c>
      <c r="BJ210">
        <v>48015000</v>
      </c>
      <c r="BK210">
        <v>0</v>
      </c>
      <c r="BL210">
        <v>0</v>
      </c>
      <c r="BM210">
        <v>48015000</v>
      </c>
      <c r="BN210">
        <v>7278406</v>
      </c>
      <c r="BO210">
        <v>0</v>
      </c>
      <c r="BP210">
        <v>42701543</v>
      </c>
      <c r="BQ210">
        <v>49979949</v>
      </c>
      <c r="BR210">
        <v>36254409</v>
      </c>
      <c r="BS210">
        <v>0</v>
      </c>
      <c r="BT210">
        <v>0</v>
      </c>
      <c r="BU210">
        <v>9933400</v>
      </c>
      <c r="BV210">
        <v>6291928</v>
      </c>
      <c r="BW210">
        <v>1507130</v>
      </c>
      <c r="BX210">
        <v>1817575832</v>
      </c>
      <c r="BY210">
        <v>3.7</v>
      </c>
      <c r="BZ210">
        <v>55705</v>
      </c>
      <c r="CA210">
        <v>8.9</v>
      </c>
      <c r="CB210">
        <v>204</v>
      </c>
      <c r="CC210">
        <v>3474088</v>
      </c>
      <c r="CD210">
        <v>3241540</v>
      </c>
      <c r="CE210" s="1006">
        <v>14088940</v>
      </c>
      <c r="CF210">
        <v>493363</v>
      </c>
      <c r="CG210" t="s">
        <v>7884</v>
      </c>
    </row>
    <row r="211" spans="1:85" x14ac:dyDescent="0.25">
      <c r="A211" t="s">
        <v>7959</v>
      </c>
      <c r="B211" t="s">
        <v>7886</v>
      </c>
      <c r="C211" t="s">
        <v>8267</v>
      </c>
      <c r="D211" t="s">
        <v>8268</v>
      </c>
      <c r="E211" s="525">
        <v>45657</v>
      </c>
      <c r="F211" s="525">
        <v>45825</v>
      </c>
      <c r="G211">
        <v>1002477</v>
      </c>
      <c r="H211">
        <v>0</v>
      </c>
      <c r="I211">
        <v>1890711</v>
      </c>
      <c r="J211">
        <v>0</v>
      </c>
      <c r="K211">
        <v>0</v>
      </c>
      <c r="L211">
        <v>0</v>
      </c>
      <c r="M211">
        <v>0</v>
      </c>
      <c r="N211">
        <v>2893188</v>
      </c>
      <c r="O211">
        <v>90810</v>
      </c>
      <c r="P211">
        <v>0</v>
      </c>
      <c r="Q211">
        <v>6953564</v>
      </c>
      <c r="R211">
        <v>2827010</v>
      </c>
      <c r="S211">
        <v>0</v>
      </c>
      <c r="T211">
        <v>111413</v>
      </c>
      <c r="U211">
        <v>36922</v>
      </c>
      <c r="V211">
        <v>802721</v>
      </c>
      <c r="W211">
        <v>10822440</v>
      </c>
      <c r="X211">
        <v>13715628</v>
      </c>
      <c r="Y211">
        <v>773558</v>
      </c>
      <c r="Z211">
        <v>536217</v>
      </c>
      <c r="AA211">
        <v>183215</v>
      </c>
      <c r="AB211">
        <v>250203</v>
      </c>
      <c r="AC211">
        <v>2240237</v>
      </c>
      <c r="AD211">
        <v>6967339</v>
      </c>
      <c r="AE211">
        <v>0</v>
      </c>
      <c r="AF211">
        <v>-404702</v>
      </c>
      <c r="AG211">
        <v>10546067</v>
      </c>
      <c r="AH211">
        <v>24261695</v>
      </c>
      <c r="AI211">
        <v>4250967</v>
      </c>
      <c r="AJ211">
        <v>735020</v>
      </c>
      <c r="AK211">
        <v>4516931</v>
      </c>
      <c r="AL211">
        <v>6689101</v>
      </c>
      <c r="AM211">
        <v>164702</v>
      </c>
      <c r="AN211">
        <v>317878</v>
      </c>
      <c r="AO211">
        <v>16674599</v>
      </c>
      <c r="AP211">
        <v>8067351</v>
      </c>
      <c r="AQ211">
        <v>24741950</v>
      </c>
      <c r="AR211">
        <v>-480255</v>
      </c>
      <c r="AS211">
        <v>2105891</v>
      </c>
      <c r="AT211">
        <v>-1047270</v>
      </c>
      <c r="AU211">
        <v>28008412</v>
      </c>
      <c r="AV211">
        <v>2339212</v>
      </c>
      <c r="AW211">
        <v>0</v>
      </c>
      <c r="AX211">
        <v>0</v>
      </c>
      <c r="AY211">
        <v>936377</v>
      </c>
      <c r="AZ211">
        <v>32342622</v>
      </c>
      <c r="BA211">
        <v>31862367</v>
      </c>
      <c r="BB211">
        <v>166114254</v>
      </c>
      <c r="BC211">
        <v>197976621</v>
      </c>
      <c r="BD211">
        <v>3944253</v>
      </c>
      <c r="BE211">
        <v>44569774</v>
      </c>
      <c r="BF211">
        <v>0</v>
      </c>
      <c r="BG211">
        <v>405550</v>
      </c>
      <c r="BH211">
        <v>4096625</v>
      </c>
      <c r="BI211">
        <v>53016202</v>
      </c>
      <c r="BJ211">
        <v>26970000</v>
      </c>
      <c r="BK211">
        <v>0</v>
      </c>
      <c r="BL211">
        <v>0</v>
      </c>
      <c r="BM211">
        <v>26970000</v>
      </c>
      <c r="BN211">
        <v>9389562</v>
      </c>
      <c r="BO211">
        <v>0</v>
      </c>
      <c r="BP211">
        <v>8698327</v>
      </c>
      <c r="BQ211">
        <v>18087889</v>
      </c>
      <c r="BR211">
        <v>24863426</v>
      </c>
      <c r="BS211">
        <v>0</v>
      </c>
      <c r="BT211">
        <v>70109</v>
      </c>
      <c r="BU211">
        <v>1630000</v>
      </c>
      <c r="BV211">
        <v>1047270</v>
      </c>
      <c r="BW211">
        <v>545974</v>
      </c>
      <c r="BX211" s="1006">
        <v>648779470</v>
      </c>
      <c r="BY211">
        <v>1.97</v>
      </c>
      <c r="BZ211">
        <v>49285</v>
      </c>
      <c r="CA211">
        <v>5.3</v>
      </c>
      <c r="CB211">
        <v>51</v>
      </c>
      <c r="CC211">
        <v>202532</v>
      </c>
      <c r="CD211">
        <v>785164</v>
      </c>
      <c r="CE211">
        <v>1081428</v>
      </c>
      <c r="CF211">
        <v>1051236</v>
      </c>
      <c r="CG211" t="s">
        <v>7884</v>
      </c>
    </row>
    <row r="212" spans="1:85" x14ac:dyDescent="0.25">
      <c r="A212" t="s">
        <v>7907</v>
      </c>
      <c r="B212" t="s">
        <v>7881</v>
      </c>
      <c r="C212" t="s">
        <v>8269</v>
      </c>
      <c r="D212" t="s">
        <v>8270</v>
      </c>
      <c r="E212" s="525">
        <v>45473</v>
      </c>
      <c r="F212" s="525">
        <v>45646</v>
      </c>
      <c r="G212">
        <v>21004</v>
      </c>
      <c r="H212">
        <v>0</v>
      </c>
      <c r="I212">
        <v>0</v>
      </c>
      <c r="J212">
        <v>0</v>
      </c>
      <c r="K212">
        <v>1302</v>
      </c>
      <c r="L212">
        <v>0</v>
      </c>
      <c r="M212">
        <v>0</v>
      </c>
      <c r="N212">
        <v>22306</v>
      </c>
      <c r="O212">
        <v>0</v>
      </c>
      <c r="P212">
        <v>0</v>
      </c>
      <c r="Q212">
        <v>5700</v>
      </c>
      <c r="R212">
        <v>164202</v>
      </c>
      <c r="S212">
        <v>0</v>
      </c>
      <c r="T212">
        <v>8101</v>
      </c>
      <c r="U212">
        <v>0</v>
      </c>
      <c r="V212">
        <v>56000</v>
      </c>
      <c r="W212">
        <v>234003</v>
      </c>
      <c r="X212">
        <v>256309</v>
      </c>
      <c r="Y212">
        <v>101338</v>
      </c>
      <c r="Z212">
        <v>0</v>
      </c>
      <c r="AA212">
        <v>0</v>
      </c>
      <c r="AB212">
        <v>0</v>
      </c>
      <c r="AC212">
        <v>0</v>
      </c>
      <c r="AD212">
        <v>0</v>
      </c>
      <c r="AE212">
        <v>0</v>
      </c>
      <c r="AF212">
        <v>50</v>
      </c>
      <c r="AG212">
        <v>101388</v>
      </c>
      <c r="AH212">
        <v>357697</v>
      </c>
      <c r="AI212">
        <v>319480</v>
      </c>
      <c r="AJ212">
        <v>66529</v>
      </c>
      <c r="AK212">
        <v>-298424</v>
      </c>
      <c r="AL212">
        <v>17637</v>
      </c>
      <c r="AM212">
        <v>40619</v>
      </c>
      <c r="AN212">
        <v>78481</v>
      </c>
      <c r="AO212">
        <v>224322</v>
      </c>
      <c r="AP212">
        <v>453837</v>
      </c>
      <c r="AQ212">
        <v>678159</v>
      </c>
      <c r="AR212">
        <v>-320462</v>
      </c>
      <c r="AS212">
        <v>104738</v>
      </c>
      <c r="AT212">
        <v>0</v>
      </c>
      <c r="AU212">
        <v>3627671</v>
      </c>
      <c r="AV212">
        <v>0</v>
      </c>
      <c r="AW212">
        <v>0</v>
      </c>
      <c r="AX212">
        <v>0</v>
      </c>
      <c r="AY212">
        <v>178620</v>
      </c>
      <c r="AZ212">
        <v>3911029</v>
      </c>
      <c r="BA212">
        <v>3590567</v>
      </c>
      <c r="BB212">
        <v>3724475</v>
      </c>
      <c r="BC212">
        <v>7315041</v>
      </c>
      <c r="BD212">
        <v>14300</v>
      </c>
      <c r="BE212">
        <v>3245179</v>
      </c>
      <c r="BF212">
        <v>0</v>
      </c>
      <c r="BG212">
        <v>0</v>
      </c>
      <c r="BH212">
        <v>225841</v>
      </c>
      <c r="BI212">
        <v>3485320</v>
      </c>
      <c r="BJ212">
        <v>0</v>
      </c>
      <c r="BK212">
        <v>0</v>
      </c>
      <c r="BL212">
        <v>0</v>
      </c>
      <c r="BM212">
        <v>0</v>
      </c>
      <c r="BN212">
        <v>0</v>
      </c>
      <c r="BO212">
        <v>0</v>
      </c>
      <c r="BP212">
        <v>13302222</v>
      </c>
      <c r="BQ212">
        <v>13302222</v>
      </c>
      <c r="BR212">
        <v>0</v>
      </c>
      <c r="BS212">
        <v>0</v>
      </c>
      <c r="BT212">
        <v>0</v>
      </c>
      <c r="BU212">
        <v>0</v>
      </c>
      <c r="BV212">
        <v>0</v>
      </c>
      <c r="BW212">
        <v>0</v>
      </c>
      <c r="BX212">
        <v>0</v>
      </c>
      <c r="BY212">
        <v>0</v>
      </c>
      <c r="BZ212">
        <v>0</v>
      </c>
      <c r="CA212">
        <v>0</v>
      </c>
      <c r="CB212">
        <v>0</v>
      </c>
      <c r="CC212">
        <v>0</v>
      </c>
      <c r="CD212">
        <v>0</v>
      </c>
      <c r="CE212">
        <v>0</v>
      </c>
      <c r="CF212">
        <v>0</v>
      </c>
      <c r="CG212" t="s">
        <v>7884</v>
      </c>
    </row>
    <row r="213" spans="1:85" x14ac:dyDescent="0.25">
      <c r="A213" t="s">
        <v>8271</v>
      </c>
      <c r="B213" t="s">
        <v>859</v>
      </c>
      <c r="C213" t="s">
        <v>8272</v>
      </c>
      <c r="D213" t="s">
        <v>6419</v>
      </c>
      <c r="E213" s="525">
        <v>45473</v>
      </c>
      <c r="F213" s="525">
        <v>45890</v>
      </c>
      <c r="G213">
        <v>18097946</v>
      </c>
      <c r="H213">
        <v>0</v>
      </c>
      <c r="I213">
        <v>12185504</v>
      </c>
      <c r="J213">
        <v>0</v>
      </c>
      <c r="K213">
        <v>5607366</v>
      </c>
      <c r="L213">
        <v>0</v>
      </c>
      <c r="M213">
        <v>-11522071</v>
      </c>
      <c r="N213">
        <v>24368745</v>
      </c>
      <c r="O213">
        <v>6160724</v>
      </c>
      <c r="P213">
        <v>651577</v>
      </c>
      <c r="Q213">
        <v>1141746</v>
      </c>
      <c r="R213">
        <v>5103282</v>
      </c>
      <c r="S213">
        <v>0</v>
      </c>
      <c r="T213">
        <v>325431</v>
      </c>
      <c r="U213">
        <v>0</v>
      </c>
      <c r="V213">
        <v>2808180</v>
      </c>
      <c r="W213">
        <v>16190940</v>
      </c>
      <c r="X213">
        <v>40559685</v>
      </c>
      <c r="Y213">
        <v>1015007</v>
      </c>
      <c r="Z213">
        <v>1683635</v>
      </c>
      <c r="AA213">
        <v>4355227</v>
      </c>
      <c r="AB213">
        <v>961178</v>
      </c>
      <c r="AC213">
        <v>10183079</v>
      </c>
      <c r="AD213">
        <v>41330212</v>
      </c>
      <c r="AE213">
        <v>745840</v>
      </c>
      <c r="AF213">
        <v>4104755</v>
      </c>
      <c r="AG213">
        <v>64378933</v>
      </c>
      <c r="AH213">
        <v>104938618</v>
      </c>
      <c r="AI213" s="1006">
        <v>28650580</v>
      </c>
      <c r="AJ213">
        <v>8274530</v>
      </c>
      <c r="AK213">
        <v>2931070</v>
      </c>
      <c r="AL213">
        <v>36115679</v>
      </c>
      <c r="AM213">
        <v>1448029</v>
      </c>
      <c r="AN213">
        <v>4785628</v>
      </c>
      <c r="AO213">
        <v>82205516</v>
      </c>
      <c r="AP213">
        <v>26928292</v>
      </c>
      <c r="AQ213">
        <v>109133808</v>
      </c>
      <c r="AR213">
        <v>-4195190</v>
      </c>
      <c r="AS213">
        <v>9633562</v>
      </c>
      <c r="AT213">
        <v>-8397941</v>
      </c>
      <c r="AU213">
        <v>39783318</v>
      </c>
      <c r="AV213" s="1006">
        <v>16302750</v>
      </c>
      <c r="AW213">
        <v>0</v>
      </c>
      <c r="AX213">
        <v>0</v>
      </c>
      <c r="AY213">
        <v>14851671</v>
      </c>
      <c r="AZ213">
        <v>72173360</v>
      </c>
      <c r="BA213">
        <v>67978170</v>
      </c>
      <c r="BB213">
        <v>400841483</v>
      </c>
      <c r="BC213">
        <v>468819653</v>
      </c>
      <c r="BD213">
        <v>5505275</v>
      </c>
      <c r="BE213">
        <v>87120361</v>
      </c>
      <c r="BF213">
        <v>231092</v>
      </c>
      <c r="BG213">
        <v>354126</v>
      </c>
      <c r="BH213">
        <v>9131075</v>
      </c>
      <c r="BI213">
        <v>102341929</v>
      </c>
      <c r="BJ213">
        <v>65115000</v>
      </c>
      <c r="BK213">
        <v>0</v>
      </c>
      <c r="BL213" s="1006">
        <v>149260000</v>
      </c>
      <c r="BM213">
        <v>214375000</v>
      </c>
      <c r="BN213">
        <v>14930588</v>
      </c>
      <c r="BO213">
        <v>0</v>
      </c>
      <c r="BP213">
        <v>11484779</v>
      </c>
      <c r="BQ213">
        <v>26415367</v>
      </c>
      <c r="BR213">
        <v>124265740</v>
      </c>
      <c r="BS213">
        <v>0</v>
      </c>
      <c r="BT213">
        <v>37741</v>
      </c>
      <c r="BU213">
        <v>9439590</v>
      </c>
      <c r="BV213">
        <v>0</v>
      </c>
      <c r="BW213">
        <v>3195980</v>
      </c>
      <c r="BX213" s="1006">
        <v>4420286000</v>
      </c>
      <c r="BY213">
        <v>5.35</v>
      </c>
      <c r="BZ213">
        <v>80429</v>
      </c>
      <c r="CA213">
        <v>7.62</v>
      </c>
      <c r="CB213">
        <v>144</v>
      </c>
      <c r="CC213">
        <v>11374258</v>
      </c>
      <c r="CD213">
        <v>8191701</v>
      </c>
      <c r="CE213">
        <v>23031191</v>
      </c>
      <c r="CF213">
        <v>2461551</v>
      </c>
      <c r="CG213" t="s">
        <v>7884</v>
      </c>
    </row>
    <row r="214" spans="1:85" x14ac:dyDescent="0.25">
      <c r="A214" t="s">
        <v>8271</v>
      </c>
      <c r="B214" t="s">
        <v>7881</v>
      </c>
      <c r="C214" t="s">
        <v>8273</v>
      </c>
      <c r="D214" t="s">
        <v>8274</v>
      </c>
      <c r="E214" s="525">
        <v>45473</v>
      </c>
      <c r="F214" s="525">
        <v>45649</v>
      </c>
      <c r="G214">
        <v>0</v>
      </c>
      <c r="H214">
        <v>0</v>
      </c>
      <c r="I214">
        <v>0</v>
      </c>
      <c r="J214">
        <v>0</v>
      </c>
      <c r="K214">
        <v>0</v>
      </c>
      <c r="L214">
        <v>0</v>
      </c>
      <c r="M214">
        <v>0</v>
      </c>
      <c r="N214">
        <v>0</v>
      </c>
      <c r="O214">
        <v>0</v>
      </c>
      <c r="P214">
        <v>88125</v>
      </c>
      <c r="Q214">
        <v>339490</v>
      </c>
      <c r="R214">
        <v>76682</v>
      </c>
      <c r="S214">
        <v>0</v>
      </c>
      <c r="T214">
        <v>80958</v>
      </c>
      <c r="U214">
        <v>0</v>
      </c>
      <c r="V214">
        <v>81090</v>
      </c>
      <c r="W214">
        <v>666345</v>
      </c>
      <c r="X214">
        <v>666345</v>
      </c>
      <c r="Y214">
        <v>91590</v>
      </c>
      <c r="Z214">
        <v>0</v>
      </c>
      <c r="AA214">
        <v>0</v>
      </c>
      <c r="AB214">
        <v>3263</v>
      </c>
      <c r="AC214">
        <v>185328</v>
      </c>
      <c r="AD214">
        <v>0</v>
      </c>
      <c r="AE214">
        <v>0</v>
      </c>
      <c r="AF214">
        <v>27864</v>
      </c>
      <c r="AG214">
        <v>308045</v>
      </c>
      <c r="AH214">
        <v>974390</v>
      </c>
      <c r="AI214">
        <v>712266</v>
      </c>
      <c r="AJ214">
        <v>193753</v>
      </c>
      <c r="AK214">
        <v>247569</v>
      </c>
      <c r="AL214">
        <v>134031</v>
      </c>
      <c r="AM214">
        <v>0</v>
      </c>
      <c r="AN214">
        <v>0</v>
      </c>
      <c r="AO214">
        <v>1287619</v>
      </c>
      <c r="AP214">
        <v>1301634</v>
      </c>
      <c r="AQ214">
        <v>2589253</v>
      </c>
      <c r="AR214">
        <v>-1614863</v>
      </c>
      <c r="AS214">
        <v>0</v>
      </c>
      <c r="AT214">
        <v>0</v>
      </c>
      <c r="AU214">
        <v>0</v>
      </c>
      <c r="AV214">
        <v>0</v>
      </c>
      <c r="AW214">
        <v>1147491</v>
      </c>
      <c r="AX214">
        <v>0</v>
      </c>
      <c r="AY214">
        <v>870736</v>
      </c>
      <c r="AZ214">
        <v>2018227</v>
      </c>
      <c r="BA214">
        <v>403364</v>
      </c>
      <c r="BB214">
        <v>12939946</v>
      </c>
      <c r="BC214" s="1006">
        <v>13343310</v>
      </c>
      <c r="BD214">
        <v>1155120</v>
      </c>
      <c r="BE214">
        <v>171639</v>
      </c>
      <c r="BF214">
        <v>0</v>
      </c>
      <c r="BG214">
        <v>0</v>
      </c>
      <c r="BH214">
        <v>119770</v>
      </c>
      <c r="BI214">
        <v>1446529</v>
      </c>
      <c r="BJ214">
        <v>0</v>
      </c>
      <c r="BK214">
        <v>0</v>
      </c>
      <c r="BL214">
        <v>0</v>
      </c>
      <c r="BM214">
        <v>0</v>
      </c>
      <c r="BN214">
        <v>0</v>
      </c>
      <c r="BO214">
        <v>0</v>
      </c>
      <c r="BP214">
        <v>0</v>
      </c>
      <c r="BQ214">
        <v>0</v>
      </c>
      <c r="BR214">
        <v>0</v>
      </c>
      <c r="BS214">
        <v>0</v>
      </c>
      <c r="BT214">
        <v>0</v>
      </c>
      <c r="BU214">
        <v>0</v>
      </c>
      <c r="BV214">
        <v>0</v>
      </c>
      <c r="BW214">
        <v>0</v>
      </c>
      <c r="BX214">
        <v>0</v>
      </c>
      <c r="BY214">
        <v>0</v>
      </c>
      <c r="BZ214">
        <v>0</v>
      </c>
      <c r="CA214">
        <v>0</v>
      </c>
      <c r="CB214">
        <v>0</v>
      </c>
      <c r="CC214">
        <v>0</v>
      </c>
      <c r="CD214">
        <v>0</v>
      </c>
      <c r="CE214">
        <v>0</v>
      </c>
      <c r="CF214">
        <v>0</v>
      </c>
      <c r="CG214" t="s">
        <v>7884</v>
      </c>
    </row>
    <row r="215" spans="1:85" x14ac:dyDescent="0.25">
      <c r="A215" t="s">
        <v>8051</v>
      </c>
      <c r="B215" t="s">
        <v>7881</v>
      </c>
      <c r="C215" t="s">
        <v>8275</v>
      </c>
      <c r="D215" t="s">
        <v>8276</v>
      </c>
      <c r="E215" s="525">
        <v>45565</v>
      </c>
      <c r="F215" s="525">
        <v>45749</v>
      </c>
      <c r="G215">
        <v>281756</v>
      </c>
      <c r="H215">
        <v>0</v>
      </c>
      <c r="I215">
        <v>181765</v>
      </c>
      <c r="J215">
        <v>0</v>
      </c>
      <c r="K215">
        <v>0</v>
      </c>
      <c r="L215">
        <v>0</v>
      </c>
      <c r="M215">
        <v>0</v>
      </c>
      <c r="N215">
        <v>463521</v>
      </c>
      <c r="O215">
        <v>0</v>
      </c>
      <c r="P215">
        <v>0</v>
      </c>
      <c r="Q215">
        <v>0</v>
      </c>
      <c r="R215">
        <v>0</v>
      </c>
      <c r="S215">
        <v>0</v>
      </c>
      <c r="T215">
        <v>125579</v>
      </c>
      <c r="U215">
        <v>0</v>
      </c>
      <c r="V215">
        <v>325105</v>
      </c>
      <c r="W215">
        <v>450684</v>
      </c>
      <c r="X215">
        <v>914205</v>
      </c>
      <c r="Y215">
        <v>0</v>
      </c>
      <c r="Z215">
        <v>18361</v>
      </c>
      <c r="AA215">
        <v>7034</v>
      </c>
      <c r="AB215">
        <v>235414</v>
      </c>
      <c r="AC215">
        <v>1615177</v>
      </c>
      <c r="AD215">
        <v>0</v>
      </c>
      <c r="AE215">
        <v>0</v>
      </c>
      <c r="AF215">
        <v>0</v>
      </c>
      <c r="AG215">
        <v>1875986</v>
      </c>
      <c r="AH215">
        <v>2790191</v>
      </c>
      <c r="AI215">
        <v>2322770</v>
      </c>
      <c r="AJ215">
        <v>59118</v>
      </c>
      <c r="AK215">
        <v>129017</v>
      </c>
      <c r="AL215">
        <v>22637</v>
      </c>
      <c r="AM215">
        <v>0</v>
      </c>
      <c r="AN215">
        <v>266063</v>
      </c>
      <c r="AO215">
        <v>2799605</v>
      </c>
      <c r="AP215">
        <v>4728046</v>
      </c>
      <c r="AQ215">
        <v>7527651</v>
      </c>
      <c r="AR215">
        <v>-4737460</v>
      </c>
      <c r="AS215">
        <v>367218</v>
      </c>
      <c r="AT215">
        <v>0</v>
      </c>
      <c r="AU215">
        <v>7589497</v>
      </c>
      <c r="AV215">
        <v>367238</v>
      </c>
      <c r="AW215">
        <v>0</v>
      </c>
      <c r="AX215">
        <v>0</v>
      </c>
      <c r="AY215">
        <v>8553388</v>
      </c>
      <c r="AZ215">
        <v>16877341</v>
      </c>
      <c r="BA215">
        <v>12139881</v>
      </c>
      <c r="BB215">
        <v>0</v>
      </c>
      <c r="BC215">
        <v>0</v>
      </c>
      <c r="BD215">
        <v>2984782</v>
      </c>
      <c r="BE215">
        <v>818447</v>
      </c>
      <c r="BF215">
        <v>7311731</v>
      </c>
      <c r="BG215">
        <v>0</v>
      </c>
      <c r="BH215">
        <v>299274</v>
      </c>
      <c r="BI215">
        <v>11414234</v>
      </c>
      <c r="BJ215">
        <v>0</v>
      </c>
      <c r="BK215">
        <v>0</v>
      </c>
      <c r="BL215">
        <v>0</v>
      </c>
      <c r="BM215">
        <v>0</v>
      </c>
      <c r="BN215">
        <v>0</v>
      </c>
      <c r="BO215">
        <v>0</v>
      </c>
      <c r="BP215">
        <v>4766871</v>
      </c>
      <c r="BQ215">
        <v>4766871</v>
      </c>
      <c r="BR215">
        <v>490178</v>
      </c>
      <c r="BS215">
        <v>0</v>
      </c>
      <c r="BT215">
        <v>0</v>
      </c>
      <c r="BU215">
        <v>0</v>
      </c>
      <c r="BV215">
        <v>0</v>
      </c>
      <c r="BW215">
        <v>87011</v>
      </c>
      <c r="BX215">
        <v>116274303</v>
      </c>
      <c r="BY215">
        <v>0.84</v>
      </c>
      <c r="BZ215">
        <v>3422</v>
      </c>
      <c r="CA215">
        <v>5.33</v>
      </c>
      <c r="CB215">
        <v>0</v>
      </c>
      <c r="CC215">
        <v>0</v>
      </c>
      <c r="CD215">
        <v>0</v>
      </c>
      <c r="CE215">
        <v>266063</v>
      </c>
      <c r="CF215">
        <v>166453</v>
      </c>
      <c r="CG215" t="s">
        <v>7884</v>
      </c>
    </row>
    <row r="216" spans="1:85" x14ac:dyDescent="0.25">
      <c r="A216" t="s">
        <v>7920</v>
      </c>
      <c r="B216" t="s">
        <v>7909</v>
      </c>
      <c r="C216" t="s">
        <v>8277</v>
      </c>
      <c r="D216" t="s">
        <v>1843</v>
      </c>
      <c r="E216" s="525">
        <v>45473</v>
      </c>
      <c r="F216" s="525">
        <v>45641</v>
      </c>
      <c r="G216">
        <v>67605407</v>
      </c>
      <c r="H216">
        <v>0</v>
      </c>
      <c r="I216">
        <v>123638562</v>
      </c>
      <c r="J216">
        <v>0</v>
      </c>
      <c r="K216">
        <v>770395</v>
      </c>
      <c r="L216">
        <v>35355751</v>
      </c>
      <c r="M216">
        <v>0</v>
      </c>
      <c r="N216">
        <v>227370115</v>
      </c>
      <c r="O216">
        <v>14139622</v>
      </c>
      <c r="P216">
        <v>382550</v>
      </c>
      <c r="Q216">
        <v>0</v>
      </c>
      <c r="R216">
        <v>10746635</v>
      </c>
      <c r="S216">
        <v>1306149</v>
      </c>
      <c r="T216">
        <v>2218157</v>
      </c>
      <c r="U216">
        <v>0</v>
      </c>
      <c r="V216">
        <v>19695775</v>
      </c>
      <c r="W216">
        <v>48488888</v>
      </c>
      <c r="X216">
        <v>275859003</v>
      </c>
      <c r="Y216">
        <v>21996217</v>
      </c>
      <c r="Z216">
        <v>5073660</v>
      </c>
      <c r="AA216">
        <v>26395259</v>
      </c>
      <c r="AB216">
        <v>6633906</v>
      </c>
      <c r="AC216">
        <v>19256608</v>
      </c>
      <c r="AD216">
        <v>21421907</v>
      </c>
      <c r="AE216">
        <v>0</v>
      </c>
      <c r="AF216">
        <v>4168711</v>
      </c>
      <c r="AG216">
        <v>104946268</v>
      </c>
      <c r="AH216">
        <v>380805271</v>
      </c>
      <c r="AI216">
        <v>62893468</v>
      </c>
      <c r="AJ216">
        <v>34803233</v>
      </c>
      <c r="AK216">
        <v>6267676</v>
      </c>
      <c r="AL216" s="1006">
        <v>71304120</v>
      </c>
      <c r="AM216">
        <v>3157005</v>
      </c>
      <c r="AN216">
        <v>91130970</v>
      </c>
      <c r="AO216">
        <v>269556472</v>
      </c>
      <c r="AP216">
        <v>112894763</v>
      </c>
      <c r="AQ216">
        <v>382451235</v>
      </c>
      <c r="AR216">
        <v>-1645964</v>
      </c>
      <c r="AS216">
        <v>42612491</v>
      </c>
      <c r="AT216">
        <v>-72026821</v>
      </c>
      <c r="AU216">
        <v>8553366</v>
      </c>
      <c r="AV216">
        <v>25468196</v>
      </c>
      <c r="AW216">
        <v>69863593</v>
      </c>
      <c r="AX216">
        <v>0</v>
      </c>
      <c r="AY216">
        <v>22576950</v>
      </c>
      <c r="AZ216">
        <v>97047775</v>
      </c>
      <c r="BA216">
        <v>95401811</v>
      </c>
      <c r="BB216">
        <v>2700957789</v>
      </c>
      <c r="BC216" s="1006">
        <v>2848757810</v>
      </c>
      <c r="BD216">
        <v>110916329</v>
      </c>
      <c r="BE216">
        <v>89832238</v>
      </c>
      <c r="BF216">
        <v>205111</v>
      </c>
      <c r="BG216">
        <v>7802</v>
      </c>
      <c r="BH216">
        <v>3557732</v>
      </c>
      <c r="BI216">
        <v>204519212</v>
      </c>
      <c r="BJ216">
        <v>1426350110</v>
      </c>
      <c r="BK216">
        <v>0</v>
      </c>
      <c r="BL216">
        <v>218777998</v>
      </c>
      <c r="BM216">
        <v>1645128108</v>
      </c>
      <c r="BN216">
        <v>118076397</v>
      </c>
      <c r="BO216">
        <v>0</v>
      </c>
      <c r="BP216">
        <v>599825994</v>
      </c>
      <c r="BQ216">
        <v>717902391</v>
      </c>
      <c r="BR216">
        <v>402121158</v>
      </c>
      <c r="BS216">
        <v>0</v>
      </c>
      <c r="BT216">
        <v>0</v>
      </c>
      <c r="BU216">
        <v>102940008</v>
      </c>
      <c r="BV216">
        <v>88861984</v>
      </c>
      <c r="BW216">
        <v>10868465</v>
      </c>
      <c r="BX216">
        <v>19229261829</v>
      </c>
      <c r="BY216">
        <v>4.92</v>
      </c>
      <c r="BZ216">
        <v>316855</v>
      </c>
      <c r="CA216">
        <v>20.92</v>
      </c>
      <c r="CB216">
        <v>758</v>
      </c>
      <c r="CC216">
        <v>42024084</v>
      </c>
      <c r="CD216" s="1006">
        <v>16212930</v>
      </c>
      <c r="CE216">
        <v>24445777</v>
      </c>
      <c r="CF216">
        <v>0</v>
      </c>
      <c r="CG216" t="s">
        <v>7884</v>
      </c>
    </row>
    <row r="217" spans="1:85" x14ac:dyDescent="0.25">
      <c r="A217" t="s">
        <v>8025</v>
      </c>
      <c r="B217" t="s">
        <v>7881</v>
      </c>
      <c r="C217" t="s">
        <v>8278</v>
      </c>
      <c r="D217" t="s">
        <v>8279</v>
      </c>
      <c r="E217" s="525">
        <v>45473</v>
      </c>
      <c r="F217" s="525">
        <v>45590</v>
      </c>
      <c r="G217">
        <v>10880</v>
      </c>
      <c r="H217">
        <v>0</v>
      </c>
      <c r="I217">
        <v>31351</v>
      </c>
      <c r="J217">
        <v>0</v>
      </c>
      <c r="K217">
        <v>0</v>
      </c>
      <c r="L217">
        <v>0</v>
      </c>
      <c r="M217">
        <v>0</v>
      </c>
      <c r="N217">
        <v>42231</v>
      </c>
      <c r="O217">
        <v>0</v>
      </c>
      <c r="P217">
        <v>0</v>
      </c>
      <c r="Q217">
        <v>344303</v>
      </c>
      <c r="R217">
        <v>0</v>
      </c>
      <c r="S217">
        <v>0</v>
      </c>
      <c r="T217">
        <v>0</v>
      </c>
      <c r="U217">
        <v>0</v>
      </c>
      <c r="V217">
        <v>18150</v>
      </c>
      <c r="W217">
        <v>362453</v>
      </c>
      <c r="X217">
        <v>404684</v>
      </c>
      <c r="Y217">
        <v>359494</v>
      </c>
      <c r="Z217">
        <v>0</v>
      </c>
      <c r="AA217">
        <v>0</v>
      </c>
      <c r="AB217">
        <v>750</v>
      </c>
      <c r="AC217">
        <v>256050</v>
      </c>
      <c r="AD217">
        <v>19990</v>
      </c>
      <c r="AE217">
        <v>0</v>
      </c>
      <c r="AF217">
        <v>186854</v>
      </c>
      <c r="AG217">
        <v>823138</v>
      </c>
      <c r="AH217">
        <v>1227822</v>
      </c>
      <c r="AI217">
        <v>473220</v>
      </c>
      <c r="AJ217">
        <v>85927</v>
      </c>
      <c r="AK217">
        <v>33193</v>
      </c>
      <c r="AL217">
        <v>0</v>
      </c>
      <c r="AM217">
        <v>0</v>
      </c>
      <c r="AN217">
        <v>545070</v>
      </c>
      <c r="AO217">
        <v>1137410</v>
      </c>
      <c r="AP217">
        <v>0</v>
      </c>
      <c r="AQ217">
        <v>1137410</v>
      </c>
      <c r="AR217">
        <v>90412</v>
      </c>
      <c r="AS217">
        <v>0</v>
      </c>
      <c r="AT217">
        <v>0</v>
      </c>
      <c r="AU217">
        <v>1049959</v>
      </c>
      <c r="AV217">
        <v>0</v>
      </c>
      <c r="AW217">
        <v>0</v>
      </c>
      <c r="AX217">
        <v>0</v>
      </c>
      <c r="AY217">
        <v>22165</v>
      </c>
      <c r="AZ217">
        <v>1072124</v>
      </c>
      <c r="BA217">
        <v>1162536</v>
      </c>
      <c r="BB217">
        <v>0</v>
      </c>
      <c r="BC217">
        <v>0</v>
      </c>
      <c r="BD217">
        <v>986143</v>
      </c>
      <c r="BE217">
        <v>0</v>
      </c>
      <c r="BF217">
        <v>0</v>
      </c>
      <c r="BG217">
        <v>0</v>
      </c>
      <c r="BH217">
        <v>0</v>
      </c>
      <c r="BI217">
        <v>986143</v>
      </c>
      <c r="BJ217">
        <v>1195000</v>
      </c>
      <c r="BK217">
        <v>0</v>
      </c>
      <c r="BL217">
        <v>0</v>
      </c>
      <c r="BM217">
        <v>1195000</v>
      </c>
      <c r="BN217">
        <v>0</v>
      </c>
      <c r="BO217">
        <v>0</v>
      </c>
      <c r="BP217">
        <v>0</v>
      </c>
      <c r="BQ217">
        <v>0</v>
      </c>
      <c r="BR217">
        <v>0</v>
      </c>
      <c r="BS217">
        <v>0</v>
      </c>
      <c r="BT217">
        <v>0</v>
      </c>
      <c r="BU217">
        <v>0</v>
      </c>
      <c r="BV217">
        <v>0</v>
      </c>
      <c r="BW217">
        <v>0</v>
      </c>
      <c r="BX217">
        <v>0</v>
      </c>
      <c r="BY217">
        <v>0</v>
      </c>
      <c r="BZ217">
        <v>0</v>
      </c>
      <c r="CA217">
        <v>0</v>
      </c>
      <c r="CB217">
        <v>0</v>
      </c>
      <c r="CC217">
        <v>0</v>
      </c>
      <c r="CD217">
        <v>0</v>
      </c>
      <c r="CE217">
        <v>0</v>
      </c>
      <c r="CF217">
        <v>0</v>
      </c>
      <c r="CG217" t="s">
        <v>7884</v>
      </c>
    </row>
    <row r="218" spans="1:85" x14ac:dyDescent="0.25">
      <c r="A218" t="s">
        <v>7907</v>
      </c>
      <c r="B218" t="s">
        <v>7881</v>
      </c>
      <c r="C218" t="s">
        <v>8280</v>
      </c>
      <c r="D218" t="s">
        <v>8281</v>
      </c>
      <c r="E218" s="525">
        <v>45473</v>
      </c>
      <c r="F218" s="525">
        <v>45680</v>
      </c>
      <c r="G218">
        <v>32832</v>
      </c>
      <c r="H218">
        <v>0</v>
      </c>
      <c r="I218">
        <v>78717</v>
      </c>
      <c r="J218">
        <v>0</v>
      </c>
      <c r="K218">
        <v>961</v>
      </c>
      <c r="L218">
        <v>0</v>
      </c>
      <c r="M218">
        <v>0</v>
      </c>
      <c r="N218">
        <v>112510</v>
      </c>
      <c r="O218">
        <v>0</v>
      </c>
      <c r="P218">
        <v>0</v>
      </c>
      <c r="Q218">
        <v>59234</v>
      </c>
      <c r="R218">
        <v>107129</v>
      </c>
      <c r="S218">
        <v>0</v>
      </c>
      <c r="T218">
        <v>18518</v>
      </c>
      <c r="U218">
        <v>0</v>
      </c>
      <c r="V218">
        <v>14066</v>
      </c>
      <c r="W218">
        <v>198947</v>
      </c>
      <c r="X218">
        <v>311457</v>
      </c>
      <c r="Y218">
        <v>29096</v>
      </c>
      <c r="Z218">
        <v>0</v>
      </c>
      <c r="AA218">
        <v>0</v>
      </c>
      <c r="AB218">
        <v>0</v>
      </c>
      <c r="AC218">
        <v>75489</v>
      </c>
      <c r="AD218">
        <v>0</v>
      </c>
      <c r="AE218">
        <v>0</v>
      </c>
      <c r="AF218">
        <v>75230</v>
      </c>
      <c r="AG218">
        <v>179815</v>
      </c>
      <c r="AH218">
        <v>491272</v>
      </c>
      <c r="AI218">
        <v>449627</v>
      </c>
      <c r="AJ218">
        <v>65930</v>
      </c>
      <c r="AK218">
        <v>21128</v>
      </c>
      <c r="AL218">
        <v>24784</v>
      </c>
      <c r="AM218">
        <v>94496</v>
      </c>
      <c r="AN218">
        <v>0</v>
      </c>
      <c r="AO218">
        <v>655965</v>
      </c>
      <c r="AP218">
        <v>0</v>
      </c>
      <c r="AQ218">
        <v>655965</v>
      </c>
      <c r="AR218">
        <v>-164693</v>
      </c>
      <c r="AS218">
        <v>5718</v>
      </c>
      <c r="AT218">
        <v>0</v>
      </c>
      <c r="AU218">
        <v>140836</v>
      </c>
      <c r="AV218">
        <v>34078</v>
      </c>
      <c r="AW218">
        <v>271608</v>
      </c>
      <c r="AX218">
        <v>0</v>
      </c>
      <c r="AY218">
        <v>5181</v>
      </c>
      <c r="AZ218">
        <v>457421</v>
      </c>
      <c r="BA218">
        <v>292728</v>
      </c>
      <c r="BB218">
        <v>0</v>
      </c>
      <c r="BC218">
        <v>0</v>
      </c>
      <c r="BD218">
        <v>298001</v>
      </c>
      <c r="BE218">
        <v>0</v>
      </c>
      <c r="BF218">
        <v>0</v>
      </c>
      <c r="BG218">
        <v>0</v>
      </c>
      <c r="BH218">
        <v>0</v>
      </c>
      <c r="BI218">
        <v>298001</v>
      </c>
      <c r="BJ218">
        <v>0</v>
      </c>
      <c r="BK218">
        <v>0</v>
      </c>
      <c r="BL218">
        <v>0</v>
      </c>
      <c r="BM218">
        <v>0</v>
      </c>
      <c r="BN218">
        <v>0</v>
      </c>
      <c r="BO218">
        <v>0</v>
      </c>
      <c r="BP218">
        <v>0</v>
      </c>
      <c r="BQ218">
        <v>0</v>
      </c>
      <c r="BR218">
        <v>0</v>
      </c>
      <c r="BS218">
        <v>0</v>
      </c>
      <c r="BT218">
        <v>0</v>
      </c>
      <c r="BU218">
        <v>21053</v>
      </c>
      <c r="BV218">
        <v>0</v>
      </c>
      <c r="BW218">
        <v>0</v>
      </c>
      <c r="BX218">
        <v>0</v>
      </c>
      <c r="BY218">
        <v>0</v>
      </c>
      <c r="BZ218">
        <v>0</v>
      </c>
      <c r="CA218">
        <v>0</v>
      </c>
      <c r="CB218">
        <v>0</v>
      </c>
      <c r="CC218">
        <v>0</v>
      </c>
      <c r="CD218">
        <v>0</v>
      </c>
      <c r="CE218">
        <v>0</v>
      </c>
      <c r="CF218">
        <v>0</v>
      </c>
      <c r="CG218" t="s">
        <v>7884</v>
      </c>
    </row>
    <row r="219" spans="1:85" x14ac:dyDescent="0.25">
      <c r="A219" t="s">
        <v>7942</v>
      </c>
      <c r="B219" t="s">
        <v>7881</v>
      </c>
      <c r="C219" t="s">
        <v>8282</v>
      </c>
      <c r="D219" t="s">
        <v>6579</v>
      </c>
      <c r="E219" s="525">
        <v>45412</v>
      </c>
      <c r="F219" s="525">
        <v>45590</v>
      </c>
      <c r="G219">
        <v>252547</v>
      </c>
      <c r="H219">
        <v>0</v>
      </c>
      <c r="I219">
        <v>78024</v>
      </c>
      <c r="J219">
        <v>0</v>
      </c>
      <c r="K219">
        <v>0</v>
      </c>
      <c r="L219">
        <v>0</v>
      </c>
      <c r="M219">
        <v>0</v>
      </c>
      <c r="N219">
        <v>330571</v>
      </c>
      <c r="O219">
        <v>6147214</v>
      </c>
      <c r="P219">
        <v>0</v>
      </c>
      <c r="Q219">
        <v>0</v>
      </c>
      <c r="R219">
        <v>-237677</v>
      </c>
      <c r="S219">
        <v>0</v>
      </c>
      <c r="T219">
        <v>923934</v>
      </c>
      <c r="U219">
        <v>0</v>
      </c>
      <c r="V219">
        <v>783216</v>
      </c>
      <c r="W219">
        <v>7616687</v>
      </c>
      <c r="X219">
        <v>7947258</v>
      </c>
      <c r="Y219">
        <v>1188980</v>
      </c>
      <c r="Z219">
        <v>38201</v>
      </c>
      <c r="AA219">
        <v>0</v>
      </c>
      <c r="AB219">
        <v>50944</v>
      </c>
      <c r="AC219">
        <v>302066</v>
      </c>
      <c r="AD219">
        <v>1351728</v>
      </c>
      <c r="AE219">
        <v>0</v>
      </c>
      <c r="AF219">
        <v>1181883</v>
      </c>
      <c r="AG219">
        <v>4113802</v>
      </c>
      <c r="AH219">
        <v>12061060</v>
      </c>
      <c r="AI219">
        <v>4329865</v>
      </c>
      <c r="AJ219">
        <v>601678</v>
      </c>
      <c r="AK219">
        <v>2485630</v>
      </c>
      <c r="AL219">
        <v>5168307</v>
      </c>
      <c r="AM219">
        <v>366551</v>
      </c>
      <c r="AN219">
        <v>726216</v>
      </c>
      <c r="AO219">
        <v>13678247</v>
      </c>
      <c r="AP219">
        <v>14648835</v>
      </c>
      <c r="AQ219">
        <v>28327082</v>
      </c>
      <c r="AR219">
        <v>-16266022</v>
      </c>
      <c r="AS219">
        <v>2594833</v>
      </c>
      <c r="AT219">
        <v>-1464037</v>
      </c>
      <c r="AU219">
        <v>2917668</v>
      </c>
      <c r="AV219">
        <v>544870</v>
      </c>
      <c r="AW219">
        <v>8503049</v>
      </c>
      <c r="AX219">
        <v>-9200</v>
      </c>
      <c r="AY219">
        <v>5036859</v>
      </c>
      <c r="AZ219">
        <v>18124042</v>
      </c>
      <c r="BA219">
        <v>1858020</v>
      </c>
      <c r="BB219">
        <v>180376782</v>
      </c>
      <c r="BC219" s="1006">
        <v>182234800</v>
      </c>
      <c r="BD219">
        <v>9641567</v>
      </c>
      <c r="BE219">
        <v>125223</v>
      </c>
      <c r="BF219">
        <v>0</v>
      </c>
      <c r="BG219">
        <v>502109</v>
      </c>
      <c r="BH219">
        <v>2639111</v>
      </c>
      <c r="BI219">
        <v>12908010</v>
      </c>
      <c r="BJ219">
        <v>49992975</v>
      </c>
      <c r="BK219">
        <v>0</v>
      </c>
      <c r="BL219">
        <v>0</v>
      </c>
      <c r="BM219">
        <v>49992975</v>
      </c>
      <c r="BN219">
        <v>8826852</v>
      </c>
      <c r="BO219">
        <v>0</v>
      </c>
      <c r="BP219">
        <v>0</v>
      </c>
      <c r="BQ219">
        <v>8826852</v>
      </c>
      <c r="BR219">
        <v>32844880</v>
      </c>
      <c r="BS219">
        <v>0</v>
      </c>
      <c r="BT219">
        <v>11841</v>
      </c>
      <c r="BU219">
        <v>3687159</v>
      </c>
      <c r="BV219">
        <v>3340059</v>
      </c>
      <c r="BW219">
        <v>118463</v>
      </c>
      <c r="BX219">
        <v>2994613497</v>
      </c>
      <c r="BY219">
        <v>1.96</v>
      </c>
      <c r="BZ219">
        <v>43913</v>
      </c>
      <c r="CA219">
        <v>2.79</v>
      </c>
      <c r="CB219">
        <v>43</v>
      </c>
      <c r="CC219">
        <v>49116</v>
      </c>
      <c r="CD219">
        <v>808723</v>
      </c>
      <c r="CE219">
        <v>1963227</v>
      </c>
      <c r="CF219">
        <v>67275</v>
      </c>
      <c r="CG219" t="s">
        <v>7884</v>
      </c>
    </row>
    <row r="220" spans="1:85" x14ac:dyDescent="0.25">
      <c r="A220" t="s">
        <v>7916</v>
      </c>
      <c r="B220" t="s">
        <v>7886</v>
      </c>
      <c r="C220" t="s">
        <v>8283</v>
      </c>
      <c r="D220" t="s">
        <v>8284</v>
      </c>
      <c r="E220" s="525">
        <v>45473</v>
      </c>
      <c r="F220" s="525">
        <v>45581</v>
      </c>
      <c r="G220">
        <v>1145703</v>
      </c>
      <c r="H220">
        <v>0</v>
      </c>
      <c r="I220">
        <v>504429</v>
      </c>
      <c r="J220">
        <v>0</v>
      </c>
      <c r="K220">
        <v>30450</v>
      </c>
      <c r="L220">
        <v>0</v>
      </c>
      <c r="M220">
        <v>0</v>
      </c>
      <c r="N220">
        <v>1680582</v>
      </c>
      <c r="O220">
        <v>0</v>
      </c>
      <c r="P220">
        <v>556600</v>
      </c>
      <c r="Q220">
        <v>5017011</v>
      </c>
      <c r="R220">
        <v>4027456</v>
      </c>
      <c r="S220">
        <v>0</v>
      </c>
      <c r="T220">
        <v>3131225</v>
      </c>
      <c r="U220">
        <v>81262</v>
      </c>
      <c r="V220">
        <v>316134</v>
      </c>
      <c r="W220">
        <v>13129688</v>
      </c>
      <c r="X220">
        <v>14810270</v>
      </c>
      <c r="Y220">
        <v>1646014</v>
      </c>
      <c r="Z220">
        <v>534420</v>
      </c>
      <c r="AA220">
        <v>551184</v>
      </c>
      <c r="AB220">
        <v>573664</v>
      </c>
      <c r="AC220">
        <v>3024669</v>
      </c>
      <c r="AD220">
        <v>5088360</v>
      </c>
      <c r="AE220">
        <v>0</v>
      </c>
      <c r="AF220">
        <v>368670</v>
      </c>
      <c r="AG220">
        <v>11786981</v>
      </c>
      <c r="AH220">
        <v>26597251</v>
      </c>
      <c r="AI220">
        <v>11329603</v>
      </c>
      <c r="AJ220">
        <v>1087068</v>
      </c>
      <c r="AK220">
        <v>849713</v>
      </c>
      <c r="AL220">
        <v>6843458</v>
      </c>
      <c r="AM220">
        <v>638960</v>
      </c>
      <c r="AN220">
        <v>1331941</v>
      </c>
      <c r="AO220">
        <v>22080743</v>
      </c>
      <c r="AP220">
        <v>15513965</v>
      </c>
      <c r="AQ220">
        <v>37594708</v>
      </c>
      <c r="AR220">
        <v>-10997457</v>
      </c>
      <c r="AS220">
        <v>4083440</v>
      </c>
      <c r="AT220">
        <v>-690855</v>
      </c>
      <c r="AU220">
        <v>21315473</v>
      </c>
      <c r="AV220">
        <v>4175776</v>
      </c>
      <c r="AW220">
        <v>4060000</v>
      </c>
      <c r="AX220">
        <v>0</v>
      </c>
      <c r="AY220">
        <v>699299</v>
      </c>
      <c r="AZ220">
        <v>33643133</v>
      </c>
      <c r="BA220">
        <v>22645676</v>
      </c>
      <c r="BB220">
        <v>365810196</v>
      </c>
      <c r="BC220">
        <v>388455872</v>
      </c>
      <c r="BD220">
        <v>1130112</v>
      </c>
      <c r="BE220">
        <v>18827135</v>
      </c>
      <c r="BF220">
        <v>8231346</v>
      </c>
      <c r="BG220">
        <v>467510</v>
      </c>
      <c r="BH220">
        <v>7957779</v>
      </c>
      <c r="BI220">
        <v>36613882</v>
      </c>
      <c r="BJ220">
        <v>0</v>
      </c>
      <c r="BK220">
        <v>0</v>
      </c>
      <c r="BL220">
        <v>14706032</v>
      </c>
      <c r="BM220">
        <v>14706032</v>
      </c>
      <c r="BN220">
        <v>1364135</v>
      </c>
      <c r="BO220">
        <v>0</v>
      </c>
      <c r="BP220">
        <v>1844710</v>
      </c>
      <c r="BQ220">
        <v>3208845</v>
      </c>
      <c r="BR220">
        <v>69576596</v>
      </c>
      <c r="BS220">
        <v>0</v>
      </c>
      <c r="BT220">
        <v>46297</v>
      </c>
      <c r="BU220">
        <v>0</v>
      </c>
      <c r="BV220">
        <v>0</v>
      </c>
      <c r="BW220">
        <v>922155</v>
      </c>
      <c r="BX220">
        <v>1080719936</v>
      </c>
      <c r="BY220">
        <v>1.4</v>
      </c>
      <c r="BZ220">
        <v>300296</v>
      </c>
      <c r="CA220">
        <v>1.82</v>
      </c>
      <c r="CB220">
        <v>112</v>
      </c>
      <c r="CC220">
        <v>792336</v>
      </c>
      <c r="CD220">
        <v>1427023</v>
      </c>
      <c r="CE220">
        <v>771246</v>
      </c>
      <c r="CF220">
        <v>190611</v>
      </c>
      <c r="CG220" t="s">
        <v>7884</v>
      </c>
    </row>
    <row r="221" spans="1:85" x14ac:dyDescent="0.25">
      <c r="A221" t="s">
        <v>7885</v>
      </c>
      <c r="B221" t="s">
        <v>7881</v>
      </c>
      <c r="C221" t="s">
        <v>8285</v>
      </c>
      <c r="D221" t="s">
        <v>6325</v>
      </c>
      <c r="E221" s="525">
        <v>45473</v>
      </c>
      <c r="F221" s="525">
        <v>45643</v>
      </c>
      <c r="G221">
        <v>311068</v>
      </c>
      <c r="H221">
        <v>0</v>
      </c>
      <c r="I221">
        <v>371864</v>
      </c>
      <c r="J221">
        <v>0</v>
      </c>
      <c r="K221">
        <v>0</v>
      </c>
      <c r="L221">
        <v>0</v>
      </c>
      <c r="M221">
        <v>0</v>
      </c>
      <c r="N221">
        <v>682932</v>
      </c>
      <c r="O221">
        <v>0</v>
      </c>
      <c r="P221">
        <v>0</v>
      </c>
      <c r="Q221">
        <v>1198564</v>
      </c>
      <c r="R221">
        <v>0</v>
      </c>
      <c r="S221">
        <v>71534</v>
      </c>
      <c r="T221">
        <v>263984</v>
      </c>
      <c r="U221">
        <v>40533</v>
      </c>
      <c r="V221">
        <v>118290</v>
      </c>
      <c r="W221">
        <v>1692905</v>
      </c>
      <c r="X221">
        <v>2375837</v>
      </c>
      <c r="Y221">
        <v>1374066</v>
      </c>
      <c r="Z221">
        <v>68171</v>
      </c>
      <c r="AA221">
        <v>0</v>
      </c>
      <c r="AB221">
        <v>152435</v>
      </c>
      <c r="AC221">
        <v>541389</v>
      </c>
      <c r="AD221">
        <v>730644</v>
      </c>
      <c r="AE221">
        <v>0</v>
      </c>
      <c r="AF221">
        <v>0</v>
      </c>
      <c r="AG221">
        <v>2866705</v>
      </c>
      <c r="AH221">
        <v>5242542</v>
      </c>
      <c r="AI221">
        <v>2699336</v>
      </c>
      <c r="AJ221">
        <v>472344</v>
      </c>
      <c r="AK221">
        <v>35497</v>
      </c>
      <c r="AL221">
        <v>120952</v>
      </c>
      <c r="AM221">
        <v>219255</v>
      </c>
      <c r="AN221">
        <v>1440025</v>
      </c>
      <c r="AO221">
        <v>4987409</v>
      </c>
      <c r="AP221">
        <v>6682983</v>
      </c>
      <c r="AQ221">
        <v>11670392</v>
      </c>
      <c r="AR221">
        <v>-6427850</v>
      </c>
      <c r="AS221">
        <v>635836</v>
      </c>
      <c r="AT221">
        <v>-190099</v>
      </c>
      <c r="AU221">
        <v>12619929</v>
      </c>
      <c r="AV221">
        <v>390899</v>
      </c>
      <c r="AW221">
        <v>0</v>
      </c>
      <c r="AX221">
        <v>-4854409</v>
      </c>
      <c r="AY221">
        <v>332563</v>
      </c>
      <c r="AZ221">
        <v>8934719</v>
      </c>
      <c r="BA221">
        <v>2506869</v>
      </c>
      <c r="BB221">
        <v>61088333</v>
      </c>
      <c r="BC221">
        <v>63595203</v>
      </c>
      <c r="BD221">
        <v>5197814</v>
      </c>
      <c r="BE221">
        <v>374511</v>
      </c>
      <c r="BF221">
        <v>939923</v>
      </c>
      <c r="BG221">
        <v>69649</v>
      </c>
      <c r="BH221">
        <v>2015875</v>
      </c>
      <c r="BI221">
        <v>8597772</v>
      </c>
      <c r="BJ221">
        <v>3607314</v>
      </c>
      <c r="BK221">
        <v>2327567</v>
      </c>
      <c r="BL221">
        <v>0</v>
      </c>
      <c r="BM221">
        <v>5934881</v>
      </c>
      <c r="BN221">
        <v>0</v>
      </c>
      <c r="BO221">
        <v>0</v>
      </c>
      <c r="BP221">
        <v>6957084</v>
      </c>
      <c r="BQ221">
        <v>6957084</v>
      </c>
      <c r="BR221">
        <v>369376</v>
      </c>
      <c r="BS221">
        <v>0</v>
      </c>
      <c r="BT221">
        <v>0</v>
      </c>
      <c r="BU221">
        <v>0</v>
      </c>
      <c r="BV221">
        <v>0</v>
      </c>
      <c r="BW221">
        <v>91435</v>
      </c>
      <c r="BX221">
        <v>233549368</v>
      </c>
      <c r="BY221">
        <v>1.38</v>
      </c>
      <c r="BZ221">
        <v>37474</v>
      </c>
      <c r="CA221">
        <v>7.47</v>
      </c>
      <c r="CB221">
        <v>28</v>
      </c>
      <c r="CC221">
        <v>427774</v>
      </c>
      <c r="CD221">
        <v>137634</v>
      </c>
      <c r="CE221">
        <v>1024265</v>
      </c>
      <c r="CF221">
        <v>80000</v>
      </c>
      <c r="CG221" t="s">
        <v>7884</v>
      </c>
    </row>
    <row r="222" spans="1:85" x14ac:dyDescent="0.25">
      <c r="A222" t="s">
        <v>7995</v>
      </c>
      <c r="B222" t="s">
        <v>7881</v>
      </c>
      <c r="C222" t="s">
        <v>8286</v>
      </c>
      <c r="D222" t="s">
        <v>8287</v>
      </c>
      <c r="E222" s="525">
        <v>45473</v>
      </c>
      <c r="F222" s="525">
        <v>45645</v>
      </c>
      <c r="G222">
        <v>38988</v>
      </c>
      <c r="H222">
        <v>0</v>
      </c>
      <c r="I222">
        <v>55856</v>
      </c>
      <c r="J222">
        <v>0</v>
      </c>
      <c r="K222">
        <v>0</v>
      </c>
      <c r="L222">
        <v>0</v>
      </c>
      <c r="M222">
        <v>0</v>
      </c>
      <c r="N222">
        <v>94844</v>
      </c>
      <c r="O222">
        <v>0</v>
      </c>
      <c r="P222">
        <v>0</v>
      </c>
      <c r="Q222">
        <v>35744</v>
      </c>
      <c r="R222">
        <v>81516</v>
      </c>
      <c r="S222">
        <v>0</v>
      </c>
      <c r="T222">
        <v>24420</v>
      </c>
      <c r="U222">
        <v>0</v>
      </c>
      <c r="V222">
        <v>22594</v>
      </c>
      <c r="W222">
        <v>164274</v>
      </c>
      <c r="X222">
        <v>259118</v>
      </c>
      <c r="Y222">
        <v>87933</v>
      </c>
      <c r="Z222">
        <v>11050</v>
      </c>
      <c r="AA222">
        <v>0</v>
      </c>
      <c r="AB222">
        <v>0</v>
      </c>
      <c r="AC222">
        <v>2680</v>
      </c>
      <c r="AD222">
        <v>0</v>
      </c>
      <c r="AE222">
        <v>0</v>
      </c>
      <c r="AF222">
        <v>44240</v>
      </c>
      <c r="AG222">
        <v>145903</v>
      </c>
      <c r="AH222">
        <v>405021</v>
      </c>
      <c r="AI222">
        <v>470055</v>
      </c>
      <c r="AJ222">
        <v>102520</v>
      </c>
      <c r="AK222">
        <v>96219</v>
      </c>
      <c r="AL222">
        <v>19983</v>
      </c>
      <c r="AM222">
        <v>42663</v>
      </c>
      <c r="AN222">
        <v>1632001</v>
      </c>
      <c r="AO222">
        <v>2363441</v>
      </c>
      <c r="AP222">
        <v>0</v>
      </c>
      <c r="AQ222">
        <v>2363441</v>
      </c>
      <c r="AR222">
        <v>-1958420</v>
      </c>
      <c r="AS222">
        <v>76766</v>
      </c>
      <c r="AT222">
        <v>0</v>
      </c>
      <c r="AU222">
        <v>11430462</v>
      </c>
      <c r="AV222">
        <v>20564</v>
      </c>
      <c r="AW222">
        <v>0</v>
      </c>
      <c r="AX222">
        <v>0</v>
      </c>
      <c r="AY222">
        <v>394990</v>
      </c>
      <c r="AZ222">
        <v>11922782</v>
      </c>
      <c r="BA222">
        <v>9964362</v>
      </c>
      <c r="BB222">
        <v>2206883</v>
      </c>
      <c r="BC222">
        <v>2217782</v>
      </c>
      <c r="BD222">
        <v>0</v>
      </c>
      <c r="BE222">
        <v>14620054</v>
      </c>
      <c r="BF222">
        <v>0</v>
      </c>
      <c r="BG222">
        <v>0</v>
      </c>
      <c r="BH222">
        <v>0</v>
      </c>
      <c r="BI222">
        <v>14620054</v>
      </c>
      <c r="BJ222">
        <v>0</v>
      </c>
      <c r="BK222">
        <v>0</v>
      </c>
      <c r="BL222">
        <v>0</v>
      </c>
      <c r="BM222">
        <v>0</v>
      </c>
      <c r="BN222">
        <v>0</v>
      </c>
      <c r="BO222">
        <v>0</v>
      </c>
      <c r="BP222">
        <v>0</v>
      </c>
      <c r="BQ222">
        <v>0</v>
      </c>
      <c r="BR222">
        <v>711227</v>
      </c>
      <c r="BS222">
        <v>0</v>
      </c>
      <c r="BT222">
        <v>0</v>
      </c>
      <c r="BU222">
        <v>0</v>
      </c>
      <c r="BV222">
        <v>0</v>
      </c>
      <c r="BW222">
        <v>0</v>
      </c>
      <c r="BX222">
        <v>0</v>
      </c>
      <c r="BY222">
        <v>0</v>
      </c>
      <c r="BZ222">
        <v>0</v>
      </c>
      <c r="CA222">
        <v>0</v>
      </c>
      <c r="CB222">
        <v>0</v>
      </c>
      <c r="CC222">
        <v>0</v>
      </c>
      <c r="CD222">
        <v>0</v>
      </c>
      <c r="CE222">
        <v>0</v>
      </c>
      <c r="CF222">
        <v>0</v>
      </c>
      <c r="CG222" t="s">
        <v>7884</v>
      </c>
    </row>
    <row r="223" spans="1:85" x14ac:dyDescent="0.25">
      <c r="A223" t="s">
        <v>7920</v>
      </c>
      <c r="B223" t="s">
        <v>859</v>
      </c>
      <c r="C223" t="s">
        <v>8288</v>
      </c>
      <c r="D223" t="s">
        <v>6436</v>
      </c>
      <c r="E223" s="525">
        <v>45473</v>
      </c>
      <c r="F223" s="525">
        <v>45641</v>
      </c>
      <c r="G223">
        <v>18329247</v>
      </c>
      <c r="H223">
        <v>0</v>
      </c>
      <c r="I223">
        <v>16830518</v>
      </c>
      <c r="J223">
        <v>0</v>
      </c>
      <c r="K223">
        <v>396035</v>
      </c>
      <c r="L223">
        <v>0</v>
      </c>
      <c r="M223">
        <v>0</v>
      </c>
      <c r="N223">
        <v>35555800</v>
      </c>
      <c r="O223">
        <v>1472581</v>
      </c>
      <c r="P223">
        <v>229901</v>
      </c>
      <c r="Q223">
        <v>0</v>
      </c>
      <c r="R223">
        <v>1351179</v>
      </c>
      <c r="S223">
        <v>664120</v>
      </c>
      <c r="T223">
        <v>87075</v>
      </c>
      <c r="U223">
        <v>0</v>
      </c>
      <c r="V223">
        <v>1220490</v>
      </c>
      <c r="W223">
        <v>5025346</v>
      </c>
      <c r="X223">
        <v>40581146</v>
      </c>
      <c r="Y223">
        <v>4538072</v>
      </c>
      <c r="Z223">
        <v>554130</v>
      </c>
      <c r="AA223">
        <v>3632416</v>
      </c>
      <c r="AB223">
        <v>1392863</v>
      </c>
      <c r="AC223">
        <v>22728972</v>
      </c>
      <c r="AD223">
        <v>6354730</v>
      </c>
      <c r="AE223">
        <v>0</v>
      </c>
      <c r="AF223">
        <v>614889</v>
      </c>
      <c r="AG223">
        <v>39816072</v>
      </c>
      <c r="AH223">
        <v>80397218</v>
      </c>
      <c r="AI223">
        <v>19948525</v>
      </c>
      <c r="AJ223">
        <v>8452241</v>
      </c>
      <c r="AK223">
        <v>2377533</v>
      </c>
      <c r="AL223">
        <v>15451354</v>
      </c>
      <c r="AM223">
        <v>709667</v>
      </c>
      <c r="AN223">
        <v>13654556</v>
      </c>
      <c r="AO223">
        <v>60593876</v>
      </c>
      <c r="AP223" s="1006">
        <v>25377730</v>
      </c>
      <c r="AQ223">
        <v>85971606</v>
      </c>
      <c r="AR223">
        <v>-5574388</v>
      </c>
      <c r="AS223">
        <v>9578906</v>
      </c>
      <c r="AT223">
        <v>-15745915</v>
      </c>
      <c r="AU223">
        <v>3248425</v>
      </c>
      <c r="AV223">
        <v>6118983</v>
      </c>
      <c r="AW223">
        <v>0</v>
      </c>
      <c r="AX223">
        <v>0</v>
      </c>
      <c r="AY223">
        <v>13949762</v>
      </c>
      <c r="AZ223">
        <v>17150161</v>
      </c>
      <c r="BA223">
        <v>11575773</v>
      </c>
      <c r="BB223">
        <v>0</v>
      </c>
      <c r="BC223">
        <v>0</v>
      </c>
      <c r="BD223">
        <v>2680664</v>
      </c>
      <c r="BE223">
        <v>25932624</v>
      </c>
      <c r="BF223">
        <v>0</v>
      </c>
      <c r="BG223">
        <v>76959</v>
      </c>
      <c r="BH223">
        <v>261</v>
      </c>
      <c r="BI223">
        <v>28690508</v>
      </c>
      <c r="BJ223">
        <v>220801660</v>
      </c>
      <c r="BK223">
        <v>0</v>
      </c>
      <c r="BL223">
        <v>173707002</v>
      </c>
      <c r="BM223">
        <v>394508662</v>
      </c>
      <c r="BN223">
        <v>27744112</v>
      </c>
      <c r="BO223">
        <v>0</v>
      </c>
      <c r="BP223">
        <v>0</v>
      </c>
      <c r="BQ223">
        <v>27744112</v>
      </c>
      <c r="BR223">
        <v>87037637</v>
      </c>
      <c r="BS223">
        <v>0</v>
      </c>
      <c r="BT223">
        <v>0</v>
      </c>
      <c r="BU223">
        <v>17466977</v>
      </c>
      <c r="BV223">
        <v>16059833</v>
      </c>
      <c r="BW223">
        <v>3502985</v>
      </c>
      <c r="BX223">
        <v>5231125244</v>
      </c>
      <c r="BY223">
        <v>4.92</v>
      </c>
      <c r="BZ223">
        <v>122628</v>
      </c>
      <c r="CA223">
        <v>10.15</v>
      </c>
      <c r="CB223">
        <v>210</v>
      </c>
      <c r="CC223">
        <v>6151412</v>
      </c>
      <c r="CD223">
        <v>8168607</v>
      </c>
      <c r="CE223">
        <v>5525555</v>
      </c>
      <c r="CF223">
        <v>0</v>
      </c>
      <c r="CG223" t="s">
        <v>7884</v>
      </c>
    </row>
    <row r="224" spans="1:85" x14ac:dyDescent="0.25">
      <c r="A224" t="s">
        <v>7920</v>
      </c>
      <c r="B224" t="s">
        <v>7886</v>
      </c>
      <c r="C224" t="s">
        <v>8289</v>
      </c>
      <c r="D224" t="s">
        <v>6438</v>
      </c>
      <c r="E224" s="525">
        <v>45473</v>
      </c>
      <c r="F224" s="525">
        <v>45641</v>
      </c>
      <c r="G224">
        <v>9710927</v>
      </c>
      <c r="H224">
        <v>0</v>
      </c>
      <c r="I224">
        <v>8720710</v>
      </c>
      <c r="J224">
        <v>0</v>
      </c>
      <c r="K224">
        <v>472597</v>
      </c>
      <c r="L224">
        <v>214499</v>
      </c>
      <c r="M224">
        <v>0</v>
      </c>
      <c r="N224">
        <v>19118733</v>
      </c>
      <c r="O224">
        <v>1557295</v>
      </c>
      <c r="P224">
        <v>257558</v>
      </c>
      <c r="Q224">
        <v>0</v>
      </c>
      <c r="R224">
        <v>1108274</v>
      </c>
      <c r="S224">
        <v>425062</v>
      </c>
      <c r="T224">
        <v>242655</v>
      </c>
      <c r="U224">
        <v>0</v>
      </c>
      <c r="V224">
        <v>1296311</v>
      </c>
      <c r="W224">
        <v>4887155</v>
      </c>
      <c r="X224">
        <v>24005888</v>
      </c>
      <c r="Y224">
        <v>3081228</v>
      </c>
      <c r="Z224">
        <v>1058744</v>
      </c>
      <c r="AA224">
        <v>-179179</v>
      </c>
      <c r="AB224">
        <v>190537</v>
      </c>
      <c r="AC224">
        <v>16251717</v>
      </c>
      <c r="AD224">
        <v>3178640</v>
      </c>
      <c r="AE224">
        <v>0</v>
      </c>
      <c r="AF224">
        <v>694610</v>
      </c>
      <c r="AG224">
        <v>24276297</v>
      </c>
      <c r="AH224">
        <v>48282185</v>
      </c>
      <c r="AI224">
        <v>11494183</v>
      </c>
      <c r="AJ224">
        <v>3694182</v>
      </c>
      <c r="AK224">
        <v>849022</v>
      </c>
      <c r="AL224">
        <v>6700513</v>
      </c>
      <c r="AM224">
        <v>346669</v>
      </c>
      <c r="AN224">
        <v>6515257</v>
      </c>
      <c r="AO224">
        <v>29599826</v>
      </c>
      <c r="AP224">
        <v>12396903</v>
      </c>
      <c r="AQ224">
        <v>41996729</v>
      </c>
      <c r="AR224">
        <v>6285456</v>
      </c>
      <c r="AS224">
        <v>4679251</v>
      </c>
      <c r="AT224">
        <v>-3939681</v>
      </c>
      <c r="AU224">
        <v>1618909</v>
      </c>
      <c r="AV224">
        <v>3580741</v>
      </c>
      <c r="AW224">
        <v>2343867</v>
      </c>
      <c r="AX224">
        <v>0</v>
      </c>
      <c r="AY224">
        <v>11919427</v>
      </c>
      <c r="AZ224">
        <v>20202514</v>
      </c>
      <c r="BA224">
        <v>26487970</v>
      </c>
      <c r="BB224">
        <v>0</v>
      </c>
      <c r="BC224">
        <v>0</v>
      </c>
      <c r="BD224">
        <v>5445202</v>
      </c>
      <c r="BE224">
        <v>15035525</v>
      </c>
      <c r="BF224">
        <v>0</v>
      </c>
      <c r="BG224">
        <v>0</v>
      </c>
      <c r="BH224">
        <v>0</v>
      </c>
      <c r="BI224">
        <v>20480727</v>
      </c>
      <c r="BJ224">
        <v>86401379</v>
      </c>
      <c r="BK224">
        <v>0</v>
      </c>
      <c r="BL224">
        <v>0</v>
      </c>
      <c r="BM224">
        <v>86401379</v>
      </c>
      <c r="BN224">
        <v>6236573</v>
      </c>
      <c r="BO224">
        <v>0</v>
      </c>
      <c r="BP224">
        <v>0</v>
      </c>
      <c r="BQ224">
        <v>6236573</v>
      </c>
      <c r="BR224">
        <v>51706962</v>
      </c>
      <c r="BS224">
        <v>0</v>
      </c>
      <c r="BT224">
        <v>0</v>
      </c>
      <c r="BU224">
        <v>5788251</v>
      </c>
      <c r="BV224">
        <v>5029639</v>
      </c>
      <c r="BW224">
        <v>2126843</v>
      </c>
      <c r="BX224">
        <v>3132371574</v>
      </c>
      <c r="BY224">
        <v>4.92</v>
      </c>
      <c r="BZ224">
        <v>116680</v>
      </c>
      <c r="CA224">
        <v>8.99</v>
      </c>
      <c r="CB224">
        <v>116</v>
      </c>
      <c r="CC224">
        <v>5412493</v>
      </c>
      <c r="CD224">
        <v>6767328</v>
      </c>
      <c r="CE224">
        <v>2883844</v>
      </c>
      <c r="CF224">
        <v>0</v>
      </c>
      <c r="CG224" t="s">
        <v>7884</v>
      </c>
    </row>
    <row r="225" spans="1:85" x14ac:dyDescent="0.25">
      <c r="A225" t="s">
        <v>7920</v>
      </c>
      <c r="B225" t="s">
        <v>7886</v>
      </c>
      <c r="C225" t="s">
        <v>8290</v>
      </c>
      <c r="D225" t="s">
        <v>6421</v>
      </c>
      <c r="E225" s="525">
        <v>45473</v>
      </c>
      <c r="F225" s="525">
        <v>45641</v>
      </c>
      <c r="G225">
        <v>2264903</v>
      </c>
      <c r="H225">
        <v>0</v>
      </c>
      <c r="I225">
        <v>3448525</v>
      </c>
      <c r="J225">
        <v>0</v>
      </c>
      <c r="K225">
        <v>46064</v>
      </c>
      <c r="L225">
        <v>0</v>
      </c>
      <c r="M225">
        <v>0</v>
      </c>
      <c r="N225">
        <v>5759492</v>
      </c>
      <c r="O225">
        <v>564647</v>
      </c>
      <c r="P225">
        <v>27466</v>
      </c>
      <c r="Q225">
        <v>0</v>
      </c>
      <c r="R225">
        <v>669193</v>
      </c>
      <c r="S225">
        <v>0</v>
      </c>
      <c r="T225">
        <v>0</v>
      </c>
      <c r="U225">
        <v>0</v>
      </c>
      <c r="V225">
        <v>590784</v>
      </c>
      <c r="W225">
        <v>1852090</v>
      </c>
      <c r="X225">
        <v>7611582</v>
      </c>
      <c r="Y225">
        <v>340742</v>
      </c>
      <c r="Z225">
        <v>74738</v>
      </c>
      <c r="AA225">
        <v>-181537</v>
      </c>
      <c r="AB225">
        <v>-31946</v>
      </c>
      <c r="AC225">
        <v>2378300</v>
      </c>
      <c r="AD225">
        <v>1742023</v>
      </c>
      <c r="AE225">
        <v>0</v>
      </c>
      <c r="AF225">
        <v>136023</v>
      </c>
      <c r="AG225">
        <v>4458343</v>
      </c>
      <c r="AH225">
        <v>12069925</v>
      </c>
      <c r="AI225">
        <v>9650711</v>
      </c>
      <c r="AJ225">
        <v>1687861</v>
      </c>
      <c r="AK225">
        <v>685591</v>
      </c>
      <c r="AL225">
        <v>6178127</v>
      </c>
      <c r="AM225">
        <v>280028</v>
      </c>
      <c r="AN225">
        <v>5427498</v>
      </c>
      <c r="AO225">
        <v>23909816</v>
      </c>
      <c r="AP225">
        <v>10013831</v>
      </c>
      <c r="AQ225">
        <v>33923647</v>
      </c>
      <c r="AR225">
        <v>-21853722</v>
      </c>
      <c r="AS225">
        <v>3779753</v>
      </c>
      <c r="AT225">
        <v>-2404798</v>
      </c>
      <c r="AU225">
        <v>479931</v>
      </c>
      <c r="AV225">
        <v>153217</v>
      </c>
      <c r="AW225">
        <v>13411144</v>
      </c>
      <c r="AX225">
        <v>0</v>
      </c>
      <c r="AY225">
        <v>3394984</v>
      </c>
      <c r="AZ225">
        <v>18814231</v>
      </c>
      <c r="BA225">
        <v>-3039491</v>
      </c>
      <c r="BB225">
        <v>0</v>
      </c>
      <c r="BC225">
        <v>0</v>
      </c>
      <c r="BD225">
        <v>11145897</v>
      </c>
      <c r="BE225">
        <v>1363488</v>
      </c>
      <c r="BF225">
        <v>0</v>
      </c>
      <c r="BG225">
        <v>0</v>
      </c>
      <c r="BH225">
        <v>7800142</v>
      </c>
      <c r="BI225">
        <v>20309527</v>
      </c>
      <c r="BJ225">
        <v>52692049</v>
      </c>
      <c r="BK225">
        <v>0</v>
      </c>
      <c r="BL225">
        <v>0</v>
      </c>
      <c r="BM225">
        <v>52692049</v>
      </c>
      <c r="BN225">
        <v>3954012</v>
      </c>
      <c r="BO225">
        <v>0</v>
      </c>
      <c r="BP225">
        <v>0</v>
      </c>
      <c r="BQ225">
        <v>3954012</v>
      </c>
      <c r="BR225">
        <v>12389527</v>
      </c>
      <c r="BS225">
        <v>0</v>
      </c>
      <c r="BT225">
        <v>0</v>
      </c>
      <c r="BU225">
        <v>3008433</v>
      </c>
      <c r="BV225">
        <v>2855876</v>
      </c>
      <c r="BW225">
        <v>715159</v>
      </c>
      <c r="BX225">
        <v>1108906618</v>
      </c>
      <c r="BY225">
        <v>4.92</v>
      </c>
      <c r="BZ225">
        <v>44748</v>
      </c>
      <c r="CA225">
        <v>8.0500000000000007</v>
      </c>
      <c r="CB225">
        <v>97</v>
      </c>
      <c r="CC225">
        <v>4942987</v>
      </c>
      <c r="CD225">
        <v>5226941</v>
      </c>
      <c r="CE225">
        <v>2128840</v>
      </c>
      <c r="CF225">
        <v>0</v>
      </c>
      <c r="CG225" t="s">
        <v>7884</v>
      </c>
    </row>
    <row r="226" spans="1:85" x14ac:dyDescent="0.25">
      <c r="A226" t="s">
        <v>7920</v>
      </c>
      <c r="B226" t="s">
        <v>7886</v>
      </c>
      <c r="C226" t="s">
        <v>8291</v>
      </c>
      <c r="D226" t="s">
        <v>6461</v>
      </c>
      <c r="E226" s="525">
        <v>45473</v>
      </c>
      <c r="F226" s="525">
        <v>45641</v>
      </c>
      <c r="G226">
        <v>8211965</v>
      </c>
      <c r="H226">
        <v>0</v>
      </c>
      <c r="I226">
        <v>8051475</v>
      </c>
      <c r="J226">
        <v>0</v>
      </c>
      <c r="K226">
        <v>143765</v>
      </c>
      <c r="L226">
        <v>0</v>
      </c>
      <c r="M226">
        <v>0</v>
      </c>
      <c r="N226">
        <v>16407205</v>
      </c>
      <c r="O226">
        <v>615975</v>
      </c>
      <c r="P226">
        <v>155975</v>
      </c>
      <c r="Q226">
        <v>0</v>
      </c>
      <c r="R226">
        <v>803489</v>
      </c>
      <c r="S226">
        <v>228467</v>
      </c>
      <c r="T226">
        <v>553</v>
      </c>
      <c r="U226">
        <v>0</v>
      </c>
      <c r="V226">
        <v>1521964</v>
      </c>
      <c r="W226">
        <v>3326423</v>
      </c>
      <c r="X226">
        <v>19733628</v>
      </c>
      <c r="Y226">
        <v>1295517</v>
      </c>
      <c r="Z226">
        <v>324683</v>
      </c>
      <c r="AA226">
        <v>618353</v>
      </c>
      <c r="AB226">
        <v>390651</v>
      </c>
      <c r="AC226">
        <v>15054906</v>
      </c>
      <c r="AD226">
        <v>2591634</v>
      </c>
      <c r="AE226">
        <v>0</v>
      </c>
      <c r="AF226">
        <v>871138</v>
      </c>
      <c r="AG226">
        <v>21146882</v>
      </c>
      <c r="AH226">
        <v>40880510</v>
      </c>
      <c r="AI226">
        <v>13790418</v>
      </c>
      <c r="AJ226">
        <v>2536819</v>
      </c>
      <c r="AK226">
        <v>821958</v>
      </c>
      <c r="AL226">
        <v>6881321</v>
      </c>
      <c r="AM226">
        <v>391040</v>
      </c>
      <c r="AN226">
        <v>8966905</v>
      </c>
      <c r="AO226">
        <v>33388461</v>
      </c>
      <c r="AP226">
        <v>13983647</v>
      </c>
      <c r="AQ226">
        <v>47372108</v>
      </c>
      <c r="AR226">
        <v>-6491598</v>
      </c>
      <c r="AS226">
        <v>5278172</v>
      </c>
      <c r="AT226">
        <v>-1505796</v>
      </c>
      <c r="AU226">
        <v>1348669</v>
      </c>
      <c r="AV226">
        <v>2672522</v>
      </c>
      <c r="AW226">
        <v>6129023</v>
      </c>
      <c r="AX226">
        <v>0</v>
      </c>
      <c r="AY226">
        <v>10042545</v>
      </c>
      <c r="AZ226">
        <v>23965135</v>
      </c>
      <c r="BA226">
        <v>17473537</v>
      </c>
      <c r="BB226">
        <v>0</v>
      </c>
      <c r="BC226">
        <v>0</v>
      </c>
      <c r="BD226">
        <v>1803574</v>
      </c>
      <c r="BE226">
        <v>1029261</v>
      </c>
      <c r="BF226">
        <v>0</v>
      </c>
      <c r="BG226">
        <v>0</v>
      </c>
      <c r="BH226">
        <v>531931</v>
      </c>
      <c r="BI226">
        <v>3364766</v>
      </c>
      <c r="BJ226">
        <v>34255822</v>
      </c>
      <c r="BK226">
        <v>0</v>
      </c>
      <c r="BL226">
        <v>0</v>
      </c>
      <c r="BM226">
        <v>34255822</v>
      </c>
      <c r="BN226">
        <v>2653826</v>
      </c>
      <c r="BO226">
        <v>0</v>
      </c>
      <c r="BP226">
        <v>0</v>
      </c>
      <c r="BQ226">
        <v>2653826</v>
      </c>
      <c r="BR226">
        <v>44198665</v>
      </c>
      <c r="BS226">
        <v>0</v>
      </c>
      <c r="BT226">
        <v>0</v>
      </c>
      <c r="BU226">
        <v>3534247</v>
      </c>
      <c r="BV226">
        <v>2952902</v>
      </c>
      <c r="BW226">
        <v>1849919</v>
      </c>
      <c r="BX226">
        <v>2708937324</v>
      </c>
      <c r="BY226">
        <v>4.92</v>
      </c>
      <c r="BZ226">
        <v>127540</v>
      </c>
      <c r="CA226">
        <v>8.8699999999999992</v>
      </c>
      <c r="CB226">
        <v>131</v>
      </c>
      <c r="CC226">
        <v>5122164</v>
      </c>
      <c r="CD226">
        <v>6976948</v>
      </c>
      <c r="CE226">
        <v>2427219</v>
      </c>
      <c r="CF226">
        <v>0</v>
      </c>
      <c r="CG226" t="s">
        <v>7884</v>
      </c>
    </row>
    <row r="227" spans="1:85" x14ac:dyDescent="0.25">
      <c r="A227" t="s">
        <v>7923</v>
      </c>
      <c r="B227" t="s">
        <v>7881</v>
      </c>
      <c r="C227" t="s">
        <v>8292</v>
      </c>
      <c r="D227" t="s">
        <v>8293</v>
      </c>
      <c r="E227" s="525">
        <v>45473</v>
      </c>
      <c r="F227" s="525">
        <v>45638</v>
      </c>
      <c r="G227">
        <v>32947</v>
      </c>
      <c r="H227">
        <v>0</v>
      </c>
      <c r="I227">
        <v>139425</v>
      </c>
      <c r="J227">
        <v>0</v>
      </c>
      <c r="K227">
        <v>81047</v>
      </c>
      <c r="L227">
        <v>0</v>
      </c>
      <c r="M227">
        <v>0</v>
      </c>
      <c r="N227">
        <v>253419</v>
      </c>
      <c r="O227">
        <v>0</v>
      </c>
      <c r="P227">
        <v>57270</v>
      </c>
      <c r="Q227">
        <v>44370</v>
      </c>
      <c r="R227">
        <v>278988</v>
      </c>
      <c r="S227">
        <v>0</v>
      </c>
      <c r="T227">
        <v>776636</v>
      </c>
      <c r="U227">
        <v>33597</v>
      </c>
      <c r="V227">
        <v>22451</v>
      </c>
      <c r="W227">
        <v>1213312</v>
      </c>
      <c r="X227">
        <v>1466731</v>
      </c>
      <c r="Y227">
        <v>0</v>
      </c>
      <c r="Z227">
        <v>0</v>
      </c>
      <c r="AA227">
        <v>0</v>
      </c>
      <c r="AB227">
        <v>56931</v>
      </c>
      <c r="AC227">
        <v>223487</v>
      </c>
      <c r="AD227">
        <v>363105</v>
      </c>
      <c r="AE227">
        <v>0</v>
      </c>
      <c r="AF227">
        <v>415804</v>
      </c>
      <c r="AG227">
        <v>1059327</v>
      </c>
      <c r="AH227">
        <v>2526058</v>
      </c>
      <c r="AI227">
        <v>1570119</v>
      </c>
      <c r="AJ227">
        <v>217210</v>
      </c>
      <c r="AK227">
        <v>401729</v>
      </c>
      <c r="AL227">
        <v>641630</v>
      </c>
      <c r="AM227">
        <v>187735</v>
      </c>
      <c r="AN227">
        <v>2870119</v>
      </c>
      <c r="AO227">
        <v>5888542</v>
      </c>
      <c r="AP227">
        <v>3166504</v>
      </c>
      <c r="AQ227">
        <v>9055046</v>
      </c>
      <c r="AR227">
        <v>-6528988</v>
      </c>
      <c r="AS227">
        <v>186975</v>
      </c>
      <c r="AT227">
        <v>-2271</v>
      </c>
      <c r="AU227">
        <v>0</v>
      </c>
      <c r="AV227">
        <v>150325</v>
      </c>
      <c r="AW227">
        <v>3340164</v>
      </c>
      <c r="AX227">
        <v>705310</v>
      </c>
      <c r="AY227">
        <v>0</v>
      </c>
      <c r="AZ227">
        <v>4380503</v>
      </c>
      <c r="BA227">
        <v>-2148485</v>
      </c>
      <c r="BB227">
        <v>77533287</v>
      </c>
      <c r="BC227">
        <v>75962865</v>
      </c>
      <c r="BD227">
        <v>41899034</v>
      </c>
      <c r="BE227">
        <v>0</v>
      </c>
      <c r="BF227">
        <v>0</v>
      </c>
      <c r="BG227">
        <v>0</v>
      </c>
      <c r="BH227">
        <v>28661340</v>
      </c>
      <c r="BI227">
        <v>70560374</v>
      </c>
      <c r="BJ227">
        <v>0</v>
      </c>
      <c r="BK227">
        <v>0</v>
      </c>
      <c r="BL227">
        <v>0</v>
      </c>
      <c r="BM227">
        <v>0</v>
      </c>
      <c r="BN227">
        <v>0</v>
      </c>
      <c r="BO227">
        <v>0</v>
      </c>
      <c r="BP227">
        <v>2842894</v>
      </c>
      <c r="BQ227">
        <v>2842894</v>
      </c>
      <c r="BR227">
        <v>2654303</v>
      </c>
      <c r="BS227">
        <v>0</v>
      </c>
      <c r="BT227">
        <v>0</v>
      </c>
      <c r="BU227">
        <v>0</v>
      </c>
      <c r="BV227">
        <v>0</v>
      </c>
      <c r="BW227">
        <v>0</v>
      </c>
      <c r="BX227">
        <v>0</v>
      </c>
      <c r="BY227">
        <v>0</v>
      </c>
      <c r="BZ227">
        <v>0</v>
      </c>
      <c r="CA227">
        <v>0</v>
      </c>
      <c r="CB227">
        <v>0</v>
      </c>
      <c r="CC227">
        <v>0</v>
      </c>
      <c r="CD227">
        <v>0</v>
      </c>
      <c r="CE227">
        <v>0</v>
      </c>
      <c r="CF227">
        <v>0</v>
      </c>
      <c r="CG227" t="s">
        <v>7884</v>
      </c>
    </row>
    <row r="228" spans="1:85" x14ac:dyDescent="0.25">
      <c r="A228" t="s">
        <v>7907</v>
      </c>
      <c r="B228" t="s">
        <v>7881</v>
      </c>
      <c r="C228" t="s">
        <v>8294</v>
      </c>
      <c r="D228" t="s">
        <v>8295</v>
      </c>
      <c r="E228" s="525">
        <v>45473</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0</v>
      </c>
      <c r="AZ228">
        <v>0</v>
      </c>
      <c r="BA228">
        <v>0</v>
      </c>
      <c r="BB228">
        <v>0</v>
      </c>
      <c r="BC228">
        <v>0</v>
      </c>
      <c r="BD228">
        <v>0</v>
      </c>
      <c r="BE228">
        <v>0</v>
      </c>
      <c r="BF228">
        <v>0</v>
      </c>
      <c r="BG228">
        <v>0</v>
      </c>
      <c r="BH228">
        <v>0</v>
      </c>
      <c r="BI228">
        <v>0</v>
      </c>
      <c r="BJ228">
        <v>0</v>
      </c>
      <c r="BK228">
        <v>0</v>
      </c>
      <c r="BL228">
        <v>0</v>
      </c>
      <c r="BM228">
        <v>0</v>
      </c>
      <c r="BN228">
        <v>0</v>
      </c>
      <c r="BO228">
        <v>0</v>
      </c>
      <c r="BP228">
        <v>0</v>
      </c>
      <c r="BQ228">
        <v>0</v>
      </c>
      <c r="BR228">
        <v>0</v>
      </c>
      <c r="BS228">
        <v>0</v>
      </c>
      <c r="BT228">
        <v>0</v>
      </c>
      <c r="BU228">
        <v>0</v>
      </c>
      <c r="BV228">
        <v>0</v>
      </c>
      <c r="BW228">
        <v>0</v>
      </c>
      <c r="BX228">
        <v>0</v>
      </c>
      <c r="BY228">
        <v>0</v>
      </c>
      <c r="BZ228">
        <v>0</v>
      </c>
      <c r="CA228">
        <v>0</v>
      </c>
      <c r="CB228">
        <v>0</v>
      </c>
      <c r="CC228">
        <v>0</v>
      </c>
      <c r="CD228">
        <v>0</v>
      </c>
      <c r="CE228">
        <v>0</v>
      </c>
      <c r="CF228">
        <v>0</v>
      </c>
      <c r="CG228" t="s">
        <v>7884</v>
      </c>
    </row>
    <row r="229" spans="1:85" x14ac:dyDescent="0.25">
      <c r="A229" t="s">
        <v>8296</v>
      </c>
      <c r="B229" t="s">
        <v>7881</v>
      </c>
      <c r="C229" t="s">
        <v>8297</v>
      </c>
      <c r="D229" t="s">
        <v>8298</v>
      </c>
      <c r="E229" s="525">
        <v>45473</v>
      </c>
      <c r="F229" s="525">
        <v>45593</v>
      </c>
      <c r="G229">
        <v>27388</v>
      </c>
      <c r="H229">
        <v>0</v>
      </c>
      <c r="I229">
        <v>0</v>
      </c>
      <c r="J229">
        <v>0</v>
      </c>
      <c r="K229">
        <v>36676</v>
      </c>
      <c r="L229">
        <v>0</v>
      </c>
      <c r="M229">
        <v>0</v>
      </c>
      <c r="N229">
        <v>64064</v>
      </c>
      <c r="O229">
        <v>0</v>
      </c>
      <c r="P229">
        <v>0</v>
      </c>
      <c r="Q229">
        <v>0</v>
      </c>
      <c r="R229">
        <v>7200</v>
      </c>
      <c r="S229">
        <v>0</v>
      </c>
      <c r="T229">
        <v>0</v>
      </c>
      <c r="U229">
        <v>0</v>
      </c>
      <c r="V229">
        <v>31268</v>
      </c>
      <c r="W229">
        <v>38468</v>
      </c>
      <c r="X229">
        <v>102532</v>
      </c>
      <c r="Y229">
        <v>0</v>
      </c>
      <c r="Z229">
        <v>0</v>
      </c>
      <c r="AA229">
        <v>0</v>
      </c>
      <c r="AB229">
        <v>0</v>
      </c>
      <c r="AC229">
        <v>0</v>
      </c>
      <c r="AD229">
        <v>0</v>
      </c>
      <c r="AE229">
        <v>0</v>
      </c>
      <c r="AF229">
        <v>0</v>
      </c>
      <c r="AG229">
        <v>0</v>
      </c>
      <c r="AH229">
        <v>102532</v>
      </c>
      <c r="AI229">
        <v>648144</v>
      </c>
      <c r="AJ229">
        <v>64383</v>
      </c>
      <c r="AK229">
        <v>10350</v>
      </c>
      <c r="AL229">
        <v>253373</v>
      </c>
      <c r="AM229">
        <v>33401</v>
      </c>
      <c r="AN229">
        <v>9136</v>
      </c>
      <c r="AO229">
        <v>1018787</v>
      </c>
      <c r="AP229">
        <v>0</v>
      </c>
      <c r="AQ229">
        <v>1018787</v>
      </c>
      <c r="AR229">
        <v>-916255</v>
      </c>
      <c r="AS229">
        <v>0</v>
      </c>
      <c r="AT229">
        <v>0</v>
      </c>
      <c r="AU229">
        <v>0</v>
      </c>
      <c r="AV229">
        <v>0</v>
      </c>
      <c r="AW229">
        <v>0</v>
      </c>
      <c r="AX229">
        <v>0</v>
      </c>
      <c r="AY229">
        <v>0</v>
      </c>
      <c r="AZ229">
        <v>0</v>
      </c>
      <c r="BA229">
        <v>-916255</v>
      </c>
      <c r="BB229">
        <v>0</v>
      </c>
      <c r="BC229">
        <v>0</v>
      </c>
      <c r="BD229">
        <v>2398638</v>
      </c>
      <c r="BE229">
        <v>0</v>
      </c>
      <c r="BF229">
        <v>0</v>
      </c>
      <c r="BG229">
        <v>0</v>
      </c>
      <c r="BH229">
        <v>0</v>
      </c>
      <c r="BI229">
        <v>2398638</v>
      </c>
      <c r="BJ229">
        <v>0</v>
      </c>
      <c r="BK229">
        <v>0</v>
      </c>
      <c r="BL229">
        <v>0</v>
      </c>
      <c r="BM229">
        <v>0</v>
      </c>
      <c r="BN229">
        <v>0</v>
      </c>
      <c r="BO229">
        <v>0</v>
      </c>
      <c r="BP229">
        <v>0</v>
      </c>
      <c r="BQ229">
        <v>0</v>
      </c>
      <c r="BR229">
        <v>0</v>
      </c>
      <c r="BS229">
        <v>0</v>
      </c>
      <c r="BT229">
        <v>0</v>
      </c>
      <c r="BU229">
        <v>0</v>
      </c>
      <c r="BV229">
        <v>0</v>
      </c>
      <c r="BW229">
        <v>0</v>
      </c>
      <c r="BX229">
        <v>0</v>
      </c>
      <c r="BY229">
        <v>0</v>
      </c>
      <c r="BZ229">
        <v>0</v>
      </c>
      <c r="CA229">
        <v>0</v>
      </c>
      <c r="CB229">
        <v>0</v>
      </c>
      <c r="CC229">
        <v>0</v>
      </c>
      <c r="CD229">
        <v>0</v>
      </c>
      <c r="CE229">
        <v>29587</v>
      </c>
      <c r="CF229">
        <v>0</v>
      </c>
      <c r="CG229" t="s">
        <v>7884</v>
      </c>
    </row>
    <row r="230" spans="1:85" x14ac:dyDescent="0.25">
      <c r="A230" t="s">
        <v>8296</v>
      </c>
      <c r="B230" t="s">
        <v>7886</v>
      </c>
      <c r="C230" t="s">
        <v>8299</v>
      </c>
      <c r="D230" t="s">
        <v>6658</v>
      </c>
      <c r="E230" s="525">
        <v>45473</v>
      </c>
      <c r="F230" s="525">
        <v>45593</v>
      </c>
      <c r="G230">
        <v>4337891</v>
      </c>
      <c r="H230">
        <v>0</v>
      </c>
      <c r="I230">
        <v>10984225</v>
      </c>
      <c r="J230">
        <v>0</v>
      </c>
      <c r="K230">
        <v>734700</v>
      </c>
      <c r="L230">
        <v>0</v>
      </c>
      <c r="M230">
        <v>0</v>
      </c>
      <c r="N230">
        <v>16056816</v>
      </c>
      <c r="O230">
        <v>381709</v>
      </c>
      <c r="P230">
        <v>573824</v>
      </c>
      <c r="Q230">
        <v>0</v>
      </c>
      <c r="R230">
        <v>1998924</v>
      </c>
      <c r="S230">
        <v>0</v>
      </c>
      <c r="T230">
        <v>1160488</v>
      </c>
      <c r="U230">
        <v>0</v>
      </c>
      <c r="V230">
        <v>20915</v>
      </c>
      <c r="W230">
        <v>4135860</v>
      </c>
      <c r="X230">
        <v>20192676</v>
      </c>
      <c r="Y230">
        <v>536596</v>
      </c>
      <c r="Z230">
        <v>1393200</v>
      </c>
      <c r="AA230">
        <v>1396435</v>
      </c>
      <c r="AB230">
        <v>475939</v>
      </c>
      <c r="AC230">
        <v>7784044</v>
      </c>
      <c r="AD230" s="1006">
        <v>22405990</v>
      </c>
      <c r="AE230">
        <v>0</v>
      </c>
      <c r="AF230">
        <v>8550922</v>
      </c>
      <c r="AG230">
        <v>42543126</v>
      </c>
      <c r="AH230">
        <v>62735802</v>
      </c>
      <c r="AI230">
        <v>15845139</v>
      </c>
      <c r="AJ230">
        <v>2663718</v>
      </c>
      <c r="AK230">
        <v>1118669</v>
      </c>
      <c r="AL230">
        <v>7253392</v>
      </c>
      <c r="AM230">
        <v>1330741</v>
      </c>
      <c r="AN230">
        <v>8248053</v>
      </c>
      <c r="AO230">
        <v>36459712</v>
      </c>
      <c r="AP230">
        <v>22030894</v>
      </c>
      <c r="AQ230">
        <v>58490606</v>
      </c>
      <c r="AR230">
        <v>4245196</v>
      </c>
      <c r="AS230">
        <v>7558638</v>
      </c>
      <c r="AT230">
        <v>-5649710</v>
      </c>
      <c r="AU230">
        <v>0</v>
      </c>
      <c r="AV230">
        <v>6796156</v>
      </c>
      <c r="AW230">
        <v>26227617</v>
      </c>
      <c r="AX230">
        <v>0</v>
      </c>
      <c r="AY230">
        <v>-916059</v>
      </c>
      <c r="AZ230">
        <v>34016642</v>
      </c>
      <c r="BA230">
        <v>38261838</v>
      </c>
      <c r="BB230">
        <v>0</v>
      </c>
      <c r="BC230">
        <v>0</v>
      </c>
      <c r="BD230">
        <v>5543623</v>
      </c>
      <c r="BE230">
        <v>6003491</v>
      </c>
      <c r="BF230">
        <v>665618</v>
      </c>
      <c r="BG230">
        <v>143422</v>
      </c>
      <c r="BH230">
        <v>1639530</v>
      </c>
      <c r="BI230">
        <v>13995684</v>
      </c>
      <c r="BJ230">
        <v>133469004</v>
      </c>
      <c r="BK230">
        <v>37929590</v>
      </c>
      <c r="BL230" s="1006">
        <v>31090000</v>
      </c>
      <c r="BM230">
        <v>202488594</v>
      </c>
      <c r="BN230">
        <v>0</v>
      </c>
      <c r="BO230">
        <v>0</v>
      </c>
      <c r="BP230">
        <v>29766900</v>
      </c>
      <c r="BQ230">
        <v>29766900</v>
      </c>
      <c r="BR230">
        <v>112085850</v>
      </c>
      <c r="BS230">
        <v>0</v>
      </c>
      <c r="BT230">
        <v>3300000</v>
      </c>
      <c r="BU230">
        <v>20865145</v>
      </c>
      <c r="BV230">
        <v>15100193</v>
      </c>
      <c r="BW230">
        <v>1855949</v>
      </c>
      <c r="BX230">
        <v>2167420571</v>
      </c>
      <c r="BY230">
        <v>3.24</v>
      </c>
      <c r="BZ230">
        <v>66819</v>
      </c>
      <c r="CA230">
        <v>8.65</v>
      </c>
      <c r="CB230">
        <v>152</v>
      </c>
      <c r="CC230">
        <v>3832000</v>
      </c>
      <c r="CD230">
        <v>2566000</v>
      </c>
      <c r="CE230">
        <v>2426261</v>
      </c>
      <c r="CF230">
        <v>2338388</v>
      </c>
      <c r="CG230" t="s">
        <v>7884</v>
      </c>
    </row>
    <row r="231" spans="1:85" x14ac:dyDescent="0.25">
      <c r="A231" t="s">
        <v>8296</v>
      </c>
      <c r="B231" t="s">
        <v>7881</v>
      </c>
      <c r="C231" t="s">
        <v>8300</v>
      </c>
      <c r="D231" t="s">
        <v>2037</v>
      </c>
      <c r="E231" s="525">
        <v>45473</v>
      </c>
      <c r="F231" s="525">
        <v>45593</v>
      </c>
      <c r="G231">
        <v>18489</v>
      </c>
      <c r="H231">
        <v>0</v>
      </c>
      <c r="I231">
        <v>0</v>
      </c>
      <c r="J231">
        <v>0</v>
      </c>
      <c r="K231">
        <v>41681</v>
      </c>
      <c r="L231">
        <v>0</v>
      </c>
      <c r="M231">
        <v>0</v>
      </c>
      <c r="N231">
        <v>60170</v>
      </c>
      <c r="O231">
        <v>0</v>
      </c>
      <c r="P231">
        <v>0</v>
      </c>
      <c r="Q231">
        <v>0</v>
      </c>
      <c r="R231">
        <v>57900</v>
      </c>
      <c r="S231">
        <v>0</v>
      </c>
      <c r="T231">
        <v>21021</v>
      </c>
      <c r="U231">
        <v>0</v>
      </c>
      <c r="V231">
        <v>223464</v>
      </c>
      <c r="W231">
        <v>302385</v>
      </c>
      <c r="X231">
        <v>362555</v>
      </c>
      <c r="Y231">
        <v>0</v>
      </c>
      <c r="Z231">
        <v>0</v>
      </c>
      <c r="AA231">
        <v>0</v>
      </c>
      <c r="AB231">
        <v>0</v>
      </c>
      <c r="AC231">
        <v>0</v>
      </c>
      <c r="AD231">
        <v>0</v>
      </c>
      <c r="AE231">
        <v>0</v>
      </c>
      <c r="AF231">
        <v>0</v>
      </c>
      <c r="AG231">
        <v>0</v>
      </c>
      <c r="AH231">
        <v>362555</v>
      </c>
      <c r="AI231">
        <v>515548</v>
      </c>
      <c r="AJ231">
        <v>52203</v>
      </c>
      <c r="AK231">
        <v>10239</v>
      </c>
      <c r="AL231">
        <v>26869</v>
      </c>
      <c r="AM231">
        <v>22031</v>
      </c>
      <c r="AN231">
        <v>6586</v>
      </c>
      <c r="AO231">
        <v>633476</v>
      </c>
      <c r="AP231">
        <v>0</v>
      </c>
      <c r="AQ231">
        <v>633476</v>
      </c>
      <c r="AR231">
        <v>-270921</v>
      </c>
      <c r="AS231">
        <v>0</v>
      </c>
      <c r="AT231">
        <v>0</v>
      </c>
      <c r="AU231">
        <v>0</v>
      </c>
      <c r="AV231">
        <v>0</v>
      </c>
      <c r="AW231">
        <v>0</v>
      </c>
      <c r="AX231">
        <v>0</v>
      </c>
      <c r="AY231">
        <v>0</v>
      </c>
      <c r="AZ231">
        <v>0</v>
      </c>
      <c r="BA231">
        <v>-270921</v>
      </c>
      <c r="BB231">
        <v>0</v>
      </c>
      <c r="BC231">
        <v>0</v>
      </c>
      <c r="BD231">
        <v>1714769</v>
      </c>
      <c r="BE231">
        <v>0</v>
      </c>
      <c r="BF231">
        <v>0</v>
      </c>
      <c r="BG231">
        <v>0</v>
      </c>
      <c r="BH231">
        <v>0</v>
      </c>
      <c r="BI231">
        <v>1714769</v>
      </c>
      <c r="BJ231">
        <v>0</v>
      </c>
      <c r="BK231">
        <v>0</v>
      </c>
      <c r="BL231">
        <v>0</v>
      </c>
      <c r="BM231">
        <v>0</v>
      </c>
      <c r="BN231">
        <v>0</v>
      </c>
      <c r="BO231">
        <v>0</v>
      </c>
      <c r="BP231">
        <v>0</v>
      </c>
      <c r="BQ231">
        <v>0</v>
      </c>
      <c r="BR231">
        <v>0</v>
      </c>
      <c r="BS231">
        <v>0</v>
      </c>
      <c r="BT231">
        <v>0</v>
      </c>
      <c r="BU231">
        <v>0</v>
      </c>
      <c r="BV231">
        <v>0</v>
      </c>
      <c r="BW231">
        <v>0</v>
      </c>
      <c r="BX231">
        <v>0</v>
      </c>
      <c r="BY231">
        <v>0</v>
      </c>
      <c r="BZ231">
        <v>0</v>
      </c>
      <c r="CA231">
        <v>0</v>
      </c>
      <c r="CB231">
        <v>0</v>
      </c>
      <c r="CC231">
        <v>0</v>
      </c>
      <c r="CD231">
        <v>0</v>
      </c>
      <c r="CE231">
        <v>1078</v>
      </c>
      <c r="CF231">
        <v>0</v>
      </c>
      <c r="CG231" t="s">
        <v>7884</v>
      </c>
    </row>
    <row r="232" spans="1:85" x14ac:dyDescent="0.25">
      <c r="A232" t="s">
        <v>7949</v>
      </c>
      <c r="B232" t="s">
        <v>7886</v>
      </c>
      <c r="C232" t="s">
        <v>8301</v>
      </c>
      <c r="D232" t="s">
        <v>8302</v>
      </c>
      <c r="E232" s="525">
        <v>45657</v>
      </c>
      <c r="F232" s="525">
        <v>45804</v>
      </c>
      <c r="G232">
        <v>6676912</v>
      </c>
      <c r="H232">
        <v>0</v>
      </c>
      <c r="I232">
        <v>7287103</v>
      </c>
      <c r="J232">
        <v>0</v>
      </c>
      <c r="K232">
        <v>263840</v>
      </c>
      <c r="L232">
        <v>0</v>
      </c>
      <c r="M232">
        <v>0</v>
      </c>
      <c r="N232">
        <v>14227855</v>
      </c>
      <c r="O232">
        <v>622551</v>
      </c>
      <c r="P232">
        <v>22445</v>
      </c>
      <c r="Q232">
        <v>0</v>
      </c>
      <c r="R232">
        <v>223537</v>
      </c>
      <c r="S232">
        <v>432137</v>
      </c>
      <c r="T232">
        <v>152301</v>
      </c>
      <c r="U232">
        <v>120372</v>
      </c>
      <c r="V232">
        <v>706419</v>
      </c>
      <c r="W232">
        <v>2279762</v>
      </c>
      <c r="X232">
        <v>16507617</v>
      </c>
      <c r="Y232">
        <v>3537102</v>
      </c>
      <c r="Z232">
        <v>772126</v>
      </c>
      <c r="AA232">
        <v>462618</v>
      </c>
      <c r="AB232">
        <v>264109</v>
      </c>
      <c r="AC232">
        <v>5987509</v>
      </c>
      <c r="AD232">
        <v>12531393</v>
      </c>
      <c r="AE232">
        <v>3465</v>
      </c>
      <c r="AF232">
        <v>2823981</v>
      </c>
      <c r="AG232">
        <v>26382303</v>
      </c>
      <c r="AH232">
        <v>42889920</v>
      </c>
      <c r="AI232">
        <v>14043203</v>
      </c>
      <c r="AJ232">
        <v>1761299</v>
      </c>
      <c r="AK232">
        <v>1142770</v>
      </c>
      <c r="AL232">
        <v>7579541</v>
      </c>
      <c r="AM232">
        <v>712370</v>
      </c>
      <c r="AN232">
        <v>2357587</v>
      </c>
      <c r="AO232">
        <v>27596770</v>
      </c>
      <c r="AP232">
        <v>21125185</v>
      </c>
      <c r="AQ232">
        <v>48721955</v>
      </c>
      <c r="AR232">
        <v>-5832035</v>
      </c>
      <c r="AS232">
        <v>8114466</v>
      </c>
      <c r="AT232">
        <v>0</v>
      </c>
      <c r="AU232">
        <v>10918959</v>
      </c>
      <c r="AV232">
        <v>5054028</v>
      </c>
      <c r="AW232">
        <v>1782701</v>
      </c>
      <c r="AX232">
        <v>0</v>
      </c>
      <c r="AY232">
        <v>-10055470</v>
      </c>
      <c r="AZ232">
        <v>15814684</v>
      </c>
      <c r="BA232">
        <v>9982649</v>
      </c>
      <c r="BB232">
        <v>0</v>
      </c>
      <c r="BC232">
        <v>0</v>
      </c>
      <c r="BD232">
        <v>6080625</v>
      </c>
      <c r="BE232">
        <v>13430485</v>
      </c>
      <c r="BF232">
        <v>3815257</v>
      </c>
      <c r="BG232">
        <v>0</v>
      </c>
      <c r="BH232">
        <v>537482</v>
      </c>
      <c r="BI232">
        <v>23863849</v>
      </c>
      <c r="BJ232">
        <v>0</v>
      </c>
      <c r="BK232">
        <v>0</v>
      </c>
      <c r="BL232">
        <v>0</v>
      </c>
      <c r="BM232">
        <v>0</v>
      </c>
      <c r="BN232">
        <v>0</v>
      </c>
      <c r="BO232">
        <v>0</v>
      </c>
      <c r="BP232">
        <v>0</v>
      </c>
      <c r="BQ232">
        <v>0</v>
      </c>
      <c r="BR232">
        <v>81884920</v>
      </c>
      <c r="BS232">
        <v>0</v>
      </c>
      <c r="BT232">
        <v>0</v>
      </c>
      <c r="BU232">
        <v>0</v>
      </c>
      <c r="BV232">
        <v>0</v>
      </c>
      <c r="BW232">
        <v>1174148</v>
      </c>
      <c r="BX232">
        <v>1513352844</v>
      </c>
      <c r="BY232">
        <v>4.82</v>
      </c>
      <c r="BZ232">
        <v>93047</v>
      </c>
      <c r="CA232">
        <v>12.12</v>
      </c>
      <c r="CB232">
        <v>177</v>
      </c>
      <c r="CC232">
        <v>2886077</v>
      </c>
      <c r="CD232">
        <v>1717304</v>
      </c>
      <c r="CE232">
        <v>2387481</v>
      </c>
      <c r="CF232">
        <v>64630</v>
      </c>
      <c r="CG232" t="s">
        <v>7884</v>
      </c>
    </row>
    <row r="233" spans="1:85" x14ac:dyDescent="0.25">
      <c r="A233" t="s">
        <v>7920</v>
      </c>
      <c r="B233" t="s">
        <v>7881</v>
      </c>
      <c r="C233" t="s">
        <v>8303</v>
      </c>
      <c r="D233" t="s">
        <v>8304</v>
      </c>
      <c r="E233" s="525">
        <v>45473</v>
      </c>
      <c r="F233" s="525">
        <v>45641</v>
      </c>
      <c r="G233">
        <v>281929</v>
      </c>
      <c r="H233">
        <v>0</v>
      </c>
      <c r="I233">
        <v>62718</v>
      </c>
      <c r="J233">
        <v>0</v>
      </c>
      <c r="K233">
        <v>0</v>
      </c>
      <c r="L233">
        <v>0</v>
      </c>
      <c r="M233">
        <v>0</v>
      </c>
      <c r="N233">
        <v>344647</v>
      </c>
      <c r="O233">
        <v>30604</v>
      </c>
      <c r="P233">
        <v>0</v>
      </c>
      <c r="Q233">
        <v>0</v>
      </c>
      <c r="R233">
        <v>0</v>
      </c>
      <c r="S233">
        <v>0</v>
      </c>
      <c r="T233">
        <v>0</v>
      </c>
      <c r="U233">
        <v>0</v>
      </c>
      <c r="V233">
        <v>8521</v>
      </c>
      <c r="W233">
        <v>39125</v>
      </c>
      <c r="X233">
        <v>383772</v>
      </c>
      <c r="Y233">
        <v>34822</v>
      </c>
      <c r="Z233">
        <v>0</v>
      </c>
      <c r="AA233">
        <v>0</v>
      </c>
      <c r="AB233">
        <v>6760</v>
      </c>
      <c r="AC233">
        <v>230197</v>
      </c>
      <c r="AD233">
        <v>1041</v>
      </c>
      <c r="AE233">
        <v>0</v>
      </c>
      <c r="AF233">
        <v>1957</v>
      </c>
      <c r="AG233">
        <v>274777</v>
      </c>
      <c r="AH233">
        <v>658549</v>
      </c>
      <c r="AI233">
        <v>2103398</v>
      </c>
      <c r="AJ233">
        <v>155355</v>
      </c>
      <c r="AK233">
        <v>59311</v>
      </c>
      <c r="AL233">
        <v>740227</v>
      </c>
      <c r="AM233">
        <v>44762</v>
      </c>
      <c r="AN233">
        <v>718922</v>
      </c>
      <c r="AO233">
        <v>3821975</v>
      </c>
      <c r="AP233">
        <v>1600707</v>
      </c>
      <c r="AQ233">
        <v>5422682</v>
      </c>
      <c r="AR233">
        <v>-4764133</v>
      </c>
      <c r="AS233">
        <v>604192</v>
      </c>
      <c r="AT233">
        <v>-89267</v>
      </c>
      <c r="AU233">
        <v>0</v>
      </c>
      <c r="AV233">
        <v>0</v>
      </c>
      <c r="AW233">
        <v>1355679</v>
      </c>
      <c r="AX233">
        <v>0</v>
      </c>
      <c r="AY233">
        <v>102600</v>
      </c>
      <c r="AZ233">
        <v>1973204</v>
      </c>
      <c r="BA233">
        <v>-2790929</v>
      </c>
      <c r="BB233">
        <v>0</v>
      </c>
      <c r="BC233">
        <v>0</v>
      </c>
      <c r="BD233">
        <v>1975615</v>
      </c>
      <c r="BE233">
        <v>0</v>
      </c>
      <c r="BF233">
        <v>0</v>
      </c>
      <c r="BG233">
        <v>0</v>
      </c>
      <c r="BH233">
        <v>0</v>
      </c>
      <c r="BI233">
        <v>1975615</v>
      </c>
      <c r="BJ233">
        <v>1874755</v>
      </c>
      <c r="BK233">
        <v>0</v>
      </c>
      <c r="BL233">
        <v>0</v>
      </c>
      <c r="BM233">
        <v>1874755</v>
      </c>
      <c r="BN233">
        <v>146344</v>
      </c>
      <c r="BO233">
        <v>0</v>
      </c>
      <c r="BP233">
        <v>0</v>
      </c>
      <c r="BQ233">
        <v>146344</v>
      </c>
      <c r="BR233">
        <v>691085</v>
      </c>
      <c r="BS233">
        <v>0</v>
      </c>
      <c r="BT233">
        <v>0</v>
      </c>
      <c r="BU233">
        <v>106980</v>
      </c>
      <c r="BV233">
        <v>106980</v>
      </c>
      <c r="BW233">
        <v>86764</v>
      </c>
      <c r="BX233" s="1006">
        <v>129073000</v>
      </c>
      <c r="BY233">
        <v>2.56</v>
      </c>
      <c r="BZ233">
        <v>33819</v>
      </c>
      <c r="CA233">
        <v>3.97</v>
      </c>
      <c r="CB233">
        <v>17</v>
      </c>
      <c r="CC233">
        <v>404259</v>
      </c>
      <c r="CD233">
        <v>1675964</v>
      </c>
      <c r="CE233">
        <v>192611</v>
      </c>
      <c r="CF233">
        <v>0</v>
      </c>
      <c r="CG233" t="s">
        <v>7884</v>
      </c>
    </row>
    <row r="234" spans="1:85" x14ac:dyDescent="0.25">
      <c r="A234" t="s">
        <v>7907</v>
      </c>
      <c r="B234" t="s">
        <v>7881</v>
      </c>
      <c r="C234" t="s">
        <v>8305</v>
      </c>
      <c r="D234" t="s">
        <v>8306</v>
      </c>
      <c r="E234" s="525">
        <v>45473</v>
      </c>
      <c r="F234" s="525">
        <v>45656</v>
      </c>
      <c r="G234">
        <v>115339</v>
      </c>
      <c r="H234">
        <v>0</v>
      </c>
      <c r="I234">
        <v>2310</v>
      </c>
      <c r="J234">
        <v>0</v>
      </c>
      <c r="K234">
        <v>76341</v>
      </c>
      <c r="L234">
        <v>877985</v>
      </c>
      <c r="M234">
        <v>0</v>
      </c>
      <c r="N234">
        <v>1071975</v>
      </c>
      <c r="O234">
        <v>0</v>
      </c>
      <c r="P234">
        <v>0</v>
      </c>
      <c r="Q234">
        <v>2984514</v>
      </c>
      <c r="R234">
        <v>0</v>
      </c>
      <c r="S234">
        <v>0</v>
      </c>
      <c r="T234">
        <v>476093</v>
      </c>
      <c r="U234">
        <v>0</v>
      </c>
      <c r="V234">
        <v>4879</v>
      </c>
      <c r="W234">
        <v>3465486</v>
      </c>
      <c r="X234">
        <v>4537461</v>
      </c>
      <c r="Y234">
        <v>183676</v>
      </c>
      <c r="Z234">
        <v>84458</v>
      </c>
      <c r="AA234">
        <v>0</v>
      </c>
      <c r="AB234">
        <v>0</v>
      </c>
      <c r="AC234">
        <v>248095</v>
      </c>
      <c r="AD234">
        <v>14400</v>
      </c>
      <c r="AE234">
        <v>0</v>
      </c>
      <c r="AF234">
        <v>0</v>
      </c>
      <c r="AG234">
        <v>530629</v>
      </c>
      <c r="AH234">
        <v>5068090</v>
      </c>
      <c r="AI234">
        <v>2449590</v>
      </c>
      <c r="AJ234">
        <v>109467</v>
      </c>
      <c r="AK234">
        <v>25447</v>
      </c>
      <c r="AL234">
        <v>1863578</v>
      </c>
      <c r="AM234">
        <v>0</v>
      </c>
      <c r="AN234">
        <v>819751</v>
      </c>
      <c r="AO234">
        <v>5267833</v>
      </c>
      <c r="AP234">
        <v>1342402</v>
      </c>
      <c r="AQ234">
        <v>6610235</v>
      </c>
      <c r="AR234">
        <v>-1542145</v>
      </c>
      <c r="AS234">
        <v>328219</v>
      </c>
      <c r="AT234">
        <v>0</v>
      </c>
      <c r="AU234">
        <v>0</v>
      </c>
      <c r="AV234">
        <v>25651</v>
      </c>
      <c r="AW234">
        <v>0</v>
      </c>
      <c r="AX234">
        <v>0</v>
      </c>
      <c r="AY234">
        <v>-181316</v>
      </c>
      <c r="AZ234">
        <v>172554</v>
      </c>
      <c r="BA234">
        <v>-1369591</v>
      </c>
      <c r="BB234">
        <v>0</v>
      </c>
      <c r="BC234">
        <v>0</v>
      </c>
      <c r="BD234">
        <v>823022</v>
      </c>
      <c r="BE234">
        <v>0</v>
      </c>
      <c r="BF234">
        <v>0</v>
      </c>
      <c r="BG234">
        <v>0</v>
      </c>
      <c r="BH234">
        <v>0</v>
      </c>
      <c r="BI234">
        <v>823022</v>
      </c>
      <c r="BJ234">
        <v>0</v>
      </c>
      <c r="BK234">
        <v>0</v>
      </c>
      <c r="BL234">
        <v>0</v>
      </c>
      <c r="BM234">
        <v>0</v>
      </c>
      <c r="BN234">
        <v>0</v>
      </c>
      <c r="BO234">
        <v>0</v>
      </c>
      <c r="BP234">
        <v>0</v>
      </c>
      <c r="BQ234">
        <v>0</v>
      </c>
      <c r="BR234">
        <v>0</v>
      </c>
      <c r="BS234">
        <v>0</v>
      </c>
      <c r="BT234">
        <v>0</v>
      </c>
      <c r="BU234">
        <v>0</v>
      </c>
      <c r="BV234">
        <v>0</v>
      </c>
      <c r="BW234">
        <v>13884</v>
      </c>
      <c r="BX234">
        <v>32650075</v>
      </c>
      <c r="BY234">
        <v>1</v>
      </c>
      <c r="BZ234">
        <v>160612</v>
      </c>
      <c r="CA234">
        <v>77.209999999999994</v>
      </c>
      <c r="CB234">
        <v>7</v>
      </c>
      <c r="CC234">
        <v>257447</v>
      </c>
      <c r="CD234">
        <v>378412</v>
      </c>
      <c r="CE234">
        <v>819751</v>
      </c>
      <c r="CF234">
        <v>0</v>
      </c>
      <c r="CG234" t="s">
        <v>7884</v>
      </c>
    </row>
    <row r="235" spans="1:85" x14ac:dyDescent="0.25">
      <c r="A235" t="s">
        <v>7985</v>
      </c>
      <c r="B235" t="s">
        <v>7881</v>
      </c>
      <c r="C235" t="s">
        <v>8307</v>
      </c>
      <c r="D235" t="s">
        <v>8308</v>
      </c>
      <c r="E235" s="525">
        <v>45473</v>
      </c>
      <c r="F235" s="525">
        <v>45733</v>
      </c>
      <c r="G235">
        <v>52822</v>
      </c>
      <c r="H235">
        <v>0</v>
      </c>
      <c r="I235">
        <v>91009</v>
      </c>
      <c r="J235">
        <v>0</v>
      </c>
      <c r="K235">
        <v>0</v>
      </c>
      <c r="L235">
        <v>0</v>
      </c>
      <c r="M235">
        <v>0</v>
      </c>
      <c r="N235">
        <v>143831</v>
      </c>
      <c r="O235">
        <v>0</v>
      </c>
      <c r="P235">
        <v>0</v>
      </c>
      <c r="Q235">
        <v>25997</v>
      </c>
      <c r="R235">
        <v>312944</v>
      </c>
      <c r="S235">
        <v>0</v>
      </c>
      <c r="T235">
        <v>32977</v>
      </c>
      <c r="U235">
        <v>0</v>
      </c>
      <c r="V235">
        <v>23888</v>
      </c>
      <c r="W235">
        <v>395806</v>
      </c>
      <c r="X235">
        <v>539637</v>
      </c>
      <c r="Y235">
        <v>10706</v>
      </c>
      <c r="Z235">
        <v>1152</v>
      </c>
      <c r="AA235">
        <v>0</v>
      </c>
      <c r="AB235">
        <v>8090</v>
      </c>
      <c r="AC235">
        <v>191888</v>
      </c>
      <c r="AD235">
        <v>0</v>
      </c>
      <c r="AE235">
        <v>0</v>
      </c>
      <c r="AF235">
        <v>28399</v>
      </c>
      <c r="AG235">
        <v>240235</v>
      </c>
      <c r="AH235">
        <v>779872</v>
      </c>
      <c r="AI235">
        <v>493315</v>
      </c>
      <c r="AJ235">
        <v>235497</v>
      </c>
      <c r="AK235">
        <v>78953</v>
      </c>
      <c r="AL235">
        <v>626555</v>
      </c>
      <c r="AM235">
        <v>60816</v>
      </c>
      <c r="AN235">
        <v>90193</v>
      </c>
      <c r="AO235">
        <v>1585329</v>
      </c>
      <c r="AP235">
        <v>1137776</v>
      </c>
      <c r="AQ235">
        <v>2723105</v>
      </c>
      <c r="AR235">
        <v>-1943233</v>
      </c>
      <c r="AS235">
        <v>88900</v>
      </c>
      <c r="AT235">
        <v>0</v>
      </c>
      <c r="AU235">
        <v>347335</v>
      </c>
      <c r="AV235">
        <v>0</v>
      </c>
      <c r="AW235">
        <v>0</v>
      </c>
      <c r="AX235">
        <v>0</v>
      </c>
      <c r="AY235">
        <v>0</v>
      </c>
      <c r="AZ235">
        <v>436235</v>
      </c>
      <c r="BA235">
        <v>-1506998</v>
      </c>
      <c r="BB235">
        <v>0</v>
      </c>
      <c r="BC235">
        <v>0</v>
      </c>
      <c r="BD235">
        <v>12465</v>
      </c>
      <c r="BE235">
        <v>0</v>
      </c>
      <c r="BF235">
        <v>0</v>
      </c>
      <c r="BG235">
        <v>0</v>
      </c>
      <c r="BH235">
        <v>0</v>
      </c>
      <c r="BI235">
        <v>12465</v>
      </c>
      <c r="BJ235">
        <v>0</v>
      </c>
      <c r="BK235">
        <v>0</v>
      </c>
      <c r="BL235">
        <v>0</v>
      </c>
      <c r="BM235">
        <v>0</v>
      </c>
      <c r="BN235">
        <v>4092534</v>
      </c>
      <c r="BO235">
        <v>0</v>
      </c>
      <c r="BP235">
        <v>0</v>
      </c>
      <c r="BQ235">
        <v>4092534</v>
      </c>
      <c r="BR235">
        <v>0</v>
      </c>
      <c r="BS235">
        <v>0</v>
      </c>
      <c r="BT235">
        <v>0</v>
      </c>
      <c r="BU235">
        <v>0</v>
      </c>
      <c r="BV235">
        <v>0</v>
      </c>
      <c r="BW235">
        <v>43235</v>
      </c>
      <c r="BX235" s="1006">
        <v>52177000</v>
      </c>
      <c r="BY235">
        <v>1</v>
      </c>
      <c r="BZ235">
        <v>1464</v>
      </c>
      <c r="CA235">
        <v>3.33</v>
      </c>
      <c r="CB235">
        <v>10</v>
      </c>
      <c r="CC235">
        <v>206000</v>
      </c>
      <c r="CD235">
        <v>364649</v>
      </c>
      <c r="CE235">
        <v>80128</v>
      </c>
      <c r="CF235">
        <v>2701</v>
      </c>
      <c r="CG235" t="s">
        <v>7884</v>
      </c>
    </row>
    <row r="236" spans="1:85" x14ac:dyDescent="0.25">
      <c r="A236" t="s">
        <v>8123</v>
      </c>
      <c r="B236" t="s">
        <v>7886</v>
      </c>
      <c r="C236" t="s">
        <v>8309</v>
      </c>
      <c r="D236" t="s">
        <v>8310</v>
      </c>
      <c r="E236" s="525">
        <v>45657</v>
      </c>
      <c r="F236" s="525">
        <v>45834</v>
      </c>
      <c r="G236">
        <v>1959566</v>
      </c>
      <c r="H236">
        <v>0</v>
      </c>
      <c r="I236">
        <v>748373</v>
      </c>
      <c r="J236">
        <v>0</v>
      </c>
      <c r="K236">
        <v>0</v>
      </c>
      <c r="L236">
        <v>0</v>
      </c>
      <c r="M236">
        <v>27748</v>
      </c>
      <c r="N236">
        <v>2735687</v>
      </c>
      <c r="O236">
        <v>87829</v>
      </c>
      <c r="P236">
        <v>141009</v>
      </c>
      <c r="Q236">
        <v>110816</v>
      </c>
      <c r="R236">
        <v>184449</v>
      </c>
      <c r="S236">
        <v>178490</v>
      </c>
      <c r="T236">
        <v>75608</v>
      </c>
      <c r="U236">
        <v>88860</v>
      </c>
      <c r="V236">
        <v>177930</v>
      </c>
      <c r="W236">
        <v>1044991</v>
      </c>
      <c r="X236">
        <v>3780678</v>
      </c>
      <c r="Y236">
        <v>36959</v>
      </c>
      <c r="Z236">
        <v>427499</v>
      </c>
      <c r="AA236">
        <v>122925</v>
      </c>
      <c r="AB236">
        <v>23888</v>
      </c>
      <c r="AC236">
        <v>2887909</v>
      </c>
      <c r="AD236">
        <v>4097163</v>
      </c>
      <c r="AE236">
        <v>0</v>
      </c>
      <c r="AF236">
        <v>1705262</v>
      </c>
      <c r="AG236">
        <v>9301605</v>
      </c>
      <c r="AH236">
        <v>13082283</v>
      </c>
      <c r="AI236">
        <v>3062665</v>
      </c>
      <c r="AJ236">
        <v>589129</v>
      </c>
      <c r="AK236">
        <v>798741</v>
      </c>
      <c r="AL236">
        <v>1888190</v>
      </c>
      <c r="AM236">
        <v>181291</v>
      </c>
      <c r="AN236">
        <v>1658618</v>
      </c>
      <c r="AO236">
        <v>8178634</v>
      </c>
      <c r="AP236">
        <v>3582533</v>
      </c>
      <c r="AQ236">
        <v>11761167</v>
      </c>
      <c r="AR236">
        <v>1321116</v>
      </c>
      <c r="AS236">
        <v>695947</v>
      </c>
      <c r="AT236">
        <v>-231986</v>
      </c>
      <c r="AU236">
        <v>16823485</v>
      </c>
      <c r="AV236">
        <v>1806066</v>
      </c>
      <c r="AW236">
        <v>14200</v>
      </c>
      <c r="AX236">
        <v>0</v>
      </c>
      <c r="AY236">
        <v>611884</v>
      </c>
      <c r="AZ236">
        <v>19719596</v>
      </c>
      <c r="BA236">
        <v>21040712</v>
      </c>
      <c r="BB236">
        <v>104707391</v>
      </c>
      <c r="BC236">
        <v>124440857</v>
      </c>
      <c r="BD236">
        <v>0</v>
      </c>
      <c r="BE236">
        <v>25440866</v>
      </c>
      <c r="BF236">
        <v>450044</v>
      </c>
      <c r="BG236">
        <v>0</v>
      </c>
      <c r="BH236">
        <v>0</v>
      </c>
      <c r="BI236">
        <v>25890910</v>
      </c>
      <c r="BJ236">
        <v>5800000</v>
      </c>
      <c r="BK236">
        <v>11609410</v>
      </c>
      <c r="BL236">
        <v>0</v>
      </c>
      <c r="BM236">
        <v>17409410</v>
      </c>
      <c r="BN236">
        <v>835043</v>
      </c>
      <c r="BO236">
        <v>0</v>
      </c>
      <c r="BP236">
        <v>4424405</v>
      </c>
      <c r="BQ236">
        <v>5259448</v>
      </c>
      <c r="BR236">
        <v>18902205</v>
      </c>
      <c r="BS236">
        <v>0</v>
      </c>
      <c r="BT236">
        <v>0</v>
      </c>
      <c r="BU236">
        <v>729650</v>
      </c>
      <c r="BV236">
        <v>0</v>
      </c>
      <c r="BW236">
        <v>427325</v>
      </c>
      <c r="BX236">
        <v>612279</v>
      </c>
      <c r="BY236">
        <v>4.29</v>
      </c>
      <c r="BZ236">
        <v>48309</v>
      </c>
      <c r="CA236">
        <v>6.4</v>
      </c>
      <c r="CB236">
        <v>34</v>
      </c>
      <c r="CC236">
        <v>204000</v>
      </c>
      <c r="CD236">
        <v>809813</v>
      </c>
      <c r="CE236">
        <v>1067802</v>
      </c>
      <c r="CF236">
        <v>260646</v>
      </c>
      <c r="CG236" t="s">
        <v>7884</v>
      </c>
    </row>
    <row r="237" spans="1:85" x14ac:dyDescent="0.25">
      <c r="A237" t="s">
        <v>7916</v>
      </c>
      <c r="B237" t="s">
        <v>7881</v>
      </c>
      <c r="C237" t="s">
        <v>8311</v>
      </c>
      <c r="D237" t="s">
        <v>8312</v>
      </c>
      <c r="E237" s="525">
        <v>45473</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c r="AM237">
        <v>0</v>
      </c>
      <c r="AN237">
        <v>0</v>
      </c>
      <c r="AO237">
        <v>0</v>
      </c>
      <c r="AP237">
        <v>0</v>
      </c>
      <c r="AQ237">
        <v>0</v>
      </c>
      <c r="AR237">
        <v>0</v>
      </c>
      <c r="AS237">
        <v>0</v>
      </c>
      <c r="AT237">
        <v>0</v>
      </c>
      <c r="AU237">
        <v>0</v>
      </c>
      <c r="AV237">
        <v>0</v>
      </c>
      <c r="AW237">
        <v>0</v>
      </c>
      <c r="AX237">
        <v>0</v>
      </c>
      <c r="AY237">
        <v>0</v>
      </c>
      <c r="AZ237">
        <v>0</v>
      </c>
      <c r="BA237">
        <v>0</v>
      </c>
      <c r="BB237">
        <v>0</v>
      </c>
      <c r="BC237">
        <v>0</v>
      </c>
      <c r="BD237">
        <v>0</v>
      </c>
      <c r="BE237">
        <v>0</v>
      </c>
      <c r="BF237">
        <v>0</v>
      </c>
      <c r="BG237">
        <v>0</v>
      </c>
      <c r="BH237">
        <v>0</v>
      </c>
      <c r="BI237">
        <v>0</v>
      </c>
      <c r="BJ237">
        <v>0</v>
      </c>
      <c r="BK237">
        <v>0</v>
      </c>
      <c r="BL237">
        <v>0</v>
      </c>
      <c r="BM237">
        <v>0</v>
      </c>
      <c r="BN237">
        <v>0</v>
      </c>
      <c r="BO237">
        <v>0</v>
      </c>
      <c r="BP237">
        <v>0</v>
      </c>
      <c r="BQ237">
        <v>0</v>
      </c>
      <c r="BR237">
        <v>0</v>
      </c>
      <c r="BS237">
        <v>0</v>
      </c>
      <c r="BT237">
        <v>0</v>
      </c>
      <c r="BU237">
        <v>0</v>
      </c>
      <c r="BV237">
        <v>0</v>
      </c>
      <c r="BW237">
        <v>0</v>
      </c>
      <c r="BX237">
        <v>0</v>
      </c>
      <c r="BY237">
        <v>0</v>
      </c>
      <c r="BZ237">
        <v>0</v>
      </c>
      <c r="CA237">
        <v>0</v>
      </c>
      <c r="CB237">
        <v>0</v>
      </c>
      <c r="CC237">
        <v>0</v>
      </c>
      <c r="CD237">
        <v>0</v>
      </c>
      <c r="CE237">
        <v>0</v>
      </c>
      <c r="CF237">
        <v>0</v>
      </c>
      <c r="CG237" t="s">
        <v>7884</v>
      </c>
    </row>
    <row r="238" spans="1:85" x14ac:dyDescent="0.25">
      <c r="A238" t="s">
        <v>8095</v>
      </c>
      <c r="B238" t="s">
        <v>7881</v>
      </c>
      <c r="C238" t="s">
        <v>8313</v>
      </c>
      <c r="D238" t="s">
        <v>6645</v>
      </c>
      <c r="E238" s="525">
        <v>45657</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v>0</v>
      </c>
      <c r="AR238">
        <v>0</v>
      </c>
      <c r="AS238">
        <v>0</v>
      </c>
      <c r="AT238">
        <v>0</v>
      </c>
      <c r="AU238">
        <v>0</v>
      </c>
      <c r="AV238">
        <v>0</v>
      </c>
      <c r="AW238">
        <v>0</v>
      </c>
      <c r="AX238">
        <v>0</v>
      </c>
      <c r="AY238">
        <v>0</v>
      </c>
      <c r="AZ238">
        <v>0</v>
      </c>
      <c r="BA238">
        <v>0</v>
      </c>
      <c r="BB238">
        <v>0</v>
      </c>
      <c r="BC238">
        <v>0</v>
      </c>
      <c r="BD238">
        <v>0</v>
      </c>
      <c r="BE238">
        <v>0</v>
      </c>
      <c r="BF238">
        <v>0</v>
      </c>
      <c r="BG238">
        <v>0</v>
      </c>
      <c r="BH238">
        <v>0</v>
      </c>
      <c r="BI238">
        <v>0</v>
      </c>
      <c r="BJ238">
        <v>0</v>
      </c>
      <c r="BK238">
        <v>0</v>
      </c>
      <c r="BL238">
        <v>0</v>
      </c>
      <c r="BM238">
        <v>0</v>
      </c>
      <c r="BN238">
        <v>0</v>
      </c>
      <c r="BO238">
        <v>0</v>
      </c>
      <c r="BP238">
        <v>0</v>
      </c>
      <c r="BQ238">
        <v>0</v>
      </c>
      <c r="BR238">
        <v>0</v>
      </c>
      <c r="BS238">
        <v>0</v>
      </c>
      <c r="BT238">
        <v>0</v>
      </c>
      <c r="BU238">
        <v>0</v>
      </c>
      <c r="BV238">
        <v>0</v>
      </c>
      <c r="BW238">
        <v>0</v>
      </c>
      <c r="BX238">
        <v>0</v>
      </c>
      <c r="BY238">
        <v>0</v>
      </c>
      <c r="BZ238">
        <v>0</v>
      </c>
      <c r="CA238">
        <v>0</v>
      </c>
      <c r="CB238">
        <v>0</v>
      </c>
      <c r="CC238">
        <v>0</v>
      </c>
      <c r="CD238">
        <v>0</v>
      </c>
      <c r="CE238">
        <v>0</v>
      </c>
      <c r="CF238">
        <v>0</v>
      </c>
      <c r="CG238" t="s">
        <v>7884</v>
      </c>
    </row>
    <row r="239" spans="1:85" x14ac:dyDescent="0.25">
      <c r="A239" t="s">
        <v>8095</v>
      </c>
      <c r="B239" t="s">
        <v>7881</v>
      </c>
      <c r="C239" t="s">
        <v>8314</v>
      </c>
      <c r="D239" t="s">
        <v>8315</v>
      </c>
      <c r="E239" s="525">
        <v>45657</v>
      </c>
      <c r="F239" s="525">
        <v>45828</v>
      </c>
      <c r="G239">
        <v>65415</v>
      </c>
      <c r="H239">
        <v>0</v>
      </c>
      <c r="I239">
        <v>20809</v>
      </c>
      <c r="J239">
        <v>0</v>
      </c>
      <c r="K239">
        <v>0</v>
      </c>
      <c r="L239">
        <v>0</v>
      </c>
      <c r="M239">
        <v>26255</v>
      </c>
      <c r="N239">
        <v>112479</v>
      </c>
      <c r="O239">
        <v>0</v>
      </c>
      <c r="P239">
        <v>17880</v>
      </c>
      <c r="Q239">
        <v>86279</v>
      </c>
      <c r="R239">
        <v>131657</v>
      </c>
      <c r="S239">
        <v>16395</v>
      </c>
      <c r="T239">
        <v>104481</v>
      </c>
      <c r="U239">
        <v>0</v>
      </c>
      <c r="V239">
        <v>65605</v>
      </c>
      <c r="W239">
        <v>422297</v>
      </c>
      <c r="X239">
        <v>534776</v>
      </c>
      <c r="Y239">
        <v>30282</v>
      </c>
      <c r="Z239">
        <v>8152</v>
      </c>
      <c r="AA239">
        <v>0</v>
      </c>
      <c r="AB239">
        <v>2400</v>
      </c>
      <c r="AC239">
        <v>268185</v>
      </c>
      <c r="AD239">
        <v>589395</v>
      </c>
      <c r="AE239">
        <v>0</v>
      </c>
      <c r="AF239">
        <v>9106</v>
      </c>
      <c r="AG239">
        <v>907520</v>
      </c>
      <c r="AH239">
        <v>1442296</v>
      </c>
      <c r="AI239">
        <v>1370731</v>
      </c>
      <c r="AJ239">
        <v>278384</v>
      </c>
      <c r="AK239">
        <v>179546</v>
      </c>
      <c r="AL239">
        <v>117258</v>
      </c>
      <c r="AM239">
        <v>0</v>
      </c>
      <c r="AN239">
        <v>139340</v>
      </c>
      <c r="AO239">
        <v>2085259</v>
      </c>
      <c r="AP239">
        <v>1732709</v>
      </c>
      <c r="AQ239">
        <v>3817968</v>
      </c>
      <c r="AR239">
        <v>-2375672</v>
      </c>
      <c r="AS239">
        <v>0</v>
      </c>
      <c r="AT239">
        <v>0</v>
      </c>
      <c r="AU239">
        <v>4367969</v>
      </c>
      <c r="AV239">
        <v>339893</v>
      </c>
      <c r="AW239">
        <v>0</v>
      </c>
      <c r="AX239">
        <v>0</v>
      </c>
      <c r="AY239">
        <v>0</v>
      </c>
      <c r="AZ239">
        <v>4707862</v>
      </c>
      <c r="BA239">
        <v>2332190</v>
      </c>
      <c r="BB239">
        <v>20503495</v>
      </c>
      <c r="BC239">
        <v>22835686</v>
      </c>
      <c r="BD239">
        <v>3840219</v>
      </c>
      <c r="BE239">
        <v>0</v>
      </c>
      <c r="BF239">
        <v>0</v>
      </c>
      <c r="BG239">
        <v>0</v>
      </c>
      <c r="BH239">
        <v>0</v>
      </c>
      <c r="BI239">
        <v>3840219</v>
      </c>
      <c r="BJ239">
        <v>11272390</v>
      </c>
      <c r="BK239">
        <v>0</v>
      </c>
      <c r="BL239">
        <v>0</v>
      </c>
      <c r="BM239">
        <v>11272390</v>
      </c>
      <c r="BN239">
        <v>0</v>
      </c>
      <c r="BO239">
        <v>0</v>
      </c>
      <c r="BP239">
        <v>0</v>
      </c>
      <c r="BQ239">
        <v>0</v>
      </c>
      <c r="BR239">
        <v>0</v>
      </c>
      <c r="BS239">
        <v>0</v>
      </c>
      <c r="BT239">
        <v>0</v>
      </c>
      <c r="BU239">
        <v>1037970</v>
      </c>
      <c r="BV239">
        <v>698077</v>
      </c>
      <c r="BW239">
        <v>85901</v>
      </c>
      <c r="BX239">
        <v>98046861</v>
      </c>
      <c r="BY239">
        <v>0.62</v>
      </c>
      <c r="BZ239">
        <v>32792</v>
      </c>
      <c r="CA239">
        <v>1.31</v>
      </c>
      <c r="CB239">
        <v>18</v>
      </c>
      <c r="CC239">
        <v>392350</v>
      </c>
      <c r="CD239">
        <v>0</v>
      </c>
      <c r="CE239">
        <v>296804</v>
      </c>
      <c r="CF239">
        <v>79526</v>
      </c>
      <c r="CG239" t="s">
        <v>7884</v>
      </c>
    </row>
    <row r="240" spans="1:85" x14ac:dyDescent="0.25">
      <c r="A240" t="s">
        <v>7916</v>
      </c>
      <c r="B240" t="s">
        <v>7881</v>
      </c>
      <c r="C240" t="s">
        <v>8316</v>
      </c>
      <c r="D240" t="s">
        <v>8317</v>
      </c>
      <c r="E240" s="525">
        <v>45473</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BB240">
        <v>0</v>
      </c>
      <c r="BC240">
        <v>0</v>
      </c>
      <c r="BD240">
        <v>0</v>
      </c>
      <c r="BE240">
        <v>0</v>
      </c>
      <c r="BF240">
        <v>0</v>
      </c>
      <c r="BG240">
        <v>0</v>
      </c>
      <c r="BH240">
        <v>0</v>
      </c>
      <c r="BI240">
        <v>0</v>
      </c>
      <c r="BJ240">
        <v>0</v>
      </c>
      <c r="BK240">
        <v>0</v>
      </c>
      <c r="BL240">
        <v>0</v>
      </c>
      <c r="BM240">
        <v>0</v>
      </c>
      <c r="BN240">
        <v>0</v>
      </c>
      <c r="BO240">
        <v>0</v>
      </c>
      <c r="BP240">
        <v>0</v>
      </c>
      <c r="BQ240">
        <v>0</v>
      </c>
      <c r="BR240">
        <v>0</v>
      </c>
      <c r="BS240">
        <v>0</v>
      </c>
      <c r="BT240">
        <v>0</v>
      </c>
      <c r="BU240">
        <v>0</v>
      </c>
      <c r="BV240">
        <v>0</v>
      </c>
      <c r="BW240">
        <v>0</v>
      </c>
      <c r="BX240">
        <v>0</v>
      </c>
      <c r="BY240">
        <v>0</v>
      </c>
      <c r="BZ240">
        <v>0</v>
      </c>
      <c r="CA240">
        <v>0</v>
      </c>
      <c r="CB240">
        <v>0</v>
      </c>
      <c r="CC240">
        <v>0</v>
      </c>
      <c r="CD240">
        <v>0</v>
      </c>
      <c r="CE240">
        <v>0</v>
      </c>
      <c r="CF240">
        <v>0</v>
      </c>
      <c r="CG240" t="s">
        <v>7884</v>
      </c>
    </row>
    <row r="241" spans="1:85" x14ac:dyDescent="0.25">
      <c r="A241" t="s">
        <v>7952</v>
      </c>
      <c r="B241" t="s">
        <v>7881</v>
      </c>
      <c r="C241" t="s">
        <v>8318</v>
      </c>
      <c r="D241" t="s">
        <v>8319</v>
      </c>
      <c r="E241" s="525">
        <v>45657</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v>0</v>
      </c>
      <c r="AR241">
        <v>0</v>
      </c>
      <c r="AS241">
        <v>0</v>
      </c>
      <c r="AT241">
        <v>0</v>
      </c>
      <c r="AU241">
        <v>0</v>
      </c>
      <c r="AV241">
        <v>0</v>
      </c>
      <c r="AW241">
        <v>0</v>
      </c>
      <c r="AX241">
        <v>0</v>
      </c>
      <c r="AY241">
        <v>0</v>
      </c>
      <c r="AZ241">
        <v>0</v>
      </c>
      <c r="BA241">
        <v>0</v>
      </c>
      <c r="BB241">
        <v>0</v>
      </c>
      <c r="BC241">
        <v>0</v>
      </c>
      <c r="BD241">
        <v>0</v>
      </c>
      <c r="BE241">
        <v>0</v>
      </c>
      <c r="BF241">
        <v>0</v>
      </c>
      <c r="BG241">
        <v>0</v>
      </c>
      <c r="BH241">
        <v>0</v>
      </c>
      <c r="BI241">
        <v>0</v>
      </c>
      <c r="BJ241">
        <v>0</v>
      </c>
      <c r="BK241">
        <v>0</v>
      </c>
      <c r="BL241">
        <v>0</v>
      </c>
      <c r="BM241">
        <v>0</v>
      </c>
      <c r="BN241">
        <v>0</v>
      </c>
      <c r="BO241">
        <v>0</v>
      </c>
      <c r="BP241">
        <v>0</v>
      </c>
      <c r="BQ241">
        <v>0</v>
      </c>
      <c r="BR241">
        <v>0</v>
      </c>
      <c r="BS241">
        <v>0</v>
      </c>
      <c r="BT241">
        <v>0</v>
      </c>
      <c r="BU241">
        <v>0</v>
      </c>
      <c r="BV241">
        <v>0</v>
      </c>
      <c r="BW241">
        <v>0</v>
      </c>
      <c r="BX241">
        <v>0</v>
      </c>
      <c r="BY241">
        <v>0</v>
      </c>
      <c r="BZ241">
        <v>0</v>
      </c>
      <c r="CA241">
        <v>0</v>
      </c>
      <c r="CB241">
        <v>0</v>
      </c>
      <c r="CC241">
        <v>0</v>
      </c>
      <c r="CD241">
        <v>0</v>
      </c>
      <c r="CE241">
        <v>0</v>
      </c>
      <c r="CF241">
        <v>0</v>
      </c>
      <c r="CG241" t="s">
        <v>7884</v>
      </c>
    </row>
    <row r="242" spans="1:85" x14ac:dyDescent="0.25">
      <c r="A242" t="s">
        <v>7995</v>
      </c>
      <c r="B242" t="s">
        <v>7881</v>
      </c>
      <c r="C242" t="s">
        <v>8320</v>
      </c>
      <c r="D242" t="s">
        <v>8321</v>
      </c>
      <c r="E242" s="525">
        <v>45473</v>
      </c>
      <c r="F242" s="525">
        <v>45687</v>
      </c>
      <c r="G242">
        <v>0</v>
      </c>
      <c r="H242">
        <v>0</v>
      </c>
      <c r="I242">
        <v>124744</v>
      </c>
      <c r="J242">
        <v>0</v>
      </c>
      <c r="K242">
        <v>0</v>
      </c>
      <c r="L242">
        <v>0</v>
      </c>
      <c r="M242">
        <v>0</v>
      </c>
      <c r="N242">
        <v>124744</v>
      </c>
      <c r="O242">
        <v>0</v>
      </c>
      <c r="P242">
        <v>6740</v>
      </c>
      <c r="Q242">
        <v>3924511</v>
      </c>
      <c r="R242">
        <v>523768</v>
      </c>
      <c r="S242">
        <v>0</v>
      </c>
      <c r="T242">
        <v>220953</v>
      </c>
      <c r="U242">
        <v>8625</v>
      </c>
      <c r="V242">
        <v>10205</v>
      </c>
      <c r="W242">
        <v>4694802</v>
      </c>
      <c r="X242">
        <v>4819546</v>
      </c>
      <c r="Y242">
        <v>336524</v>
      </c>
      <c r="Z242">
        <v>982</v>
      </c>
      <c r="AA242">
        <v>0</v>
      </c>
      <c r="AB242">
        <v>46541</v>
      </c>
      <c r="AC242">
        <v>36114</v>
      </c>
      <c r="AD242">
        <v>0</v>
      </c>
      <c r="AE242">
        <v>0</v>
      </c>
      <c r="AF242">
        <v>71827</v>
      </c>
      <c r="AG242">
        <v>491988</v>
      </c>
      <c r="AH242">
        <v>5311534</v>
      </c>
      <c r="AI242">
        <v>1585644</v>
      </c>
      <c r="AJ242">
        <v>132013</v>
      </c>
      <c r="AK242">
        <v>2966250</v>
      </c>
      <c r="AL242">
        <v>94830</v>
      </c>
      <c r="AM242">
        <v>163725</v>
      </c>
      <c r="AN242">
        <v>114724</v>
      </c>
      <c r="AO242">
        <v>5057186</v>
      </c>
      <c r="AP242">
        <v>0</v>
      </c>
      <c r="AQ242">
        <v>5057186</v>
      </c>
      <c r="AR242">
        <v>254348</v>
      </c>
      <c r="AS242">
        <v>1661</v>
      </c>
      <c r="AT242">
        <v>-48806</v>
      </c>
      <c r="AU242">
        <v>2687034</v>
      </c>
      <c r="AV242">
        <v>62476</v>
      </c>
      <c r="AW242">
        <v>0</v>
      </c>
      <c r="AX242">
        <v>0</v>
      </c>
      <c r="AY242">
        <v>0</v>
      </c>
      <c r="AZ242">
        <v>2702365</v>
      </c>
      <c r="BA242">
        <v>2956713</v>
      </c>
      <c r="BB242">
        <v>0</v>
      </c>
      <c r="BC242">
        <v>0</v>
      </c>
      <c r="BD242">
        <v>420248</v>
      </c>
      <c r="BE242">
        <v>32998</v>
      </c>
      <c r="BF242">
        <v>0</v>
      </c>
      <c r="BG242">
        <v>0</v>
      </c>
      <c r="BH242">
        <v>286116</v>
      </c>
      <c r="BI242">
        <v>739362</v>
      </c>
      <c r="BJ242">
        <v>1266396</v>
      </c>
      <c r="BK242">
        <v>0</v>
      </c>
      <c r="BL242">
        <v>0</v>
      </c>
      <c r="BM242">
        <v>1266396</v>
      </c>
      <c r="BN242">
        <v>0</v>
      </c>
      <c r="BO242">
        <v>0</v>
      </c>
      <c r="BP242">
        <v>193775</v>
      </c>
      <c r="BQ242">
        <v>193775</v>
      </c>
      <c r="BR242">
        <v>0</v>
      </c>
      <c r="BS242">
        <v>0</v>
      </c>
      <c r="BT242">
        <v>0</v>
      </c>
      <c r="BU242">
        <v>265300</v>
      </c>
      <c r="BV242">
        <v>0</v>
      </c>
      <c r="BW242">
        <v>15967</v>
      </c>
      <c r="BX242" s="1006">
        <v>17712000</v>
      </c>
      <c r="BY242">
        <v>0.85</v>
      </c>
      <c r="BZ242">
        <v>67439</v>
      </c>
      <c r="CA242">
        <v>7.81</v>
      </c>
      <c r="CB242">
        <v>20</v>
      </c>
      <c r="CC242">
        <v>0</v>
      </c>
      <c r="CD242">
        <v>314912</v>
      </c>
      <c r="CE242">
        <v>169408</v>
      </c>
      <c r="CF242">
        <v>102221</v>
      </c>
      <c r="CG242" t="s">
        <v>7884</v>
      </c>
    </row>
    <row r="243" spans="1:85" x14ac:dyDescent="0.25">
      <c r="A243" t="s">
        <v>8037</v>
      </c>
      <c r="B243" t="s">
        <v>7909</v>
      </c>
      <c r="C243" t="s">
        <v>8322</v>
      </c>
      <c r="D243" t="s">
        <v>6457</v>
      </c>
      <c r="E243" s="525">
        <v>45473</v>
      </c>
      <c r="F243" s="525">
        <v>45748</v>
      </c>
      <c r="G243">
        <v>14883351</v>
      </c>
      <c r="H243">
        <v>0</v>
      </c>
      <c r="I243">
        <v>128856242</v>
      </c>
      <c r="J243">
        <v>0</v>
      </c>
      <c r="K243">
        <v>2585325</v>
      </c>
      <c r="L243">
        <v>9938520</v>
      </c>
      <c r="M243">
        <v>59482</v>
      </c>
      <c r="N243">
        <v>156322920</v>
      </c>
      <c r="O243">
        <v>257813</v>
      </c>
      <c r="P243">
        <v>0</v>
      </c>
      <c r="Q243" s="1006">
        <v>15727430</v>
      </c>
      <c r="R243">
        <v>3519498</v>
      </c>
      <c r="S243">
        <v>16783118</v>
      </c>
      <c r="T243">
        <v>3651187</v>
      </c>
      <c r="U243">
        <v>844289</v>
      </c>
      <c r="V243">
        <v>0</v>
      </c>
      <c r="W243">
        <v>40783335</v>
      </c>
      <c r="X243">
        <v>197106255</v>
      </c>
      <c r="Y243">
        <v>21464378</v>
      </c>
      <c r="Z243">
        <v>37858459</v>
      </c>
      <c r="AA243">
        <v>37084252</v>
      </c>
      <c r="AB243">
        <v>94997332</v>
      </c>
      <c r="AC243" s="1006">
        <v>53239040</v>
      </c>
      <c r="AD243">
        <v>105644465</v>
      </c>
      <c r="AE243">
        <v>0</v>
      </c>
      <c r="AF243">
        <v>2302722</v>
      </c>
      <c r="AG243">
        <v>352590648</v>
      </c>
      <c r="AH243">
        <v>549696903</v>
      </c>
      <c r="AI243">
        <v>150223089</v>
      </c>
      <c r="AJ243">
        <v>34724177</v>
      </c>
      <c r="AK243" s="1006">
        <v>23778300</v>
      </c>
      <c r="AL243">
        <v>88478197</v>
      </c>
      <c r="AM243">
        <v>3855437</v>
      </c>
      <c r="AN243">
        <v>25730228</v>
      </c>
      <c r="AO243">
        <v>326789428</v>
      </c>
      <c r="AP243">
        <v>191059158</v>
      </c>
      <c r="AQ243">
        <v>517848586</v>
      </c>
      <c r="AR243">
        <v>31848317</v>
      </c>
      <c r="AS243">
        <v>56808785</v>
      </c>
      <c r="AT243">
        <v>-86992099</v>
      </c>
      <c r="AU243">
        <v>96437825</v>
      </c>
      <c r="AV243">
        <v>111207877</v>
      </c>
      <c r="AW243">
        <v>0</v>
      </c>
      <c r="AX243">
        <v>0</v>
      </c>
      <c r="AY243">
        <v>53709675</v>
      </c>
      <c r="AZ243">
        <v>231172063</v>
      </c>
      <c r="BA243">
        <v>263020380</v>
      </c>
      <c r="BB243">
        <v>2240385388</v>
      </c>
      <c r="BC243">
        <v>2503405625</v>
      </c>
      <c r="BD243">
        <v>102735088</v>
      </c>
      <c r="BE243">
        <v>59795821</v>
      </c>
      <c r="BF243">
        <v>3145218</v>
      </c>
      <c r="BG243">
        <v>1437893</v>
      </c>
      <c r="BH243">
        <v>343975725</v>
      </c>
      <c r="BI243">
        <v>511089745</v>
      </c>
      <c r="BJ243">
        <v>2408090000</v>
      </c>
      <c r="BK243">
        <v>0</v>
      </c>
      <c r="BL243">
        <v>0</v>
      </c>
      <c r="BM243">
        <v>2408090000</v>
      </c>
      <c r="BN243">
        <v>413700981</v>
      </c>
      <c r="BO243">
        <v>0</v>
      </c>
      <c r="BP243">
        <v>344082482</v>
      </c>
      <c r="BQ243">
        <v>757783463</v>
      </c>
      <c r="BR243">
        <v>500203737</v>
      </c>
      <c r="BS243">
        <v>175280569</v>
      </c>
      <c r="BT243">
        <v>0</v>
      </c>
      <c r="BU243" s="1006">
        <v>282274050</v>
      </c>
      <c r="BV243">
        <v>195381419</v>
      </c>
      <c r="BW243">
        <v>29145881</v>
      </c>
      <c r="BX243">
        <v>31974587624</v>
      </c>
      <c r="BY243">
        <v>0.94</v>
      </c>
      <c r="BZ243">
        <v>612634</v>
      </c>
      <c r="CA243">
        <v>5.36</v>
      </c>
      <c r="CB243">
        <v>1365</v>
      </c>
      <c r="CC243">
        <v>32739865</v>
      </c>
      <c r="CD243">
        <v>9897127</v>
      </c>
      <c r="CE243">
        <v>21973496</v>
      </c>
      <c r="CF243">
        <v>162382</v>
      </c>
      <c r="CG243" t="s">
        <v>7884</v>
      </c>
    </row>
    <row r="244" spans="1:85" x14ac:dyDescent="0.25">
      <c r="A244" t="s">
        <v>7901</v>
      </c>
      <c r="B244" t="s">
        <v>7881</v>
      </c>
      <c r="C244" t="s">
        <v>8323</v>
      </c>
      <c r="D244" t="s">
        <v>8324</v>
      </c>
      <c r="E244" s="525">
        <v>45657</v>
      </c>
      <c r="F244" s="525">
        <v>45832</v>
      </c>
      <c r="G244">
        <v>50799</v>
      </c>
      <c r="H244">
        <v>0</v>
      </c>
      <c r="I244">
        <v>98840</v>
      </c>
      <c r="J244">
        <v>0</v>
      </c>
      <c r="K244">
        <v>0</v>
      </c>
      <c r="L244">
        <v>0</v>
      </c>
      <c r="M244">
        <v>0</v>
      </c>
      <c r="N244">
        <v>149639</v>
      </c>
      <c r="O244">
        <v>0</v>
      </c>
      <c r="P244">
        <v>0</v>
      </c>
      <c r="Q244">
        <v>37420</v>
      </c>
      <c r="R244">
        <v>403305</v>
      </c>
      <c r="S244">
        <v>0</v>
      </c>
      <c r="T244">
        <v>63382</v>
      </c>
      <c r="U244">
        <v>0</v>
      </c>
      <c r="V244">
        <v>23218</v>
      </c>
      <c r="W244">
        <v>527325</v>
      </c>
      <c r="X244">
        <v>676964</v>
      </c>
      <c r="Y244">
        <v>192667</v>
      </c>
      <c r="Z244">
        <v>30694</v>
      </c>
      <c r="AA244">
        <v>0</v>
      </c>
      <c r="AB244">
        <v>0</v>
      </c>
      <c r="AC244">
        <v>0</v>
      </c>
      <c r="AD244">
        <v>0</v>
      </c>
      <c r="AE244">
        <v>0</v>
      </c>
      <c r="AF244">
        <v>313661</v>
      </c>
      <c r="AG244">
        <v>537022</v>
      </c>
      <c r="AH244">
        <v>1213986</v>
      </c>
      <c r="AI244">
        <v>792868</v>
      </c>
      <c r="AJ244">
        <v>239694</v>
      </c>
      <c r="AK244">
        <v>109093</v>
      </c>
      <c r="AL244">
        <v>0</v>
      </c>
      <c r="AM244">
        <v>58037</v>
      </c>
      <c r="AN244">
        <v>203580</v>
      </c>
      <c r="AO244">
        <v>1403272</v>
      </c>
      <c r="AP244">
        <v>0</v>
      </c>
      <c r="AQ244">
        <v>1403272</v>
      </c>
      <c r="AR244">
        <v>-189286</v>
      </c>
      <c r="AS244">
        <v>46879</v>
      </c>
      <c r="AT244">
        <v>0</v>
      </c>
      <c r="AU244">
        <v>2632394</v>
      </c>
      <c r="AV244">
        <v>64366</v>
      </c>
      <c r="AW244">
        <v>0</v>
      </c>
      <c r="AX244">
        <v>0</v>
      </c>
      <c r="AY244">
        <v>0</v>
      </c>
      <c r="AZ244">
        <v>2743639</v>
      </c>
      <c r="BA244">
        <v>2554353</v>
      </c>
      <c r="BB244">
        <v>0</v>
      </c>
      <c r="BC244">
        <v>0</v>
      </c>
      <c r="BD244">
        <v>1918999</v>
      </c>
      <c r="BE244">
        <v>114693</v>
      </c>
      <c r="BF244">
        <v>0</v>
      </c>
      <c r="BG244">
        <v>0</v>
      </c>
      <c r="BH244">
        <v>58000</v>
      </c>
      <c r="BI244">
        <v>2091692</v>
      </c>
      <c r="BJ244">
        <v>0</v>
      </c>
      <c r="BK244">
        <v>0</v>
      </c>
      <c r="BL244">
        <v>0</v>
      </c>
      <c r="BM244">
        <v>0</v>
      </c>
      <c r="BN244">
        <v>0</v>
      </c>
      <c r="BO244">
        <v>0</v>
      </c>
      <c r="BP244">
        <v>0</v>
      </c>
      <c r="BQ244">
        <v>0</v>
      </c>
      <c r="BR244">
        <v>2568385</v>
      </c>
      <c r="BS244">
        <v>0</v>
      </c>
      <c r="BT244">
        <v>721</v>
      </c>
      <c r="BU244">
        <v>0</v>
      </c>
      <c r="BV244">
        <v>0</v>
      </c>
      <c r="BW244">
        <v>0</v>
      </c>
      <c r="BX244">
        <v>0</v>
      </c>
      <c r="BY244">
        <v>0</v>
      </c>
      <c r="BZ244">
        <v>0</v>
      </c>
      <c r="CA244">
        <v>0</v>
      </c>
      <c r="CB244">
        <v>0</v>
      </c>
      <c r="CC244">
        <v>0</v>
      </c>
      <c r="CD244">
        <v>0</v>
      </c>
      <c r="CE244">
        <v>0</v>
      </c>
      <c r="CF244">
        <v>0</v>
      </c>
      <c r="CG244" t="s">
        <v>7884</v>
      </c>
    </row>
    <row r="245" spans="1:85" x14ac:dyDescent="0.25">
      <c r="A245" t="s">
        <v>7942</v>
      </c>
      <c r="B245" t="s">
        <v>7881</v>
      </c>
      <c r="C245" t="s">
        <v>8325</v>
      </c>
      <c r="D245" t="s">
        <v>8326</v>
      </c>
      <c r="E245" s="525">
        <v>45412</v>
      </c>
      <c r="F245" s="525">
        <v>45637</v>
      </c>
      <c r="G245">
        <v>34580</v>
      </c>
      <c r="H245">
        <v>0</v>
      </c>
      <c r="I245">
        <v>66000</v>
      </c>
      <c r="J245">
        <v>0</v>
      </c>
      <c r="K245">
        <v>0</v>
      </c>
      <c r="L245">
        <v>0</v>
      </c>
      <c r="M245">
        <v>0</v>
      </c>
      <c r="N245">
        <v>100580</v>
      </c>
      <c r="O245">
        <v>0</v>
      </c>
      <c r="P245">
        <v>0</v>
      </c>
      <c r="Q245">
        <v>9453</v>
      </c>
      <c r="R245">
        <v>263218</v>
      </c>
      <c r="S245">
        <v>31565</v>
      </c>
      <c r="T245">
        <v>7022</v>
      </c>
      <c r="U245">
        <v>0</v>
      </c>
      <c r="V245">
        <v>760726</v>
      </c>
      <c r="W245">
        <v>1071984</v>
      </c>
      <c r="X245">
        <v>1172564</v>
      </c>
      <c r="Y245">
        <v>365464</v>
      </c>
      <c r="Z245">
        <v>36764</v>
      </c>
      <c r="AA245">
        <v>750</v>
      </c>
      <c r="AB245">
        <v>0</v>
      </c>
      <c r="AC245">
        <v>98401</v>
      </c>
      <c r="AD245">
        <v>0</v>
      </c>
      <c r="AE245">
        <v>0</v>
      </c>
      <c r="AF245">
        <v>16614</v>
      </c>
      <c r="AG245">
        <v>517993</v>
      </c>
      <c r="AH245">
        <v>1690557</v>
      </c>
      <c r="AI245">
        <v>1039407</v>
      </c>
      <c r="AJ245">
        <v>184281</v>
      </c>
      <c r="AK245">
        <v>138825</v>
      </c>
      <c r="AL245">
        <v>214685</v>
      </c>
      <c r="AM245">
        <v>48525</v>
      </c>
      <c r="AN245">
        <v>9130</v>
      </c>
      <c r="AO245">
        <v>1634853</v>
      </c>
      <c r="AP245">
        <v>0</v>
      </c>
      <c r="AQ245">
        <v>1634853</v>
      </c>
      <c r="AR245">
        <v>55704</v>
      </c>
      <c r="AS245">
        <v>125228</v>
      </c>
      <c r="AT245">
        <v>0</v>
      </c>
      <c r="AU245">
        <v>1482949</v>
      </c>
      <c r="AV245">
        <v>49930</v>
      </c>
      <c r="AW245">
        <v>2534860</v>
      </c>
      <c r="AX245">
        <v>0</v>
      </c>
      <c r="AY245">
        <v>-14708</v>
      </c>
      <c r="AZ245">
        <v>4178259</v>
      </c>
      <c r="BA245">
        <v>4233963</v>
      </c>
      <c r="BB245">
        <v>4691748</v>
      </c>
      <c r="BC245">
        <v>6614993</v>
      </c>
      <c r="BD245">
        <v>435460</v>
      </c>
      <c r="BE245">
        <v>0</v>
      </c>
      <c r="BF245">
        <v>0</v>
      </c>
      <c r="BG245">
        <v>0</v>
      </c>
      <c r="BH245">
        <v>1906643</v>
      </c>
      <c r="BI245">
        <v>2342103</v>
      </c>
      <c r="BJ245">
        <v>0</v>
      </c>
      <c r="BK245">
        <v>0</v>
      </c>
      <c r="BL245">
        <v>0</v>
      </c>
      <c r="BM245">
        <v>0</v>
      </c>
      <c r="BN245">
        <v>58891</v>
      </c>
      <c r="BO245">
        <v>0</v>
      </c>
      <c r="BP245">
        <v>6442394</v>
      </c>
      <c r="BQ245">
        <v>6501285</v>
      </c>
      <c r="BR245">
        <v>0</v>
      </c>
      <c r="BS245">
        <v>0</v>
      </c>
      <c r="BT245">
        <v>0</v>
      </c>
      <c r="BU245">
        <v>0</v>
      </c>
      <c r="BV245">
        <v>0</v>
      </c>
      <c r="BW245">
        <v>0</v>
      </c>
      <c r="BX245">
        <v>0</v>
      </c>
      <c r="BY245">
        <v>0</v>
      </c>
      <c r="BZ245">
        <v>0</v>
      </c>
      <c r="CA245">
        <v>0</v>
      </c>
      <c r="CB245">
        <v>0</v>
      </c>
      <c r="CC245">
        <v>48092</v>
      </c>
      <c r="CD245">
        <v>309808</v>
      </c>
      <c r="CE245">
        <v>325506</v>
      </c>
      <c r="CF245">
        <v>40002</v>
      </c>
      <c r="CG245" t="s">
        <v>7884</v>
      </c>
    </row>
    <row r="246" spans="1:85" x14ac:dyDescent="0.25">
      <c r="A246" t="s">
        <v>7892</v>
      </c>
      <c r="B246" t="s">
        <v>7881</v>
      </c>
      <c r="C246" t="s">
        <v>8327</v>
      </c>
      <c r="D246" t="s">
        <v>6395</v>
      </c>
      <c r="E246" s="525">
        <v>45565</v>
      </c>
      <c r="F246" s="525">
        <v>45680</v>
      </c>
      <c r="G246">
        <v>669195</v>
      </c>
      <c r="H246">
        <v>0</v>
      </c>
      <c r="I246">
        <v>1384146</v>
      </c>
      <c r="J246">
        <v>0</v>
      </c>
      <c r="K246">
        <v>5901</v>
      </c>
      <c r="L246">
        <v>0</v>
      </c>
      <c r="M246">
        <v>0</v>
      </c>
      <c r="N246">
        <v>2059242</v>
      </c>
      <c r="O246">
        <v>0</v>
      </c>
      <c r="P246">
        <v>30834</v>
      </c>
      <c r="Q246">
        <v>254559</v>
      </c>
      <c r="R246">
        <v>879174</v>
      </c>
      <c r="S246">
        <v>0</v>
      </c>
      <c r="T246">
        <v>385302</v>
      </c>
      <c r="U246">
        <v>118475</v>
      </c>
      <c r="V246">
        <v>4070</v>
      </c>
      <c r="W246">
        <v>1672414</v>
      </c>
      <c r="X246">
        <v>3731656</v>
      </c>
      <c r="Y246">
        <v>56983</v>
      </c>
      <c r="Z246">
        <v>270147</v>
      </c>
      <c r="AA246">
        <v>0</v>
      </c>
      <c r="AB246">
        <v>84888</v>
      </c>
      <c r="AC246">
        <v>1994451</v>
      </c>
      <c r="AD246">
        <v>2856419</v>
      </c>
      <c r="AE246">
        <v>0</v>
      </c>
      <c r="AF246">
        <v>446755</v>
      </c>
      <c r="AG246">
        <v>5709643</v>
      </c>
      <c r="AH246">
        <v>9441299</v>
      </c>
      <c r="AI246">
        <v>2854899</v>
      </c>
      <c r="AJ246">
        <v>560183</v>
      </c>
      <c r="AK246">
        <v>515186</v>
      </c>
      <c r="AL246">
        <v>1679513</v>
      </c>
      <c r="AM246">
        <v>390981</v>
      </c>
      <c r="AN246">
        <v>831950</v>
      </c>
      <c r="AO246">
        <v>6832712</v>
      </c>
      <c r="AP246">
        <v>4046276</v>
      </c>
      <c r="AQ246">
        <v>10878988</v>
      </c>
      <c r="AR246">
        <v>-1437689</v>
      </c>
      <c r="AS246">
        <v>808136</v>
      </c>
      <c r="AT246">
        <v>0</v>
      </c>
      <c r="AU246">
        <v>13378505</v>
      </c>
      <c r="AV246">
        <v>952488</v>
      </c>
      <c r="AW246">
        <v>0</v>
      </c>
      <c r="AX246">
        <v>0</v>
      </c>
      <c r="AY246">
        <v>0</v>
      </c>
      <c r="AZ246">
        <v>15139129</v>
      </c>
      <c r="BA246">
        <v>13701440</v>
      </c>
      <c r="BB246">
        <v>96447912</v>
      </c>
      <c r="BC246">
        <v>110149352</v>
      </c>
      <c r="BD246">
        <v>15310281</v>
      </c>
      <c r="BE246">
        <v>5640863</v>
      </c>
      <c r="BF246">
        <v>6488778</v>
      </c>
      <c r="BG246">
        <v>0</v>
      </c>
      <c r="BH246">
        <v>9555323</v>
      </c>
      <c r="BI246">
        <v>36995245</v>
      </c>
      <c r="BJ246">
        <v>0</v>
      </c>
      <c r="BK246">
        <v>0</v>
      </c>
      <c r="BL246">
        <v>0</v>
      </c>
      <c r="BM246">
        <v>0</v>
      </c>
      <c r="BN246">
        <v>0</v>
      </c>
      <c r="BO246">
        <v>0</v>
      </c>
      <c r="BP246">
        <v>0</v>
      </c>
      <c r="BQ246">
        <v>0</v>
      </c>
      <c r="BR246">
        <v>12695099</v>
      </c>
      <c r="BS246">
        <v>0</v>
      </c>
      <c r="BT246">
        <v>0</v>
      </c>
      <c r="BU246">
        <v>0</v>
      </c>
      <c r="BV246">
        <v>0</v>
      </c>
      <c r="BW246">
        <v>292800</v>
      </c>
      <c r="BX246">
        <v>327288139</v>
      </c>
      <c r="BY246">
        <v>2</v>
      </c>
      <c r="BZ246">
        <v>74062</v>
      </c>
      <c r="CA246">
        <v>7.03</v>
      </c>
      <c r="CB246">
        <v>36</v>
      </c>
      <c r="CC246">
        <v>1198964</v>
      </c>
      <c r="CD246">
        <v>763502</v>
      </c>
      <c r="CE246">
        <v>2165601</v>
      </c>
      <c r="CF246">
        <v>192740</v>
      </c>
      <c r="CG246" t="s">
        <v>7884</v>
      </c>
    </row>
    <row r="247" spans="1:85" x14ac:dyDescent="0.25">
      <c r="A247" t="s">
        <v>8022</v>
      </c>
      <c r="B247" t="s">
        <v>7886</v>
      </c>
      <c r="C247" t="s">
        <v>8328</v>
      </c>
      <c r="D247" t="s">
        <v>6479</v>
      </c>
      <c r="E247" s="525">
        <v>45473</v>
      </c>
      <c r="F247" s="525">
        <v>45649</v>
      </c>
      <c r="G247">
        <v>2419841</v>
      </c>
      <c r="H247">
        <v>0</v>
      </c>
      <c r="I247">
        <v>2403448</v>
      </c>
      <c r="J247">
        <v>0</v>
      </c>
      <c r="K247">
        <v>0</v>
      </c>
      <c r="L247">
        <v>0</v>
      </c>
      <c r="M247">
        <v>0</v>
      </c>
      <c r="N247">
        <v>4823289</v>
      </c>
      <c r="O247">
        <v>157042</v>
      </c>
      <c r="P247">
        <v>403887</v>
      </c>
      <c r="Q247">
        <v>1132453</v>
      </c>
      <c r="R247">
        <v>115945</v>
      </c>
      <c r="S247">
        <v>0</v>
      </c>
      <c r="T247">
        <v>414749</v>
      </c>
      <c r="U247">
        <v>0</v>
      </c>
      <c r="V247">
        <v>197167</v>
      </c>
      <c r="W247">
        <v>2421243</v>
      </c>
      <c r="X247">
        <v>7244532</v>
      </c>
      <c r="Y247">
        <v>140748</v>
      </c>
      <c r="Z247">
        <v>211605</v>
      </c>
      <c r="AA247">
        <v>425501</v>
      </c>
      <c r="AB247">
        <v>297043</v>
      </c>
      <c r="AC247">
        <v>2737013</v>
      </c>
      <c r="AD247">
        <v>5934904</v>
      </c>
      <c r="AE247">
        <v>0</v>
      </c>
      <c r="AF247">
        <v>796923</v>
      </c>
      <c r="AG247">
        <v>10543737</v>
      </c>
      <c r="AH247">
        <v>17788269</v>
      </c>
      <c r="AI247">
        <v>4414766</v>
      </c>
      <c r="AJ247">
        <v>601462</v>
      </c>
      <c r="AK247">
        <v>1159378</v>
      </c>
      <c r="AL247">
        <v>2868338</v>
      </c>
      <c r="AM247">
        <v>317760</v>
      </c>
      <c r="AN247">
        <v>419254</v>
      </c>
      <c r="AO247">
        <v>9780958</v>
      </c>
      <c r="AP247">
        <v>5657663</v>
      </c>
      <c r="AQ247">
        <v>15438621</v>
      </c>
      <c r="AR247">
        <v>2349648</v>
      </c>
      <c r="AS247">
        <v>3020138</v>
      </c>
      <c r="AT247">
        <v>-511888</v>
      </c>
      <c r="AU247">
        <v>1341034</v>
      </c>
      <c r="AV247">
        <v>1809481</v>
      </c>
      <c r="AW247">
        <v>19192873</v>
      </c>
      <c r="AX247">
        <v>0</v>
      </c>
      <c r="AY247">
        <v>77021</v>
      </c>
      <c r="AZ247">
        <v>24928659</v>
      </c>
      <c r="BA247">
        <v>27278307</v>
      </c>
      <c r="BB247">
        <v>0</v>
      </c>
      <c r="BC247">
        <v>0</v>
      </c>
      <c r="BD247">
        <v>21526989</v>
      </c>
      <c r="BE247">
        <v>-2792</v>
      </c>
      <c r="BF247">
        <v>57417</v>
      </c>
      <c r="BG247">
        <v>0</v>
      </c>
      <c r="BH247">
        <v>860311</v>
      </c>
      <c r="BI247">
        <v>22441925</v>
      </c>
      <c r="BJ247">
        <v>12874252</v>
      </c>
      <c r="BK247">
        <v>0</v>
      </c>
      <c r="BL247">
        <v>0</v>
      </c>
      <c r="BM247">
        <v>12874252</v>
      </c>
      <c r="BN247">
        <v>461019</v>
      </c>
      <c r="BO247">
        <v>0</v>
      </c>
      <c r="BP247">
        <v>0</v>
      </c>
      <c r="BQ247">
        <v>461019</v>
      </c>
      <c r="BR247">
        <v>76581026</v>
      </c>
      <c r="BS247">
        <v>0</v>
      </c>
      <c r="BT247">
        <v>0</v>
      </c>
      <c r="BU247">
        <v>0</v>
      </c>
      <c r="BV247">
        <v>0</v>
      </c>
      <c r="BW247">
        <v>507836</v>
      </c>
      <c r="BX247" s="1006">
        <v>600436280</v>
      </c>
      <c r="BY247">
        <v>3.99</v>
      </c>
      <c r="BZ247">
        <v>40661</v>
      </c>
      <c r="CA247">
        <v>9.5</v>
      </c>
      <c r="CB247">
        <v>43</v>
      </c>
      <c r="CC247">
        <v>1572464</v>
      </c>
      <c r="CD247">
        <v>816000</v>
      </c>
      <c r="CE247">
        <v>4177582</v>
      </c>
      <c r="CF247">
        <v>0</v>
      </c>
      <c r="CG247" t="s">
        <v>7884</v>
      </c>
    </row>
    <row r="248" spans="1:85" x14ac:dyDescent="0.25">
      <c r="A248" t="s">
        <v>7913</v>
      </c>
      <c r="B248" t="s">
        <v>7881</v>
      </c>
      <c r="C248" t="s">
        <v>8329</v>
      </c>
      <c r="D248" t="s">
        <v>8330</v>
      </c>
      <c r="E248" s="525">
        <v>45657</v>
      </c>
      <c r="F248" s="525">
        <v>45835</v>
      </c>
      <c r="G248">
        <v>82196</v>
      </c>
      <c r="H248">
        <v>0</v>
      </c>
      <c r="I248">
        <v>149986</v>
      </c>
      <c r="J248">
        <v>0</v>
      </c>
      <c r="K248">
        <v>0</v>
      </c>
      <c r="L248">
        <v>0</v>
      </c>
      <c r="M248">
        <v>0</v>
      </c>
      <c r="N248">
        <v>232182</v>
      </c>
      <c r="O248">
        <v>45730</v>
      </c>
      <c r="P248">
        <v>1344</v>
      </c>
      <c r="Q248">
        <v>138992</v>
      </c>
      <c r="R248">
        <v>0</v>
      </c>
      <c r="S248">
        <v>0</v>
      </c>
      <c r="T248">
        <v>71435</v>
      </c>
      <c r="U248">
        <v>0</v>
      </c>
      <c r="V248">
        <v>15844</v>
      </c>
      <c r="W248">
        <v>273345</v>
      </c>
      <c r="X248">
        <v>505527</v>
      </c>
      <c r="Y248">
        <v>772955</v>
      </c>
      <c r="Z248">
        <v>10484</v>
      </c>
      <c r="AA248">
        <v>0</v>
      </c>
      <c r="AB248">
        <v>0</v>
      </c>
      <c r="AC248">
        <v>110020</v>
      </c>
      <c r="AD248">
        <v>421103</v>
      </c>
      <c r="AE248">
        <v>0</v>
      </c>
      <c r="AF248">
        <v>445735</v>
      </c>
      <c r="AG248">
        <v>1760297</v>
      </c>
      <c r="AH248">
        <v>2265824</v>
      </c>
      <c r="AI248">
        <v>1012541</v>
      </c>
      <c r="AJ248">
        <v>164111</v>
      </c>
      <c r="AK248">
        <v>121828</v>
      </c>
      <c r="AL248">
        <v>156764</v>
      </c>
      <c r="AM248">
        <v>89303</v>
      </c>
      <c r="AN248">
        <v>419982</v>
      </c>
      <c r="AO248">
        <v>1964529</v>
      </c>
      <c r="AP248">
        <v>2944201</v>
      </c>
      <c r="AQ248">
        <v>4908730</v>
      </c>
      <c r="AR248">
        <v>-2642906</v>
      </c>
      <c r="AS248">
        <v>132086</v>
      </c>
      <c r="AT248">
        <v>0</v>
      </c>
      <c r="AU248">
        <v>2546375</v>
      </c>
      <c r="AV248">
        <v>180032</v>
      </c>
      <c r="AW248">
        <v>0</v>
      </c>
      <c r="AX248">
        <v>0</v>
      </c>
      <c r="AY248">
        <v>-14334</v>
      </c>
      <c r="AZ248">
        <v>2844159</v>
      </c>
      <c r="BA248">
        <v>201253</v>
      </c>
      <c r="BB248">
        <v>20284026</v>
      </c>
      <c r="BC248">
        <v>20485278</v>
      </c>
      <c r="BD248">
        <v>0</v>
      </c>
      <c r="BE248">
        <v>0</v>
      </c>
      <c r="BF248">
        <v>0</v>
      </c>
      <c r="BG248">
        <v>44162</v>
      </c>
      <c r="BH248">
        <v>2772586</v>
      </c>
      <c r="BI248">
        <v>2816748</v>
      </c>
      <c r="BJ248">
        <v>0</v>
      </c>
      <c r="BK248">
        <v>0</v>
      </c>
      <c r="BL248">
        <v>0</v>
      </c>
      <c r="BM248">
        <v>0</v>
      </c>
      <c r="BN248">
        <v>0</v>
      </c>
      <c r="BO248">
        <v>0</v>
      </c>
      <c r="BP248">
        <v>0</v>
      </c>
      <c r="BQ248">
        <v>0</v>
      </c>
      <c r="BR248">
        <v>0</v>
      </c>
      <c r="BS248">
        <v>0</v>
      </c>
      <c r="BT248">
        <v>0</v>
      </c>
      <c r="BU248">
        <v>0</v>
      </c>
      <c r="BV248">
        <v>0</v>
      </c>
      <c r="BW248">
        <v>42793</v>
      </c>
      <c r="BX248">
        <v>54193911</v>
      </c>
      <c r="BY248">
        <v>1.48</v>
      </c>
      <c r="BZ248">
        <v>39506</v>
      </c>
      <c r="CA248">
        <v>5.43</v>
      </c>
      <c r="CB248">
        <v>8</v>
      </c>
      <c r="CC248">
        <v>0</v>
      </c>
      <c r="CD248">
        <v>2675</v>
      </c>
      <c r="CE248">
        <v>37737</v>
      </c>
      <c r="CF248">
        <v>12329</v>
      </c>
      <c r="CG248" t="s">
        <v>7884</v>
      </c>
    </row>
    <row r="249" spans="1:85" x14ac:dyDescent="0.25">
      <c r="A249" t="s">
        <v>7907</v>
      </c>
      <c r="B249" t="s">
        <v>859</v>
      </c>
      <c r="C249" t="s">
        <v>8331</v>
      </c>
      <c r="D249" t="s">
        <v>6593</v>
      </c>
      <c r="E249" s="525">
        <v>45473</v>
      </c>
      <c r="F249" s="525">
        <v>45646</v>
      </c>
      <c r="G249">
        <v>27527895</v>
      </c>
      <c r="H249">
        <v>0</v>
      </c>
      <c r="I249">
        <v>75739895</v>
      </c>
      <c r="J249">
        <v>0</v>
      </c>
      <c r="K249">
        <v>469740</v>
      </c>
      <c r="L249">
        <v>4282853</v>
      </c>
      <c r="M249">
        <v>9384</v>
      </c>
      <c r="N249">
        <v>108029767</v>
      </c>
      <c r="O249">
        <v>885155</v>
      </c>
      <c r="P249">
        <v>0</v>
      </c>
      <c r="Q249">
        <v>8045810</v>
      </c>
      <c r="R249">
        <v>3002268</v>
      </c>
      <c r="S249">
        <v>715663</v>
      </c>
      <c r="T249">
        <v>2667370</v>
      </c>
      <c r="U249">
        <v>315349</v>
      </c>
      <c r="V249">
        <v>249738</v>
      </c>
      <c r="W249">
        <v>15881353</v>
      </c>
      <c r="X249">
        <v>123911120</v>
      </c>
      <c r="Y249">
        <v>1744499</v>
      </c>
      <c r="Z249">
        <v>5498615</v>
      </c>
      <c r="AA249">
        <v>4333772</v>
      </c>
      <c r="AB249">
        <v>9812714</v>
      </c>
      <c r="AC249">
        <v>18917523</v>
      </c>
      <c r="AD249">
        <v>42553329</v>
      </c>
      <c r="AE249">
        <v>0</v>
      </c>
      <c r="AF249">
        <v>25676713</v>
      </c>
      <c r="AG249">
        <v>108537165</v>
      </c>
      <c r="AH249">
        <v>232448285</v>
      </c>
      <c r="AI249">
        <v>37705251</v>
      </c>
      <c r="AJ249">
        <v>11184838</v>
      </c>
      <c r="AK249">
        <v>2224791</v>
      </c>
      <c r="AL249">
        <v>68191165</v>
      </c>
      <c r="AM249">
        <v>697758</v>
      </c>
      <c r="AN249">
        <v>-264207</v>
      </c>
      <c r="AO249">
        <v>119739596</v>
      </c>
      <c r="AP249">
        <v>57192314</v>
      </c>
      <c r="AQ249">
        <v>176931910</v>
      </c>
      <c r="AR249">
        <v>55516375</v>
      </c>
      <c r="AS249">
        <v>18124089</v>
      </c>
      <c r="AT249">
        <v>-39805313</v>
      </c>
      <c r="AU249" s="1006">
        <v>10000000</v>
      </c>
      <c r="AV249" s="1006">
        <v>22483810</v>
      </c>
      <c r="AW249">
        <v>17290553</v>
      </c>
      <c r="AX249">
        <v>0</v>
      </c>
      <c r="AY249">
        <v>-8386212</v>
      </c>
      <c r="AZ249">
        <v>19706927</v>
      </c>
      <c r="BA249">
        <v>75223302</v>
      </c>
      <c r="BB249">
        <v>313217817</v>
      </c>
      <c r="BC249">
        <v>388441118</v>
      </c>
      <c r="BD249">
        <v>17569796</v>
      </c>
      <c r="BE249">
        <v>44860049</v>
      </c>
      <c r="BF249">
        <v>1894935</v>
      </c>
      <c r="BG249">
        <v>25000</v>
      </c>
      <c r="BH249">
        <v>222687</v>
      </c>
      <c r="BI249">
        <v>64572467</v>
      </c>
      <c r="BJ249">
        <v>1020645000</v>
      </c>
      <c r="BK249">
        <v>27728000</v>
      </c>
      <c r="BL249">
        <v>0</v>
      </c>
      <c r="BM249">
        <v>1048373000</v>
      </c>
      <c r="BN249">
        <v>94151798</v>
      </c>
      <c r="BO249">
        <v>0</v>
      </c>
      <c r="BP249">
        <v>62347656</v>
      </c>
      <c r="BQ249">
        <v>156499454</v>
      </c>
      <c r="BR249">
        <v>256238115</v>
      </c>
      <c r="BS249">
        <v>0</v>
      </c>
      <c r="BT249">
        <v>0</v>
      </c>
      <c r="BU249">
        <v>69404781</v>
      </c>
      <c r="BV249">
        <v>46333204</v>
      </c>
      <c r="BW249">
        <v>5963267</v>
      </c>
      <c r="BX249" s="1006">
        <v>7267538000</v>
      </c>
      <c r="BY249">
        <v>3.98</v>
      </c>
      <c r="BZ249">
        <v>163761</v>
      </c>
      <c r="CA249">
        <v>18.12</v>
      </c>
      <c r="CB249">
        <v>228</v>
      </c>
      <c r="CC249" s="1006">
        <v>14100970</v>
      </c>
      <c r="CD249">
        <v>8911639</v>
      </c>
      <c r="CE249">
        <v>34273964</v>
      </c>
      <c r="CF249">
        <v>6999000</v>
      </c>
      <c r="CG249" t="s">
        <v>7884</v>
      </c>
    </row>
    <row r="250" spans="1:85" x14ac:dyDescent="0.25">
      <c r="A250" t="s">
        <v>7985</v>
      </c>
      <c r="B250" t="s">
        <v>7881</v>
      </c>
      <c r="C250" t="s">
        <v>8332</v>
      </c>
      <c r="D250" t="s">
        <v>8333</v>
      </c>
      <c r="E250" s="525">
        <v>45473</v>
      </c>
      <c r="F250" s="525">
        <v>45617</v>
      </c>
      <c r="G250">
        <v>23747</v>
      </c>
      <c r="H250">
        <v>0</v>
      </c>
      <c r="I250">
        <v>460285</v>
      </c>
      <c r="J250">
        <v>0</v>
      </c>
      <c r="K250">
        <v>2410</v>
      </c>
      <c r="L250">
        <v>0</v>
      </c>
      <c r="M250">
        <v>23400</v>
      </c>
      <c r="N250">
        <v>509842</v>
      </c>
      <c r="O250">
        <v>0</v>
      </c>
      <c r="P250">
        <v>0</v>
      </c>
      <c r="Q250">
        <v>76857</v>
      </c>
      <c r="R250">
        <v>449090</v>
      </c>
      <c r="S250">
        <v>0</v>
      </c>
      <c r="T250">
        <v>3806367</v>
      </c>
      <c r="U250">
        <v>0</v>
      </c>
      <c r="V250">
        <v>0</v>
      </c>
      <c r="W250">
        <v>4332314</v>
      </c>
      <c r="X250">
        <v>4842156</v>
      </c>
      <c r="Y250">
        <v>90266</v>
      </c>
      <c r="Z250">
        <v>0</v>
      </c>
      <c r="AA250">
        <v>0</v>
      </c>
      <c r="AB250">
        <v>0</v>
      </c>
      <c r="AC250">
        <v>0</v>
      </c>
      <c r="AD250">
        <v>0</v>
      </c>
      <c r="AE250">
        <v>0</v>
      </c>
      <c r="AF250">
        <v>0</v>
      </c>
      <c r="AG250">
        <v>90266</v>
      </c>
      <c r="AH250">
        <v>4932422</v>
      </c>
      <c r="AI250">
        <v>790676</v>
      </c>
      <c r="AJ250">
        <v>238039</v>
      </c>
      <c r="AK250">
        <v>2333416</v>
      </c>
      <c r="AL250">
        <v>119312</v>
      </c>
      <c r="AM250">
        <v>888000</v>
      </c>
      <c r="AN250">
        <v>488927</v>
      </c>
      <c r="AO250">
        <v>4858370</v>
      </c>
      <c r="AP250">
        <v>235488</v>
      </c>
      <c r="AQ250">
        <v>5093858</v>
      </c>
      <c r="AR250">
        <v>-161436</v>
      </c>
      <c r="AS250">
        <v>71005</v>
      </c>
      <c r="AT250">
        <v>-7057</v>
      </c>
      <c r="AU250">
        <v>3420996</v>
      </c>
      <c r="AV250">
        <v>0</v>
      </c>
      <c r="AW250">
        <v>83855</v>
      </c>
      <c r="AX250">
        <v>0</v>
      </c>
      <c r="AY250">
        <v>-113205</v>
      </c>
      <c r="AZ250">
        <v>3455594</v>
      </c>
      <c r="BA250">
        <v>3294158</v>
      </c>
      <c r="BB250">
        <v>38958455</v>
      </c>
      <c r="BC250">
        <v>42252613</v>
      </c>
      <c r="BD250">
        <v>3189464</v>
      </c>
      <c r="BE250">
        <v>0</v>
      </c>
      <c r="BF250">
        <v>0</v>
      </c>
      <c r="BG250">
        <v>0</v>
      </c>
      <c r="BH250">
        <v>877427</v>
      </c>
      <c r="BI250">
        <v>4066891</v>
      </c>
      <c r="BJ250">
        <v>0</v>
      </c>
      <c r="BK250">
        <v>150000</v>
      </c>
      <c r="BL250">
        <v>0</v>
      </c>
      <c r="BM250">
        <v>150000</v>
      </c>
      <c r="BN250">
        <v>0</v>
      </c>
      <c r="BO250">
        <v>0</v>
      </c>
      <c r="BP250">
        <v>0</v>
      </c>
      <c r="BQ250">
        <v>0</v>
      </c>
      <c r="BR250">
        <v>1765963</v>
      </c>
      <c r="BS250">
        <v>0</v>
      </c>
      <c r="BT250">
        <v>0</v>
      </c>
      <c r="BU250">
        <v>37057</v>
      </c>
      <c r="BV250">
        <v>37057</v>
      </c>
      <c r="BW250">
        <v>0</v>
      </c>
      <c r="BX250">
        <v>0</v>
      </c>
      <c r="BY250">
        <v>0</v>
      </c>
      <c r="BZ250">
        <v>0</v>
      </c>
      <c r="CA250">
        <v>0</v>
      </c>
      <c r="CB250">
        <v>0</v>
      </c>
      <c r="CC250">
        <v>0</v>
      </c>
      <c r="CD250">
        <v>0</v>
      </c>
      <c r="CE250">
        <v>70542</v>
      </c>
      <c r="CF250">
        <v>0</v>
      </c>
      <c r="CG250" t="s">
        <v>7884</v>
      </c>
    </row>
    <row r="251" spans="1:85" x14ac:dyDescent="0.25">
      <c r="A251" t="s">
        <v>7939</v>
      </c>
      <c r="B251" t="s">
        <v>7909</v>
      </c>
      <c r="C251" t="s">
        <v>8334</v>
      </c>
      <c r="D251" t="s">
        <v>6551</v>
      </c>
      <c r="E251" s="525">
        <v>45473</v>
      </c>
      <c r="F251" s="525">
        <v>45753</v>
      </c>
      <c r="G251">
        <v>72635423</v>
      </c>
      <c r="H251">
        <v>0</v>
      </c>
      <c r="I251">
        <v>138699469</v>
      </c>
      <c r="J251">
        <v>0</v>
      </c>
      <c r="K251">
        <v>687036</v>
      </c>
      <c r="L251">
        <v>9160164</v>
      </c>
      <c r="M251">
        <v>0</v>
      </c>
      <c r="N251">
        <v>221182092</v>
      </c>
      <c r="O251">
        <v>11327237</v>
      </c>
      <c r="P251">
        <v>1461271</v>
      </c>
      <c r="Q251">
        <v>3206216</v>
      </c>
      <c r="R251" s="1006">
        <v>10537100</v>
      </c>
      <c r="S251">
        <v>0</v>
      </c>
      <c r="T251">
        <v>1418251</v>
      </c>
      <c r="U251">
        <v>1314569</v>
      </c>
      <c r="V251">
        <v>2760079</v>
      </c>
      <c r="W251">
        <v>32024723</v>
      </c>
      <c r="X251">
        <v>253206815</v>
      </c>
      <c r="Y251">
        <v>1028456</v>
      </c>
      <c r="Z251">
        <v>30050255</v>
      </c>
      <c r="AA251">
        <v>14468641</v>
      </c>
      <c r="AB251">
        <v>5576530</v>
      </c>
      <c r="AC251">
        <v>27557084</v>
      </c>
      <c r="AD251">
        <v>104195966</v>
      </c>
      <c r="AE251">
        <v>2208763</v>
      </c>
      <c r="AF251">
        <v>3829201</v>
      </c>
      <c r="AG251">
        <v>188914896</v>
      </c>
      <c r="AH251">
        <v>442121711</v>
      </c>
      <c r="AI251">
        <v>129060391</v>
      </c>
      <c r="AJ251">
        <v>15185218</v>
      </c>
      <c r="AK251">
        <v>9059524</v>
      </c>
      <c r="AL251">
        <v>116780501</v>
      </c>
      <c r="AM251">
        <v>5604945</v>
      </c>
      <c r="AN251">
        <v>29059292</v>
      </c>
      <c r="AO251">
        <v>304749871</v>
      </c>
      <c r="AP251">
        <v>119037434</v>
      </c>
      <c r="AQ251">
        <v>423787305</v>
      </c>
      <c r="AR251">
        <v>18334406</v>
      </c>
      <c r="AS251">
        <v>67569999</v>
      </c>
      <c r="AT251">
        <v>-48640467</v>
      </c>
      <c r="AU251">
        <v>4669655</v>
      </c>
      <c r="AV251">
        <v>58978009</v>
      </c>
      <c r="AW251">
        <v>48662111</v>
      </c>
      <c r="AX251">
        <v>2331069</v>
      </c>
      <c r="AY251">
        <v>28025520</v>
      </c>
      <c r="AZ251">
        <v>161595896</v>
      </c>
      <c r="BA251">
        <v>179930302</v>
      </c>
      <c r="BB251">
        <v>1374863696</v>
      </c>
      <c r="BC251">
        <v>1554793998</v>
      </c>
      <c r="BD251">
        <v>64312515</v>
      </c>
      <c r="BE251">
        <v>53074346</v>
      </c>
      <c r="BF251">
        <v>1406332</v>
      </c>
      <c r="BG251">
        <v>7457318</v>
      </c>
      <c r="BH251">
        <v>57159378</v>
      </c>
      <c r="BI251">
        <v>183409889</v>
      </c>
      <c r="BJ251">
        <v>1325325000</v>
      </c>
      <c r="BK251">
        <v>313063000</v>
      </c>
      <c r="BL251">
        <v>0</v>
      </c>
      <c r="BM251">
        <v>1638388000</v>
      </c>
      <c r="BN251">
        <v>135093809</v>
      </c>
      <c r="BO251">
        <v>0</v>
      </c>
      <c r="BP251">
        <v>849905501</v>
      </c>
      <c r="BQ251">
        <v>984999310</v>
      </c>
      <c r="BR251">
        <v>522023195</v>
      </c>
      <c r="BS251">
        <v>0</v>
      </c>
      <c r="BT251">
        <v>0</v>
      </c>
      <c r="BU251">
        <v>153840317</v>
      </c>
      <c r="BV251">
        <v>110762317</v>
      </c>
      <c r="BW251">
        <v>14713507</v>
      </c>
      <c r="BX251" s="1006">
        <v>19287439000</v>
      </c>
      <c r="BY251">
        <v>4.3499999999999996</v>
      </c>
      <c r="BZ251">
        <v>303356</v>
      </c>
      <c r="CA251">
        <v>15.03</v>
      </c>
      <c r="CB251">
        <v>701</v>
      </c>
      <c r="CC251">
        <v>18820523</v>
      </c>
      <c r="CD251">
        <v>10539116</v>
      </c>
      <c r="CE251">
        <v>30324603</v>
      </c>
      <c r="CF251">
        <v>397375</v>
      </c>
      <c r="CG251" t="s">
        <v>7884</v>
      </c>
    </row>
    <row r="252" spans="1:85" x14ac:dyDescent="0.25">
      <c r="A252" t="s">
        <v>7913</v>
      </c>
      <c r="B252" t="s">
        <v>7881</v>
      </c>
      <c r="C252" t="s">
        <v>8335</v>
      </c>
      <c r="D252" t="s">
        <v>8336</v>
      </c>
      <c r="E252" s="525">
        <v>45657</v>
      </c>
      <c r="F252" s="525">
        <v>45836</v>
      </c>
      <c r="G252">
        <v>38900</v>
      </c>
      <c r="H252">
        <v>0</v>
      </c>
      <c r="I252">
        <v>22971</v>
      </c>
      <c r="J252">
        <v>0</v>
      </c>
      <c r="K252">
        <v>134009</v>
      </c>
      <c r="L252">
        <v>0</v>
      </c>
      <c r="M252">
        <v>0</v>
      </c>
      <c r="N252">
        <v>195880</v>
      </c>
      <c r="O252">
        <v>808413</v>
      </c>
      <c r="P252">
        <v>788636</v>
      </c>
      <c r="Q252">
        <v>6307040</v>
      </c>
      <c r="R252">
        <v>2591760</v>
      </c>
      <c r="S252">
        <v>1710817</v>
      </c>
      <c r="T252">
        <v>0</v>
      </c>
      <c r="U252">
        <v>0</v>
      </c>
      <c r="V252">
        <v>0</v>
      </c>
      <c r="W252">
        <v>12206666</v>
      </c>
      <c r="X252">
        <v>12402546</v>
      </c>
      <c r="Y252">
        <v>19334859</v>
      </c>
      <c r="Z252">
        <v>0</v>
      </c>
      <c r="AA252">
        <v>0</v>
      </c>
      <c r="AB252">
        <v>0</v>
      </c>
      <c r="AC252">
        <v>0</v>
      </c>
      <c r="AD252">
        <v>0</v>
      </c>
      <c r="AE252">
        <v>0</v>
      </c>
      <c r="AF252">
        <v>268595</v>
      </c>
      <c r="AG252">
        <v>19603454</v>
      </c>
      <c r="AH252">
        <v>32006000</v>
      </c>
      <c r="AI252">
        <v>9062141</v>
      </c>
      <c r="AJ252">
        <v>3708870</v>
      </c>
      <c r="AK252">
        <v>1302220</v>
      </c>
      <c r="AL252">
        <v>11402789</v>
      </c>
      <c r="AM252">
        <v>694689</v>
      </c>
      <c r="AN252">
        <v>9908601</v>
      </c>
      <c r="AO252">
        <v>36079310</v>
      </c>
      <c r="AP252">
        <v>6981690</v>
      </c>
      <c r="AQ252">
        <v>43061000</v>
      </c>
      <c r="AR252">
        <v>-11055000</v>
      </c>
      <c r="AS252">
        <v>3108444</v>
      </c>
      <c r="AT252">
        <v>0</v>
      </c>
      <c r="AU252">
        <v>1957854</v>
      </c>
      <c r="AV252">
        <v>0</v>
      </c>
      <c r="AW252">
        <v>0</v>
      </c>
      <c r="AX252">
        <v>0</v>
      </c>
      <c r="AY252">
        <v>0</v>
      </c>
      <c r="AZ252">
        <v>5066298</v>
      </c>
      <c r="BA252">
        <v>-5988702</v>
      </c>
      <c r="BB252" s="1006">
        <v>167183000</v>
      </c>
      <c r="BC252" s="1006">
        <v>171607000</v>
      </c>
      <c r="BD252">
        <v>4261715</v>
      </c>
      <c r="BE252">
        <v>0</v>
      </c>
      <c r="BF252">
        <v>0</v>
      </c>
      <c r="BG252">
        <v>0</v>
      </c>
      <c r="BH252">
        <v>7262330</v>
      </c>
      <c r="BI252">
        <v>11524045</v>
      </c>
      <c r="BJ252">
        <v>0</v>
      </c>
      <c r="BK252">
        <v>0</v>
      </c>
      <c r="BL252">
        <v>0</v>
      </c>
      <c r="BM252">
        <v>0</v>
      </c>
      <c r="BN252">
        <v>0</v>
      </c>
      <c r="BO252">
        <v>0</v>
      </c>
      <c r="BP252">
        <v>0</v>
      </c>
      <c r="BQ252">
        <v>0</v>
      </c>
      <c r="BR252">
        <v>69176000</v>
      </c>
      <c r="BS252">
        <v>0</v>
      </c>
      <c r="BT252">
        <v>0</v>
      </c>
      <c r="BU252">
        <v>0</v>
      </c>
      <c r="BV252">
        <v>0</v>
      </c>
      <c r="BW252">
        <v>28769</v>
      </c>
      <c r="BX252">
        <v>1089564909</v>
      </c>
      <c r="BY252">
        <v>1.5</v>
      </c>
      <c r="BZ252">
        <v>149559</v>
      </c>
      <c r="CA252">
        <v>6.81</v>
      </c>
      <c r="CB252">
        <v>69</v>
      </c>
      <c r="CC252">
        <v>0</v>
      </c>
      <c r="CD252">
        <v>5910696</v>
      </c>
      <c r="CE252">
        <v>414678</v>
      </c>
      <c r="CF252">
        <v>13721</v>
      </c>
      <c r="CG252" t="s">
        <v>7884</v>
      </c>
    </row>
    <row r="253" spans="1:85" x14ac:dyDescent="0.25">
      <c r="A253" t="s">
        <v>8022</v>
      </c>
      <c r="B253" t="s">
        <v>7881</v>
      </c>
      <c r="C253" t="s">
        <v>8337</v>
      </c>
      <c r="D253" t="s">
        <v>8338</v>
      </c>
      <c r="E253" s="525">
        <v>45473</v>
      </c>
      <c r="F253" s="525">
        <v>45827</v>
      </c>
      <c r="G253">
        <v>16492</v>
      </c>
      <c r="H253">
        <v>0</v>
      </c>
      <c r="I253">
        <v>44334</v>
      </c>
      <c r="J253">
        <v>0</v>
      </c>
      <c r="K253">
        <v>0</v>
      </c>
      <c r="L253">
        <v>0</v>
      </c>
      <c r="M253">
        <v>0</v>
      </c>
      <c r="N253">
        <v>60826</v>
      </c>
      <c r="O253">
        <v>280</v>
      </c>
      <c r="P253">
        <v>0</v>
      </c>
      <c r="Q253">
        <v>66478</v>
      </c>
      <c r="R253">
        <v>36960</v>
      </c>
      <c r="S253">
        <v>0</v>
      </c>
      <c r="T253">
        <v>3332</v>
      </c>
      <c r="U253">
        <v>0</v>
      </c>
      <c r="V253">
        <v>1212085</v>
      </c>
      <c r="W253">
        <v>1319135</v>
      </c>
      <c r="X253">
        <v>1379961</v>
      </c>
      <c r="Y253">
        <v>285465</v>
      </c>
      <c r="Z253">
        <v>0</v>
      </c>
      <c r="AA253">
        <v>0</v>
      </c>
      <c r="AB253">
        <v>0</v>
      </c>
      <c r="AC253">
        <v>3600</v>
      </c>
      <c r="AD253">
        <v>0</v>
      </c>
      <c r="AE253">
        <v>0</v>
      </c>
      <c r="AF253">
        <v>68742</v>
      </c>
      <c r="AG253">
        <v>357807</v>
      </c>
      <c r="AH253">
        <v>1737768</v>
      </c>
      <c r="AI253">
        <v>1136495</v>
      </c>
      <c r="AJ253">
        <v>159635</v>
      </c>
      <c r="AK253">
        <v>565159</v>
      </c>
      <c r="AL253">
        <v>179436</v>
      </c>
      <c r="AM253">
        <v>14269</v>
      </c>
      <c r="AN253">
        <v>0</v>
      </c>
      <c r="AO253">
        <v>2054994</v>
      </c>
      <c r="AP253">
        <v>1504571</v>
      </c>
      <c r="AQ253">
        <v>3559565</v>
      </c>
      <c r="AR253">
        <v>-1821797</v>
      </c>
      <c r="AS253">
        <v>102356</v>
      </c>
      <c r="AT253">
        <v>-2200</v>
      </c>
      <c r="AU253">
        <v>1275550</v>
      </c>
      <c r="AV253">
        <v>25163</v>
      </c>
      <c r="AW253">
        <v>2555751</v>
      </c>
      <c r="AX253">
        <v>0</v>
      </c>
      <c r="AY253">
        <v>3193</v>
      </c>
      <c r="AZ253">
        <v>3959813</v>
      </c>
      <c r="BA253">
        <v>2138016</v>
      </c>
      <c r="BB253" s="1006">
        <v>26942030</v>
      </c>
      <c r="BC253">
        <v>29080047</v>
      </c>
      <c r="BD253">
        <v>2369867</v>
      </c>
      <c r="BE253">
        <v>6640</v>
      </c>
      <c r="BF253">
        <v>0</v>
      </c>
      <c r="BG253">
        <v>0</v>
      </c>
      <c r="BH253">
        <v>122061</v>
      </c>
      <c r="BI253">
        <v>2498568</v>
      </c>
      <c r="BJ253">
        <v>0</v>
      </c>
      <c r="BK253">
        <v>0</v>
      </c>
      <c r="BL253">
        <v>0</v>
      </c>
      <c r="BM253">
        <v>0</v>
      </c>
      <c r="BN253">
        <v>0</v>
      </c>
      <c r="BO253">
        <v>0</v>
      </c>
      <c r="BP253">
        <v>0</v>
      </c>
      <c r="BQ253">
        <v>0</v>
      </c>
      <c r="BR253">
        <v>1729459</v>
      </c>
      <c r="BS253">
        <v>0</v>
      </c>
      <c r="BT253">
        <v>0</v>
      </c>
      <c r="BU253">
        <v>0</v>
      </c>
      <c r="BV253">
        <v>0</v>
      </c>
      <c r="BW253">
        <v>0</v>
      </c>
      <c r="BX253">
        <v>0</v>
      </c>
      <c r="BY253">
        <v>0</v>
      </c>
      <c r="BZ253">
        <v>0</v>
      </c>
      <c r="CA253">
        <v>0</v>
      </c>
      <c r="CB253">
        <v>0</v>
      </c>
      <c r="CC253">
        <v>0</v>
      </c>
      <c r="CD253">
        <v>0</v>
      </c>
      <c r="CE253">
        <v>0</v>
      </c>
      <c r="CF253">
        <v>0</v>
      </c>
      <c r="CG253" t="s">
        <v>7884</v>
      </c>
    </row>
    <row r="254" spans="1:85" x14ac:dyDescent="0.25">
      <c r="A254" t="s">
        <v>7901</v>
      </c>
      <c r="B254" t="s">
        <v>7881</v>
      </c>
      <c r="C254" t="s">
        <v>8339</v>
      </c>
      <c r="D254" t="s">
        <v>8340</v>
      </c>
      <c r="E254" s="525">
        <v>45657</v>
      </c>
      <c r="F254" s="525">
        <v>45835</v>
      </c>
      <c r="G254">
        <v>49913</v>
      </c>
      <c r="H254">
        <v>0</v>
      </c>
      <c r="I254">
        <v>121375</v>
      </c>
      <c r="J254">
        <v>0</v>
      </c>
      <c r="K254">
        <v>0</v>
      </c>
      <c r="L254">
        <v>0</v>
      </c>
      <c r="M254">
        <v>0</v>
      </c>
      <c r="N254">
        <v>171288</v>
      </c>
      <c r="O254">
        <v>0</v>
      </c>
      <c r="P254">
        <v>5969</v>
      </c>
      <c r="Q254">
        <v>67667</v>
      </c>
      <c r="R254">
        <v>315832</v>
      </c>
      <c r="S254">
        <v>0</v>
      </c>
      <c r="T254">
        <v>425831</v>
      </c>
      <c r="U254">
        <v>0</v>
      </c>
      <c r="V254">
        <v>821</v>
      </c>
      <c r="W254">
        <v>816120</v>
      </c>
      <c r="X254">
        <v>987408</v>
      </c>
      <c r="Y254">
        <v>506461</v>
      </c>
      <c r="Z254">
        <v>805</v>
      </c>
      <c r="AA254">
        <v>0</v>
      </c>
      <c r="AB254">
        <v>0</v>
      </c>
      <c r="AC254">
        <v>25665</v>
      </c>
      <c r="AD254">
        <v>0</v>
      </c>
      <c r="AE254">
        <v>0</v>
      </c>
      <c r="AF254">
        <v>59581</v>
      </c>
      <c r="AG254">
        <v>592512</v>
      </c>
      <c r="AH254">
        <v>1579920</v>
      </c>
      <c r="AI254">
        <v>1052600</v>
      </c>
      <c r="AJ254">
        <v>242889</v>
      </c>
      <c r="AK254">
        <v>60294</v>
      </c>
      <c r="AL254">
        <v>58020</v>
      </c>
      <c r="AM254">
        <v>124447</v>
      </c>
      <c r="AN254">
        <v>473254</v>
      </c>
      <c r="AO254">
        <v>2011504</v>
      </c>
      <c r="AP254">
        <v>2479819</v>
      </c>
      <c r="AQ254">
        <v>4491323</v>
      </c>
      <c r="AR254">
        <v>-2911403</v>
      </c>
      <c r="AS254">
        <v>30607</v>
      </c>
      <c r="AT254">
        <v>0</v>
      </c>
      <c r="AU254">
        <v>1051854</v>
      </c>
      <c r="AV254">
        <v>42606</v>
      </c>
      <c r="AW254">
        <v>0</v>
      </c>
      <c r="AX254">
        <v>0</v>
      </c>
      <c r="AY254">
        <v>818256</v>
      </c>
      <c r="AZ254">
        <v>1943323</v>
      </c>
      <c r="BA254">
        <v>-968080</v>
      </c>
      <c r="BB254">
        <v>45484441</v>
      </c>
      <c r="BC254">
        <v>44564247</v>
      </c>
      <c r="BD254">
        <v>828751</v>
      </c>
      <c r="BE254">
        <v>0</v>
      </c>
      <c r="BF254">
        <v>0</v>
      </c>
      <c r="BG254">
        <v>0</v>
      </c>
      <c r="BH254">
        <v>16348917</v>
      </c>
      <c r="BI254">
        <v>17177668</v>
      </c>
      <c r="BJ254">
        <v>0</v>
      </c>
      <c r="BK254">
        <v>24929062</v>
      </c>
      <c r="BL254">
        <v>0</v>
      </c>
      <c r="BM254">
        <v>24929062</v>
      </c>
      <c r="BN254">
        <v>170517</v>
      </c>
      <c r="BO254">
        <v>0</v>
      </c>
      <c r="BP254">
        <v>0</v>
      </c>
      <c r="BQ254">
        <v>170517</v>
      </c>
      <c r="BR254">
        <v>0</v>
      </c>
      <c r="BS254">
        <v>0</v>
      </c>
      <c r="BT254">
        <v>0</v>
      </c>
      <c r="BU254">
        <v>0</v>
      </c>
      <c r="BV254">
        <v>0</v>
      </c>
      <c r="BW254">
        <v>11302</v>
      </c>
      <c r="BX254">
        <v>0</v>
      </c>
      <c r="BY254">
        <v>0</v>
      </c>
      <c r="BZ254">
        <v>0</v>
      </c>
      <c r="CA254">
        <v>15.16</v>
      </c>
      <c r="CB254">
        <v>0</v>
      </c>
      <c r="CC254">
        <v>0</v>
      </c>
      <c r="CD254">
        <v>57196</v>
      </c>
      <c r="CE254">
        <v>0</v>
      </c>
      <c r="CF254">
        <v>0</v>
      </c>
      <c r="CG254" t="s">
        <v>7884</v>
      </c>
    </row>
    <row r="255" spans="1:85" x14ac:dyDescent="0.25">
      <c r="A255" t="s">
        <v>7923</v>
      </c>
      <c r="B255" t="s">
        <v>7886</v>
      </c>
      <c r="C255" t="s">
        <v>8341</v>
      </c>
      <c r="D255" t="s">
        <v>6407</v>
      </c>
      <c r="E255" s="525">
        <v>45473</v>
      </c>
      <c r="F255" s="525">
        <v>45589</v>
      </c>
      <c r="G255">
        <v>3884045</v>
      </c>
      <c r="H255">
        <v>0</v>
      </c>
      <c r="I255">
        <v>5251727</v>
      </c>
      <c r="J255">
        <v>0</v>
      </c>
      <c r="K255">
        <v>409811</v>
      </c>
      <c r="L255">
        <v>0</v>
      </c>
      <c r="M255">
        <v>0</v>
      </c>
      <c r="N255">
        <v>9545583</v>
      </c>
      <c r="O255">
        <v>2834919</v>
      </c>
      <c r="P255">
        <v>0</v>
      </c>
      <c r="Q255">
        <v>764463</v>
      </c>
      <c r="R255">
        <v>3073852</v>
      </c>
      <c r="S255">
        <v>0</v>
      </c>
      <c r="T255">
        <v>165887</v>
      </c>
      <c r="U255">
        <v>155086</v>
      </c>
      <c r="V255">
        <v>28884</v>
      </c>
      <c r="W255">
        <v>7023091</v>
      </c>
      <c r="X255">
        <v>16568674</v>
      </c>
      <c r="Y255">
        <v>2737006</v>
      </c>
      <c r="Z255">
        <v>500388</v>
      </c>
      <c r="AA255">
        <v>500966</v>
      </c>
      <c r="AB255">
        <v>340007</v>
      </c>
      <c r="AC255">
        <v>3879319</v>
      </c>
      <c r="AD255">
        <v>11804898</v>
      </c>
      <c r="AE255">
        <v>275694</v>
      </c>
      <c r="AF255">
        <v>306274</v>
      </c>
      <c r="AG255">
        <v>20344552</v>
      </c>
      <c r="AH255">
        <v>36913226</v>
      </c>
      <c r="AI255">
        <v>14137976</v>
      </c>
      <c r="AJ255">
        <v>1500287</v>
      </c>
      <c r="AK255">
        <v>2034697</v>
      </c>
      <c r="AL255">
        <v>1216583</v>
      </c>
      <c r="AM255">
        <v>1095477</v>
      </c>
      <c r="AN255">
        <v>4404300</v>
      </c>
      <c r="AO255">
        <v>24389320</v>
      </c>
      <c r="AP255">
        <v>22386496</v>
      </c>
      <c r="AQ255">
        <v>46775816</v>
      </c>
      <c r="AR255">
        <v>-9862590</v>
      </c>
      <c r="AS255">
        <v>3444615</v>
      </c>
      <c r="AT255">
        <v>-1138028</v>
      </c>
      <c r="AU255">
        <v>66107826</v>
      </c>
      <c r="AV255">
        <v>3870326</v>
      </c>
      <c r="AW255">
        <v>0</v>
      </c>
      <c r="AX255">
        <v>0</v>
      </c>
      <c r="AY255">
        <v>4294626</v>
      </c>
      <c r="AZ255">
        <v>76579365</v>
      </c>
      <c r="BA255">
        <v>66716775</v>
      </c>
      <c r="BB255">
        <v>504365518</v>
      </c>
      <c r="BC255">
        <v>571082293</v>
      </c>
      <c r="BD255">
        <v>20231857</v>
      </c>
      <c r="BE255">
        <v>5873575</v>
      </c>
      <c r="BF255">
        <v>641227</v>
      </c>
      <c r="BG255">
        <v>193159</v>
      </c>
      <c r="BH255">
        <v>57628644</v>
      </c>
      <c r="BI255">
        <v>84568462</v>
      </c>
      <c r="BJ255">
        <v>45038000</v>
      </c>
      <c r="BK255">
        <v>0</v>
      </c>
      <c r="BL255">
        <v>0</v>
      </c>
      <c r="BM255">
        <v>45038000</v>
      </c>
      <c r="BN255">
        <v>38363807</v>
      </c>
      <c r="BO255">
        <v>0</v>
      </c>
      <c r="BP255">
        <v>235204</v>
      </c>
      <c r="BQ255">
        <v>38599011</v>
      </c>
      <c r="BR255">
        <v>87157648</v>
      </c>
      <c r="BS255">
        <v>0</v>
      </c>
      <c r="BT255">
        <v>0</v>
      </c>
      <c r="BU255">
        <v>6275760</v>
      </c>
      <c r="BV255">
        <v>0</v>
      </c>
      <c r="BW255">
        <v>940901</v>
      </c>
      <c r="BX255">
        <v>1991965</v>
      </c>
      <c r="BY255">
        <v>3.85</v>
      </c>
      <c r="BZ255">
        <v>30376</v>
      </c>
      <c r="CA255">
        <v>10.15</v>
      </c>
      <c r="CB255">
        <v>138</v>
      </c>
      <c r="CC255">
        <v>3729884</v>
      </c>
      <c r="CD255">
        <v>1621623</v>
      </c>
      <c r="CE255">
        <v>757980</v>
      </c>
      <c r="CF255">
        <v>968215</v>
      </c>
      <c r="CG255" t="s">
        <v>7884</v>
      </c>
    </row>
    <row r="256" spans="1:85" x14ac:dyDescent="0.25">
      <c r="A256" t="s">
        <v>7987</v>
      </c>
      <c r="B256" t="s">
        <v>7881</v>
      </c>
      <c r="C256" t="s">
        <v>8342</v>
      </c>
      <c r="D256" t="s">
        <v>8343</v>
      </c>
      <c r="E256" s="525">
        <v>45657</v>
      </c>
      <c r="F256" s="525">
        <v>45828</v>
      </c>
      <c r="G256">
        <v>21314</v>
      </c>
      <c r="H256">
        <v>0</v>
      </c>
      <c r="I256">
        <v>126203</v>
      </c>
      <c r="J256">
        <v>0</v>
      </c>
      <c r="K256">
        <v>6120</v>
      </c>
      <c r="L256">
        <v>0</v>
      </c>
      <c r="M256">
        <v>0</v>
      </c>
      <c r="N256">
        <v>153637</v>
      </c>
      <c r="O256">
        <v>20154</v>
      </c>
      <c r="P256">
        <v>0</v>
      </c>
      <c r="Q256">
        <v>34605</v>
      </c>
      <c r="R256">
        <v>193959</v>
      </c>
      <c r="S256">
        <v>0</v>
      </c>
      <c r="T256">
        <v>22084</v>
      </c>
      <c r="U256">
        <v>6897</v>
      </c>
      <c r="V256">
        <v>32347</v>
      </c>
      <c r="W256">
        <v>310046</v>
      </c>
      <c r="X256">
        <v>463683</v>
      </c>
      <c r="Y256">
        <v>30605</v>
      </c>
      <c r="Z256">
        <v>140</v>
      </c>
      <c r="AA256">
        <v>0</v>
      </c>
      <c r="AB256">
        <v>0</v>
      </c>
      <c r="AC256">
        <v>13294</v>
      </c>
      <c r="AD256">
        <v>0</v>
      </c>
      <c r="AE256">
        <v>0</v>
      </c>
      <c r="AF256">
        <v>4364</v>
      </c>
      <c r="AG256">
        <v>48403</v>
      </c>
      <c r="AH256">
        <v>512086</v>
      </c>
      <c r="AI256">
        <v>578277</v>
      </c>
      <c r="AJ256">
        <v>120131</v>
      </c>
      <c r="AK256">
        <v>44877</v>
      </c>
      <c r="AL256">
        <v>227448</v>
      </c>
      <c r="AM256">
        <v>6228</v>
      </c>
      <c r="AN256">
        <v>173570</v>
      </c>
      <c r="AO256">
        <v>1150531</v>
      </c>
      <c r="AP256">
        <v>0</v>
      </c>
      <c r="AQ256">
        <v>1150531</v>
      </c>
      <c r="AR256">
        <v>-638445</v>
      </c>
      <c r="AS256">
        <v>24102</v>
      </c>
      <c r="AT256">
        <v>-13141</v>
      </c>
      <c r="AU256">
        <v>3328789</v>
      </c>
      <c r="AV256">
        <v>78037</v>
      </c>
      <c r="AW256">
        <v>315897</v>
      </c>
      <c r="AX256">
        <v>0</v>
      </c>
      <c r="AY256">
        <v>0</v>
      </c>
      <c r="AZ256">
        <v>3733684</v>
      </c>
      <c r="BA256">
        <v>3095239</v>
      </c>
      <c r="BB256">
        <v>0</v>
      </c>
      <c r="BC256">
        <v>0</v>
      </c>
      <c r="BD256">
        <v>0</v>
      </c>
      <c r="BE256">
        <v>0</v>
      </c>
      <c r="BF256">
        <v>0</v>
      </c>
      <c r="BG256">
        <v>0</v>
      </c>
      <c r="BH256">
        <v>717006</v>
      </c>
      <c r="BI256">
        <v>717006</v>
      </c>
      <c r="BJ256">
        <v>0</v>
      </c>
      <c r="BK256">
        <v>0</v>
      </c>
      <c r="BL256">
        <v>0</v>
      </c>
      <c r="BM256">
        <v>0</v>
      </c>
      <c r="BN256">
        <v>0</v>
      </c>
      <c r="BO256">
        <v>0</v>
      </c>
      <c r="BP256">
        <v>741993</v>
      </c>
      <c r="BQ256">
        <v>741993</v>
      </c>
      <c r="BR256">
        <v>0</v>
      </c>
      <c r="BS256">
        <v>0</v>
      </c>
      <c r="BT256">
        <v>0</v>
      </c>
      <c r="BU256">
        <v>0</v>
      </c>
      <c r="BV256">
        <v>0</v>
      </c>
      <c r="BW256">
        <v>0</v>
      </c>
      <c r="BX256">
        <v>0</v>
      </c>
      <c r="BY256">
        <v>0</v>
      </c>
      <c r="BZ256">
        <v>0</v>
      </c>
      <c r="CA256">
        <v>0</v>
      </c>
      <c r="CB256">
        <v>0</v>
      </c>
      <c r="CC256">
        <v>0</v>
      </c>
      <c r="CD256">
        <v>0</v>
      </c>
      <c r="CE256">
        <v>0</v>
      </c>
      <c r="CF256">
        <v>0</v>
      </c>
      <c r="CG256" t="s">
        <v>7884</v>
      </c>
    </row>
    <row r="257" spans="1:85" x14ac:dyDescent="0.25">
      <c r="A257" t="s">
        <v>7889</v>
      </c>
      <c r="B257" t="s">
        <v>7881</v>
      </c>
      <c r="C257" t="s">
        <v>8344</v>
      </c>
      <c r="D257" t="s">
        <v>8345</v>
      </c>
      <c r="E257" s="525">
        <v>45473</v>
      </c>
      <c r="F257" s="525">
        <v>45656</v>
      </c>
      <c r="G257">
        <v>122200</v>
      </c>
      <c r="H257">
        <v>0</v>
      </c>
      <c r="I257">
        <v>139569</v>
      </c>
      <c r="J257">
        <v>0</v>
      </c>
      <c r="K257">
        <v>225</v>
      </c>
      <c r="L257">
        <v>0</v>
      </c>
      <c r="M257">
        <v>697750</v>
      </c>
      <c r="N257">
        <v>959744</v>
      </c>
      <c r="O257">
        <v>0</v>
      </c>
      <c r="P257">
        <v>50086</v>
      </c>
      <c r="Q257">
        <v>28460</v>
      </c>
      <c r="R257">
        <v>911532</v>
      </c>
      <c r="S257">
        <v>42850</v>
      </c>
      <c r="T257">
        <v>1223620</v>
      </c>
      <c r="U257">
        <v>0</v>
      </c>
      <c r="V257">
        <v>340535</v>
      </c>
      <c r="W257">
        <v>2597083</v>
      </c>
      <c r="X257">
        <v>3556827</v>
      </c>
      <c r="Y257">
        <v>3178659</v>
      </c>
      <c r="Z257">
        <v>36137</v>
      </c>
      <c r="AA257">
        <v>0</v>
      </c>
      <c r="AB257">
        <v>3271</v>
      </c>
      <c r="AC257">
        <v>64057</v>
      </c>
      <c r="AD257">
        <v>247180</v>
      </c>
      <c r="AE257">
        <v>0</v>
      </c>
      <c r="AF257">
        <v>0</v>
      </c>
      <c r="AG257">
        <v>3529304</v>
      </c>
      <c r="AH257">
        <v>7086131</v>
      </c>
      <c r="AI257">
        <v>2554516</v>
      </c>
      <c r="AJ257">
        <v>186927</v>
      </c>
      <c r="AK257">
        <v>184580</v>
      </c>
      <c r="AL257">
        <v>281183</v>
      </c>
      <c r="AM257">
        <v>188694</v>
      </c>
      <c r="AN257">
        <v>286711</v>
      </c>
      <c r="AO257">
        <v>3682611</v>
      </c>
      <c r="AP257">
        <v>1697617</v>
      </c>
      <c r="AQ257">
        <v>5380228</v>
      </c>
      <c r="AR257">
        <v>1705903</v>
      </c>
      <c r="AS257">
        <v>91794</v>
      </c>
      <c r="AT257">
        <v>-1679763</v>
      </c>
      <c r="AU257" s="1006">
        <v>15627360</v>
      </c>
      <c r="AV257">
        <v>175319</v>
      </c>
      <c r="AW257">
        <v>-2351796</v>
      </c>
      <c r="AX257">
        <v>0</v>
      </c>
      <c r="AY257">
        <v>1089346</v>
      </c>
      <c r="AZ257">
        <v>12952260</v>
      </c>
      <c r="BA257">
        <v>14658163</v>
      </c>
      <c r="BB257">
        <v>69858501</v>
      </c>
      <c r="BC257">
        <v>84516664</v>
      </c>
      <c r="BD257">
        <v>0</v>
      </c>
      <c r="BE257">
        <v>1687182</v>
      </c>
      <c r="BF257">
        <v>0</v>
      </c>
      <c r="BG257">
        <v>0</v>
      </c>
      <c r="BH257">
        <v>16453976</v>
      </c>
      <c r="BI257">
        <v>18141158</v>
      </c>
      <c r="BJ257">
        <v>0</v>
      </c>
      <c r="BK257">
        <v>27924966</v>
      </c>
      <c r="BL257">
        <v>0</v>
      </c>
      <c r="BM257">
        <v>27924966</v>
      </c>
      <c r="BN257">
        <v>0</v>
      </c>
      <c r="BO257">
        <v>0</v>
      </c>
      <c r="BP257">
        <v>0</v>
      </c>
      <c r="BQ257">
        <v>0</v>
      </c>
      <c r="BR257">
        <v>7487928</v>
      </c>
      <c r="BS257">
        <v>0</v>
      </c>
      <c r="BT257">
        <v>0</v>
      </c>
      <c r="BU257">
        <v>0</v>
      </c>
      <c r="BV257">
        <v>0</v>
      </c>
      <c r="BW257">
        <v>44320</v>
      </c>
      <c r="BX257" s="1006">
        <v>62151000</v>
      </c>
      <c r="BY257">
        <v>0.6</v>
      </c>
      <c r="BZ257">
        <v>39453</v>
      </c>
      <c r="CA257">
        <v>21.65</v>
      </c>
      <c r="CB257">
        <v>28</v>
      </c>
      <c r="CC257">
        <v>73854</v>
      </c>
      <c r="CD257">
        <v>16255</v>
      </c>
      <c r="CE257">
        <v>232581</v>
      </c>
      <c r="CF257">
        <v>193858</v>
      </c>
      <c r="CG257" t="s">
        <v>7884</v>
      </c>
    </row>
    <row r="258" spans="1:85" x14ac:dyDescent="0.25">
      <c r="A258" t="s">
        <v>8025</v>
      </c>
      <c r="B258" t="s">
        <v>7881</v>
      </c>
      <c r="C258" t="s">
        <v>8346</v>
      </c>
      <c r="D258" t="s">
        <v>8347</v>
      </c>
      <c r="E258" s="525">
        <v>45473</v>
      </c>
      <c r="F258" s="525">
        <v>45569</v>
      </c>
      <c r="G258">
        <v>0</v>
      </c>
      <c r="H258">
        <v>0</v>
      </c>
      <c r="I258">
        <v>547865</v>
      </c>
      <c r="J258">
        <v>0</v>
      </c>
      <c r="K258">
        <v>0</v>
      </c>
      <c r="L258">
        <v>0</v>
      </c>
      <c r="M258">
        <v>0</v>
      </c>
      <c r="N258">
        <v>547865</v>
      </c>
      <c r="O258">
        <v>0</v>
      </c>
      <c r="P258">
        <v>652645</v>
      </c>
      <c r="Q258">
        <v>0</v>
      </c>
      <c r="R258">
        <v>257971</v>
      </c>
      <c r="S258">
        <v>0</v>
      </c>
      <c r="T258">
        <v>3916238</v>
      </c>
      <c r="U258">
        <v>61096</v>
      </c>
      <c r="V258">
        <v>1019050</v>
      </c>
      <c r="W258">
        <v>5907000</v>
      </c>
      <c r="X258">
        <v>6454865</v>
      </c>
      <c r="Y258">
        <v>2862819</v>
      </c>
      <c r="Z258">
        <v>54458</v>
      </c>
      <c r="AA258">
        <v>0</v>
      </c>
      <c r="AB258">
        <v>0</v>
      </c>
      <c r="AC258">
        <v>566929</v>
      </c>
      <c r="AD258">
        <v>278009</v>
      </c>
      <c r="AE258">
        <v>0</v>
      </c>
      <c r="AF258">
        <v>639464</v>
      </c>
      <c r="AG258">
        <v>4401679</v>
      </c>
      <c r="AH258">
        <v>10856544</v>
      </c>
      <c r="AI258">
        <v>3406600</v>
      </c>
      <c r="AJ258">
        <v>298838</v>
      </c>
      <c r="AK258">
        <v>172595</v>
      </c>
      <c r="AL258">
        <v>961407</v>
      </c>
      <c r="AM258">
        <v>389114</v>
      </c>
      <c r="AN258">
        <v>341305</v>
      </c>
      <c r="AO258">
        <v>5569859</v>
      </c>
      <c r="AP258">
        <v>0</v>
      </c>
      <c r="AQ258">
        <v>5569859</v>
      </c>
      <c r="AR258">
        <v>5286685</v>
      </c>
      <c r="AS258">
        <v>4159</v>
      </c>
      <c r="AT258">
        <v>0</v>
      </c>
      <c r="AU258">
        <v>0</v>
      </c>
      <c r="AV258">
        <v>361305</v>
      </c>
      <c r="AW258">
        <v>0</v>
      </c>
      <c r="AX258">
        <v>0</v>
      </c>
      <c r="AY258">
        <v>9420</v>
      </c>
      <c r="AZ258">
        <v>374884</v>
      </c>
      <c r="BA258">
        <v>5661569</v>
      </c>
      <c r="BB258">
        <v>0</v>
      </c>
      <c r="BC258">
        <v>0</v>
      </c>
      <c r="BD258">
        <v>93439</v>
      </c>
      <c r="BE258">
        <v>21022</v>
      </c>
      <c r="BF258">
        <v>0</v>
      </c>
      <c r="BG258">
        <v>0</v>
      </c>
      <c r="BH258">
        <v>374216</v>
      </c>
      <c r="BI258">
        <v>488677</v>
      </c>
      <c r="BJ258">
        <v>0</v>
      </c>
      <c r="BK258">
        <v>0</v>
      </c>
      <c r="BL258">
        <v>0</v>
      </c>
      <c r="BM258">
        <v>0</v>
      </c>
      <c r="BN258">
        <v>0</v>
      </c>
      <c r="BO258">
        <v>0</v>
      </c>
      <c r="BP258">
        <v>0</v>
      </c>
      <c r="BQ258">
        <v>0</v>
      </c>
      <c r="BR258">
        <v>9740236</v>
      </c>
      <c r="BS258">
        <v>0</v>
      </c>
      <c r="BT258">
        <v>0</v>
      </c>
      <c r="BU258">
        <v>0</v>
      </c>
      <c r="BV258">
        <v>0</v>
      </c>
      <c r="BW258">
        <v>80143</v>
      </c>
      <c r="BX258">
        <v>0</v>
      </c>
      <c r="BY258">
        <v>0</v>
      </c>
      <c r="BZ258">
        <v>35482</v>
      </c>
      <c r="CA258">
        <v>6.84</v>
      </c>
      <c r="CB258">
        <v>0</v>
      </c>
      <c r="CC258">
        <v>321972</v>
      </c>
      <c r="CD258">
        <v>0</v>
      </c>
      <c r="CE258">
        <v>0</v>
      </c>
      <c r="CF258">
        <v>26015</v>
      </c>
      <c r="CG258" t="s">
        <v>7884</v>
      </c>
    </row>
    <row r="259" spans="1:85" x14ac:dyDescent="0.25">
      <c r="A259" t="s">
        <v>7929</v>
      </c>
      <c r="B259" t="s">
        <v>7881</v>
      </c>
      <c r="C259" t="s">
        <v>8348</v>
      </c>
      <c r="D259" t="s">
        <v>8349</v>
      </c>
      <c r="E259" s="525">
        <v>45473</v>
      </c>
      <c r="F259" s="525">
        <v>45597</v>
      </c>
      <c r="G259">
        <v>0</v>
      </c>
      <c r="H259">
        <v>0</v>
      </c>
      <c r="I259">
        <v>101547</v>
      </c>
      <c r="J259">
        <v>0</v>
      </c>
      <c r="K259">
        <v>0</v>
      </c>
      <c r="L259">
        <v>0</v>
      </c>
      <c r="M259">
        <v>0</v>
      </c>
      <c r="N259">
        <v>101547</v>
      </c>
      <c r="O259">
        <v>0</v>
      </c>
      <c r="P259">
        <v>120444</v>
      </c>
      <c r="Q259">
        <v>0</v>
      </c>
      <c r="R259">
        <v>1057680</v>
      </c>
      <c r="S259">
        <v>0</v>
      </c>
      <c r="T259">
        <v>1063860</v>
      </c>
      <c r="U259">
        <v>34371</v>
      </c>
      <c r="V259">
        <v>24945</v>
      </c>
      <c r="W259">
        <v>2301300</v>
      </c>
      <c r="X259">
        <v>2402847</v>
      </c>
      <c r="Y259">
        <v>5883160</v>
      </c>
      <c r="Z259">
        <v>33157</v>
      </c>
      <c r="AA259">
        <v>0</v>
      </c>
      <c r="AB259">
        <v>0</v>
      </c>
      <c r="AC259">
        <v>0</v>
      </c>
      <c r="AD259">
        <v>525219</v>
      </c>
      <c r="AE259">
        <v>0</v>
      </c>
      <c r="AF259">
        <v>4156396</v>
      </c>
      <c r="AG259">
        <v>10597932</v>
      </c>
      <c r="AH259">
        <v>13000779</v>
      </c>
      <c r="AI259">
        <v>7376734</v>
      </c>
      <c r="AJ259">
        <v>880742</v>
      </c>
      <c r="AK259">
        <v>527542</v>
      </c>
      <c r="AL259">
        <v>2163748</v>
      </c>
      <c r="AM259">
        <v>427087</v>
      </c>
      <c r="AN259">
        <v>1364286</v>
      </c>
      <c r="AO259">
        <v>12740139</v>
      </c>
      <c r="AP259">
        <v>5889826</v>
      </c>
      <c r="AQ259">
        <v>18629965</v>
      </c>
      <c r="AR259">
        <v>-5629186</v>
      </c>
      <c r="AS259">
        <v>7257048</v>
      </c>
      <c r="AT259">
        <v>-2721</v>
      </c>
      <c r="AU259">
        <v>333649</v>
      </c>
      <c r="AV259">
        <v>0</v>
      </c>
      <c r="AW259">
        <v>4749454</v>
      </c>
      <c r="AX259">
        <v>36000</v>
      </c>
      <c r="AY259">
        <v>0</v>
      </c>
      <c r="AZ259">
        <v>12373430</v>
      </c>
      <c r="BA259">
        <v>6744244</v>
      </c>
      <c r="BB259">
        <v>86517084</v>
      </c>
      <c r="BC259">
        <v>93580655</v>
      </c>
      <c r="BD259">
        <v>1794152</v>
      </c>
      <c r="BE259">
        <v>6771595</v>
      </c>
      <c r="BF259">
        <v>0</v>
      </c>
      <c r="BG259">
        <v>69603</v>
      </c>
      <c r="BH259">
        <v>637546</v>
      </c>
      <c r="BI259">
        <v>9272896</v>
      </c>
      <c r="BJ259">
        <v>0</v>
      </c>
      <c r="BK259">
        <v>0</v>
      </c>
      <c r="BL259">
        <v>0</v>
      </c>
      <c r="BM259">
        <v>0</v>
      </c>
      <c r="BN259">
        <v>0</v>
      </c>
      <c r="BO259">
        <v>0</v>
      </c>
      <c r="BP259">
        <v>0</v>
      </c>
      <c r="BQ259">
        <v>0</v>
      </c>
      <c r="BR259">
        <v>0</v>
      </c>
      <c r="BS259">
        <v>0</v>
      </c>
      <c r="BT259">
        <v>0</v>
      </c>
      <c r="BU259">
        <v>0</v>
      </c>
      <c r="BV259">
        <v>0</v>
      </c>
      <c r="BW259">
        <v>0</v>
      </c>
      <c r="BX259">
        <v>0</v>
      </c>
      <c r="BY259">
        <v>0</v>
      </c>
      <c r="BZ259">
        <v>0</v>
      </c>
      <c r="CA259">
        <v>0</v>
      </c>
      <c r="CB259">
        <v>0</v>
      </c>
      <c r="CC259">
        <v>0</v>
      </c>
      <c r="CD259">
        <v>0</v>
      </c>
      <c r="CE259">
        <v>0</v>
      </c>
      <c r="CF259">
        <v>0</v>
      </c>
      <c r="CG259" t="s">
        <v>7884</v>
      </c>
    </row>
    <row r="260" spans="1:85" x14ac:dyDescent="0.25">
      <c r="A260" t="s">
        <v>7964</v>
      </c>
      <c r="B260" t="s">
        <v>7886</v>
      </c>
      <c r="C260" t="s">
        <v>8350</v>
      </c>
      <c r="D260" t="s">
        <v>6666</v>
      </c>
      <c r="E260" s="525">
        <v>45657</v>
      </c>
      <c r="F260" s="525">
        <v>45854</v>
      </c>
      <c r="G260">
        <v>0</v>
      </c>
      <c r="H260">
        <v>0</v>
      </c>
      <c r="I260" s="1006">
        <v>17602720</v>
      </c>
      <c r="J260">
        <v>0</v>
      </c>
      <c r="K260">
        <v>525213</v>
      </c>
      <c r="L260">
        <v>0</v>
      </c>
      <c r="M260">
        <v>12873890</v>
      </c>
      <c r="N260">
        <v>31001823</v>
      </c>
      <c r="O260">
        <v>0</v>
      </c>
      <c r="P260">
        <v>2315902</v>
      </c>
      <c r="Q260">
        <v>8577532</v>
      </c>
      <c r="R260">
        <v>8837099</v>
      </c>
      <c r="S260">
        <v>0</v>
      </c>
      <c r="T260">
        <v>7349150</v>
      </c>
      <c r="U260">
        <v>0</v>
      </c>
      <c r="V260">
        <v>0</v>
      </c>
      <c r="W260">
        <v>27079683</v>
      </c>
      <c r="X260">
        <v>58081506</v>
      </c>
      <c r="Y260">
        <v>2990004</v>
      </c>
      <c r="Z260">
        <v>413800</v>
      </c>
      <c r="AA260">
        <v>69058</v>
      </c>
      <c r="AB260">
        <v>814974</v>
      </c>
      <c r="AC260">
        <v>2103063</v>
      </c>
      <c r="AD260">
        <v>4876512</v>
      </c>
      <c r="AE260">
        <v>0</v>
      </c>
      <c r="AF260">
        <v>7247492</v>
      </c>
      <c r="AG260">
        <v>18514903</v>
      </c>
      <c r="AH260">
        <v>76596409</v>
      </c>
      <c r="AI260">
        <v>15959987</v>
      </c>
      <c r="AJ260">
        <v>1888215</v>
      </c>
      <c r="AK260">
        <v>4790784</v>
      </c>
      <c r="AL260">
        <v>29225723</v>
      </c>
      <c r="AM260">
        <v>539263</v>
      </c>
      <c r="AN260">
        <v>7977054</v>
      </c>
      <c r="AO260">
        <v>60381026</v>
      </c>
      <c r="AP260">
        <v>0</v>
      </c>
      <c r="AQ260">
        <v>60381026</v>
      </c>
      <c r="AR260">
        <v>16215383</v>
      </c>
      <c r="AS260">
        <v>2331814</v>
      </c>
      <c r="AT260">
        <v>-1214984</v>
      </c>
      <c r="AU260">
        <v>703631</v>
      </c>
      <c r="AV260">
        <v>4558370</v>
      </c>
      <c r="AW260">
        <v>0</v>
      </c>
      <c r="AX260">
        <v>0</v>
      </c>
      <c r="AY260">
        <v>-6451352</v>
      </c>
      <c r="AZ260">
        <v>-72521</v>
      </c>
      <c r="BA260">
        <v>16142862</v>
      </c>
      <c r="BB260">
        <v>44490219</v>
      </c>
      <c r="BC260">
        <v>60633081</v>
      </c>
      <c r="BD260">
        <v>1306652</v>
      </c>
      <c r="BE260">
        <v>105114</v>
      </c>
      <c r="BF260">
        <v>0</v>
      </c>
      <c r="BG260">
        <v>0</v>
      </c>
      <c r="BH260">
        <v>5491501</v>
      </c>
      <c r="BI260">
        <v>6903267</v>
      </c>
      <c r="BJ260">
        <v>29018186</v>
      </c>
      <c r="BK260">
        <v>0</v>
      </c>
      <c r="BL260">
        <v>0</v>
      </c>
      <c r="BM260">
        <v>29018186</v>
      </c>
      <c r="BN260">
        <v>3102509</v>
      </c>
      <c r="BO260">
        <v>0</v>
      </c>
      <c r="BP260">
        <v>0</v>
      </c>
      <c r="BQ260">
        <v>3102509</v>
      </c>
      <c r="BR260">
        <v>54425893</v>
      </c>
      <c r="BS260">
        <v>0</v>
      </c>
      <c r="BT260">
        <v>0</v>
      </c>
      <c r="BU260">
        <v>4020210</v>
      </c>
      <c r="BV260">
        <v>0</v>
      </c>
      <c r="BW260">
        <v>1150741</v>
      </c>
      <c r="BX260">
        <v>786694422</v>
      </c>
      <c r="BY260">
        <v>2.94</v>
      </c>
      <c r="BZ260">
        <v>162093</v>
      </c>
      <c r="CA260">
        <v>26.94</v>
      </c>
      <c r="CB260">
        <v>155</v>
      </c>
      <c r="CC260">
        <v>12868954</v>
      </c>
      <c r="CD260">
        <v>1554432</v>
      </c>
      <c r="CE260">
        <v>2177934</v>
      </c>
      <c r="CF260">
        <v>0</v>
      </c>
      <c r="CG260" t="s">
        <v>7884</v>
      </c>
    </row>
    <row r="261" spans="1:85" x14ac:dyDescent="0.25">
      <c r="A261" t="s">
        <v>8051</v>
      </c>
      <c r="B261" t="s">
        <v>7886</v>
      </c>
      <c r="C261" t="s">
        <v>8351</v>
      </c>
      <c r="D261" t="s">
        <v>6374</v>
      </c>
      <c r="E261" s="525">
        <v>45535</v>
      </c>
      <c r="F261" s="525">
        <v>45895</v>
      </c>
      <c r="G261">
        <v>1998276</v>
      </c>
      <c r="H261">
        <v>0</v>
      </c>
      <c r="I261">
        <v>4936740</v>
      </c>
      <c r="J261">
        <v>0</v>
      </c>
      <c r="K261">
        <v>228000</v>
      </c>
      <c r="L261">
        <v>0</v>
      </c>
      <c r="M261">
        <v>429434</v>
      </c>
      <c r="N261">
        <v>7592450</v>
      </c>
      <c r="O261">
        <v>532921</v>
      </c>
      <c r="P261">
        <v>215935</v>
      </c>
      <c r="Q261">
        <v>354336</v>
      </c>
      <c r="R261">
        <v>2270557</v>
      </c>
      <c r="S261">
        <v>0</v>
      </c>
      <c r="T261">
        <v>440997</v>
      </c>
      <c r="U261">
        <v>0</v>
      </c>
      <c r="V261">
        <v>1112165</v>
      </c>
      <c r="W261">
        <v>4926911</v>
      </c>
      <c r="X261">
        <v>12519361</v>
      </c>
      <c r="Y261">
        <v>8341616</v>
      </c>
      <c r="Z261">
        <v>1404647</v>
      </c>
      <c r="AA261">
        <v>270981</v>
      </c>
      <c r="AB261">
        <v>968516</v>
      </c>
      <c r="AC261">
        <v>6118651</v>
      </c>
      <c r="AD261">
        <v>12026913</v>
      </c>
      <c r="AE261">
        <v>1872467</v>
      </c>
      <c r="AF261">
        <v>3385687</v>
      </c>
      <c r="AG261">
        <v>34389478</v>
      </c>
      <c r="AH261">
        <v>46908839</v>
      </c>
      <c r="AI261">
        <v>22994228</v>
      </c>
      <c r="AJ261">
        <v>2913359</v>
      </c>
      <c r="AK261">
        <v>2036531</v>
      </c>
      <c r="AL261">
        <v>10187928</v>
      </c>
      <c r="AM261">
        <v>233464</v>
      </c>
      <c r="AN261">
        <v>1194231</v>
      </c>
      <c r="AO261">
        <v>39559741</v>
      </c>
      <c r="AP261">
        <v>18524864</v>
      </c>
      <c r="AQ261">
        <v>58084605</v>
      </c>
      <c r="AR261">
        <v>-11175766</v>
      </c>
      <c r="AS261">
        <v>3710346</v>
      </c>
      <c r="AT261">
        <v>-2385360</v>
      </c>
      <c r="AU261">
        <v>22498393</v>
      </c>
      <c r="AV261">
        <v>7760002</v>
      </c>
      <c r="AW261">
        <v>0</v>
      </c>
      <c r="AX261">
        <v>0</v>
      </c>
      <c r="AY261">
        <v>4690999</v>
      </c>
      <c r="AZ261">
        <v>36274380</v>
      </c>
      <c r="BA261">
        <v>25098614</v>
      </c>
      <c r="BB261">
        <v>277932271</v>
      </c>
      <c r="BC261">
        <v>303030888</v>
      </c>
      <c r="BD261">
        <v>1169410</v>
      </c>
      <c r="BE261">
        <v>7229278</v>
      </c>
      <c r="BF261">
        <v>276233</v>
      </c>
      <c r="BG261">
        <v>18318</v>
      </c>
      <c r="BH261">
        <v>7450602</v>
      </c>
      <c r="BI261">
        <v>16143841</v>
      </c>
      <c r="BJ261">
        <v>121322197</v>
      </c>
      <c r="BK261">
        <v>0</v>
      </c>
      <c r="BL261">
        <v>0</v>
      </c>
      <c r="BM261">
        <v>121322197</v>
      </c>
      <c r="BN261">
        <v>14302646</v>
      </c>
      <c r="BO261">
        <v>0</v>
      </c>
      <c r="BP261">
        <v>2589808</v>
      </c>
      <c r="BQ261">
        <v>16892454</v>
      </c>
      <c r="BR261">
        <v>30310176</v>
      </c>
      <c r="BS261">
        <v>0</v>
      </c>
      <c r="BT261">
        <v>948</v>
      </c>
      <c r="BU261">
        <v>9550519</v>
      </c>
      <c r="BV261">
        <v>5126019</v>
      </c>
      <c r="BW261">
        <v>2083348</v>
      </c>
      <c r="BX261">
        <v>2793647</v>
      </c>
      <c r="BY261">
        <v>1.22</v>
      </c>
      <c r="BZ261">
        <v>98614</v>
      </c>
      <c r="CA261">
        <v>3.64</v>
      </c>
      <c r="CB261">
        <v>233</v>
      </c>
      <c r="CC261">
        <v>4470403</v>
      </c>
      <c r="CD261">
        <v>4549995</v>
      </c>
      <c r="CE261">
        <v>906026</v>
      </c>
      <c r="CF261">
        <v>320469</v>
      </c>
      <c r="CG261" t="s">
        <v>7884</v>
      </c>
    </row>
    <row r="262" spans="1:85" x14ac:dyDescent="0.25">
      <c r="A262" t="s">
        <v>7895</v>
      </c>
      <c r="B262" t="s">
        <v>7886</v>
      </c>
      <c r="C262" t="s">
        <v>8352</v>
      </c>
      <c r="D262" t="s">
        <v>6573</v>
      </c>
      <c r="E262" s="525">
        <v>45473</v>
      </c>
      <c r="F262" s="525">
        <v>45719</v>
      </c>
      <c r="G262">
        <v>4155696</v>
      </c>
      <c r="H262">
        <v>0</v>
      </c>
      <c r="I262">
        <v>7885760</v>
      </c>
      <c r="J262">
        <v>0</v>
      </c>
      <c r="K262">
        <v>782458</v>
      </c>
      <c r="L262">
        <v>0</v>
      </c>
      <c r="M262">
        <v>0</v>
      </c>
      <c r="N262">
        <v>12823914</v>
      </c>
      <c r="O262">
        <v>719614</v>
      </c>
      <c r="P262">
        <v>0</v>
      </c>
      <c r="Q262">
        <v>704207</v>
      </c>
      <c r="R262">
        <v>3508068</v>
      </c>
      <c r="S262">
        <v>0</v>
      </c>
      <c r="T262">
        <v>167397</v>
      </c>
      <c r="U262">
        <v>0</v>
      </c>
      <c r="V262">
        <v>265701</v>
      </c>
      <c r="W262">
        <v>5364987</v>
      </c>
      <c r="X262">
        <v>18188901</v>
      </c>
      <c r="Y262">
        <v>1065701</v>
      </c>
      <c r="Z262">
        <v>2274131</v>
      </c>
      <c r="AA262">
        <v>3918547</v>
      </c>
      <c r="AB262">
        <v>1779720</v>
      </c>
      <c r="AC262">
        <v>9277835</v>
      </c>
      <c r="AD262">
        <v>31623216</v>
      </c>
      <c r="AE262">
        <v>0</v>
      </c>
      <c r="AF262">
        <v>253066</v>
      </c>
      <c r="AG262">
        <v>50192216</v>
      </c>
      <c r="AH262">
        <v>68381117</v>
      </c>
      <c r="AI262">
        <v>15769545</v>
      </c>
      <c r="AJ262">
        <v>3371601</v>
      </c>
      <c r="AK262">
        <v>982038</v>
      </c>
      <c r="AL262">
        <v>10477404</v>
      </c>
      <c r="AM262">
        <v>880148</v>
      </c>
      <c r="AN262">
        <v>4061303</v>
      </c>
      <c r="AO262">
        <v>35542039</v>
      </c>
      <c r="AP262">
        <v>29148602</v>
      </c>
      <c r="AQ262">
        <v>64690641</v>
      </c>
      <c r="AR262">
        <v>3690476</v>
      </c>
      <c r="AS262">
        <v>7585810</v>
      </c>
      <c r="AT262">
        <v>-1452535</v>
      </c>
      <c r="AU262">
        <v>10902411</v>
      </c>
      <c r="AV262">
        <v>10022762</v>
      </c>
      <c r="AW262">
        <v>0</v>
      </c>
      <c r="AX262">
        <v>0</v>
      </c>
      <c r="AY262">
        <v>2969989</v>
      </c>
      <c r="AZ262">
        <v>30028437</v>
      </c>
      <c r="BA262">
        <v>33718913</v>
      </c>
      <c r="BB262">
        <v>554901396</v>
      </c>
      <c r="BC262">
        <v>588620309</v>
      </c>
      <c r="BD262">
        <v>1131849</v>
      </c>
      <c r="BE262" s="1006">
        <v>14425570</v>
      </c>
      <c r="BF262">
        <v>176989</v>
      </c>
      <c r="BG262">
        <v>1260570</v>
      </c>
      <c r="BH262">
        <v>268037</v>
      </c>
      <c r="BI262">
        <v>17263015</v>
      </c>
      <c r="BJ262">
        <v>43893503</v>
      </c>
      <c r="BK262">
        <v>0</v>
      </c>
      <c r="BL262">
        <v>0</v>
      </c>
      <c r="BM262">
        <v>43893503</v>
      </c>
      <c r="BN262">
        <v>39422757</v>
      </c>
      <c r="BO262">
        <v>0</v>
      </c>
      <c r="BP262">
        <v>120717347</v>
      </c>
      <c r="BQ262">
        <v>160140104</v>
      </c>
      <c r="BR262">
        <v>48920759</v>
      </c>
      <c r="BS262">
        <v>0</v>
      </c>
      <c r="BT262">
        <v>0</v>
      </c>
      <c r="BU262">
        <v>14269063</v>
      </c>
      <c r="BV262">
        <v>7193025</v>
      </c>
      <c r="BW262">
        <v>2440506</v>
      </c>
      <c r="BX262">
        <v>2827326</v>
      </c>
      <c r="BY262">
        <v>1.51</v>
      </c>
      <c r="BZ262">
        <v>103</v>
      </c>
      <c r="CA262">
        <v>5.25</v>
      </c>
      <c r="CB262">
        <v>172</v>
      </c>
      <c r="CC262">
        <v>3064655</v>
      </c>
      <c r="CD262">
        <v>2137003</v>
      </c>
      <c r="CE262">
        <v>2806691</v>
      </c>
      <c r="CF262">
        <v>2150880</v>
      </c>
      <c r="CG262" t="s">
        <v>7884</v>
      </c>
    </row>
    <row r="263" spans="1:85" x14ac:dyDescent="0.25">
      <c r="A263" t="s">
        <v>8051</v>
      </c>
      <c r="B263" t="s">
        <v>7886</v>
      </c>
      <c r="C263" t="s">
        <v>8353</v>
      </c>
      <c r="D263" t="s">
        <v>8354</v>
      </c>
      <c r="E263" s="525">
        <v>45565</v>
      </c>
      <c r="F263" s="525">
        <v>45691</v>
      </c>
      <c r="G263">
        <v>1146542</v>
      </c>
      <c r="H263">
        <v>0</v>
      </c>
      <c r="I263">
        <v>2545565</v>
      </c>
      <c r="J263">
        <v>0</v>
      </c>
      <c r="K263">
        <v>13920</v>
      </c>
      <c r="L263">
        <v>15986</v>
      </c>
      <c r="M263">
        <v>5850</v>
      </c>
      <c r="N263">
        <v>3727863</v>
      </c>
      <c r="O263">
        <v>122650</v>
      </c>
      <c r="P263">
        <v>0</v>
      </c>
      <c r="Q263">
        <v>179254</v>
      </c>
      <c r="R263">
        <v>203739</v>
      </c>
      <c r="S263">
        <v>0</v>
      </c>
      <c r="T263">
        <v>85207</v>
      </c>
      <c r="U263">
        <v>0</v>
      </c>
      <c r="V263">
        <v>138052</v>
      </c>
      <c r="W263">
        <v>728902</v>
      </c>
      <c r="X263">
        <v>4456765</v>
      </c>
      <c r="Y263">
        <v>0</v>
      </c>
      <c r="Z263">
        <v>559473</v>
      </c>
      <c r="AA263">
        <v>381762</v>
      </c>
      <c r="AB263">
        <v>220855</v>
      </c>
      <c r="AC263">
        <v>2270574</v>
      </c>
      <c r="AD263">
        <v>1987879</v>
      </c>
      <c r="AE263">
        <v>0</v>
      </c>
      <c r="AF263">
        <v>276439</v>
      </c>
      <c r="AG263">
        <v>5696982</v>
      </c>
      <c r="AH263">
        <v>10153747</v>
      </c>
      <c r="AI263">
        <v>2121354</v>
      </c>
      <c r="AJ263">
        <v>597472</v>
      </c>
      <c r="AK263">
        <v>186495</v>
      </c>
      <c r="AL263">
        <v>2736540</v>
      </c>
      <c r="AM263">
        <v>75912</v>
      </c>
      <c r="AN263">
        <v>3057504</v>
      </c>
      <c r="AO263">
        <v>8775277</v>
      </c>
      <c r="AP263">
        <v>4643826</v>
      </c>
      <c r="AQ263">
        <v>13419103</v>
      </c>
      <c r="AR263">
        <v>-3265356</v>
      </c>
      <c r="AS263">
        <v>1531122</v>
      </c>
      <c r="AT263">
        <v>0</v>
      </c>
      <c r="AU263">
        <v>7716396</v>
      </c>
      <c r="AV263">
        <v>2510321</v>
      </c>
      <c r="AW263">
        <v>9921298</v>
      </c>
      <c r="AX263">
        <v>0</v>
      </c>
      <c r="AY263">
        <v>268910</v>
      </c>
      <c r="AZ263">
        <v>21948047</v>
      </c>
      <c r="BA263">
        <v>18682691</v>
      </c>
      <c r="BB263" s="1006">
        <v>78350490</v>
      </c>
      <c r="BC263">
        <v>83743364</v>
      </c>
      <c r="BD263">
        <v>6568300</v>
      </c>
      <c r="BE263">
        <v>4063458</v>
      </c>
      <c r="BF263">
        <v>0</v>
      </c>
      <c r="BG263">
        <v>0</v>
      </c>
      <c r="BH263">
        <v>9752</v>
      </c>
      <c r="BI263">
        <v>10641510</v>
      </c>
      <c r="BJ263">
        <v>3825000</v>
      </c>
      <c r="BK263">
        <v>0</v>
      </c>
      <c r="BL263">
        <v>0</v>
      </c>
      <c r="BM263">
        <v>3825000</v>
      </c>
      <c r="BN263">
        <v>323235</v>
      </c>
      <c r="BO263">
        <v>0</v>
      </c>
      <c r="BP263">
        <v>0</v>
      </c>
      <c r="BQ263">
        <v>323235</v>
      </c>
      <c r="BR263">
        <v>20017047</v>
      </c>
      <c r="BS263">
        <v>0</v>
      </c>
      <c r="BT263">
        <v>0</v>
      </c>
      <c r="BU263">
        <v>199594</v>
      </c>
      <c r="BV263">
        <v>0</v>
      </c>
      <c r="BW263">
        <v>605192</v>
      </c>
      <c r="BX263">
        <v>704935414</v>
      </c>
      <c r="BY263">
        <v>1.7</v>
      </c>
      <c r="BZ263">
        <v>67382</v>
      </c>
      <c r="CA263">
        <v>6.16</v>
      </c>
      <c r="CB263">
        <v>37</v>
      </c>
      <c r="CC263">
        <v>689846</v>
      </c>
      <c r="CD263">
        <v>1222880</v>
      </c>
      <c r="CE263">
        <v>701599</v>
      </c>
      <c r="CF263">
        <v>1587781</v>
      </c>
      <c r="CG263" t="s">
        <v>7884</v>
      </c>
    </row>
    <row r="264" spans="1:85" x14ac:dyDescent="0.25">
      <c r="A264" t="s">
        <v>7901</v>
      </c>
      <c r="B264" t="s">
        <v>7881</v>
      </c>
      <c r="C264" t="s">
        <v>8355</v>
      </c>
      <c r="D264" t="s">
        <v>8356</v>
      </c>
      <c r="E264" s="525">
        <v>45657</v>
      </c>
      <c r="F264" s="525">
        <v>45938</v>
      </c>
      <c r="G264">
        <v>40441</v>
      </c>
      <c r="H264">
        <v>0</v>
      </c>
      <c r="I264">
        <v>92402</v>
      </c>
      <c r="J264">
        <v>0</v>
      </c>
      <c r="K264">
        <v>0</v>
      </c>
      <c r="L264">
        <v>0</v>
      </c>
      <c r="M264">
        <v>17182</v>
      </c>
      <c r="N264">
        <v>150025</v>
      </c>
      <c r="O264">
        <v>0</v>
      </c>
      <c r="P264">
        <v>4549</v>
      </c>
      <c r="Q264">
        <v>68011</v>
      </c>
      <c r="R264">
        <v>60402</v>
      </c>
      <c r="S264">
        <v>0</v>
      </c>
      <c r="T264">
        <v>23267</v>
      </c>
      <c r="U264">
        <v>2737</v>
      </c>
      <c r="V264">
        <v>13526</v>
      </c>
      <c r="W264">
        <v>172492</v>
      </c>
      <c r="X264">
        <v>322517</v>
      </c>
      <c r="Y264">
        <v>40179</v>
      </c>
      <c r="Z264">
        <v>1187</v>
      </c>
      <c r="AA264">
        <v>0</v>
      </c>
      <c r="AB264">
        <v>6395</v>
      </c>
      <c r="AC264">
        <v>69114</v>
      </c>
      <c r="AD264">
        <v>0</v>
      </c>
      <c r="AE264">
        <v>0</v>
      </c>
      <c r="AF264">
        <v>1498</v>
      </c>
      <c r="AG264">
        <v>118373</v>
      </c>
      <c r="AH264">
        <v>440890</v>
      </c>
      <c r="AI264">
        <v>589596</v>
      </c>
      <c r="AJ264">
        <v>154918</v>
      </c>
      <c r="AK264">
        <v>74943</v>
      </c>
      <c r="AL264">
        <v>192839</v>
      </c>
      <c r="AM264">
        <v>75928</v>
      </c>
      <c r="AN264">
        <v>253100</v>
      </c>
      <c r="AO264">
        <v>1341324</v>
      </c>
      <c r="AP264">
        <v>16456</v>
      </c>
      <c r="AQ264">
        <v>1357780</v>
      </c>
      <c r="AR264">
        <v>-916890</v>
      </c>
      <c r="AS264">
        <v>6577</v>
      </c>
      <c r="AT264">
        <v>-22151</v>
      </c>
      <c r="AU264">
        <v>3495970</v>
      </c>
      <c r="AV264">
        <v>120586</v>
      </c>
      <c r="AW264">
        <v>114415</v>
      </c>
      <c r="AX264">
        <v>0</v>
      </c>
      <c r="AY264">
        <v>1256</v>
      </c>
      <c r="AZ264">
        <v>3716653</v>
      </c>
      <c r="BA264">
        <v>2799763</v>
      </c>
      <c r="BB264">
        <v>35408604</v>
      </c>
      <c r="BC264">
        <v>37284869</v>
      </c>
      <c r="BD264">
        <v>17997178</v>
      </c>
      <c r="BE264">
        <v>0</v>
      </c>
      <c r="BF264">
        <v>0</v>
      </c>
      <c r="BG264">
        <v>0</v>
      </c>
      <c r="BH264">
        <v>0</v>
      </c>
      <c r="BI264">
        <v>17997178</v>
      </c>
      <c r="BJ264">
        <v>565000</v>
      </c>
      <c r="BK264">
        <v>793143</v>
      </c>
      <c r="BL264">
        <v>0</v>
      </c>
      <c r="BM264">
        <v>1358143</v>
      </c>
      <c r="BN264">
        <v>0</v>
      </c>
      <c r="BO264">
        <v>0</v>
      </c>
      <c r="BP264">
        <v>0</v>
      </c>
      <c r="BQ264">
        <v>0</v>
      </c>
      <c r="BR264">
        <v>114781</v>
      </c>
      <c r="BS264">
        <v>0</v>
      </c>
      <c r="BT264">
        <v>0</v>
      </c>
      <c r="BU264">
        <v>91247</v>
      </c>
      <c r="BV264">
        <v>0</v>
      </c>
      <c r="BW264">
        <v>28373</v>
      </c>
      <c r="BX264">
        <v>63366197</v>
      </c>
      <c r="BY264">
        <v>0.71</v>
      </c>
      <c r="BZ264">
        <v>13361</v>
      </c>
      <c r="CA264">
        <v>5.29</v>
      </c>
      <c r="CB264">
        <v>9</v>
      </c>
      <c r="CC264">
        <v>17375</v>
      </c>
      <c r="CD264">
        <v>0</v>
      </c>
      <c r="CE264">
        <v>167517</v>
      </c>
      <c r="CF264">
        <v>62383</v>
      </c>
      <c r="CG264" t="s">
        <v>7884</v>
      </c>
    </row>
    <row r="265" spans="1:85" x14ac:dyDescent="0.25">
      <c r="A265" t="s">
        <v>7899</v>
      </c>
      <c r="B265" t="s">
        <v>859</v>
      </c>
      <c r="C265" t="s">
        <v>8357</v>
      </c>
      <c r="D265" t="s">
        <v>5941</v>
      </c>
      <c r="E265" s="525">
        <v>45657</v>
      </c>
      <c r="F265" s="525">
        <v>45777</v>
      </c>
      <c r="G265">
        <v>33154689</v>
      </c>
      <c r="H265">
        <v>0</v>
      </c>
      <c r="I265">
        <v>40071412</v>
      </c>
      <c r="J265">
        <v>0</v>
      </c>
      <c r="K265">
        <v>68310</v>
      </c>
      <c r="L265">
        <v>0</v>
      </c>
      <c r="M265">
        <v>0</v>
      </c>
      <c r="N265">
        <v>73294411</v>
      </c>
      <c r="O265">
        <v>0</v>
      </c>
      <c r="P265">
        <v>0</v>
      </c>
      <c r="Q265">
        <v>4697282</v>
      </c>
      <c r="R265">
        <v>6711156</v>
      </c>
      <c r="S265">
        <v>0</v>
      </c>
      <c r="T265">
        <v>7648745</v>
      </c>
      <c r="U265">
        <v>0</v>
      </c>
      <c r="V265">
        <v>0</v>
      </c>
      <c r="W265">
        <v>19057183</v>
      </c>
      <c r="X265">
        <v>92351594</v>
      </c>
      <c r="Y265">
        <v>0</v>
      </c>
      <c r="Z265">
        <v>10594395</v>
      </c>
      <c r="AA265">
        <v>35385531</v>
      </c>
      <c r="AB265">
        <v>2970164</v>
      </c>
      <c r="AC265">
        <v>21446861</v>
      </c>
      <c r="AD265">
        <v>19896554</v>
      </c>
      <c r="AE265">
        <v>0</v>
      </c>
      <c r="AF265">
        <v>23011441</v>
      </c>
      <c r="AG265">
        <v>113304946</v>
      </c>
      <c r="AH265">
        <v>205656540</v>
      </c>
      <c r="AI265">
        <v>27955151</v>
      </c>
      <c r="AJ265">
        <v>18271912</v>
      </c>
      <c r="AK265">
        <v>0</v>
      </c>
      <c r="AL265">
        <v>23152266</v>
      </c>
      <c r="AM265">
        <v>10415938</v>
      </c>
      <c r="AN265">
        <v>34050714</v>
      </c>
      <c r="AO265">
        <v>113845981</v>
      </c>
      <c r="AP265">
        <v>29234865</v>
      </c>
      <c r="AQ265">
        <v>143080846</v>
      </c>
      <c r="AR265">
        <v>62575694</v>
      </c>
      <c r="AS265">
        <v>6832623</v>
      </c>
      <c r="AT265">
        <v>-27835819</v>
      </c>
      <c r="AU265">
        <v>0</v>
      </c>
      <c r="AV265">
        <v>27976406</v>
      </c>
      <c r="AW265">
        <v>0</v>
      </c>
      <c r="AX265">
        <v>0</v>
      </c>
      <c r="AY265">
        <v>3207225</v>
      </c>
      <c r="AZ265">
        <v>10180435</v>
      </c>
      <c r="BA265">
        <v>72756129</v>
      </c>
      <c r="BB265" s="1006">
        <v>334138260</v>
      </c>
      <c r="BC265">
        <v>406894389</v>
      </c>
      <c r="BD265">
        <v>0</v>
      </c>
      <c r="BE265">
        <v>0</v>
      </c>
      <c r="BF265">
        <v>0</v>
      </c>
      <c r="BG265">
        <v>0</v>
      </c>
      <c r="BH265">
        <v>37933878</v>
      </c>
      <c r="BI265">
        <v>37933878</v>
      </c>
      <c r="BJ265">
        <v>506749805</v>
      </c>
      <c r="BK265">
        <v>0</v>
      </c>
      <c r="BL265">
        <v>0</v>
      </c>
      <c r="BM265">
        <v>506749805</v>
      </c>
      <c r="BN265">
        <v>41806499</v>
      </c>
      <c r="BO265">
        <v>0</v>
      </c>
      <c r="BP265">
        <v>56509957</v>
      </c>
      <c r="BQ265">
        <v>98316456</v>
      </c>
      <c r="BR265">
        <v>40927306</v>
      </c>
      <c r="BS265">
        <v>0</v>
      </c>
      <c r="BT265">
        <v>29802</v>
      </c>
      <c r="BU265">
        <v>40827527</v>
      </c>
      <c r="BV265">
        <v>35831411</v>
      </c>
      <c r="BW265">
        <v>6627878</v>
      </c>
      <c r="BX265">
        <v>10119982</v>
      </c>
      <c r="BY265">
        <v>3.39</v>
      </c>
      <c r="BZ265">
        <v>162618</v>
      </c>
      <c r="CA265">
        <v>11.06</v>
      </c>
      <c r="CB265">
        <v>346</v>
      </c>
      <c r="CC265">
        <v>11459535</v>
      </c>
      <c r="CD265">
        <v>2239135</v>
      </c>
      <c r="CE265">
        <v>8688522</v>
      </c>
      <c r="CF265">
        <v>0</v>
      </c>
      <c r="CG265" t="s">
        <v>7884</v>
      </c>
    </row>
    <row r="266" spans="1:85" x14ac:dyDescent="0.25">
      <c r="A266" t="s">
        <v>7971</v>
      </c>
      <c r="B266" t="s">
        <v>7881</v>
      </c>
      <c r="C266" t="s">
        <v>8358</v>
      </c>
      <c r="D266" t="s">
        <v>8359</v>
      </c>
      <c r="E266" s="525">
        <v>45657</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v>0</v>
      </c>
      <c r="AR266">
        <v>0</v>
      </c>
      <c r="AS266">
        <v>0</v>
      </c>
      <c r="AT266">
        <v>0</v>
      </c>
      <c r="AU266">
        <v>0</v>
      </c>
      <c r="AV266">
        <v>0</v>
      </c>
      <c r="AW266">
        <v>0</v>
      </c>
      <c r="AX266">
        <v>0</v>
      </c>
      <c r="AY266">
        <v>0</v>
      </c>
      <c r="AZ266">
        <v>0</v>
      </c>
      <c r="BA266">
        <v>0</v>
      </c>
      <c r="BB266">
        <v>0</v>
      </c>
      <c r="BC266">
        <v>0</v>
      </c>
      <c r="BD266">
        <v>0</v>
      </c>
      <c r="BE266">
        <v>0</v>
      </c>
      <c r="BF266">
        <v>0</v>
      </c>
      <c r="BG266">
        <v>0</v>
      </c>
      <c r="BH266">
        <v>0</v>
      </c>
      <c r="BI266">
        <v>0</v>
      </c>
      <c r="BJ266">
        <v>0</v>
      </c>
      <c r="BK266">
        <v>0</v>
      </c>
      <c r="BL266">
        <v>0</v>
      </c>
      <c r="BM266">
        <v>0</v>
      </c>
      <c r="BN266">
        <v>0</v>
      </c>
      <c r="BO266">
        <v>0</v>
      </c>
      <c r="BP266">
        <v>0</v>
      </c>
      <c r="BQ266">
        <v>0</v>
      </c>
      <c r="BR266">
        <v>0</v>
      </c>
      <c r="BS266">
        <v>0</v>
      </c>
      <c r="BT266">
        <v>0</v>
      </c>
      <c r="BU266">
        <v>0</v>
      </c>
      <c r="BV266">
        <v>0</v>
      </c>
      <c r="BW266">
        <v>0</v>
      </c>
      <c r="BX266">
        <v>0</v>
      </c>
      <c r="BY266">
        <v>0</v>
      </c>
      <c r="BZ266">
        <v>0</v>
      </c>
      <c r="CA266">
        <v>0</v>
      </c>
      <c r="CB266">
        <v>0</v>
      </c>
      <c r="CC266">
        <v>0</v>
      </c>
      <c r="CD266">
        <v>0</v>
      </c>
      <c r="CE266">
        <v>0</v>
      </c>
      <c r="CF266">
        <v>0</v>
      </c>
      <c r="CG266" t="s">
        <v>7884</v>
      </c>
    </row>
    <row r="267" spans="1:85" x14ac:dyDescent="0.25">
      <c r="A267" t="s">
        <v>7916</v>
      </c>
      <c r="B267" t="s">
        <v>7909</v>
      </c>
      <c r="C267" t="s">
        <v>8360</v>
      </c>
      <c r="D267" t="s">
        <v>6556</v>
      </c>
      <c r="E267" s="525">
        <v>45473</v>
      </c>
      <c r="F267" s="525">
        <v>45653</v>
      </c>
      <c r="G267">
        <v>58764341</v>
      </c>
      <c r="H267">
        <v>0</v>
      </c>
      <c r="I267">
        <v>136410359</v>
      </c>
      <c r="J267">
        <v>0</v>
      </c>
      <c r="K267">
        <v>230085</v>
      </c>
      <c r="L267">
        <v>3437332</v>
      </c>
      <c r="M267">
        <v>0</v>
      </c>
      <c r="N267">
        <v>198842117</v>
      </c>
      <c r="O267">
        <v>4068600</v>
      </c>
      <c r="P267">
        <v>453184</v>
      </c>
      <c r="Q267">
        <v>379855</v>
      </c>
      <c r="R267">
        <v>7046408</v>
      </c>
      <c r="S267">
        <v>0</v>
      </c>
      <c r="T267">
        <v>1398954</v>
      </c>
      <c r="U267">
        <v>773877</v>
      </c>
      <c r="V267">
        <v>14653346</v>
      </c>
      <c r="W267">
        <v>28774224</v>
      </c>
      <c r="X267">
        <v>227616341</v>
      </c>
      <c r="Y267">
        <v>28525741</v>
      </c>
      <c r="Z267">
        <v>30780393</v>
      </c>
      <c r="AA267">
        <v>17360638</v>
      </c>
      <c r="AB267">
        <v>0</v>
      </c>
      <c r="AC267">
        <v>74915158</v>
      </c>
      <c r="AD267" s="1006">
        <v>163488700</v>
      </c>
      <c r="AE267">
        <v>0</v>
      </c>
      <c r="AF267">
        <v>55341524</v>
      </c>
      <c r="AG267">
        <v>370412154</v>
      </c>
      <c r="AH267">
        <v>598028495</v>
      </c>
      <c r="AI267">
        <v>92706486</v>
      </c>
      <c r="AJ267" s="1006">
        <v>24143520</v>
      </c>
      <c r="AK267">
        <v>26706563</v>
      </c>
      <c r="AL267">
        <v>163078367</v>
      </c>
      <c r="AM267">
        <v>4581401</v>
      </c>
      <c r="AN267">
        <v>22946872</v>
      </c>
      <c r="AO267">
        <v>334163209</v>
      </c>
      <c r="AP267">
        <v>204741544</v>
      </c>
      <c r="AQ267">
        <v>538904753</v>
      </c>
      <c r="AR267">
        <v>59123742</v>
      </c>
      <c r="AS267">
        <v>33739712</v>
      </c>
      <c r="AT267">
        <v>-89142311</v>
      </c>
      <c r="AU267">
        <v>28267745</v>
      </c>
      <c r="AV267">
        <v>96390832</v>
      </c>
      <c r="AW267">
        <v>0</v>
      </c>
      <c r="AX267">
        <v>9348597</v>
      </c>
      <c r="AY267">
        <v>-3500931</v>
      </c>
      <c r="AZ267">
        <v>75103644</v>
      </c>
      <c r="BA267">
        <v>134227386</v>
      </c>
      <c r="BB267">
        <v>1814198579</v>
      </c>
      <c r="BC267">
        <v>1948425965</v>
      </c>
      <c r="BD267">
        <v>32606157</v>
      </c>
      <c r="BE267">
        <v>27759065</v>
      </c>
      <c r="BF267">
        <v>239509</v>
      </c>
      <c r="BG267">
        <v>17191882</v>
      </c>
      <c r="BH267">
        <v>13059371</v>
      </c>
      <c r="BI267">
        <v>90855984</v>
      </c>
      <c r="BJ267">
        <v>2366426507</v>
      </c>
      <c r="BK267">
        <v>0</v>
      </c>
      <c r="BL267">
        <v>0</v>
      </c>
      <c r="BM267">
        <v>2366426507</v>
      </c>
      <c r="BN267">
        <v>455150917</v>
      </c>
      <c r="BO267">
        <v>0</v>
      </c>
      <c r="BP267">
        <v>0</v>
      </c>
      <c r="BQ267">
        <v>455150917</v>
      </c>
      <c r="BR267">
        <v>840857202</v>
      </c>
      <c r="BS267">
        <v>0</v>
      </c>
      <c r="BT267">
        <v>-3500931</v>
      </c>
      <c r="BU267">
        <v>173996227</v>
      </c>
      <c r="BV267">
        <v>81422159</v>
      </c>
      <c r="BW267" s="1006">
        <v>25475680</v>
      </c>
      <c r="BX267">
        <v>29574976</v>
      </c>
      <c r="BY267">
        <v>2.12</v>
      </c>
      <c r="BZ267">
        <v>471111</v>
      </c>
      <c r="CA267">
        <v>7.81</v>
      </c>
      <c r="CB267">
        <v>802</v>
      </c>
      <c r="CC267">
        <v>34565027</v>
      </c>
      <c r="CD267">
        <v>20586822</v>
      </c>
      <c r="CE267">
        <v>76528417</v>
      </c>
      <c r="CF267">
        <v>611359</v>
      </c>
      <c r="CG267" t="s">
        <v>7884</v>
      </c>
    </row>
    <row r="268" spans="1:85" x14ac:dyDescent="0.25">
      <c r="A268" t="s">
        <v>7904</v>
      </c>
      <c r="B268" t="s">
        <v>7881</v>
      </c>
      <c r="C268" t="s">
        <v>8361</v>
      </c>
      <c r="D268" t="s">
        <v>8362</v>
      </c>
      <c r="E268" s="525">
        <v>45473</v>
      </c>
      <c r="F268" s="525">
        <v>45687</v>
      </c>
      <c r="G268">
        <v>1043162</v>
      </c>
      <c r="H268">
        <v>0</v>
      </c>
      <c r="I268">
        <v>3692092</v>
      </c>
      <c r="J268">
        <v>0</v>
      </c>
      <c r="K268">
        <v>119249</v>
      </c>
      <c r="L268">
        <v>0</v>
      </c>
      <c r="M268">
        <v>1013416</v>
      </c>
      <c r="N268">
        <v>5867919</v>
      </c>
      <c r="O268">
        <v>0</v>
      </c>
      <c r="P268">
        <v>0</v>
      </c>
      <c r="Q268">
        <v>0</v>
      </c>
      <c r="R268">
        <v>153885</v>
      </c>
      <c r="S268">
        <v>32424</v>
      </c>
      <c r="T268">
        <v>595837</v>
      </c>
      <c r="U268">
        <v>50003</v>
      </c>
      <c r="V268">
        <v>34396</v>
      </c>
      <c r="W268">
        <v>866545</v>
      </c>
      <c r="X268">
        <v>6734464</v>
      </c>
      <c r="Y268">
        <v>1746439</v>
      </c>
      <c r="Z268">
        <v>875213</v>
      </c>
      <c r="AA268">
        <v>19092</v>
      </c>
      <c r="AB268">
        <v>28601</v>
      </c>
      <c r="AC268">
        <v>55656</v>
      </c>
      <c r="AD268">
        <v>3118563</v>
      </c>
      <c r="AE268">
        <v>0</v>
      </c>
      <c r="AF268">
        <v>108904</v>
      </c>
      <c r="AG268">
        <v>5952468</v>
      </c>
      <c r="AH268">
        <v>12686932</v>
      </c>
      <c r="AI268">
        <v>19911079</v>
      </c>
      <c r="AJ268">
        <v>5095853</v>
      </c>
      <c r="AK268">
        <v>8940077</v>
      </c>
      <c r="AL268">
        <v>26119726</v>
      </c>
      <c r="AM268">
        <v>1022199</v>
      </c>
      <c r="AN268">
        <v>12227428</v>
      </c>
      <c r="AO268">
        <v>73316362</v>
      </c>
      <c r="AP268">
        <v>5339798</v>
      </c>
      <c r="AQ268">
        <v>78656160</v>
      </c>
      <c r="AR268">
        <v>-65969228</v>
      </c>
      <c r="AS268">
        <v>450688</v>
      </c>
      <c r="AT268">
        <v>-146975</v>
      </c>
      <c r="AU268">
        <v>214990916</v>
      </c>
      <c r="AV268">
        <v>310714</v>
      </c>
      <c r="AW268">
        <v>0</v>
      </c>
      <c r="AX268">
        <v>9101</v>
      </c>
      <c r="AY268">
        <v>6352</v>
      </c>
      <c r="AZ268">
        <v>215620796</v>
      </c>
      <c r="BA268">
        <v>149651568</v>
      </c>
      <c r="BB268">
        <v>0</v>
      </c>
      <c r="BC268">
        <v>0</v>
      </c>
      <c r="BD268" s="1006">
        <v>180486800</v>
      </c>
      <c r="BE268">
        <v>7579156</v>
      </c>
      <c r="BF268">
        <v>2500</v>
      </c>
      <c r="BG268">
        <v>398066</v>
      </c>
      <c r="BH268">
        <v>835311</v>
      </c>
      <c r="BI268">
        <v>189301833</v>
      </c>
      <c r="BJ268">
        <v>3499429</v>
      </c>
      <c r="BK268">
        <v>0</v>
      </c>
      <c r="BL268">
        <v>0</v>
      </c>
      <c r="BM268">
        <v>3499429</v>
      </c>
      <c r="BN268">
        <v>0</v>
      </c>
      <c r="BO268">
        <v>0</v>
      </c>
      <c r="BP268">
        <v>0</v>
      </c>
      <c r="BQ268">
        <v>0</v>
      </c>
      <c r="BR268">
        <v>0</v>
      </c>
      <c r="BS268">
        <v>0</v>
      </c>
      <c r="BT268">
        <v>0</v>
      </c>
      <c r="BU268">
        <v>142146</v>
      </c>
      <c r="BV268">
        <v>-168568</v>
      </c>
      <c r="BW268">
        <v>0</v>
      </c>
      <c r="BX268">
        <v>0</v>
      </c>
      <c r="BY268">
        <v>0</v>
      </c>
      <c r="BZ268">
        <v>0</v>
      </c>
      <c r="CA268">
        <v>0</v>
      </c>
      <c r="CB268">
        <v>0</v>
      </c>
      <c r="CC268">
        <v>1108589</v>
      </c>
      <c r="CD268">
        <v>1481899</v>
      </c>
      <c r="CE268">
        <v>14979415</v>
      </c>
      <c r="CF268">
        <v>1087</v>
      </c>
      <c r="CG268" t="s">
        <v>7884</v>
      </c>
    </row>
    <row r="269" spans="1:85" x14ac:dyDescent="0.25">
      <c r="A269" t="s">
        <v>8020</v>
      </c>
      <c r="B269" t="s">
        <v>7881</v>
      </c>
      <c r="C269" t="s">
        <v>8363</v>
      </c>
      <c r="D269" t="s">
        <v>6613</v>
      </c>
      <c r="E269" s="525">
        <v>45657</v>
      </c>
      <c r="F269" s="525">
        <v>45797</v>
      </c>
      <c r="G269">
        <v>1273460</v>
      </c>
      <c r="H269">
        <v>0</v>
      </c>
      <c r="I269">
        <v>1402654</v>
      </c>
      <c r="J269">
        <v>0</v>
      </c>
      <c r="K269">
        <v>35702</v>
      </c>
      <c r="L269">
        <v>0</v>
      </c>
      <c r="M269">
        <v>430558</v>
      </c>
      <c r="N269">
        <v>3142374</v>
      </c>
      <c r="O269">
        <v>851371</v>
      </c>
      <c r="P269">
        <v>0</v>
      </c>
      <c r="Q269">
        <v>426515</v>
      </c>
      <c r="R269">
        <v>1787747</v>
      </c>
      <c r="S269">
        <v>0</v>
      </c>
      <c r="T269">
        <v>257073</v>
      </c>
      <c r="U269">
        <v>45716</v>
      </c>
      <c r="V269">
        <v>526841</v>
      </c>
      <c r="W269">
        <v>3895263</v>
      </c>
      <c r="X269">
        <v>7037637</v>
      </c>
      <c r="Y269">
        <v>536497</v>
      </c>
      <c r="Z269">
        <v>159388</v>
      </c>
      <c r="AA269">
        <v>0</v>
      </c>
      <c r="AB269">
        <v>16200</v>
      </c>
      <c r="AC269">
        <v>2076316</v>
      </c>
      <c r="AD269">
        <v>3227677</v>
      </c>
      <c r="AE269">
        <v>0</v>
      </c>
      <c r="AF269">
        <v>4995967</v>
      </c>
      <c r="AG269">
        <v>11012045</v>
      </c>
      <c r="AH269">
        <v>18049682</v>
      </c>
      <c r="AI269">
        <v>5209205</v>
      </c>
      <c r="AJ269">
        <v>1166576</v>
      </c>
      <c r="AK269">
        <v>417102</v>
      </c>
      <c r="AL269">
        <v>2328200</v>
      </c>
      <c r="AM269">
        <v>0</v>
      </c>
      <c r="AN269">
        <v>496693</v>
      </c>
      <c r="AO269">
        <v>9617776</v>
      </c>
      <c r="AP269">
        <v>9391252</v>
      </c>
      <c r="AQ269">
        <v>19009028</v>
      </c>
      <c r="AR269">
        <v>-959346</v>
      </c>
      <c r="AS269">
        <v>277722</v>
      </c>
      <c r="AT269">
        <v>-974301</v>
      </c>
      <c r="AU269">
        <v>0</v>
      </c>
      <c r="AV269">
        <v>1419163</v>
      </c>
      <c r="AW269">
        <v>12331245</v>
      </c>
      <c r="AX269">
        <v>-77808</v>
      </c>
      <c r="AY269">
        <v>0</v>
      </c>
      <c r="AZ269">
        <v>12976021</v>
      </c>
      <c r="BA269">
        <v>12016675</v>
      </c>
      <c r="BB269">
        <v>119949743</v>
      </c>
      <c r="BC269">
        <v>131966417</v>
      </c>
      <c r="BD269">
        <v>8013538</v>
      </c>
      <c r="BE269">
        <v>2126614</v>
      </c>
      <c r="BF269">
        <v>0</v>
      </c>
      <c r="BG269">
        <v>0</v>
      </c>
      <c r="BH269">
        <v>771385</v>
      </c>
      <c r="BI269">
        <v>10911537</v>
      </c>
      <c r="BJ269">
        <v>15104525</v>
      </c>
      <c r="BK269">
        <v>0</v>
      </c>
      <c r="BL269">
        <v>0</v>
      </c>
      <c r="BM269">
        <v>15104525</v>
      </c>
      <c r="BN269">
        <v>4482720</v>
      </c>
      <c r="BO269">
        <v>0</v>
      </c>
      <c r="BP269">
        <v>112827</v>
      </c>
      <c r="BQ269">
        <v>4595547</v>
      </c>
      <c r="BR269">
        <v>0</v>
      </c>
      <c r="BS269">
        <v>0</v>
      </c>
      <c r="BT269">
        <v>0</v>
      </c>
      <c r="BU269">
        <v>2585269</v>
      </c>
      <c r="BV269">
        <v>2585269</v>
      </c>
      <c r="BW269">
        <v>358183</v>
      </c>
      <c r="BX269">
        <v>659113881</v>
      </c>
      <c r="BY269">
        <v>3.15</v>
      </c>
      <c r="BZ269">
        <v>32387</v>
      </c>
      <c r="CA269">
        <v>8.77</v>
      </c>
      <c r="CB269">
        <v>50</v>
      </c>
      <c r="CC269">
        <v>1997358</v>
      </c>
      <c r="CD269">
        <v>886196</v>
      </c>
      <c r="CE269">
        <v>729618</v>
      </c>
      <c r="CF269">
        <v>239865</v>
      </c>
      <c r="CG269" t="s">
        <v>7884</v>
      </c>
    </row>
    <row r="270" spans="1:85" x14ac:dyDescent="0.25">
      <c r="A270" t="s">
        <v>8051</v>
      </c>
      <c r="B270" t="s">
        <v>7881</v>
      </c>
      <c r="C270" t="s">
        <v>8364</v>
      </c>
      <c r="D270" t="s">
        <v>8365</v>
      </c>
      <c r="E270" s="525">
        <v>45565</v>
      </c>
      <c r="F270" s="525">
        <v>45744</v>
      </c>
      <c r="G270">
        <v>1198646</v>
      </c>
      <c r="H270">
        <v>0</v>
      </c>
      <c r="I270">
        <v>4037210</v>
      </c>
      <c r="J270">
        <v>0</v>
      </c>
      <c r="K270">
        <v>0</v>
      </c>
      <c r="L270">
        <v>0</v>
      </c>
      <c r="M270">
        <v>0</v>
      </c>
      <c r="N270">
        <v>5235856</v>
      </c>
      <c r="O270">
        <v>0</v>
      </c>
      <c r="P270">
        <v>84211</v>
      </c>
      <c r="Q270">
        <v>106844</v>
      </c>
      <c r="R270">
        <v>616058</v>
      </c>
      <c r="S270">
        <v>0</v>
      </c>
      <c r="T270">
        <v>128767</v>
      </c>
      <c r="U270">
        <v>81302</v>
      </c>
      <c r="V270">
        <v>0</v>
      </c>
      <c r="W270">
        <v>1017182</v>
      </c>
      <c r="X270">
        <v>6253038</v>
      </c>
      <c r="Y270">
        <v>1262535</v>
      </c>
      <c r="Z270">
        <v>357129</v>
      </c>
      <c r="AA270">
        <v>0</v>
      </c>
      <c r="AB270">
        <v>146372</v>
      </c>
      <c r="AC270">
        <v>1659671</v>
      </c>
      <c r="AD270">
        <v>4626540</v>
      </c>
      <c r="AE270">
        <v>0</v>
      </c>
      <c r="AF270">
        <v>618882</v>
      </c>
      <c r="AG270">
        <v>8671129</v>
      </c>
      <c r="AH270">
        <v>14924167</v>
      </c>
      <c r="AI270">
        <v>6403972</v>
      </c>
      <c r="AJ270">
        <v>688784</v>
      </c>
      <c r="AK270">
        <v>1159340</v>
      </c>
      <c r="AL270">
        <v>1665506</v>
      </c>
      <c r="AM270">
        <v>984545</v>
      </c>
      <c r="AN270">
        <v>3250922</v>
      </c>
      <c r="AO270">
        <v>14153069</v>
      </c>
      <c r="AP270">
        <v>6159434</v>
      </c>
      <c r="AQ270">
        <v>20312503</v>
      </c>
      <c r="AR270">
        <v>-5388336</v>
      </c>
      <c r="AS270">
        <v>1330280</v>
      </c>
      <c r="AT270">
        <v>0</v>
      </c>
      <c r="AU270">
        <v>986356</v>
      </c>
      <c r="AV270">
        <v>1551411</v>
      </c>
      <c r="AW270">
        <v>0</v>
      </c>
      <c r="AX270">
        <v>0</v>
      </c>
      <c r="AY270">
        <v>339821</v>
      </c>
      <c r="AZ270">
        <v>4207868</v>
      </c>
      <c r="BA270">
        <v>-1180468</v>
      </c>
      <c r="BB270">
        <v>9521473</v>
      </c>
      <c r="BC270">
        <v>94034005</v>
      </c>
      <c r="BD270">
        <v>0</v>
      </c>
      <c r="BE270">
        <v>1203499</v>
      </c>
      <c r="BF270">
        <v>1252818</v>
      </c>
      <c r="BG270">
        <v>0</v>
      </c>
      <c r="BH270">
        <v>2111230</v>
      </c>
      <c r="BI270">
        <v>4567547</v>
      </c>
      <c r="BJ270">
        <v>3063046</v>
      </c>
      <c r="BK270">
        <v>0</v>
      </c>
      <c r="BL270">
        <v>0</v>
      </c>
      <c r="BM270">
        <v>3063046</v>
      </c>
      <c r="BN270">
        <v>30756410</v>
      </c>
      <c r="BO270">
        <v>0</v>
      </c>
      <c r="BP270">
        <v>0</v>
      </c>
      <c r="BQ270">
        <v>30756410</v>
      </c>
      <c r="BR270">
        <v>19418743</v>
      </c>
      <c r="BS270">
        <v>0</v>
      </c>
      <c r="BT270">
        <v>0</v>
      </c>
      <c r="BU270">
        <v>256759</v>
      </c>
      <c r="BV270">
        <v>-1296241</v>
      </c>
      <c r="BW270">
        <v>412265</v>
      </c>
      <c r="BX270">
        <v>554811803</v>
      </c>
      <c r="BY270">
        <v>2.21</v>
      </c>
      <c r="BZ270">
        <v>15282</v>
      </c>
      <c r="CA270">
        <v>12.7</v>
      </c>
      <c r="CB270">
        <v>64</v>
      </c>
      <c r="CC270">
        <v>2559027</v>
      </c>
      <c r="CD270">
        <v>2231113</v>
      </c>
      <c r="CE270">
        <v>1247638</v>
      </c>
      <c r="CF270">
        <v>65949</v>
      </c>
      <c r="CG270" t="s">
        <v>7884</v>
      </c>
    </row>
    <row r="271" spans="1:85" x14ac:dyDescent="0.25">
      <c r="A271" t="s">
        <v>7998</v>
      </c>
      <c r="B271" t="s">
        <v>7881</v>
      </c>
      <c r="C271" t="s">
        <v>8366</v>
      </c>
      <c r="D271" t="s">
        <v>8367</v>
      </c>
      <c r="E271" s="525">
        <v>45473</v>
      </c>
      <c r="F271" s="525">
        <v>45680</v>
      </c>
      <c r="G271">
        <v>254292</v>
      </c>
      <c r="H271">
        <v>0</v>
      </c>
      <c r="I271">
        <v>731881</v>
      </c>
      <c r="J271">
        <v>0</v>
      </c>
      <c r="K271">
        <v>0</v>
      </c>
      <c r="L271">
        <v>0</v>
      </c>
      <c r="M271">
        <v>0</v>
      </c>
      <c r="N271">
        <v>986173</v>
      </c>
      <c r="O271">
        <v>242629</v>
      </c>
      <c r="P271">
        <v>45705</v>
      </c>
      <c r="Q271">
        <v>0</v>
      </c>
      <c r="R271">
        <v>768183</v>
      </c>
      <c r="S271">
        <v>0</v>
      </c>
      <c r="T271">
        <v>38522</v>
      </c>
      <c r="U271">
        <v>20205</v>
      </c>
      <c r="V271">
        <v>22205</v>
      </c>
      <c r="W271">
        <v>1137449</v>
      </c>
      <c r="X271">
        <v>2123622</v>
      </c>
      <c r="Y271">
        <v>189925</v>
      </c>
      <c r="Z271">
        <v>210196</v>
      </c>
      <c r="AA271">
        <v>39895</v>
      </c>
      <c r="AB271">
        <v>128225</v>
      </c>
      <c r="AC271">
        <v>1029883</v>
      </c>
      <c r="AD271">
        <v>1318731</v>
      </c>
      <c r="AE271">
        <v>0</v>
      </c>
      <c r="AF271">
        <v>26374</v>
      </c>
      <c r="AG271">
        <v>2943229</v>
      </c>
      <c r="AH271">
        <v>5066851</v>
      </c>
      <c r="AI271">
        <v>1588966</v>
      </c>
      <c r="AJ271">
        <v>452085</v>
      </c>
      <c r="AK271">
        <v>295444</v>
      </c>
      <c r="AL271">
        <v>504211</v>
      </c>
      <c r="AM271">
        <v>126635</v>
      </c>
      <c r="AN271">
        <v>236041</v>
      </c>
      <c r="AO271">
        <v>3203382</v>
      </c>
      <c r="AP271">
        <v>1679491</v>
      </c>
      <c r="AQ271">
        <v>4882873</v>
      </c>
      <c r="AR271">
        <v>183978</v>
      </c>
      <c r="AS271">
        <v>206534</v>
      </c>
      <c r="AT271">
        <v>-9155</v>
      </c>
      <c r="AU271">
        <v>5644182</v>
      </c>
      <c r="AV271">
        <v>754255</v>
      </c>
      <c r="AW271">
        <v>5644182</v>
      </c>
      <c r="AX271">
        <v>0</v>
      </c>
      <c r="AY271">
        <v>216836</v>
      </c>
      <c r="AZ271">
        <v>12456834</v>
      </c>
      <c r="BA271">
        <v>12640812</v>
      </c>
      <c r="BB271">
        <v>85713849</v>
      </c>
      <c r="BC271">
        <v>88489988</v>
      </c>
      <c r="BD271">
        <v>2652217</v>
      </c>
      <c r="BE271">
        <v>2825662</v>
      </c>
      <c r="BF271">
        <v>0</v>
      </c>
      <c r="BG271">
        <v>1982212</v>
      </c>
      <c r="BH271">
        <v>2512233</v>
      </c>
      <c r="BI271">
        <v>9972324</v>
      </c>
      <c r="BJ271">
        <v>0</v>
      </c>
      <c r="BK271">
        <v>0</v>
      </c>
      <c r="BL271">
        <v>146050</v>
      </c>
      <c r="BM271">
        <v>146050</v>
      </c>
      <c r="BN271">
        <v>0</v>
      </c>
      <c r="BO271">
        <v>0</v>
      </c>
      <c r="BP271">
        <v>0</v>
      </c>
      <c r="BQ271">
        <v>0</v>
      </c>
      <c r="BR271">
        <v>5367806</v>
      </c>
      <c r="BS271">
        <v>104110</v>
      </c>
      <c r="BT271">
        <v>0</v>
      </c>
      <c r="BU271">
        <v>0</v>
      </c>
      <c r="BV271">
        <v>0</v>
      </c>
      <c r="BW271">
        <v>188941</v>
      </c>
      <c r="BX271">
        <v>245357499</v>
      </c>
      <c r="BY271">
        <v>1.05</v>
      </c>
      <c r="BZ271">
        <v>36384</v>
      </c>
      <c r="CA271">
        <v>5.22</v>
      </c>
      <c r="CB271">
        <v>14</v>
      </c>
      <c r="CC271">
        <v>45045</v>
      </c>
      <c r="CD271">
        <v>4870</v>
      </c>
      <c r="CE271">
        <v>96550</v>
      </c>
      <c r="CF271">
        <v>667140</v>
      </c>
      <c r="CG271" t="s">
        <v>7884</v>
      </c>
    </row>
    <row r="272" spans="1:85" x14ac:dyDescent="0.25">
      <c r="A272" t="s">
        <v>8051</v>
      </c>
      <c r="B272" t="s">
        <v>7881</v>
      </c>
      <c r="C272" t="s">
        <v>8368</v>
      </c>
      <c r="D272" t="s">
        <v>1915</v>
      </c>
      <c r="E272" s="525">
        <v>45565</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0</v>
      </c>
      <c r="AN272">
        <v>0</v>
      </c>
      <c r="AO272">
        <v>0</v>
      </c>
      <c r="AP272">
        <v>0</v>
      </c>
      <c r="AQ272">
        <v>0</v>
      </c>
      <c r="AR272">
        <v>0</v>
      </c>
      <c r="AS272">
        <v>0</v>
      </c>
      <c r="AT272">
        <v>0</v>
      </c>
      <c r="AU272">
        <v>0</v>
      </c>
      <c r="AV272">
        <v>0</v>
      </c>
      <c r="AW272">
        <v>0</v>
      </c>
      <c r="AX272">
        <v>0</v>
      </c>
      <c r="AY272">
        <v>0</v>
      </c>
      <c r="AZ272">
        <v>0</v>
      </c>
      <c r="BA272">
        <v>0</v>
      </c>
      <c r="BB272">
        <v>0</v>
      </c>
      <c r="BC272">
        <v>0</v>
      </c>
      <c r="BD272">
        <v>0</v>
      </c>
      <c r="BE272">
        <v>0</v>
      </c>
      <c r="BF272">
        <v>0</v>
      </c>
      <c r="BG272">
        <v>0</v>
      </c>
      <c r="BH272">
        <v>0</v>
      </c>
      <c r="BI272">
        <v>0</v>
      </c>
      <c r="BJ272">
        <v>0</v>
      </c>
      <c r="BK272">
        <v>0</v>
      </c>
      <c r="BL272">
        <v>0</v>
      </c>
      <c r="BM272">
        <v>0</v>
      </c>
      <c r="BN272">
        <v>0</v>
      </c>
      <c r="BO272">
        <v>0</v>
      </c>
      <c r="BP272">
        <v>0</v>
      </c>
      <c r="BQ272">
        <v>0</v>
      </c>
      <c r="BR272">
        <v>0</v>
      </c>
      <c r="BS272">
        <v>0</v>
      </c>
      <c r="BT272">
        <v>0</v>
      </c>
      <c r="BU272">
        <v>0</v>
      </c>
      <c r="BV272">
        <v>0</v>
      </c>
      <c r="BW272">
        <v>0</v>
      </c>
      <c r="BX272">
        <v>0</v>
      </c>
      <c r="BY272">
        <v>0</v>
      </c>
      <c r="BZ272">
        <v>0</v>
      </c>
      <c r="CA272">
        <v>0</v>
      </c>
      <c r="CB272">
        <v>0</v>
      </c>
      <c r="CC272">
        <v>0</v>
      </c>
      <c r="CD272">
        <v>0</v>
      </c>
      <c r="CE272">
        <v>0</v>
      </c>
      <c r="CF272">
        <v>0</v>
      </c>
      <c r="CG272" t="s">
        <v>7884</v>
      </c>
    </row>
    <row r="273" spans="1:85" x14ac:dyDescent="0.25">
      <c r="A273" t="s">
        <v>7964</v>
      </c>
      <c r="B273" t="s">
        <v>7886</v>
      </c>
      <c r="C273" t="s">
        <v>8369</v>
      </c>
      <c r="D273" t="s">
        <v>6577</v>
      </c>
      <c r="E273" s="525">
        <v>45657</v>
      </c>
      <c r="F273" s="525">
        <v>45778</v>
      </c>
      <c r="G273">
        <v>3566770</v>
      </c>
      <c r="H273">
        <v>0</v>
      </c>
      <c r="I273">
        <v>3137247</v>
      </c>
      <c r="J273">
        <v>0</v>
      </c>
      <c r="K273">
        <v>1117513</v>
      </c>
      <c r="L273">
        <v>0</v>
      </c>
      <c r="M273">
        <v>0</v>
      </c>
      <c r="N273">
        <v>7821530</v>
      </c>
      <c r="O273">
        <v>608864</v>
      </c>
      <c r="P273">
        <v>196325</v>
      </c>
      <c r="Q273">
        <v>603064</v>
      </c>
      <c r="R273">
        <v>118494</v>
      </c>
      <c r="S273">
        <v>0</v>
      </c>
      <c r="T273">
        <v>889474</v>
      </c>
      <c r="U273">
        <v>0</v>
      </c>
      <c r="V273">
        <v>0</v>
      </c>
      <c r="W273">
        <v>2416221</v>
      </c>
      <c r="X273">
        <v>10237751</v>
      </c>
      <c r="Y273">
        <v>2357283</v>
      </c>
      <c r="Z273">
        <v>626136</v>
      </c>
      <c r="AA273">
        <v>799934</v>
      </c>
      <c r="AB273">
        <v>427703</v>
      </c>
      <c r="AC273">
        <v>4763984</v>
      </c>
      <c r="AD273">
        <v>11217473</v>
      </c>
      <c r="AE273">
        <v>128127</v>
      </c>
      <c r="AF273">
        <v>143392</v>
      </c>
      <c r="AG273">
        <v>20464032</v>
      </c>
      <c r="AH273">
        <v>30701783</v>
      </c>
      <c r="AI273" s="1006">
        <v>10748420</v>
      </c>
      <c r="AJ273">
        <v>1571079</v>
      </c>
      <c r="AK273">
        <v>482832</v>
      </c>
      <c r="AL273">
        <v>4958005</v>
      </c>
      <c r="AM273">
        <v>85228</v>
      </c>
      <c r="AN273">
        <v>7902754</v>
      </c>
      <c r="AO273">
        <v>25748318</v>
      </c>
      <c r="AP273">
        <v>1006400</v>
      </c>
      <c r="AQ273">
        <v>26754718</v>
      </c>
      <c r="AR273">
        <v>3947065</v>
      </c>
      <c r="AS273">
        <v>1624694</v>
      </c>
      <c r="AT273">
        <v>-61760</v>
      </c>
      <c r="AU273">
        <v>19790152</v>
      </c>
      <c r="AV273">
        <v>5579646</v>
      </c>
      <c r="AW273">
        <v>-25081281</v>
      </c>
      <c r="AX273">
        <v>0</v>
      </c>
      <c r="AY273">
        <v>-2802767</v>
      </c>
      <c r="AZ273">
        <v>-951316</v>
      </c>
      <c r="BA273">
        <v>2995749</v>
      </c>
      <c r="BB273">
        <v>35216944</v>
      </c>
      <c r="BC273">
        <v>38212693</v>
      </c>
      <c r="BD273">
        <v>3290750</v>
      </c>
      <c r="BE273">
        <v>20335356</v>
      </c>
      <c r="BF273">
        <v>414712</v>
      </c>
      <c r="BG273">
        <v>138650</v>
      </c>
      <c r="BH273">
        <v>452889</v>
      </c>
      <c r="BI273">
        <v>24632357</v>
      </c>
      <c r="BJ273">
        <v>1625000</v>
      </c>
      <c r="BK273">
        <v>0</v>
      </c>
      <c r="BL273">
        <v>0</v>
      </c>
      <c r="BM273">
        <v>1625000</v>
      </c>
      <c r="BN273">
        <v>0</v>
      </c>
      <c r="BO273">
        <v>0</v>
      </c>
      <c r="BP273">
        <v>408411</v>
      </c>
      <c r="BQ273">
        <v>408411</v>
      </c>
      <c r="BR273">
        <v>36666799</v>
      </c>
      <c r="BS273">
        <v>0</v>
      </c>
      <c r="BT273">
        <v>0</v>
      </c>
      <c r="BU273">
        <v>440648</v>
      </c>
      <c r="BV273">
        <v>0</v>
      </c>
      <c r="BW273">
        <v>1342548</v>
      </c>
      <c r="BX273" s="1006">
        <v>1755718000</v>
      </c>
      <c r="BY273">
        <v>3.21</v>
      </c>
      <c r="BZ273">
        <v>78062</v>
      </c>
      <c r="CA273">
        <v>5.83</v>
      </c>
      <c r="CB273">
        <v>105</v>
      </c>
      <c r="CC273">
        <v>6975533</v>
      </c>
      <c r="CD273">
        <v>4166929</v>
      </c>
      <c r="CE273">
        <v>9814377</v>
      </c>
      <c r="CF273">
        <v>444863</v>
      </c>
      <c r="CG273" t="s">
        <v>7884</v>
      </c>
    </row>
    <row r="274" spans="1:85" x14ac:dyDescent="0.25">
      <c r="A274" t="s">
        <v>7987</v>
      </c>
      <c r="B274" t="s">
        <v>7881</v>
      </c>
      <c r="C274" t="s">
        <v>8370</v>
      </c>
      <c r="D274" t="s">
        <v>8371</v>
      </c>
      <c r="E274" s="525">
        <v>45657</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0</v>
      </c>
      <c r="BC274">
        <v>0</v>
      </c>
      <c r="BD274">
        <v>0</v>
      </c>
      <c r="BE274">
        <v>0</v>
      </c>
      <c r="BF274">
        <v>0</v>
      </c>
      <c r="BG274">
        <v>0</v>
      </c>
      <c r="BH274">
        <v>0</v>
      </c>
      <c r="BI274">
        <v>0</v>
      </c>
      <c r="BJ274">
        <v>0</v>
      </c>
      <c r="BK274">
        <v>0</v>
      </c>
      <c r="BL274">
        <v>0</v>
      </c>
      <c r="BM274">
        <v>0</v>
      </c>
      <c r="BN274">
        <v>0</v>
      </c>
      <c r="BO274">
        <v>0</v>
      </c>
      <c r="BP274">
        <v>0</v>
      </c>
      <c r="BQ274">
        <v>0</v>
      </c>
      <c r="BR274">
        <v>0</v>
      </c>
      <c r="BS274">
        <v>0</v>
      </c>
      <c r="BT274">
        <v>0</v>
      </c>
      <c r="BU274">
        <v>0</v>
      </c>
      <c r="BV274">
        <v>0</v>
      </c>
      <c r="BW274">
        <v>0</v>
      </c>
      <c r="BX274">
        <v>0</v>
      </c>
      <c r="BY274">
        <v>0</v>
      </c>
      <c r="BZ274">
        <v>0</v>
      </c>
      <c r="CA274">
        <v>0</v>
      </c>
      <c r="CB274">
        <v>0</v>
      </c>
      <c r="CC274">
        <v>0</v>
      </c>
      <c r="CD274">
        <v>0</v>
      </c>
      <c r="CE274">
        <v>0</v>
      </c>
      <c r="CF274">
        <v>0</v>
      </c>
      <c r="CG274" t="s">
        <v>7884</v>
      </c>
    </row>
    <row r="275" spans="1:85" x14ac:dyDescent="0.25">
      <c r="A275" t="s">
        <v>7987</v>
      </c>
      <c r="B275" t="s">
        <v>7886</v>
      </c>
      <c r="C275" t="s">
        <v>8372</v>
      </c>
      <c r="D275" t="s">
        <v>6403</v>
      </c>
      <c r="E275" s="525">
        <v>45657</v>
      </c>
      <c r="F275" s="525">
        <v>45839</v>
      </c>
      <c r="G275">
        <v>10822744</v>
      </c>
      <c r="H275">
        <v>0</v>
      </c>
      <c r="I275">
        <v>13475653</v>
      </c>
      <c r="J275">
        <v>0</v>
      </c>
      <c r="K275">
        <v>5112950</v>
      </c>
      <c r="L275">
        <v>0</v>
      </c>
      <c r="M275">
        <v>-590685</v>
      </c>
      <c r="N275">
        <v>28820662</v>
      </c>
      <c r="O275">
        <v>1081267</v>
      </c>
      <c r="P275">
        <v>0</v>
      </c>
      <c r="Q275">
        <v>1502089</v>
      </c>
      <c r="R275">
        <v>3812012</v>
      </c>
      <c r="S275">
        <v>0</v>
      </c>
      <c r="T275">
        <v>355420</v>
      </c>
      <c r="U275">
        <v>45248</v>
      </c>
      <c r="V275">
        <v>215974</v>
      </c>
      <c r="W275">
        <v>7012010</v>
      </c>
      <c r="X275">
        <v>35832672</v>
      </c>
      <c r="Y275">
        <v>121944</v>
      </c>
      <c r="Z275">
        <v>2039472</v>
      </c>
      <c r="AA275">
        <v>1314029</v>
      </c>
      <c r="AB275">
        <v>941311</v>
      </c>
      <c r="AC275">
        <v>6994775</v>
      </c>
      <c r="AD275">
        <v>40270173</v>
      </c>
      <c r="AE275">
        <v>0</v>
      </c>
      <c r="AF275">
        <v>241747</v>
      </c>
      <c r="AG275">
        <v>51923451</v>
      </c>
      <c r="AH275">
        <v>87756123</v>
      </c>
      <c r="AI275" s="1006">
        <v>18624730</v>
      </c>
      <c r="AJ275">
        <v>2406326</v>
      </c>
      <c r="AK275">
        <v>2208247</v>
      </c>
      <c r="AL275" s="1006">
        <v>20165480</v>
      </c>
      <c r="AM275">
        <v>609343</v>
      </c>
      <c r="AN275">
        <v>6317688</v>
      </c>
      <c r="AO275">
        <v>50331814</v>
      </c>
      <c r="AP275">
        <v>28535412</v>
      </c>
      <c r="AQ275">
        <v>78867226</v>
      </c>
      <c r="AR275">
        <v>8888897</v>
      </c>
      <c r="AS275">
        <v>12305167</v>
      </c>
      <c r="AT275">
        <v>-16481194</v>
      </c>
      <c r="AU275">
        <v>14566345</v>
      </c>
      <c r="AV275">
        <v>8337699</v>
      </c>
      <c r="AW275">
        <v>1000000</v>
      </c>
      <c r="AX275">
        <v>0</v>
      </c>
      <c r="AY275">
        <v>7695884</v>
      </c>
      <c r="AZ275">
        <v>27423901</v>
      </c>
      <c r="BA275">
        <v>36312798</v>
      </c>
      <c r="BB275">
        <v>367366643</v>
      </c>
      <c r="BC275">
        <v>403679441</v>
      </c>
      <c r="BD275">
        <v>20621621</v>
      </c>
      <c r="BE275">
        <v>38374657</v>
      </c>
      <c r="BF275">
        <v>65028265</v>
      </c>
      <c r="BG275">
        <v>0</v>
      </c>
      <c r="BH275">
        <v>14413872</v>
      </c>
      <c r="BI275">
        <v>138438415</v>
      </c>
      <c r="BJ275">
        <v>481571944</v>
      </c>
      <c r="BK275">
        <v>0</v>
      </c>
      <c r="BL275">
        <v>0</v>
      </c>
      <c r="BM275">
        <v>481571944</v>
      </c>
      <c r="BN275">
        <v>17348819</v>
      </c>
      <c r="BO275">
        <v>0</v>
      </c>
      <c r="BP275">
        <v>44716502</v>
      </c>
      <c r="BQ275">
        <v>62065321</v>
      </c>
      <c r="BR275">
        <v>40818018</v>
      </c>
      <c r="BS275">
        <v>99817033</v>
      </c>
      <c r="BT275">
        <v>0</v>
      </c>
      <c r="BU275">
        <v>30180946</v>
      </c>
      <c r="BV275">
        <v>13285216</v>
      </c>
      <c r="BW275">
        <v>2095067</v>
      </c>
      <c r="BX275">
        <v>2449846326</v>
      </c>
      <c r="BY275">
        <v>4.8600000000000003</v>
      </c>
      <c r="BZ275">
        <v>80469</v>
      </c>
      <c r="CA275">
        <v>13.76</v>
      </c>
      <c r="CB275">
        <v>142</v>
      </c>
      <c r="CC275">
        <v>3756176</v>
      </c>
      <c r="CD275">
        <v>2259593</v>
      </c>
      <c r="CE275">
        <v>2942997</v>
      </c>
      <c r="CF275">
        <v>1725804</v>
      </c>
      <c r="CG275" t="s">
        <v>7884</v>
      </c>
    </row>
    <row r="276" spans="1:85" x14ac:dyDescent="0.25">
      <c r="A276" t="s">
        <v>8025</v>
      </c>
      <c r="B276" t="s">
        <v>7881</v>
      </c>
      <c r="C276" t="s">
        <v>8373</v>
      </c>
      <c r="D276" t="s">
        <v>8374</v>
      </c>
      <c r="E276" s="525">
        <v>45473</v>
      </c>
      <c r="F276" s="525">
        <v>45805</v>
      </c>
      <c r="G276">
        <v>77884</v>
      </c>
      <c r="H276">
        <v>0</v>
      </c>
      <c r="I276">
        <v>143471</v>
      </c>
      <c r="J276">
        <v>0</v>
      </c>
      <c r="K276">
        <v>18732</v>
      </c>
      <c r="L276">
        <v>0</v>
      </c>
      <c r="M276">
        <v>0</v>
      </c>
      <c r="N276">
        <v>240087</v>
      </c>
      <c r="O276">
        <v>0</v>
      </c>
      <c r="P276">
        <v>415568</v>
      </c>
      <c r="Q276">
        <v>674539</v>
      </c>
      <c r="R276">
        <v>117476</v>
      </c>
      <c r="S276">
        <v>0</v>
      </c>
      <c r="T276">
        <v>3013786</v>
      </c>
      <c r="U276">
        <v>49440</v>
      </c>
      <c r="V276">
        <v>41452</v>
      </c>
      <c r="W276">
        <v>4312261</v>
      </c>
      <c r="X276">
        <v>4552348</v>
      </c>
      <c r="Y276">
        <v>2467185</v>
      </c>
      <c r="Z276">
        <v>4200</v>
      </c>
      <c r="AA276">
        <v>54444</v>
      </c>
      <c r="AB276">
        <v>0</v>
      </c>
      <c r="AC276">
        <v>1533916</v>
      </c>
      <c r="AD276">
        <v>100151</v>
      </c>
      <c r="AE276">
        <v>0</v>
      </c>
      <c r="AF276">
        <v>16160</v>
      </c>
      <c r="AG276">
        <v>4176056</v>
      </c>
      <c r="AH276">
        <v>8728404</v>
      </c>
      <c r="AI276">
        <v>3200575</v>
      </c>
      <c r="AJ276">
        <v>324272</v>
      </c>
      <c r="AK276">
        <v>146494</v>
      </c>
      <c r="AL276">
        <v>1221431</v>
      </c>
      <c r="AM276">
        <v>603361</v>
      </c>
      <c r="AN276">
        <v>96936</v>
      </c>
      <c r="AO276">
        <v>5593069</v>
      </c>
      <c r="AP276">
        <v>4480022</v>
      </c>
      <c r="AQ276">
        <v>10073091</v>
      </c>
      <c r="AR276">
        <v>-1344687</v>
      </c>
      <c r="AS276">
        <v>427013</v>
      </c>
      <c r="AT276">
        <v>-58500</v>
      </c>
      <c r="AU276">
        <v>20485466</v>
      </c>
      <c r="AV276">
        <v>31652</v>
      </c>
      <c r="AW276">
        <v>8555</v>
      </c>
      <c r="AX276">
        <v>0</v>
      </c>
      <c r="AY276">
        <v>0</v>
      </c>
      <c r="AZ276">
        <v>20894186</v>
      </c>
      <c r="BA276">
        <v>19549499</v>
      </c>
      <c r="BB276">
        <v>82952746</v>
      </c>
      <c r="BC276">
        <v>102457265</v>
      </c>
      <c r="BD276">
        <v>14002032</v>
      </c>
      <c r="BE276">
        <v>9000</v>
      </c>
      <c r="BF276">
        <v>0</v>
      </c>
      <c r="BG276">
        <v>0</v>
      </c>
      <c r="BH276">
        <v>4067761</v>
      </c>
      <c r="BI276">
        <v>18078793</v>
      </c>
      <c r="BJ276">
        <v>1520000</v>
      </c>
      <c r="BK276">
        <v>0</v>
      </c>
      <c r="BL276">
        <v>0</v>
      </c>
      <c r="BM276">
        <v>1520000</v>
      </c>
      <c r="BN276">
        <v>0</v>
      </c>
      <c r="BO276">
        <v>0</v>
      </c>
      <c r="BP276">
        <v>89424365</v>
      </c>
      <c r="BQ276">
        <v>89424365</v>
      </c>
      <c r="BR276">
        <v>13032900</v>
      </c>
      <c r="BS276">
        <v>0</v>
      </c>
      <c r="BT276">
        <v>0</v>
      </c>
      <c r="BU276">
        <v>0</v>
      </c>
      <c r="BV276">
        <v>0</v>
      </c>
      <c r="BW276">
        <v>19672</v>
      </c>
      <c r="BX276">
        <v>12500</v>
      </c>
      <c r="BY276">
        <v>2.35</v>
      </c>
      <c r="BZ276">
        <v>59906</v>
      </c>
      <c r="CA276">
        <v>12.2</v>
      </c>
      <c r="CB276">
        <v>0</v>
      </c>
      <c r="CC276">
        <v>193562</v>
      </c>
      <c r="CD276">
        <v>43266</v>
      </c>
      <c r="CE276">
        <v>178381</v>
      </c>
      <c r="CF276">
        <v>0</v>
      </c>
      <c r="CG276" t="s">
        <v>7884</v>
      </c>
    </row>
    <row r="277" spans="1:85" x14ac:dyDescent="0.25">
      <c r="A277" t="s">
        <v>7923</v>
      </c>
      <c r="B277" t="s">
        <v>7881</v>
      </c>
      <c r="C277" t="s">
        <v>8375</v>
      </c>
      <c r="D277" t="s">
        <v>8376</v>
      </c>
      <c r="E277" s="525">
        <v>45473</v>
      </c>
      <c r="F277" s="525">
        <v>45575</v>
      </c>
      <c r="G277">
        <v>16524</v>
      </c>
      <c r="H277">
        <v>0</v>
      </c>
      <c r="I277">
        <v>0</v>
      </c>
      <c r="J277">
        <v>0</v>
      </c>
      <c r="K277">
        <v>0</v>
      </c>
      <c r="L277">
        <v>0</v>
      </c>
      <c r="M277">
        <v>0</v>
      </c>
      <c r="N277">
        <v>16524</v>
      </c>
      <c r="O277">
        <v>0</v>
      </c>
      <c r="P277">
        <v>0</v>
      </c>
      <c r="Q277">
        <v>179077</v>
      </c>
      <c r="R277">
        <v>1165621</v>
      </c>
      <c r="S277">
        <v>0</v>
      </c>
      <c r="T277">
        <v>259930</v>
      </c>
      <c r="U277">
        <v>0</v>
      </c>
      <c r="V277">
        <v>-18156</v>
      </c>
      <c r="W277">
        <v>1586472</v>
      </c>
      <c r="X277">
        <v>1602996</v>
      </c>
      <c r="Y277">
        <v>43000</v>
      </c>
      <c r="Z277">
        <v>0</v>
      </c>
      <c r="AA277">
        <v>0</v>
      </c>
      <c r="AB277">
        <v>0</v>
      </c>
      <c r="AC277">
        <v>0</v>
      </c>
      <c r="AD277">
        <v>0</v>
      </c>
      <c r="AE277">
        <v>0</v>
      </c>
      <c r="AF277">
        <v>0</v>
      </c>
      <c r="AG277">
        <v>43000</v>
      </c>
      <c r="AH277">
        <v>1645996</v>
      </c>
      <c r="AI277">
        <v>711270</v>
      </c>
      <c r="AJ277">
        <v>187693</v>
      </c>
      <c r="AK277">
        <v>96844</v>
      </c>
      <c r="AL277">
        <v>428576</v>
      </c>
      <c r="AM277">
        <v>50384</v>
      </c>
      <c r="AN277">
        <v>669391</v>
      </c>
      <c r="AO277">
        <v>2144158</v>
      </c>
      <c r="AP277">
        <v>3683810</v>
      </c>
      <c r="AQ277">
        <v>5827968</v>
      </c>
      <c r="AR277">
        <v>-4181972</v>
      </c>
      <c r="AS277">
        <v>0</v>
      </c>
      <c r="AT277">
        <v>0</v>
      </c>
      <c r="AU277">
        <v>973145</v>
      </c>
      <c r="AV277">
        <v>0</v>
      </c>
      <c r="AW277">
        <v>0</v>
      </c>
      <c r="AX277">
        <v>0</v>
      </c>
      <c r="AY277">
        <v>0</v>
      </c>
      <c r="AZ277">
        <v>973145</v>
      </c>
      <c r="BA277">
        <v>-3208827</v>
      </c>
      <c r="BB277">
        <v>39488004</v>
      </c>
      <c r="BC277">
        <v>36279177</v>
      </c>
      <c r="BD277">
        <v>12750167</v>
      </c>
      <c r="BE277">
        <v>0</v>
      </c>
      <c r="BF277">
        <v>0</v>
      </c>
      <c r="BG277">
        <v>0</v>
      </c>
      <c r="BH277">
        <v>0</v>
      </c>
      <c r="BI277">
        <v>12750167</v>
      </c>
      <c r="BJ277">
        <v>0</v>
      </c>
      <c r="BK277">
        <v>0</v>
      </c>
      <c r="BL277">
        <v>0</v>
      </c>
      <c r="BM277">
        <v>0</v>
      </c>
      <c r="BN277">
        <v>0</v>
      </c>
      <c r="BO277">
        <v>0</v>
      </c>
      <c r="BP277">
        <v>0</v>
      </c>
      <c r="BQ277">
        <v>0</v>
      </c>
      <c r="BR277">
        <v>0</v>
      </c>
      <c r="BS277">
        <v>0</v>
      </c>
      <c r="BT277">
        <v>0</v>
      </c>
      <c r="BU277">
        <v>0</v>
      </c>
      <c r="BV277">
        <v>0</v>
      </c>
      <c r="BW277">
        <v>0</v>
      </c>
      <c r="BX277">
        <v>0</v>
      </c>
      <c r="BY277">
        <v>0</v>
      </c>
      <c r="BZ277">
        <v>0</v>
      </c>
      <c r="CA277">
        <v>0</v>
      </c>
      <c r="CB277">
        <v>0</v>
      </c>
      <c r="CC277">
        <v>187693</v>
      </c>
      <c r="CD277">
        <v>1287074</v>
      </c>
      <c r="CE277">
        <v>50384</v>
      </c>
      <c r="CF277">
        <v>0</v>
      </c>
      <c r="CG277" t="s">
        <v>7884</v>
      </c>
    </row>
    <row r="278" spans="1:85" x14ac:dyDescent="0.25">
      <c r="A278" t="s">
        <v>7942</v>
      </c>
      <c r="B278" t="s">
        <v>7909</v>
      </c>
      <c r="C278" t="s">
        <v>8377</v>
      </c>
      <c r="D278" t="s">
        <v>6339</v>
      </c>
      <c r="E278" s="525">
        <v>45657</v>
      </c>
      <c r="F278" s="525">
        <v>45836</v>
      </c>
      <c r="G278">
        <v>78623239</v>
      </c>
      <c r="H278">
        <v>0</v>
      </c>
      <c r="I278">
        <v>88161737</v>
      </c>
      <c r="J278">
        <v>0</v>
      </c>
      <c r="K278">
        <v>139500</v>
      </c>
      <c r="L278">
        <v>0</v>
      </c>
      <c r="M278">
        <v>0</v>
      </c>
      <c r="N278">
        <v>166924476</v>
      </c>
      <c r="O278">
        <v>0</v>
      </c>
      <c r="P278">
        <v>0</v>
      </c>
      <c r="Q278">
        <v>12235723</v>
      </c>
      <c r="R278">
        <v>1674744</v>
      </c>
      <c r="S278">
        <v>0</v>
      </c>
      <c r="T278">
        <v>4637435</v>
      </c>
      <c r="U278">
        <v>500703</v>
      </c>
      <c r="V278">
        <v>30209203</v>
      </c>
      <c r="W278">
        <v>49257808</v>
      </c>
      <c r="X278">
        <v>216182284</v>
      </c>
      <c r="Y278">
        <v>945860</v>
      </c>
      <c r="Z278">
        <v>14840286</v>
      </c>
      <c r="AA278">
        <v>7801624</v>
      </c>
      <c r="AB278">
        <v>76429</v>
      </c>
      <c r="AC278">
        <v>10561363</v>
      </c>
      <c r="AD278">
        <v>38467425</v>
      </c>
      <c r="AE278">
        <v>0</v>
      </c>
      <c r="AF278">
        <v>72855</v>
      </c>
      <c r="AG278">
        <v>72765842</v>
      </c>
      <c r="AH278">
        <v>288948126</v>
      </c>
      <c r="AI278">
        <v>65992644</v>
      </c>
      <c r="AJ278">
        <v>9866603</v>
      </c>
      <c r="AK278">
        <v>2931869</v>
      </c>
      <c r="AL278">
        <v>30801686</v>
      </c>
      <c r="AM278">
        <v>-652044</v>
      </c>
      <c r="AN278">
        <v>89012181</v>
      </c>
      <c r="AO278">
        <v>197952939</v>
      </c>
      <c r="AP278">
        <v>55863846</v>
      </c>
      <c r="AQ278">
        <v>253816785</v>
      </c>
      <c r="AR278">
        <v>35131341</v>
      </c>
      <c r="AS278">
        <v>38131232</v>
      </c>
      <c r="AT278">
        <v>-63161407</v>
      </c>
      <c r="AU278">
        <v>5641803</v>
      </c>
      <c r="AV278">
        <v>37200806</v>
      </c>
      <c r="AW278">
        <v>0</v>
      </c>
      <c r="AX278">
        <v>0</v>
      </c>
      <c r="AY278">
        <v>592662</v>
      </c>
      <c r="AZ278">
        <v>18405096</v>
      </c>
      <c r="BA278">
        <v>53536437</v>
      </c>
      <c r="BB278" s="1006">
        <v>-241417950</v>
      </c>
      <c r="BC278">
        <v>-237881512</v>
      </c>
      <c r="BD278">
        <v>3488178</v>
      </c>
      <c r="BE278">
        <v>7330361</v>
      </c>
      <c r="BF278">
        <v>4140830</v>
      </c>
      <c r="BG278">
        <v>19988</v>
      </c>
      <c r="BH278">
        <v>3896353</v>
      </c>
      <c r="BI278">
        <v>18875710</v>
      </c>
      <c r="BJ278">
        <v>1412373032</v>
      </c>
      <c r="BK278">
        <v>0</v>
      </c>
      <c r="BL278">
        <v>0</v>
      </c>
      <c r="BM278">
        <v>1412373032</v>
      </c>
      <c r="BN278">
        <v>194168799</v>
      </c>
      <c r="BO278">
        <v>0</v>
      </c>
      <c r="BP278">
        <v>261519030</v>
      </c>
      <c r="BQ278">
        <v>455687829</v>
      </c>
      <c r="BR278">
        <v>94760647</v>
      </c>
      <c r="BS278" s="1006">
        <v>499903000</v>
      </c>
      <c r="BT278">
        <v>0</v>
      </c>
      <c r="BU278" s="1006">
        <v>132479750</v>
      </c>
      <c r="BV278" s="1006">
        <v>68350000</v>
      </c>
      <c r="BW278" s="1006">
        <v>10707000</v>
      </c>
      <c r="BX278">
        <v>11699692849</v>
      </c>
      <c r="BY278">
        <v>6.97</v>
      </c>
      <c r="BZ278">
        <v>223637</v>
      </c>
      <c r="CA278">
        <v>15.59</v>
      </c>
      <c r="CB278">
        <v>339</v>
      </c>
      <c r="CC278">
        <v>0</v>
      </c>
      <c r="CD278">
        <v>0</v>
      </c>
      <c r="CE278">
        <v>69358595</v>
      </c>
      <c r="CF278">
        <v>0</v>
      </c>
      <c r="CG278" t="s">
        <v>7884</v>
      </c>
    </row>
    <row r="279" spans="1:85" x14ac:dyDescent="0.25">
      <c r="A279" t="s">
        <v>7998</v>
      </c>
      <c r="B279" t="s">
        <v>7881</v>
      </c>
      <c r="C279" t="s">
        <v>8378</v>
      </c>
      <c r="D279" t="s">
        <v>8379</v>
      </c>
      <c r="E279" s="525">
        <v>45473</v>
      </c>
      <c r="F279" s="525">
        <v>45575</v>
      </c>
      <c r="G279">
        <v>21151</v>
      </c>
      <c r="H279">
        <v>0</v>
      </c>
      <c r="I279">
        <v>41172</v>
      </c>
      <c r="J279">
        <v>0</v>
      </c>
      <c r="K279">
        <v>0</v>
      </c>
      <c r="L279">
        <v>0</v>
      </c>
      <c r="M279">
        <v>5074</v>
      </c>
      <c r="N279">
        <v>67397</v>
      </c>
      <c r="O279">
        <v>0</v>
      </c>
      <c r="P279">
        <v>11713</v>
      </c>
      <c r="Q279">
        <v>12198</v>
      </c>
      <c r="R279">
        <v>0</v>
      </c>
      <c r="S279">
        <v>0</v>
      </c>
      <c r="T279">
        <v>16295</v>
      </c>
      <c r="U279">
        <v>0</v>
      </c>
      <c r="V279">
        <v>11267</v>
      </c>
      <c r="W279">
        <v>51473</v>
      </c>
      <c r="X279">
        <v>118870</v>
      </c>
      <c r="Y279">
        <v>140476</v>
      </c>
      <c r="Z279">
        <v>2017</v>
      </c>
      <c r="AA279">
        <v>0</v>
      </c>
      <c r="AB279">
        <v>4900</v>
      </c>
      <c r="AC279">
        <v>210874</v>
      </c>
      <c r="AD279">
        <v>0</v>
      </c>
      <c r="AE279">
        <v>0</v>
      </c>
      <c r="AF279">
        <v>39402</v>
      </c>
      <c r="AG279">
        <v>397669</v>
      </c>
      <c r="AH279">
        <v>516539</v>
      </c>
      <c r="AI279">
        <v>239605</v>
      </c>
      <c r="AJ279">
        <v>47311</v>
      </c>
      <c r="AK279">
        <v>104117</v>
      </c>
      <c r="AL279">
        <v>23998</v>
      </c>
      <c r="AM279">
        <v>0</v>
      </c>
      <c r="AN279">
        <v>40984</v>
      </c>
      <c r="AO279">
        <v>456015</v>
      </c>
      <c r="AP279">
        <v>528371</v>
      </c>
      <c r="AQ279">
        <v>984386</v>
      </c>
      <c r="AR279">
        <v>-467847</v>
      </c>
      <c r="AS279">
        <v>136351</v>
      </c>
      <c r="AT279">
        <v>0</v>
      </c>
      <c r="AU279">
        <v>22200933</v>
      </c>
      <c r="AV279">
        <v>34968</v>
      </c>
      <c r="AW279">
        <v>123357</v>
      </c>
      <c r="AX279">
        <v>0</v>
      </c>
      <c r="AY279">
        <v>10182</v>
      </c>
      <c r="AZ279">
        <v>22505791</v>
      </c>
      <c r="BA279">
        <v>22037944</v>
      </c>
      <c r="BB279">
        <v>17112128</v>
      </c>
      <c r="BC279">
        <v>39150073</v>
      </c>
      <c r="BD279">
        <v>0</v>
      </c>
      <c r="BE279">
        <v>21506388</v>
      </c>
      <c r="BF279">
        <v>0</v>
      </c>
      <c r="BG279">
        <v>0</v>
      </c>
      <c r="BH279">
        <v>188538</v>
      </c>
      <c r="BI279">
        <v>21694926</v>
      </c>
      <c r="BJ279">
        <v>0</v>
      </c>
      <c r="BK279">
        <v>0</v>
      </c>
      <c r="BL279">
        <v>0</v>
      </c>
      <c r="BM279">
        <v>0</v>
      </c>
      <c r="BN279">
        <v>0</v>
      </c>
      <c r="BO279">
        <v>0</v>
      </c>
      <c r="BP279">
        <v>0</v>
      </c>
      <c r="BQ279">
        <v>0</v>
      </c>
      <c r="BR279">
        <v>3566517</v>
      </c>
      <c r="BS279">
        <v>0</v>
      </c>
      <c r="BT279">
        <v>0</v>
      </c>
      <c r="BU279">
        <v>0</v>
      </c>
      <c r="BV279">
        <v>0</v>
      </c>
      <c r="BW279">
        <v>8609</v>
      </c>
      <c r="BX279" s="1006">
        <v>13578900</v>
      </c>
      <c r="BY279">
        <v>0</v>
      </c>
      <c r="BZ279">
        <v>0</v>
      </c>
      <c r="CA279">
        <v>7.83</v>
      </c>
      <c r="CB279">
        <v>2</v>
      </c>
      <c r="CC279">
        <v>0</v>
      </c>
      <c r="CD279">
        <v>45930</v>
      </c>
      <c r="CE279">
        <v>27877</v>
      </c>
      <c r="CF279">
        <v>0</v>
      </c>
      <c r="CG279" t="s">
        <v>7884</v>
      </c>
    </row>
    <row r="280" spans="1:85" x14ac:dyDescent="0.25">
      <c r="A280" t="s">
        <v>7935</v>
      </c>
      <c r="B280" t="s">
        <v>7881</v>
      </c>
      <c r="C280" t="s">
        <v>8380</v>
      </c>
      <c r="D280" t="s">
        <v>8381</v>
      </c>
      <c r="E280" s="525">
        <v>45473</v>
      </c>
      <c r="G280">
        <v>0</v>
      </c>
      <c r="H280">
        <v>0</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0</v>
      </c>
      <c r="AN280">
        <v>0</v>
      </c>
      <c r="AO280">
        <v>0</v>
      </c>
      <c r="AP280">
        <v>0</v>
      </c>
      <c r="AQ280">
        <v>0</v>
      </c>
      <c r="AR280">
        <v>0</v>
      </c>
      <c r="AS280">
        <v>0</v>
      </c>
      <c r="AT280">
        <v>0</v>
      </c>
      <c r="AU280">
        <v>0</v>
      </c>
      <c r="AV280">
        <v>0</v>
      </c>
      <c r="AW280">
        <v>0</v>
      </c>
      <c r="AX280">
        <v>0</v>
      </c>
      <c r="AY280">
        <v>0</v>
      </c>
      <c r="AZ280">
        <v>0</v>
      </c>
      <c r="BA280">
        <v>0</v>
      </c>
      <c r="BB280">
        <v>0</v>
      </c>
      <c r="BC280">
        <v>0</v>
      </c>
      <c r="BD280">
        <v>0</v>
      </c>
      <c r="BE280">
        <v>0</v>
      </c>
      <c r="BF280">
        <v>0</v>
      </c>
      <c r="BG280">
        <v>0</v>
      </c>
      <c r="BH280">
        <v>0</v>
      </c>
      <c r="BI280">
        <v>0</v>
      </c>
      <c r="BJ280">
        <v>0</v>
      </c>
      <c r="BK280">
        <v>0</v>
      </c>
      <c r="BL280">
        <v>0</v>
      </c>
      <c r="BM280">
        <v>0</v>
      </c>
      <c r="BN280">
        <v>0</v>
      </c>
      <c r="BO280">
        <v>0</v>
      </c>
      <c r="BP280">
        <v>0</v>
      </c>
      <c r="BQ280">
        <v>0</v>
      </c>
      <c r="BR280">
        <v>0</v>
      </c>
      <c r="BS280">
        <v>0</v>
      </c>
      <c r="BT280">
        <v>0</v>
      </c>
      <c r="BU280">
        <v>0</v>
      </c>
      <c r="BV280">
        <v>0</v>
      </c>
      <c r="BW280">
        <v>0</v>
      </c>
      <c r="BX280">
        <v>0</v>
      </c>
      <c r="BY280">
        <v>0</v>
      </c>
      <c r="BZ280">
        <v>0</v>
      </c>
      <c r="CA280">
        <v>0</v>
      </c>
      <c r="CB280">
        <v>0</v>
      </c>
      <c r="CC280">
        <v>0</v>
      </c>
      <c r="CD280">
        <v>0</v>
      </c>
      <c r="CE280">
        <v>0</v>
      </c>
      <c r="CF280">
        <v>0</v>
      </c>
      <c r="CG280" t="s">
        <v>7884</v>
      </c>
    </row>
    <row r="281" spans="1:85" x14ac:dyDescent="0.25">
      <c r="A281" t="s">
        <v>8095</v>
      </c>
      <c r="B281" t="s">
        <v>7881</v>
      </c>
      <c r="C281" t="s">
        <v>8382</v>
      </c>
      <c r="D281" t="s">
        <v>8383</v>
      </c>
      <c r="E281" s="525">
        <v>45657</v>
      </c>
      <c r="F281" s="525">
        <v>45678</v>
      </c>
      <c r="G281">
        <v>7200</v>
      </c>
      <c r="H281">
        <v>0</v>
      </c>
      <c r="I281">
        <v>109559</v>
      </c>
      <c r="J281">
        <v>0</v>
      </c>
      <c r="K281">
        <v>0</v>
      </c>
      <c r="L281">
        <v>0</v>
      </c>
      <c r="M281">
        <v>0</v>
      </c>
      <c r="N281">
        <v>116759</v>
      </c>
      <c r="O281">
        <v>0</v>
      </c>
      <c r="P281">
        <v>0</v>
      </c>
      <c r="Q281">
        <v>0</v>
      </c>
      <c r="R281">
        <v>0</v>
      </c>
      <c r="S281">
        <v>0</v>
      </c>
      <c r="T281">
        <v>35239</v>
      </c>
      <c r="U281">
        <v>0</v>
      </c>
      <c r="V281">
        <v>0</v>
      </c>
      <c r="W281">
        <v>35239</v>
      </c>
      <c r="X281">
        <v>151998</v>
      </c>
      <c r="Y281">
        <v>0</v>
      </c>
      <c r="Z281">
        <v>0</v>
      </c>
      <c r="AA281">
        <v>0</v>
      </c>
      <c r="AB281">
        <v>0</v>
      </c>
      <c r="AC281">
        <v>0</v>
      </c>
      <c r="AD281">
        <v>0</v>
      </c>
      <c r="AE281">
        <v>0</v>
      </c>
      <c r="AF281">
        <v>0</v>
      </c>
      <c r="AG281">
        <v>0</v>
      </c>
      <c r="AH281">
        <v>151998</v>
      </c>
      <c r="AI281">
        <v>184696</v>
      </c>
      <c r="AJ281">
        <v>0</v>
      </c>
      <c r="AK281">
        <v>0</v>
      </c>
      <c r="AL281">
        <v>0</v>
      </c>
      <c r="AM281">
        <v>0</v>
      </c>
      <c r="AN281">
        <v>965</v>
      </c>
      <c r="AO281">
        <v>185661</v>
      </c>
      <c r="AP281">
        <v>0</v>
      </c>
      <c r="AQ281">
        <v>185661</v>
      </c>
      <c r="AR281">
        <v>-33663</v>
      </c>
      <c r="AS281">
        <v>0</v>
      </c>
      <c r="AT281">
        <v>0</v>
      </c>
      <c r="AU281">
        <v>3978026</v>
      </c>
      <c r="AV281">
        <v>0</v>
      </c>
      <c r="AW281">
        <v>292295</v>
      </c>
      <c r="AX281">
        <v>0</v>
      </c>
      <c r="AY281">
        <v>0</v>
      </c>
      <c r="AZ281">
        <v>4270321</v>
      </c>
      <c r="BA281">
        <v>4236658</v>
      </c>
      <c r="BB281">
        <v>0</v>
      </c>
      <c r="BC281">
        <v>0</v>
      </c>
      <c r="BD281">
        <v>0</v>
      </c>
      <c r="BE281">
        <v>0</v>
      </c>
      <c r="BF281">
        <v>0</v>
      </c>
      <c r="BG281">
        <v>0</v>
      </c>
      <c r="BH281">
        <v>0</v>
      </c>
      <c r="BI281">
        <v>0</v>
      </c>
      <c r="BJ281">
        <v>0</v>
      </c>
      <c r="BK281">
        <v>0</v>
      </c>
      <c r="BL281">
        <v>0</v>
      </c>
      <c r="BM281">
        <v>0</v>
      </c>
      <c r="BN281">
        <v>0</v>
      </c>
      <c r="BO281">
        <v>0</v>
      </c>
      <c r="BP281">
        <v>0</v>
      </c>
      <c r="BQ281">
        <v>0</v>
      </c>
      <c r="BR281">
        <v>0</v>
      </c>
      <c r="BS281">
        <v>0</v>
      </c>
      <c r="BT281">
        <v>0</v>
      </c>
      <c r="BU281">
        <v>0</v>
      </c>
      <c r="BV281">
        <v>0</v>
      </c>
      <c r="BW281">
        <v>0</v>
      </c>
      <c r="BX281">
        <v>0</v>
      </c>
      <c r="BY281">
        <v>0</v>
      </c>
      <c r="BZ281">
        <v>0</v>
      </c>
      <c r="CA281">
        <v>0</v>
      </c>
      <c r="CB281">
        <v>0</v>
      </c>
      <c r="CC281">
        <v>0</v>
      </c>
      <c r="CD281">
        <v>0</v>
      </c>
      <c r="CE281">
        <v>0</v>
      </c>
      <c r="CF281">
        <v>0</v>
      </c>
      <c r="CG281" t="s">
        <v>7884</v>
      </c>
    </row>
    <row r="282" spans="1:85" x14ac:dyDescent="0.25">
      <c r="A282" t="s">
        <v>8209</v>
      </c>
      <c r="B282" t="s">
        <v>7881</v>
      </c>
      <c r="C282" t="s">
        <v>8384</v>
      </c>
      <c r="D282" t="s">
        <v>6309</v>
      </c>
      <c r="E282" s="525">
        <v>45473</v>
      </c>
      <c r="F282" s="525">
        <v>45639</v>
      </c>
      <c r="G282">
        <v>702201</v>
      </c>
      <c r="H282">
        <v>0</v>
      </c>
      <c r="I282">
        <v>903552</v>
      </c>
      <c r="J282">
        <v>0</v>
      </c>
      <c r="K282">
        <v>177890</v>
      </c>
      <c r="L282">
        <v>0</v>
      </c>
      <c r="M282">
        <v>772288</v>
      </c>
      <c r="N282">
        <v>2555931</v>
      </c>
      <c r="O282">
        <v>3646</v>
      </c>
      <c r="P282">
        <v>0</v>
      </c>
      <c r="Q282">
        <v>538477</v>
      </c>
      <c r="R282">
        <v>95957</v>
      </c>
      <c r="S282">
        <v>0</v>
      </c>
      <c r="T282">
        <v>124307</v>
      </c>
      <c r="U282">
        <v>101314</v>
      </c>
      <c r="V282">
        <v>402380</v>
      </c>
      <c r="W282">
        <v>1266081</v>
      </c>
      <c r="X282">
        <v>3822012</v>
      </c>
      <c r="Y282">
        <v>153422</v>
      </c>
      <c r="Z282">
        <v>0</v>
      </c>
      <c r="AA282">
        <v>164887</v>
      </c>
      <c r="AB282">
        <v>72374</v>
      </c>
      <c r="AC282">
        <v>1502919</v>
      </c>
      <c r="AD282">
        <v>2785667</v>
      </c>
      <c r="AE282">
        <v>0</v>
      </c>
      <c r="AF282">
        <v>260956</v>
      </c>
      <c r="AG282">
        <v>4940225</v>
      </c>
      <c r="AH282">
        <v>8762237</v>
      </c>
      <c r="AI282">
        <v>4859482</v>
      </c>
      <c r="AJ282">
        <v>505391</v>
      </c>
      <c r="AK282">
        <v>336560</v>
      </c>
      <c r="AL282">
        <v>1125918</v>
      </c>
      <c r="AM282">
        <v>292571</v>
      </c>
      <c r="AN282">
        <v>1371991</v>
      </c>
      <c r="AO282">
        <v>8491913</v>
      </c>
      <c r="AP282">
        <v>6252387</v>
      </c>
      <c r="AQ282">
        <v>14744300</v>
      </c>
      <c r="AR282">
        <v>-5982063</v>
      </c>
      <c r="AS282">
        <v>846557</v>
      </c>
      <c r="AT282">
        <v>-180355</v>
      </c>
      <c r="AU282">
        <v>5329466</v>
      </c>
      <c r="AV282">
        <v>905724</v>
      </c>
      <c r="AW282">
        <v>482363</v>
      </c>
      <c r="AX282">
        <v>0</v>
      </c>
      <c r="AY282">
        <v>363765</v>
      </c>
      <c r="AZ282">
        <v>7747520</v>
      </c>
      <c r="BA282">
        <v>1765457</v>
      </c>
      <c r="BB282">
        <v>109010491</v>
      </c>
      <c r="BC282">
        <v>110775948</v>
      </c>
      <c r="BD282">
        <v>507004</v>
      </c>
      <c r="BE282">
        <v>1642121</v>
      </c>
      <c r="BF282">
        <v>0</v>
      </c>
      <c r="BG282">
        <v>6506797</v>
      </c>
      <c r="BH282">
        <v>-5628684</v>
      </c>
      <c r="BI282">
        <v>3027238</v>
      </c>
      <c r="BJ282">
        <v>5163014</v>
      </c>
      <c r="BK282">
        <v>0</v>
      </c>
      <c r="BL282">
        <v>0</v>
      </c>
      <c r="BM282">
        <v>5163014</v>
      </c>
      <c r="BN282">
        <v>22988</v>
      </c>
      <c r="BO282">
        <v>0</v>
      </c>
      <c r="BP282">
        <v>3274155</v>
      </c>
      <c r="BQ282">
        <v>3297143</v>
      </c>
      <c r="BR282">
        <v>17674605</v>
      </c>
      <c r="BS282">
        <v>0</v>
      </c>
      <c r="BT282">
        <v>0</v>
      </c>
      <c r="BU282">
        <v>463260</v>
      </c>
      <c r="BV282">
        <v>0</v>
      </c>
      <c r="BW282">
        <v>230210</v>
      </c>
      <c r="BX282">
        <v>270554</v>
      </c>
      <c r="BY282">
        <v>2.6</v>
      </c>
      <c r="BZ282">
        <v>44428</v>
      </c>
      <c r="CA282">
        <v>11.1</v>
      </c>
      <c r="CB282">
        <v>53</v>
      </c>
      <c r="CC282">
        <v>1406941</v>
      </c>
      <c r="CD282">
        <v>0</v>
      </c>
      <c r="CE282">
        <v>691041</v>
      </c>
      <c r="CF282">
        <v>540960</v>
      </c>
      <c r="CG282" t="s">
        <v>7884</v>
      </c>
    </row>
    <row r="283" spans="1:85" x14ac:dyDescent="0.25">
      <c r="A283" t="s">
        <v>7923</v>
      </c>
      <c r="B283" t="s">
        <v>7909</v>
      </c>
      <c r="C283" t="s">
        <v>8385</v>
      </c>
      <c r="D283" t="s">
        <v>6333</v>
      </c>
      <c r="E283" s="525">
        <v>45473</v>
      </c>
      <c r="F283" s="525">
        <v>45692</v>
      </c>
      <c r="G283">
        <v>52425633</v>
      </c>
      <c r="H283">
        <v>0</v>
      </c>
      <c r="I283">
        <v>71714652</v>
      </c>
      <c r="J283">
        <v>0</v>
      </c>
      <c r="K283">
        <v>73899</v>
      </c>
      <c r="L283">
        <v>11528756</v>
      </c>
      <c r="M283">
        <v>0</v>
      </c>
      <c r="N283">
        <v>135742940</v>
      </c>
      <c r="O283">
        <v>1169841</v>
      </c>
      <c r="P283">
        <v>69242</v>
      </c>
      <c r="Q283">
        <v>34522462</v>
      </c>
      <c r="R283">
        <v>5091008</v>
      </c>
      <c r="S283">
        <v>0</v>
      </c>
      <c r="T283">
        <v>458387</v>
      </c>
      <c r="U283">
        <v>783795</v>
      </c>
      <c r="V283">
        <v>0</v>
      </c>
      <c r="W283">
        <v>42094735</v>
      </c>
      <c r="X283">
        <v>177837675</v>
      </c>
      <c r="Y283">
        <v>2816364</v>
      </c>
      <c r="Z283">
        <v>43461305</v>
      </c>
      <c r="AA283">
        <v>22587842</v>
      </c>
      <c r="AB283">
        <v>11053967</v>
      </c>
      <c r="AC283">
        <v>22872854</v>
      </c>
      <c r="AD283">
        <v>123801877</v>
      </c>
      <c r="AE283">
        <v>0</v>
      </c>
      <c r="AF283">
        <v>27261564</v>
      </c>
      <c r="AG283">
        <v>253855773</v>
      </c>
      <c r="AH283">
        <v>431693448</v>
      </c>
      <c r="AI283">
        <v>88750152</v>
      </c>
      <c r="AJ283">
        <v>15338394</v>
      </c>
      <c r="AK283">
        <v>25459529</v>
      </c>
      <c r="AL283">
        <v>80139062</v>
      </c>
      <c r="AM283">
        <v>3485585</v>
      </c>
      <c r="AN283">
        <v>45540276</v>
      </c>
      <c r="AO283">
        <v>258712998</v>
      </c>
      <c r="AP283" s="1006">
        <v>112290000</v>
      </c>
      <c r="AQ283">
        <v>371002998</v>
      </c>
      <c r="AR283">
        <v>60690450</v>
      </c>
      <c r="AS283" s="1006">
        <v>74703000</v>
      </c>
      <c r="AT283" s="1006">
        <v>-64505000</v>
      </c>
      <c r="AU283" s="1006">
        <v>89904000</v>
      </c>
      <c r="AV283" s="1006">
        <v>76957000</v>
      </c>
      <c r="AW283">
        <v>0</v>
      </c>
      <c r="AX283">
        <v>0</v>
      </c>
      <c r="AY283">
        <v>-54878878</v>
      </c>
      <c r="AZ283">
        <v>122180122</v>
      </c>
      <c r="BA283">
        <v>182870572</v>
      </c>
      <c r="BB283" s="1006">
        <v>2319808000</v>
      </c>
      <c r="BC283" s="1006">
        <v>2624976000</v>
      </c>
      <c r="BD283">
        <v>221014141</v>
      </c>
      <c r="BE283">
        <v>257355162</v>
      </c>
      <c r="BF283">
        <v>0</v>
      </c>
      <c r="BG283">
        <v>0</v>
      </c>
      <c r="BH283">
        <v>0</v>
      </c>
      <c r="BI283">
        <v>478369303</v>
      </c>
      <c r="BJ283">
        <v>1604440000</v>
      </c>
      <c r="BK283">
        <v>13554000</v>
      </c>
      <c r="BL283">
        <v>0</v>
      </c>
      <c r="BM283">
        <v>1617994000</v>
      </c>
      <c r="BN283">
        <v>137286000</v>
      </c>
      <c r="BO283">
        <v>0</v>
      </c>
      <c r="BP283">
        <v>310355000</v>
      </c>
      <c r="BQ283">
        <v>447641000</v>
      </c>
      <c r="BR283">
        <v>667239000</v>
      </c>
      <c r="BS283" s="1006">
        <v>393389000</v>
      </c>
      <c r="BT283">
        <v>0</v>
      </c>
      <c r="BU283" s="1006">
        <v>102966000</v>
      </c>
      <c r="BV283" s="1006">
        <v>40839000</v>
      </c>
      <c r="BW283" s="1006">
        <v>28640000</v>
      </c>
      <c r="BX283">
        <v>32233281</v>
      </c>
      <c r="BY283">
        <v>1.63</v>
      </c>
      <c r="BZ283">
        <v>572000</v>
      </c>
      <c r="CA283">
        <v>4.74</v>
      </c>
      <c r="CB283">
        <v>824</v>
      </c>
      <c r="CC283">
        <v>13352032</v>
      </c>
      <c r="CD283">
        <v>9076977</v>
      </c>
      <c r="CE283">
        <v>9317605</v>
      </c>
      <c r="CF283">
        <v>28913</v>
      </c>
      <c r="CG283" t="s">
        <v>7884</v>
      </c>
    </row>
    <row r="284" spans="1:85" x14ac:dyDescent="0.25">
      <c r="A284" t="s">
        <v>7939</v>
      </c>
      <c r="B284" t="s">
        <v>7881</v>
      </c>
      <c r="C284" t="s">
        <v>8386</v>
      </c>
      <c r="D284" t="s">
        <v>8387</v>
      </c>
      <c r="E284" s="525">
        <v>45657</v>
      </c>
      <c r="G284">
        <v>0</v>
      </c>
      <c r="H284">
        <v>0</v>
      </c>
      <c r="I284">
        <v>66390</v>
      </c>
      <c r="J284">
        <v>0</v>
      </c>
      <c r="K284">
        <v>2000</v>
      </c>
      <c r="L284">
        <v>0</v>
      </c>
      <c r="M284">
        <v>0</v>
      </c>
      <c r="N284">
        <v>68390</v>
      </c>
      <c r="O284">
        <v>0</v>
      </c>
      <c r="P284">
        <v>0</v>
      </c>
      <c r="Q284">
        <v>898432</v>
      </c>
      <c r="R284">
        <v>31403</v>
      </c>
      <c r="S284">
        <v>0</v>
      </c>
      <c r="T284">
        <v>0</v>
      </c>
      <c r="U284">
        <v>0</v>
      </c>
      <c r="V284">
        <v>0</v>
      </c>
      <c r="W284">
        <v>929835</v>
      </c>
      <c r="X284">
        <v>998225</v>
      </c>
      <c r="Y284">
        <v>101026</v>
      </c>
      <c r="Z284">
        <v>6000</v>
      </c>
      <c r="AA284">
        <v>0</v>
      </c>
      <c r="AB284">
        <v>0</v>
      </c>
      <c r="AC284">
        <v>0</v>
      </c>
      <c r="AD284">
        <v>0</v>
      </c>
      <c r="AE284">
        <v>0</v>
      </c>
      <c r="AF284">
        <v>297899</v>
      </c>
      <c r="AG284">
        <v>404925</v>
      </c>
      <c r="AH284">
        <v>1403150</v>
      </c>
      <c r="AI284">
        <v>570751</v>
      </c>
      <c r="AJ284">
        <v>66202</v>
      </c>
      <c r="AK284">
        <v>29221</v>
      </c>
      <c r="AL284">
        <v>13065</v>
      </c>
      <c r="AM284">
        <v>24899</v>
      </c>
      <c r="AN284">
        <v>0</v>
      </c>
      <c r="AO284">
        <v>704138</v>
      </c>
      <c r="AP284">
        <v>451630</v>
      </c>
      <c r="AQ284">
        <v>1155768</v>
      </c>
      <c r="AR284">
        <v>247382</v>
      </c>
      <c r="AS284">
        <v>315</v>
      </c>
      <c r="AT284">
        <v>-19536</v>
      </c>
      <c r="AU284">
        <v>394893</v>
      </c>
      <c r="AV284">
        <v>21872</v>
      </c>
      <c r="AW284">
        <v>0</v>
      </c>
      <c r="AX284">
        <v>0</v>
      </c>
      <c r="AY284">
        <v>0</v>
      </c>
      <c r="AZ284">
        <v>397544</v>
      </c>
      <c r="BA284">
        <v>644926</v>
      </c>
      <c r="BB284">
        <v>12960881</v>
      </c>
      <c r="BC284">
        <v>12937548</v>
      </c>
      <c r="BD284">
        <v>0</v>
      </c>
      <c r="BE284">
        <v>0</v>
      </c>
      <c r="BF284">
        <v>345918</v>
      </c>
      <c r="BG284">
        <v>0</v>
      </c>
      <c r="BH284">
        <v>16835</v>
      </c>
      <c r="BI284">
        <v>362753</v>
      </c>
      <c r="BJ284">
        <v>0</v>
      </c>
      <c r="BK284">
        <v>313171</v>
      </c>
      <c r="BL284">
        <v>0</v>
      </c>
      <c r="BM284">
        <v>313171</v>
      </c>
      <c r="BN284">
        <v>0</v>
      </c>
      <c r="BO284">
        <v>0</v>
      </c>
      <c r="BP284">
        <v>0</v>
      </c>
      <c r="BQ284">
        <v>0</v>
      </c>
      <c r="BR284">
        <v>0</v>
      </c>
      <c r="BS284">
        <v>0</v>
      </c>
      <c r="BT284">
        <v>0</v>
      </c>
      <c r="BU284">
        <v>0</v>
      </c>
      <c r="BV284">
        <v>0</v>
      </c>
      <c r="BW284">
        <v>0</v>
      </c>
      <c r="BX284">
        <v>0</v>
      </c>
      <c r="BY284">
        <v>0</v>
      </c>
      <c r="BZ284">
        <v>0</v>
      </c>
      <c r="CA284">
        <v>0</v>
      </c>
      <c r="CB284">
        <v>0</v>
      </c>
      <c r="CC284">
        <v>0</v>
      </c>
      <c r="CD284">
        <v>0</v>
      </c>
      <c r="CE284">
        <v>79867</v>
      </c>
      <c r="CF284">
        <v>6758</v>
      </c>
      <c r="CG284" t="s">
        <v>7884</v>
      </c>
    </row>
    <row r="285" spans="1:85" x14ac:dyDescent="0.25">
      <c r="A285" t="s">
        <v>7998</v>
      </c>
      <c r="B285" t="s">
        <v>7886</v>
      </c>
      <c r="C285" t="s">
        <v>8388</v>
      </c>
      <c r="D285" t="s">
        <v>8389</v>
      </c>
      <c r="E285" s="525">
        <v>45473</v>
      </c>
      <c r="F285" s="525">
        <v>45632</v>
      </c>
      <c r="G285">
        <v>1509520</v>
      </c>
      <c r="H285">
        <v>0</v>
      </c>
      <c r="I285">
        <v>2505139</v>
      </c>
      <c r="J285">
        <v>0</v>
      </c>
      <c r="K285">
        <v>0</v>
      </c>
      <c r="L285">
        <v>0</v>
      </c>
      <c r="M285">
        <v>0</v>
      </c>
      <c r="N285">
        <v>4014659</v>
      </c>
      <c r="O285">
        <v>47656</v>
      </c>
      <c r="P285">
        <v>816708</v>
      </c>
      <c r="Q285">
        <v>48140</v>
      </c>
      <c r="R285">
        <v>41180</v>
      </c>
      <c r="S285">
        <v>0</v>
      </c>
      <c r="T285">
        <v>478690</v>
      </c>
      <c r="U285">
        <v>0</v>
      </c>
      <c r="V285">
        <v>931821</v>
      </c>
      <c r="W285">
        <v>2364195</v>
      </c>
      <c r="X285">
        <v>6378854</v>
      </c>
      <c r="Y285">
        <v>272751</v>
      </c>
      <c r="Z285">
        <v>3199476</v>
      </c>
      <c r="AA285">
        <v>0</v>
      </c>
      <c r="AB285">
        <v>0</v>
      </c>
      <c r="AC285">
        <v>10318228</v>
      </c>
      <c r="AD285">
        <v>9104857</v>
      </c>
      <c r="AE285">
        <v>0</v>
      </c>
      <c r="AF285">
        <v>2751402</v>
      </c>
      <c r="AG285">
        <v>25646714</v>
      </c>
      <c r="AH285">
        <v>32025568</v>
      </c>
      <c r="AI285">
        <v>8886341</v>
      </c>
      <c r="AJ285">
        <v>1050805</v>
      </c>
      <c r="AK285">
        <v>1248162</v>
      </c>
      <c r="AL285">
        <v>1950139</v>
      </c>
      <c r="AM285">
        <v>0</v>
      </c>
      <c r="AN285">
        <v>483209</v>
      </c>
      <c r="AO285">
        <v>13618656</v>
      </c>
      <c r="AP285">
        <v>7077610</v>
      </c>
      <c r="AQ285">
        <v>20696266</v>
      </c>
      <c r="AR285">
        <v>11329302</v>
      </c>
      <c r="AS285">
        <v>2609894</v>
      </c>
      <c r="AT285">
        <v>-241683</v>
      </c>
      <c r="AU285">
        <v>120493</v>
      </c>
      <c r="AV285">
        <v>4424597</v>
      </c>
      <c r="AW285">
        <v>12465141</v>
      </c>
      <c r="AX285">
        <v>0</v>
      </c>
      <c r="AY285">
        <v>2424671</v>
      </c>
      <c r="AZ285">
        <v>21803113</v>
      </c>
      <c r="BA285">
        <v>33132415</v>
      </c>
      <c r="BB285" s="1006">
        <v>240561210</v>
      </c>
      <c r="BC285">
        <v>273693625</v>
      </c>
      <c r="BD285">
        <v>15007804</v>
      </c>
      <c r="BE285">
        <v>0</v>
      </c>
      <c r="BF285">
        <v>0</v>
      </c>
      <c r="BG285">
        <v>0</v>
      </c>
      <c r="BH285">
        <v>15612775</v>
      </c>
      <c r="BI285">
        <v>30620579</v>
      </c>
      <c r="BJ285">
        <v>0</v>
      </c>
      <c r="BK285">
        <v>5152999</v>
      </c>
      <c r="BL285">
        <v>0</v>
      </c>
      <c r="BM285">
        <v>5152999</v>
      </c>
      <c r="BN285">
        <v>0</v>
      </c>
      <c r="BO285">
        <v>0</v>
      </c>
      <c r="BP285">
        <v>2076858</v>
      </c>
      <c r="BQ285">
        <v>2076858</v>
      </c>
      <c r="BR285">
        <v>46520924</v>
      </c>
      <c r="BS285">
        <v>0</v>
      </c>
      <c r="BT285">
        <v>0</v>
      </c>
      <c r="BU285">
        <v>2446801</v>
      </c>
      <c r="BV285">
        <v>0</v>
      </c>
      <c r="BW285">
        <v>1269749</v>
      </c>
      <c r="BX285">
        <v>1186681</v>
      </c>
      <c r="BY285">
        <v>1.07</v>
      </c>
      <c r="BZ285">
        <v>125454</v>
      </c>
      <c r="CA285">
        <v>3.16</v>
      </c>
      <c r="CB285">
        <v>75</v>
      </c>
      <c r="CC285">
        <v>1076182</v>
      </c>
      <c r="CD285">
        <v>1096554</v>
      </c>
      <c r="CE285">
        <v>4087951</v>
      </c>
      <c r="CF285">
        <v>1395</v>
      </c>
      <c r="CG285" t="s">
        <v>7884</v>
      </c>
    </row>
    <row r="286" spans="1:85" x14ac:dyDescent="0.25">
      <c r="A286" t="s">
        <v>7975</v>
      </c>
      <c r="B286" t="s">
        <v>7886</v>
      </c>
      <c r="C286" t="s">
        <v>8390</v>
      </c>
      <c r="D286" t="s">
        <v>8391</v>
      </c>
      <c r="E286" s="525">
        <v>45473</v>
      </c>
      <c r="F286" s="525">
        <v>45616</v>
      </c>
      <c r="G286">
        <v>3438789</v>
      </c>
      <c r="H286">
        <v>0</v>
      </c>
      <c r="I286">
        <v>6497046</v>
      </c>
      <c r="J286">
        <v>0</v>
      </c>
      <c r="K286">
        <v>0</v>
      </c>
      <c r="L286">
        <v>0</v>
      </c>
      <c r="M286">
        <v>0</v>
      </c>
      <c r="N286">
        <v>9935835</v>
      </c>
      <c r="O286">
        <v>264338</v>
      </c>
      <c r="P286">
        <v>260746</v>
      </c>
      <c r="Q286">
        <v>406820</v>
      </c>
      <c r="R286">
        <v>134277</v>
      </c>
      <c r="S286">
        <v>0</v>
      </c>
      <c r="T286">
        <v>0</v>
      </c>
      <c r="U286">
        <v>116661</v>
      </c>
      <c r="V286">
        <v>823628</v>
      </c>
      <c r="W286">
        <v>2006470</v>
      </c>
      <c r="X286">
        <v>11942305</v>
      </c>
      <c r="Y286">
        <v>553001</v>
      </c>
      <c r="Z286">
        <v>795182</v>
      </c>
      <c r="AA286">
        <v>817040</v>
      </c>
      <c r="AB286">
        <v>158906</v>
      </c>
      <c r="AC286">
        <v>6427074</v>
      </c>
      <c r="AD286">
        <v>9341538</v>
      </c>
      <c r="AE286">
        <v>0</v>
      </c>
      <c r="AF286">
        <v>220994</v>
      </c>
      <c r="AG286">
        <v>18313735</v>
      </c>
      <c r="AH286">
        <v>30256040</v>
      </c>
      <c r="AI286">
        <v>6623435</v>
      </c>
      <c r="AJ286">
        <v>1203668</v>
      </c>
      <c r="AK286">
        <v>641142</v>
      </c>
      <c r="AL286">
        <v>6189330</v>
      </c>
      <c r="AM286">
        <v>205183</v>
      </c>
      <c r="AN286">
        <v>2530502</v>
      </c>
      <c r="AO286">
        <v>17393260</v>
      </c>
      <c r="AP286">
        <v>10123065</v>
      </c>
      <c r="AQ286">
        <v>27516325</v>
      </c>
      <c r="AR286">
        <v>2739715</v>
      </c>
      <c r="AS286">
        <v>1772980</v>
      </c>
      <c r="AT286">
        <v>-688096</v>
      </c>
      <c r="AU286">
        <v>2457283</v>
      </c>
      <c r="AV286">
        <v>4214120</v>
      </c>
      <c r="AW286">
        <v>0</v>
      </c>
      <c r="AX286">
        <v>0</v>
      </c>
      <c r="AY286">
        <v>0</v>
      </c>
      <c r="AZ286">
        <v>7756287</v>
      </c>
      <c r="BA286">
        <v>10496002</v>
      </c>
      <c r="BB286">
        <v>183888396</v>
      </c>
      <c r="BC286">
        <v>188159318</v>
      </c>
      <c r="BD286">
        <v>2009945</v>
      </c>
      <c r="BE286">
        <v>475408</v>
      </c>
      <c r="BF286">
        <v>356293</v>
      </c>
      <c r="BG286">
        <v>0</v>
      </c>
      <c r="BH286">
        <v>66474</v>
      </c>
      <c r="BI286">
        <v>2908120</v>
      </c>
      <c r="BJ286">
        <v>82430000</v>
      </c>
      <c r="BK286">
        <v>0</v>
      </c>
      <c r="BL286">
        <v>0</v>
      </c>
      <c r="BM286">
        <v>82430000</v>
      </c>
      <c r="BN286">
        <v>9150621</v>
      </c>
      <c r="BO286">
        <v>0</v>
      </c>
      <c r="BP286">
        <v>6901423</v>
      </c>
      <c r="BQ286">
        <v>16052044</v>
      </c>
      <c r="BR286">
        <v>41868827</v>
      </c>
      <c r="BS286">
        <v>0</v>
      </c>
      <c r="BT286">
        <v>0</v>
      </c>
      <c r="BU286">
        <v>4664101</v>
      </c>
      <c r="BV286">
        <v>2249100</v>
      </c>
      <c r="BW286">
        <v>1150273</v>
      </c>
      <c r="BX286">
        <v>1364901</v>
      </c>
      <c r="BY286">
        <v>3.15</v>
      </c>
      <c r="BZ286">
        <v>13129</v>
      </c>
      <c r="CA286">
        <v>8.64</v>
      </c>
      <c r="CB286">
        <v>55</v>
      </c>
      <c r="CC286">
        <v>1232976</v>
      </c>
      <c r="CD286">
        <v>3186565</v>
      </c>
      <c r="CE286">
        <v>1618611</v>
      </c>
      <c r="CF286">
        <v>377270</v>
      </c>
      <c r="CG286" t="s">
        <v>7884</v>
      </c>
    </row>
    <row r="287" spans="1:85" x14ac:dyDescent="0.25">
      <c r="A287" t="s">
        <v>7889</v>
      </c>
      <c r="B287" t="s">
        <v>7881</v>
      </c>
      <c r="C287" t="s">
        <v>8392</v>
      </c>
      <c r="D287" t="s">
        <v>8393</v>
      </c>
      <c r="E287" s="525">
        <v>45473</v>
      </c>
      <c r="F287" s="525">
        <v>45721</v>
      </c>
      <c r="G287">
        <v>4800</v>
      </c>
      <c r="H287">
        <v>0</v>
      </c>
      <c r="I287">
        <v>11928</v>
      </c>
      <c r="J287">
        <v>0</v>
      </c>
      <c r="K287">
        <v>0</v>
      </c>
      <c r="L287">
        <v>0</v>
      </c>
      <c r="M287">
        <v>0</v>
      </c>
      <c r="N287">
        <v>16728</v>
      </c>
      <c r="O287">
        <v>8210</v>
      </c>
      <c r="P287">
        <v>0</v>
      </c>
      <c r="Q287">
        <v>0</v>
      </c>
      <c r="R287">
        <v>109408</v>
      </c>
      <c r="S287">
        <v>0</v>
      </c>
      <c r="T287">
        <v>434747</v>
      </c>
      <c r="U287">
        <v>15580</v>
      </c>
      <c r="V287">
        <v>173501</v>
      </c>
      <c r="W287">
        <v>741446</v>
      </c>
      <c r="X287">
        <v>758174</v>
      </c>
      <c r="Y287">
        <v>129458</v>
      </c>
      <c r="Z287">
        <v>0</v>
      </c>
      <c r="AA287">
        <v>0</v>
      </c>
      <c r="AB287">
        <v>0</v>
      </c>
      <c r="AC287">
        <v>83243</v>
      </c>
      <c r="AD287">
        <v>7393</v>
      </c>
      <c r="AE287">
        <v>0</v>
      </c>
      <c r="AF287">
        <v>0</v>
      </c>
      <c r="AG287">
        <v>220094</v>
      </c>
      <c r="AH287">
        <v>978268</v>
      </c>
      <c r="AI287">
        <v>565182</v>
      </c>
      <c r="AJ287">
        <v>150921</v>
      </c>
      <c r="AK287">
        <v>75144</v>
      </c>
      <c r="AL287">
        <v>193502</v>
      </c>
      <c r="AM287">
        <v>70094</v>
      </c>
      <c r="AN287">
        <v>26087</v>
      </c>
      <c r="AO287">
        <v>1080930</v>
      </c>
      <c r="AP287">
        <v>908372</v>
      </c>
      <c r="AQ287">
        <v>1989302</v>
      </c>
      <c r="AR287">
        <v>-1011034</v>
      </c>
      <c r="AS287">
        <v>2226</v>
      </c>
      <c r="AT287">
        <v>-1206</v>
      </c>
      <c r="AU287">
        <v>2480455</v>
      </c>
      <c r="AV287">
        <v>0</v>
      </c>
      <c r="AW287">
        <v>0</v>
      </c>
      <c r="AX287">
        <v>0</v>
      </c>
      <c r="AY287">
        <v>-20158</v>
      </c>
      <c r="AZ287">
        <v>2461317</v>
      </c>
      <c r="BA287">
        <v>1450283</v>
      </c>
      <c r="BB287">
        <v>48661812</v>
      </c>
      <c r="BC287">
        <v>50112095</v>
      </c>
      <c r="BD287">
        <v>2845121</v>
      </c>
      <c r="BE287">
        <v>0</v>
      </c>
      <c r="BF287">
        <v>0</v>
      </c>
      <c r="BG287">
        <v>0</v>
      </c>
      <c r="BH287">
        <v>8391</v>
      </c>
      <c r="BI287">
        <v>2853512</v>
      </c>
      <c r="BJ287">
        <v>0</v>
      </c>
      <c r="BK287">
        <v>26939</v>
      </c>
      <c r="BL287">
        <v>0</v>
      </c>
      <c r="BM287">
        <v>26939</v>
      </c>
      <c r="BN287">
        <v>0</v>
      </c>
      <c r="BO287">
        <v>0</v>
      </c>
      <c r="BP287">
        <v>0</v>
      </c>
      <c r="BQ287">
        <v>0</v>
      </c>
      <c r="BR287">
        <v>605223</v>
      </c>
      <c r="BS287">
        <v>0</v>
      </c>
      <c r="BT287">
        <v>0</v>
      </c>
      <c r="BU287">
        <v>0</v>
      </c>
      <c r="BV287">
        <v>0</v>
      </c>
      <c r="BW287">
        <v>0</v>
      </c>
      <c r="BX287">
        <v>0</v>
      </c>
      <c r="BY287">
        <v>0</v>
      </c>
      <c r="BZ287">
        <v>0</v>
      </c>
      <c r="CA287">
        <v>0</v>
      </c>
      <c r="CB287">
        <v>0</v>
      </c>
      <c r="CC287">
        <v>31824</v>
      </c>
      <c r="CD287">
        <v>11203</v>
      </c>
      <c r="CE287">
        <v>78687</v>
      </c>
      <c r="CF287">
        <v>20424</v>
      </c>
      <c r="CG287" t="s">
        <v>7884</v>
      </c>
    </row>
    <row r="288" spans="1:85" x14ac:dyDescent="0.25">
      <c r="A288" t="s">
        <v>8020</v>
      </c>
      <c r="B288" t="s">
        <v>7881</v>
      </c>
      <c r="C288" t="s">
        <v>8394</v>
      </c>
      <c r="D288" t="s">
        <v>8395</v>
      </c>
      <c r="E288" s="525">
        <v>45657</v>
      </c>
      <c r="F288" s="525">
        <v>45825</v>
      </c>
      <c r="G288">
        <v>105151</v>
      </c>
      <c r="H288">
        <v>0</v>
      </c>
      <c r="I288">
        <v>149013</v>
      </c>
      <c r="J288">
        <v>0</v>
      </c>
      <c r="K288">
        <v>0</v>
      </c>
      <c r="L288">
        <v>0</v>
      </c>
      <c r="M288">
        <v>0</v>
      </c>
      <c r="N288">
        <v>254164</v>
      </c>
      <c r="O288">
        <v>0</v>
      </c>
      <c r="P288">
        <v>0</v>
      </c>
      <c r="Q288">
        <v>95198</v>
      </c>
      <c r="R288">
        <v>0</v>
      </c>
      <c r="S288">
        <v>0</v>
      </c>
      <c r="T288">
        <v>66550</v>
      </c>
      <c r="U288">
        <v>16725</v>
      </c>
      <c r="V288">
        <v>0</v>
      </c>
      <c r="W288">
        <v>178473</v>
      </c>
      <c r="X288">
        <v>432637</v>
      </c>
      <c r="Y288">
        <v>537208</v>
      </c>
      <c r="Z288">
        <v>0</v>
      </c>
      <c r="AA288">
        <v>0</v>
      </c>
      <c r="AB288">
        <v>62611</v>
      </c>
      <c r="AC288">
        <v>456099</v>
      </c>
      <c r="AD288">
        <v>0</v>
      </c>
      <c r="AE288">
        <v>0</v>
      </c>
      <c r="AF288">
        <v>0</v>
      </c>
      <c r="AG288">
        <v>1055918</v>
      </c>
      <c r="AH288">
        <v>1488555</v>
      </c>
      <c r="AI288">
        <v>1929851</v>
      </c>
      <c r="AJ288">
        <v>252796</v>
      </c>
      <c r="AK288">
        <v>542133</v>
      </c>
      <c r="AL288">
        <v>954117</v>
      </c>
      <c r="AM288">
        <v>794796</v>
      </c>
      <c r="AN288">
        <v>167289</v>
      </c>
      <c r="AO288">
        <v>4640982</v>
      </c>
      <c r="AP288">
        <v>3927916</v>
      </c>
      <c r="AQ288">
        <v>8568898</v>
      </c>
      <c r="AR288">
        <v>-7080343</v>
      </c>
      <c r="AS288">
        <v>322106</v>
      </c>
      <c r="AT288">
        <v>0</v>
      </c>
      <c r="AU288">
        <v>9182837</v>
      </c>
      <c r="AV288">
        <v>371883</v>
      </c>
      <c r="AW288">
        <v>0</v>
      </c>
      <c r="AX288">
        <v>0</v>
      </c>
      <c r="AY288">
        <v>884182</v>
      </c>
      <c r="AZ288">
        <v>10761008</v>
      </c>
      <c r="BA288">
        <v>3680665</v>
      </c>
      <c r="BB288">
        <v>81447471</v>
      </c>
      <c r="BC288">
        <v>85128136</v>
      </c>
      <c r="BD288">
        <v>0</v>
      </c>
      <c r="BE288">
        <v>2015099</v>
      </c>
      <c r="BF288">
        <v>1875731</v>
      </c>
      <c r="BG288">
        <v>775495</v>
      </c>
      <c r="BH288">
        <v>4147961</v>
      </c>
      <c r="BI288">
        <v>8814286</v>
      </c>
      <c r="BJ288">
        <v>0</v>
      </c>
      <c r="BK288">
        <v>0</v>
      </c>
      <c r="BL288">
        <v>0</v>
      </c>
      <c r="BM288">
        <v>0</v>
      </c>
      <c r="BN288">
        <v>0</v>
      </c>
      <c r="BO288">
        <v>0</v>
      </c>
      <c r="BP288">
        <v>0</v>
      </c>
      <c r="BQ288">
        <v>0</v>
      </c>
      <c r="BR288">
        <v>3428832</v>
      </c>
      <c r="BS288">
        <v>0</v>
      </c>
      <c r="BT288">
        <v>0</v>
      </c>
      <c r="BU288">
        <v>0</v>
      </c>
      <c r="BV288">
        <v>0</v>
      </c>
      <c r="BW288">
        <v>95189</v>
      </c>
      <c r="BX288">
        <v>110042832</v>
      </c>
      <c r="BY288">
        <v>0.94</v>
      </c>
      <c r="BZ288">
        <v>27643</v>
      </c>
      <c r="CA288">
        <v>2.67</v>
      </c>
      <c r="CB288">
        <v>21</v>
      </c>
      <c r="CC288">
        <v>192683</v>
      </c>
      <c r="CD288">
        <v>451982</v>
      </c>
      <c r="CE288">
        <v>542133</v>
      </c>
      <c r="CF288">
        <v>254131</v>
      </c>
      <c r="CG288" t="s">
        <v>7884</v>
      </c>
    </row>
    <row r="289" spans="1:85" x14ac:dyDescent="0.25">
      <c r="A289" t="s">
        <v>7907</v>
      </c>
      <c r="B289" t="s">
        <v>7886</v>
      </c>
      <c r="C289" t="s">
        <v>8396</v>
      </c>
      <c r="D289" t="s">
        <v>6393</v>
      </c>
      <c r="E289" s="525">
        <v>45473</v>
      </c>
      <c r="F289" s="525">
        <v>45650</v>
      </c>
      <c r="G289">
        <v>5047879</v>
      </c>
      <c r="H289">
        <v>0</v>
      </c>
      <c r="I289">
        <v>620460</v>
      </c>
      <c r="J289">
        <v>0</v>
      </c>
      <c r="K289">
        <v>2341</v>
      </c>
      <c r="L289">
        <v>2156616</v>
      </c>
      <c r="M289">
        <v>4767410</v>
      </c>
      <c r="N289">
        <v>12594706</v>
      </c>
      <c r="O289">
        <v>427132</v>
      </c>
      <c r="P289">
        <v>772931</v>
      </c>
      <c r="Q289">
        <v>1372816</v>
      </c>
      <c r="R289">
        <v>1154835</v>
      </c>
      <c r="S289">
        <v>0</v>
      </c>
      <c r="T289">
        <v>244638</v>
      </c>
      <c r="U289">
        <v>133644</v>
      </c>
      <c r="V289">
        <v>1080724</v>
      </c>
      <c r="W289">
        <v>5186720</v>
      </c>
      <c r="X289">
        <v>17781426</v>
      </c>
      <c r="Y289">
        <v>1516474</v>
      </c>
      <c r="Z289">
        <v>1035497</v>
      </c>
      <c r="AA289">
        <v>169700</v>
      </c>
      <c r="AB289">
        <v>1068285</v>
      </c>
      <c r="AC289">
        <v>6457359</v>
      </c>
      <c r="AD289">
        <v>13090428</v>
      </c>
      <c r="AE289">
        <v>0</v>
      </c>
      <c r="AF289">
        <v>9240835</v>
      </c>
      <c r="AG289">
        <v>32578578</v>
      </c>
      <c r="AH289">
        <v>50360004</v>
      </c>
      <c r="AI289" s="1006">
        <v>11407900</v>
      </c>
      <c r="AJ289">
        <v>3084606</v>
      </c>
      <c r="AK289">
        <v>741927</v>
      </c>
      <c r="AL289">
        <v>3139738</v>
      </c>
      <c r="AM289">
        <v>156700</v>
      </c>
      <c r="AN289">
        <v>3613169</v>
      </c>
      <c r="AO289">
        <v>22144040</v>
      </c>
      <c r="AP289">
        <v>11473747</v>
      </c>
      <c r="AQ289">
        <v>33617787</v>
      </c>
      <c r="AR289">
        <v>16742217</v>
      </c>
      <c r="AS289">
        <v>6837608</v>
      </c>
      <c r="AT289">
        <v>-6975664</v>
      </c>
      <c r="AU289">
        <v>3511</v>
      </c>
      <c r="AV289">
        <v>4936635</v>
      </c>
      <c r="AW289">
        <v>12974121</v>
      </c>
      <c r="AX289">
        <v>-1319556</v>
      </c>
      <c r="AY289">
        <v>0</v>
      </c>
      <c r="AZ289">
        <v>16456655</v>
      </c>
      <c r="BA289">
        <v>33198872</v>
      </c>
      <c r="BB289">
        <v>207905656</v>
      </c>
      <c r="BC289" s="1006">
        <v>241104530</v>
      </c>
      <c r="BD289">
        <v>10974585</v>
      </c>
      <c r="BE289" s="1006">
        <v>21829480</v>
      </c>
      <c r="BF289">
        <v>2635410</v>
      </c>
      <c r="BG289">
        <v>0</v>
      </c>
      <c r="BH289">
        <v>0</v>
      </c>
      <c r="BI289">
        <v>35439475</v>
      </c>
      <c r="BJ289">
        <v>147358552</v>
      </c>
      <c r="BK289">
        <v>0</v>
      </c>
      <c r="BL289">
        <v>0</v>
      </c>
      <c r="BM289">
        <v>147358552</v>
      </c>
      <c r="BN289">
        <v>6120880</v>
      </c>
      <c r="BO289">
        <v>0</v>
      </c>
      <c r="BP289">
        <v>99144221</v>
      </c>
      <c r="BQ289">
        <v>105265101</v>
      </c>
      <c r="BR289">
        <v>0</v>
      </c>
      <c r="BS289">
        <v>0</v>
      </c>
      <c r="BT289">
        <v>0</v>
      </c>
      <c r="BU289">
        <v>6315399</v>
      </c>
      <c r="BV289">
        <v>4715399</v>
      </c>
      <c r="BW289">
        <v>1282532</v>
      </c>
      <c r="BX289" s="1006">
        <v>1654829640</v>
      </c>
      <c r="BY289">
        <v>3.34</v>
      </c>
      <c r="BZ289">
        <v>90769</v>
      </c>
      <c r="CA289">
        <v>9.82</v>
      </c>
      <c r="CB289">
        <v>122</v>
      </c>
      <c r="CC289">
        <v>4175646</v>
      </c>
      <c r="CD289">
        <v>1717032</v>
      </c>
      <c r="CE289">
        <v>903178</v>
      </c>
      <c r="CF289">
        <v>463002</v>
      </c>
      <c r="CG289" t="s">
        <v>7884</v>
      </c>
    </row>
    <row r="290" spans="1:85" x14ac:dyDescent="0.25">
      <c r="A290" t="s">
        <v>7901</v>
      </c>
      <c r="B290" t="s">
        <v>7881</v>
      </c>
      <c r="C290" t="s">
        <v>8397</v>
      </c>
      <c r="D290" t="s">
        <v>8398</v>
      </c>
      <c r="E290" s="525">
        <v>45657</v>
      </c>
      <c r="F290" s="525">
        <v>45939</v>
      </c>
      <c r="G290">
        <v>24744</v>
      </c>
      <c r="H290">
        <v>0</v>
      </c>
      <c r="I290">
        <v>22859</v>
      </c>
      <c r="J290">
        <v>0</v>
      </c>
      <c r="K290">
        <v>0</v>
      </c>
      <c r="L290">
        <v>0</v>
      </c>
      <c r="M290">
        <v>12667</v>
      </c>
      <c r="N290">
        <v>60270</v>
      </c>
      <c r="O290">
        <v>44679</v>
      </c>
      <c r="P290">
        <v>0</v>
      </c>
      <c r="Q290">
        <v>7125</v>
      </c>
      <c r="R290">
        <v>109542</v>
      </c>
      <c r="S290">
        <v>0</v>
      </c>
      <c r="T290">
        <v>46128</v>
      </c>
      <c r="U290">
        <v>3920</v>
      </c>
      <c r="V290">
        <v>0</v>
      </c>
      <c r="W290">
        <v>211394</v>
      </c>
      <c r="X290">
        <v>271664</v>
      </c>
      <c r="Y290">
        <v>72791</v>
      </c>
      <c r="Z290">
        <v>0</v>
      </c>
      <c r="AA290">
        <v>0</v>
      </c>
      <c r="AB290">
        <v>1048</v>
      </c>
      <c r="AC290">
        <v>1119</v>
      </c>
      <c r="AD290">
        <v>0</v>
      </c>
      <c r="AE290">
        <v>0</v>
      </c>
      <c r="AF290">
        <v>0</v>
      </c>
      <c r="AG290">
        <v>74958</v>
      </c>
      <c r="AH290">
        <v>346622</v>
      </c>
      <c r="AI290">
        <v>456843</v>
      </c>
      <c r="AJ290">
        <v>102409</v>
      </c>
      <c r="AK290">
        <v>51320</v>
      </c>
      <c r="AL290">
        <v>552268</v>
      </c>
      <c r="AM290">
        <v>54180</v>
      </c>
      <c r="AN290">
        <v>0</v>
      </c>
      <c r="AO290">
        <v>1217020</v>
      </c>
      <c r="AP290">
        <v>0</v>
      </c>
      <c r="AQ290">
        <v>1217020</v>
      </c>
      <c r="AR290">
        <v>-870398</v>
      </c>
      <c r="AS290">
        <v>1648</v>
      </c>
      <c r="AT290">
        <v>-183105</v>
      </c>
      <c r="AU290">
        <v>4908564</v>
      </c>
      <c r="AV290">
        <v>32451</v>
      </c>
      <c r="AW290">
        <v>0</v>
      </c>
      <c r="AX290">
        <v>0</v>
      </c>
      <c r="AY290">
        <v>0</v>
      </c>
      <c r="AZ290">
        <v>4759558</v>
      </c>
      <c r="BA290">
        <v>3889160</v>
      </c>
      <c r="BB290">
        <v>29998987</v>
      </c>
      <c r="BC290">
        <v>33888147</v>
      </c>
      <c r="BD290">
        <v>5639283</v>
      </c>
      <c r="BE290">
        <v>0</v>
      </c>
      <c r="BF290">
        <v>0</v>
      </c>
      <c r="BG290">
        <v>0</v>
      </c>
      <c r="BH290">
        <v>0</v>
      </c>
      <c r="BI290">
        <v>5639283</v>
      </c>
      <c r="BJ290">
        <v>756130</v>
      </c>
      <c r="BK290">
        <v>1371112</v>
      </c>
      <c r="BL290">
        <v>8848</v>
      </c>
      <c r="BM290">
        <v>2136090</v>
      </c>
      <c r="BN290">
        <v>0</v>
      </c>
      <c r="BO290">
        <v>0</v>
      </c>
      <c r="BP290">
        <v>0</v>
      </c>
      <c r="BQ290">
        <v>0</v>
      </c>
      <c r="BR290">
        <v>0</v>
      </c>
      <c r="BS290">
        <v>1650129</v>
      </c>
      <c r="BT290">
        <v>0</v>
      </c>
      <c r="BU290">
        <v>139113</v>
      </c>
      <c r="BV290">
        <v>106662</v>
      </c>
      <c r="BW290">
        <v>0</v>
      </c>
      <c r="BX290">
        <v>0</v>
      </c>
      <c r="BY290">
        <v>0</v>
      </c>
      <c r="BZ290">
        <v>0</v>
      </c>
      <c r="CA290">
        <v>0</v>
      </c>
      <c r="CB290">
        <v>0</v>
      </c>
      <c r="CC290">
        <v>0</v>
      </c>
      <c r="CD290">
        <v>9325</v>
      </c>
      <c r="CE290">
        <v>46681</v>
      </c>
      <c r="CF290">
        <v>33857</v>
      </c>
      <c r="CG290" t="s">
        <v>7884</v>
      </c>
    </row>
    <row r="291" spans="1:85" x14ac:dyDescent="0.25">
      <c r="A291" t="s">
        <v>7904</v>
      </c>
      <c r="B291" t="s">
        <v>7886</v>
      </c>
      <c r="C291" t="s">
        <v>8399</v>
      </c>
      <c r="D291" t="s">
        <v>6378</v>
      </c>
      <c r="E291" s="525">
        <v>45473</v>
      </c>
      <c r="F291" s="525">
        <v>45744</v>
      </c>
      <c r="G291">
        <v>176451</v>
      </c>
      <c r="H291">
        <v>0</v>
      </c>
      <c r="I291">
        <v>3432357</v>
      </c>
      <c r="J291">
        <v>0</v>
      </c>
      <c r="K291">
        <v>801770</v>
      </c>
      <c r="L291">
        <v>78190</v>
      </c>
      <c r="M291">
        <v>0</v>
      </c>
      <c r="N291">
        <v>4488768</v>
      </c>
      <c r="O291">
        <v>1749948</v>
      </c>
      <c r="P291">
        <v>0</v>
      </c>
      <c r="Q291">
        <v>0</v>
      </c>
      <c r="R291">
        <v>785886</v>
      </c>
      <c r="S291">
        <v>0</v>
      </c>
      <c r="T291">
        <v>357374</v>
      </c>
      <c r="U291">
        <v>0</v>
      </c>
      <c r="V291">
        <v>0</v>
      </c>
      <c r="W291">
        <v>2893208</v>
      </c>
      <c r="X291">
        <v>7381976</v>
      </c>
      <c r="Y291">
        <v>119607</v>
      </c>
      <c r="Z291">
        <v>330309</v>
      </c>
      <c r="AA291">
        <v>724897</v>
      </c>
      <c r="AB291">
        <v>279665</v>
      </c>
      <c r="AC291">
        <v>3221822</v>
      </c>
      <c r="AD291">
        <v>2722339</v>
      </c>
      <c r="AE291">
        <v>0</v>
      </c>
      <c r="AF291">
        <v>-584367</v>
      </c>
      <c r="AG291">
        <v>6814272</v>
      </c>
      <c r="AH291">
        <v>14196248</v>
      </c>
      <c r="AI291">
        <v>15046484</v>
      </c>
      <c r="AJ291">
        <v>2106482</v>
      </c>
      <c r="AK291">
        <v>2959365</v>
      </c>
      <c r="AL291">
        <v>362817</v>
      </c>
      <c r="AM291">
        <v>0</v>
      </c>
      <c r="AN291">
        <v>5041223</v>
      </c>
      <c r="AO291">
        <v>25516371</v>
      </c>
      <c r="AP291">
        <v>13781756</v>
      </c>
      <c r="AQ291">
        <v>39298127</v>
      </c>
      <c r="AR291">
        <v>-25101879</v>
      </c>
      <c r="AS291">
        <v>170350</v>
      </c>
      <c r="AT291">
        <v>0</v>
      </c>
      <c r="AU291">
        <v>2295250</v>
      </c>
      <c r="AV291">
        <v>2221616</v>
      </c>
      <c r="AW291">
        <v>15113185</v>
      </c>
      <c r="AX291">
        <v>0</v>
      </c>
      <c r="AY291">
        <v>20000</v>
      </c>
      <c r="AZ291">
        <v>19820401</v>
      </c>
      <c r="BA291">
        <v>-5281478</v>
      </c>
      <c r="BB291">
        <v>0</v>
      </c>
      <c r="BC291">
        <v>0</v>
      </c>
      <c r="BD291">
        <v>14552245</v>
      </c>
      <c r="BE291">
        <v>27459</v>
      </c>
      <c r="BF291">
        <v>0</v>
      </c>
      <c r="BG291">
        <v>0</v>
      </c>
      <c r="BH291">
        <v>4138970</v>
      </c>
      <c r="BI291">
        <v>18718674</v>
      </c>
      <c r="BJ291">
        <v>0</v>
      </c>
      <c r="BK291">
        <v>0</v>
      </c>
      <c r="BL291">
        <v>0</v>
      </c>
      <c r="BM291">
        <v>0</v>
      </c>
      <c r="BN291">
        <v>0</v>
      </c>
      <c r="BO291">
        <v>0</v>
      </c>
      <c r="BP291">
        <v>0</v>
      </c>
      <c r="BQ291">
        <v>0</v>
      </c>
      <c r="BR291">
        <v>0</v>
      </c>
      <c r="BS291">
        <v>0</v>
      </c>
      <c r="BT291">
        <v>0</v>
      </c>
      <c r="BU291">
        <v>0</v>
      </c>
      <c r="BV291">
        <v>0</v>
      </c>
      <c r="BW291">
        <v>576750</v>
      </c>
      <c r="BX291">
        <v>1084867</v>
      </c>
      <c r="BY291">
        <v>1.77</v>
      </c>
      <c r="BZ291">
        <v>108718</v>
      </c>
      <c r="CA291">
        <v>7.78</v>
      </c>
      <c r="CB291">
        <v>113</v>
      </c>
      <c r="CC291">
        <v>3002377</v>
      </c>
      <c r="CD291">
        <v>3002377</v>
      </c>
      <c r="CE291">
        <v>11680082</v>
      </c>
      <c r="CF291">
        <v>0</v>
      </c>
      <c r="CG291" t="s">
        <v>7884</v>
      </c>
    </row>
    <row r="292" spans="1:85" x14ac:dyDescent="0.25">
      <c r="A292" t="s">
        <v>8051</v>
      </c>
      <c r="B292" t="s">
        <v>7881</v>
      </c>
      <c r="C292" t="s">
        <v>8400</v>
      </c>
      <c r="D292" t="s">
        <v>8401</v>
      </c>
      <c r="E292" s="525">
        <v>45565</v>
      </c>
      <c r="F292" s="525">
        <v>45691</v>
      </c>
      <c r="G292">
        <v>22339</v>
      </c>
      <c r="H292">
        <v>0</v>
      </c>
      <c r="I292">
        <v>55616</v>
      </c>
      <c r="J292">
        <v>0</v>
      </c>
      <c r="K292">
        <v>0</v>
      </c>
      <c r="L292">
        <v>0</v>
      </c>
      <c r="M292">
        <v>0</v>
      </c>
      <c r="N292">
        <v>77955</v>
      </c>
      <c r="O292">
        <v>0</v>
      </c>
      <c r="P292">
        <v>0</v>
      </c>
      <c r="Q292">
        <v>0</v>
      </c>
      <c r="R292">
        <v>226019</v>
      </c>
      <c r="S292">
        <v>0</v>
      </c>
      <c r="T292">
        <v>915533</v>
      </c>
      <c r="U292">
        <v>0</v>
      </c>
      <c r="V292">
        <v>7057</v>
      </c>
      <c r="W292">
        <v>1148609</v>
      </c>
      <c r="X292">
        <v>1226564</v>
      </c>
      <c r="Y292">
        <v>475050</v>
      </c>
      <c r="Z292">
        <v>0</v>
      </c>
      <c r="AA292">
        <v>0</v>
      </c>
      <c r="AB292">
        <v>0</v>
      </c>
      <c r="AC292">
        <v>71759</v>
      </c>
      <c r="AD292">
        <v>14104</v>
      </c>
      <c r="AE292">
        <v>0</v>
      </c>
      <c r="AF292">
        <v>5881221</v>
      </c>
      <c r="AG292">
        <v>6442134</v>
      </c>
      <c r="AH292">
        <v>7668698</v>
      </c>
      <c r="AI292">
        <v>2027001</v>
      </c>
      <c r="AJ292">
        <v>180463</v>
      </c>
      <c r="AK292">
        <v>88987</v>
      </c>
      <c r="AL292">
        <v>82057</v>
      </c>
      <c r="AM292">
        <v>262355</v>
      </c>
      <c r="AN292">
        <v>445922</v>
      </c>
      <c r="AO292">
        <v>3086785</v>
      </c>
      <c r="AP292">
        <v>1739900</v>
      </c>
      <c r="AQ292">
        <v>4826685</v>
      </c>
      <c r="AR292">
        <v>2842013</v>
      </c>
      <c r="AS292">
        <v>408155</v>
      </c>
      <c r="AT292">
        <v>0</v>
      </c>
      <c r="AU292">
        <v>2328359</v>
      </c>
      <c r="AV292">
        <v>137120</v>
      </c>
      <c r="AW292">
        <v>0</v>
      </c>
      <c r="AX292">
        <v>0</v>
      </c>
      <c r="AY292">
        <v>0</v>
      </c>
      <c r="AZ292">
        <v>2873634</v>
      </c>
      <c r="BA292">
        <v>5715647</v>
      </c>
      <c r="BB292">
        <v>38849859</v>
      </c>
      <c r="BC292">
        <v>44565507</v>
      </c>
      <c r="BD292">
        <v>2587075</v>
      </c>
      <c r="BE292">
        <v>1329229</v>
      </c>
      <c r="BF292">
        <v>0</v>
      </c>
      <c r="BG292">
        <v>1965543</v>
      </c>
      <c r="BH292">
        <v>0</v>
      </c>
      <c r="BI292">
        <v>5881847</v>
      </c>
      <c r="BJ292">
        <v>0</v>
      </c>
      <c r="BK292">
        <v>0</v>
      </c>
      <c r="BL292">
        <v>0</v>
      </c>
      <c r="BM292">
        <v>0</v>
      </c>
      <c r="BN292">
        <v>0</v>
      </c>
      <c r="BO292">
        <v>0</v>
      </c>
      <c r="BP292">
        <v>40990328</v>
      </c>
      <c r="BQ292">
        <v>40990328</v>
      </c>
      <c r="BR292">
        <v>3575174</v>
      </c>
      <c r="BS292">
        <v>0</v>
      </c>
      <c r="BT292">
        <v>0</v>
      </c>
      <c r="BU292">
        <v>0</v>
      </c>
      <c r="BV292">
        <v>0</v>
      </c>
      <c r="BW292">
        <v>24915</v>
      </c>
      <c r="BX292" s="1006">
        <v>49807590</v>
      </c>
      <c r="BY292">
        <v>1.44</v>
      </c>
      <c r="BZ292">
        <v>24279</v>
      </c>
      <c r="CA292">
        <v>3.13</v>
      </c>
      <c r="CB292">
        <v>22</v>
      </c>
      <c r="CC292">
        <v>0</v>
      </c>
      <c r="CD292">
        <v>535478</v>
      </c>
      <c r="CE292">
        <v>387474</v>
      </c>
      <c r="CF292">
        <v>25725</v>
      </c>
      <c r="CG292" t="s">
        <v>7884</v>
      </c>
    </row>
    <row r="293" spans="1:85" x14ac:dyDescent="0.25">
      <c r="A293" t="s">
        <v>7913</v>
      </c>
      <c r="B293" t="s">
        <v>7881</v>
      </c>
      <c r="C293" t="s">
        <v>8402</v>
      </c>
      <c r="D293" t="s">
        <v>8403</v>
      </c>
      <c r="E293" s="525">
        <v>45657</v>
      </c>
      <c r="F293" s="525">
        <v>45800</v>
      </c>
      <c r="G293">
        <v>44408</v>
      </c>
      <c r="H293">
        <v>0</v>
      </c>
      <c r="I293">
        <v>45180</v>
      </c>
      <c r="J293">
        <v>0</v>
      </c>
      <c r="K293">
        <v>0</v>
      </c>
      <c r="L293">
        <v>0</v>
      </c>
      <c r="M293">
        <v>80300</v>
      </c>
      <c r="N293">
        <v>169888</v>
      </c>
      <c r="O293">
        <v>4796</v>
      </c>
      <c r="P293">
        <v>0</v>
      </c>
      <c r="Q293">
        <v>0</v>
      </c>
      <c r="R293">
        <v>285873</v>
      </c>
      <c r="S293">
        <v>0</v>
      </c>
      <c r="T293">
        <v>59323</v>
      </c>
      <c r="U293">
        <v>0</v>
      </c>
      <c r="V293">
        <v>824</v>
      </c>
      <c r="W293">
        <v>350816</v>
      </c>
      <c r="X293">
        <v>520704</v>
      </c>
      <c r="Y293">
        <v>2182446</v>
      </c>
      <c r="Z293">
        <v>12603</v>
      </c>
      <c r="AA293">
        <v>0</v>
      </c>
      <c r="AB293">
        <v>29790</v>
      </c>
      <c r="AC293">
        <v>84658</v>
      </c>
      <c r="AD293">
        <v>0</v>
      </c>
      <c r="AE293">
        <v>0</v>
      </c>
      <c r="AF293">
        <v>0</v>
      </c>
      <c r="AG293">
        <v>2309497</v>
      </c>
      <c r="AH293">
        <v>2830201</v>
      </c>
      <c r="AI293">
        <v>1186419</v>
      </c>
      <c r="AJ293">
        <v>476618</v>
      </c>
      <c r="AK293">
        <v>1106481</v>
      </c>
      <c r="AL293">
        <v>175210</v>
      </c>
      <c r="AM293">
        <v>45874</v>
      </c>
      <c r="AN293">
        <v>219411</v>
      </c>
      <c r="AO293">
        <v>3210013</v>
      </c>
      <c r="AP293">
        <v>3320904</v>
      </c>
      <c r="AQ293">
        <v>6530917</v>
      </c>
      <c r="AR293">
        <v>-3700716</v>
      </c>
      <c r="AS293">
        <v>614427</v>
      </c>
      <c r="AT293">
        <v>-76825</v>
      </c>
      <c r="AU293">
        <v>0</v>
      </c>
      <c r="AV293">
        <v>127337</v>
      </c>
      <c r="AW293">
        <v>8374366</v>
      </c>
      <c r="AX293">
        <v>0</v>
      </c>
      <c r="AY293">
        <v>24700</v>
      </c>
      <c r="AZ293">
        <v>9064005</v>
      </c>
      <c r="BA293">
        <v>5363289</v>
      </c>
      <c r="BB293">
        <v>55380524</v>
      </c>
      <c r="BC293">
        <v>60743815</v>
      </c>
      <c r="BD293">
        <v>7001229</v>
      </c>
      <c r="BE293">
        <v>0</v>
      </c>
      <c r="BF293">
        <v>0</v>
      </c>
      <c r="BG293">
        <v>0</v>
      </c>
      <c r="BH293">
        <v>19376</v>
      </c>
      <c r="BI293">
        <v>7020605</v>
      </c>
      <c r="BJ293">
        <v>0</v>
      </c>
      <c r="BK293">
        <v>0</v>
      </c>
      <c r="BL293">
        <v>0</v>
      </c>
      <c r="BM293">
        <v>0</v>
      </c>
      <c r="BN293">
        <v>0</v>
      </c>
      <c r="BO293">
        <v>0</v>
      </c>
      <c r="BP293">
        <v>0</v>
      </c>
      <c r="BQ293">
        <v>0</v>
      </c>
      <c r="BR293">
        <v>4775235</v>
      </c>
      <c r="BS293">
        <v>0</v>
      </c>
      <c r="BT293">
        <v>0</v>
      </c>
      <c r="BU293">
        <v>0</v>
      </c>
      <c r="BV293">
        <v>-127337</v>
      </c>
      <c r="BW293">
        <v>36911</v>
      </c>
      <c r="BX293">
        <v>52245029</v>
      </c>
      <c r="BY293">
        <v>0.8</v>
      </c>
      <c r="BZ293">
        <v>45619</v>
      </c>
      <c r="CA293">
        <v>4.5999999999999996</v>
      </c>
      <c r="CB293">
        <v>0</v>
      </c>
      <c r="CC293">
        <v>6299</v>
      </c>
      <c r="CD293">
        <v>285430</v>
      </c>
      <c r="CE293">
        <v>224392</v>
      </c>
      <c r="CF293">
        <v>103024</v>
      </c>
      <c r="CG293" t="s">
        <v>7884</v>
      </c>
    </row>
    <row r="294" spans="1:85" x14ac:dyDescent="0.25">
      <c r="A294" t="s">
        <v>7987</v>
      </c>
      <c r="B294" t="s">
        <v>7881</v>
      </c>
      <c r="C294" t="s">
        <v>8404</v>
      </c>
      <c r="D294" t="s">
        <v>4618</v>
      </c>
      <c r="E294" s="525">
        <v>45657</v>
      </c>
      <c r="F294" s="525">
        <v>45852</v>
      </c>
      <c r="G294">
        <v>154587</v>
      </c>
      <c r="H294">
        <v>0</v>
      </c>
      <c r="I294">
        <v>-559215</v>
      </c>
      <c r="J294">
        <v>0</v>
      </c>
      <c r="K294">
        <v>0</v>
      </c>
      <c r="L294">
        <v>0</v>
      </c>
      <c r="M294">
        <v>17299</v>
      </c>
      <c r="N294">
        <v>-387329</v>
      </c>
      <c r="O294">
        <v>101140</v>
      </c>
      <c r="P294">
        <v>25998</v>
      </c>
      <c r="Q294">
        <v>0</v>
      </c>
      <c r="R294">
        <v>69390</v>
      </c>
      <c r="S294">
        <v>0</v>
      </c>
      <c r="T294">
        <v>84232</v>
      </c>
      <c r="U294">
        <v>10736</v>
      </c>
      <c r="V294">
        <v>27095</v>
      </c>
      <c r="W294">
        <v>318591</v>
      </c>
      <c r="X294">
        <v>-68738</v>
      </c>
      <c r="Y294">
        <v>1936441</v>
      </c>
      <c r="Z294">
        <v>0</v>
      </c>
      <c r="AA294">
        <v>0</v>
      </c>
      <c r="AB294">
        <v>0</v>
      </c>
      <c r="AC294">
        <v>304794</v>
      </c>
      <c r="AD294">
        <v>267458</v>
      </c>
      <c r="AE294">
        <v>0</v>
      </c>
      <c r="AF294">
        <v>322641</v>
      </c>
      <c r="AG294">
        <v>2831334</v>
      </c>
      <c r="AH294">
        <v>2762596</v>
      </c>
      <c r="AI294">
        <v>1485517</v>
      </c>
      <c r="AJ294">
        <v>267103</v>
      </c>
      <c r="AK294">
        <v>295044</v>
      </c>
      <c r="AL294">
        <v>109158</v>
      </c>
      <c r="AM294">
        <v>148192</v>
      </c>
      <c r="AN294">
        <v>555617</v>
      </c>
      <c r="AO294">
        <v>2860631</v>
      </c>
      <c r="AP294">
        <v>2022157</v>
      </c>
      <c r="AQ294">
        <v>4882788</v>
      </c>
      <c r="AR294">
        <v>-2120192</v>
      </c>
      <c r="AS294">
        <v>103361</v>
      </c>
      <c r="AT294">
        <v>0</v>
      </c>
      <c r="AU294">
        <v>16985688</v>
      </c>
      <c r="AV294">
        <v>152573</v>
      </c>
      <c r="AW294">
        <v>394108</v>
      </c>
      <c r="AX294">
        <v>0</v>
      </c>
      <c r="AY294">
        <v>-3687184</v>
      </c>
      <c r="AZ294">
        <v>13948546</v>
      </c>
      <c r="BA294">
        <v>11828354</v>
      </c>
      <c r="BB294">
        <v>62471288</v>
      </c>
      <c r="BC294" s="1006">
        <v>74299640</v>
      </c>
      <c r="BD294" s="1006">
        <v>144868180</v>
      </c>
      <c r="BE294">
        <v>250591</v>
      </c>
      <c r="BF294">
        <v>0</v>
      </c>
      <c r="BG294">
        <v>186773</v>
      </c>
      <c r="BH294">
        <v>0</v>
      </c>
      <c r="BI294">
        <v>145305544</v>
      </c>
      <c r="BJ294">
        <v>0</v>
      </c>
      <c r="BK294">
        <v>0</v>
      </c>
      <c r="BL294">
        <v>0</v>
      </c>
      <c r="BM294">
        <v>0</v>
      </c>
      <c r="BN294">
        <v>0</v>
      </c>
      <c r="BO294">
        <v>0</v>
      </c>
      <c r="BP294">
        <v>0</v>
      </c>
      <c r="BQ294">
        <v>0</v>
      </c>
      <c r="BR294">
        <v>5588258</v>
      </c>
      <c r="BS294">
        <v>0</v>
      </c>
      <c r="BT294">
        <v>0</v>
      </c>
      <c r="BU294">
        <v>0</v>
      </c>
      <c r="BV294">
        <v>0</v>
      </c>
      <c r="BW294">
        <v>41192</v>
      </c>
      <c r="BX294">
        <v>0</v>
      </c>
      <c r="BY294">
        <v>2.16</v>
      </c>
      <c r="BZ294">
        <v>18677</v>
      </c>
      <c r="CA294">
        <v>-9.4</v>
      </c>
      <c r="CB294">
        <v>13</v>
      </c>
      <c r="CC294">
        <v>157374</v>
      </c>
      <c r="CD294">
        <v>39061</v>
      </c>
      <c r="CE294">
        <v>383964</v>
      </c>
      <c r="CF294">
        <v>50552</v>
      </c>
      <c r="CG294" t="s">
        <v>7884</v>
      </c>
    </row>
    <row r="295" spans="1:85" x14ac:dyDescent="0.25">
      <c r="A295" t="s">
        <v>7964</v>
      </c>
      <c r="B295" t="s">
        <v>7881</v>
      </c>
      <c r="C295" t="s">
        <v>8405</v>
      </c>
      <c r="D295" t="s">
        <v>6519</v>
      </c>
      <c r="E295" s="525">
        <v>45382</v>
      </c>
      <c r="F295" s="525">
        <v>45498</v>
      </c>
      <c r="G295">
        <v>88070</v>
      </c>
      <c r="H295">
        <v>0</v>
      </c>
      <c r="I295">
        <v>89028</v>
      </c>
      <c r="J295">
        <v>0</v>
      </c>
      <c r="K295">
        <v>0</v>
      </c>
      <c r="L295">
        <v>0</v>
      </c>
      <c r="M295">
        <v>0</v>
      </c>
      <c r="N295">
        <v>177098</v>
      </c>
      <c r="O295">
        <v>0</v>
      </c>
      <c r="P295">
        <v>79498</v>
      </c>
      <c r="Q295">
        <v>108105</v>
      </c>
      <c r="R295">
        <v>75277</v>
      </c>
      <c r="S295">
        <v>0</v>
      </c>
      <c r="T295">
        <v>34548</v>
      </c>
      <c r="U295">
        <v>0</v>
      </c>
      <c r="V295">
        <v>102814</v>
      </c>
      <c r="W295">
        <v>400242</v>
      </c>
      <c r="X295">
        <v>577340</v>
      </c>
      <c r="Y295">
        <v>1029</v>
      </c>
      <c r="Z295">
        <v>27279</v>
      </c>
      <c r="AA295">
        <v>0</v>
      </c>
      <c r="AB295">
        <v>175303</v>
      </c>
      <c r="AC295">
        <v>90928</v>
      </c>
      <c r="AD295">
        <v>785852</v>
      </c>
      <c r="AE295">
        <v>0</v>
      </c>
      <c r="AF295">
        <v>125799</v>
      </c>
      <c r="AG295">
        <v>1206190</v>
      </c>
      <c r="AH295">
        <v>1783530</v>
      </c>
      <c r="AI295">
        <v>1647615</v>
      </c>
      <c r="AJ295">
        <v>234286</v>
      </c>
      <c r="AK295">
        <v>212210</v>
      </c>
      <c r="AL295">
        <v>5358</v>
      </c>
      <c r="AM295">
        <v>312978</v>
      </c>
      <c r="AN295">
        <v>3200252</v>
      </c>
      <c r="AO295">
        <v>5612699</v>
      </c>
      <c r="AP295">
        <v>4017420</v>
      </c>
      <c r="AQ295">
        <v>9630119</v>
      </c>
      <c r="AR295">
        <v>-7846589</v>
      </c>
      <c r="AS295">
        <v>35832</v>
      </c>
      <c r="AT295">
        <v>-802</v>
      </c>
      <c r="AU295">
        <v>1993391</v>
      </c>
      <c r="AV295">
        <v>260752</v>
      </c>
      <c r="AW295">
        <v>0</v>
      </c>
      <c r="AX295">
        <v>0</v>
      </c>
      <c r="AY295">
        <v>-1800</v>
      </c>
      <c r="AZ295">
        <v>2287373</v>
      </c>
      <c r="BA295">
        <v>-5559216</v>
      </c>
      <c r="BB295">
        <v>0</v>
      </c>
      <c r="BC295">
        <v>0</v>
      </c>
      <c r="BD295">
        <v>280630</v>
      </c>
      <c r="BE295">
        <v>175487</v>
      </c>
      <c r="BF295">
        <v>81025</v>
      </c>
      <c r="BG295">
        <v>0</v>
      </c>
      <c r="BH295">
        <v>13179</v>
      </c>
      <c r="BI295">
        <v>550321</v>
      </c>
      <c r="BJ295">
        <v>0</v>
      </c>
      <c r="BK295">
        <v>0</v>
      </c>
      <c r="BL295">
        <v>0</v>
      </c>
      <c r="BM295">
        <v>0</v>
      </c>
      <c r="BN295">
        <v>0</v>
      </c>
      <c r="BO295">
        <v>0</v>
      </c>
      <c r="BP295">
        <v>1578925</v>
      </c>
      <c r="BQ295">
        <v>1578925</v>
      </c>
      <c r="BR295">
        <v>0</v>
      </c>
      <c r="BS295">
        <v>0</v>
      </c>
      <c r="BT295">
        <v>0</v>
      </c>
      <c r="BU295">
        <v>0</v>
      </c>
      <c r="BV295">
        <v>0</v>
      </c>
      <c r="BW295">
        <v>58252</v>
      </c>
      <c r="BX295">
        <v>53701219</v>
      </c>
      <c r="BY295">
        <v>1.64</v>
      </c>
      <c r="BZ295">
        <v>31520</v>
      </c>
      <c r="CA295">
        <v>3.04</v>
      </c>
      <c r="CB295">
        <v>15</v>
      </c>
      <c r="CC295">
        <v>310275</v>
      </c>
      <c r="CD295">
        <v>0</v>
      </c>
      <c r="CE295">
        <v>695055</v>
      </c>
      <c r="CF295">
        <v>40946</v>
      </c>
      <c r="CG295" t="s">
        <v>7884</v>
      </c>
    </row>
    <row r="296" spans="1:85" x14ac:dyDescent="0.25">
      <c r="A296" t="s">
        <v>7907</v>
      </c>
      <c r="B296" t="s">
        <v>7881</v>
      </c>
      <c r="C296" t="s">
        <v>8406</v>
      </c>
      <c r="D296" t="s">
        <v>8407</v>
      </c>
      <c r="E296" s="525">
        <v>45473</v>
      </c>
      <c r="F296" s="525">
        <v>45667</v>
      </c>
      <c r="G296">
        <v>159516</v>
      </c>
      <c r="H296">
        <v>0</v>
      </c>
      <c r="I296">
        <v>170559</v>
      </c>
      <c r="J296">
        <v>0</v>
      </c>
      <c r="K296">
        <v>5543</v>
      </c>
      <c r="L296">
        <v>0</v>
      </c>
      <c r="M296">
        <v>0</v>
      </c>
      <c r="N296">
        <v>335618</v>
      </c>
      <c r="O296">
        <v>28011</v>
      </c>
      <c r="P296">
        <v>0</v>
      </c>
      <c r="Q296">
        <v>0</v>
      </c>
      <c r="R296">
        <v>478866</v>
      </c>
      <c r="S296">
        <v>0</v>
      </c>
      <c r="T296">
        <v>199619</v>
      </c>
      <c r="U296">
        <v>51222</v>
      </c>
      <c r="V296">
        <v>15833</v>
      </c>
      <c r="W296">
        <v>773551</v>
      </c>
      <c r="X296">
        <v>1109169</v>
      </c>
      <c r="Y296">
        <v>848816</v>
      </c>
      <c r="Z296">
        <v>136583</v>
      </c>
      <c r="AA296">
        <v>46</v>
      </c>
      <c r="AB296">
        <v>26008</v>
      </c>
      <c r="AC296">
        <v>315262</v>
      </c>
      <c r="AD296">
        <v>393430</v>
      </c>
      <c r="AE296">
        <v>0</v>
      </c>
      <c r="AF296">
        <v>36483</v>
      </c>
      <c r="AG296">
        <v>1756628</v>
      </c>
      <c r="AH296">
        <v>2865797</v>
      </c>
      <c r="AI296">
        <v>1605917</v>
      </c>
      <c r="AJ296">
        <v>239940</v>
      </c>
      <c r="AK296">
        <v>495668</v>
      </c>
      <c r="AL296">
        <v>1232431</v>
      </c>
      <c r="AM296">
        <v>11220</v>
      </c>
      <c r="AN296">
        <v>44340</v>
      </c>
      <c r="AO296">
        <v>3629516</v>
      </c>
      <c r="AP296">
        <v>1447044</v>
      </c>
      <c r="AQ296">
        <v>5076560</v>
      </c>
      <c r="AR296">
        <v>-2210763</v>
      </c>
      <c r="AS296">
        <v>-1295</v>
      </c>
      <c r="AT296">
        <v>-2514</v>
      </c>
      <c r="AU296">
        <v>606316</v>
      </c>
      <c r="AV296">
        <v>347786</v>
      </c>
      <c r="AW296">
        <v>77332</v>
      </c>
      <c r="AX296">
        <v>0</v>
      </c>
      <c r="AY296">
        <v>54779</v>
      </c>
      <c r="AZ296">
        <v>1082404</v>
      </c>
      <c r="BA296">
        <v>-1128359</v>
      </c>
      <c r="BB296">
        <v>0</v>
      </c>
      <c r="BC296">
        <v>0</v>
      </c>
      <c r="BD296">
        <v>1248709</v>
      </c>
      <c r="BE296">
        <v>55097</v>
      </c>
      <c r="BF296">
        <v>37023</v>
      </c>
      <c r="BG296">
        <v>0</v>
      </c>
      <c r="BH296">
        <v>75347</v>
      </c>
      <c r="BI296">
        <v>1416176</v>
      </c>
      <c r="BJ296">
        <v>0</v>
      </c>
      <c r="BK296">
        <v>2342079</v>
      </c>
      <c r="BL296">
        <v>0</v>
      </c>
      <c r="BM296">
        <v>2342079</v>
      </c>
      <c r="BN296">
        <v>0</v>
      </c>
      <c r="BO296">
        <v>0</v>
      </c>
      <c r="BP296">
        <v>0</v>
      </c>
      <c r="BQ296">
        <v>0</v>
      </c>
      <c r="BR296">
        <v>0</v>
      </c>
      <c r="BS296">
        <v>0</v>
      </c>
      <c r="BT296">
        <v>0</v>
      </c>
      <c r="BU296">
        <v>25000</v>
      </c>
      <c r="BV296">
        <v>25000</v>
      </c>
      <c r="BW296">
        <v>91194</v>
      </c>
      <c r="BX296">
        <v>116476003</v>
      </c>
      <c r="BY296">
        <v>1.5</v>
      </c>
      <c r="BZ296">
        <v>46359</v>
      </c>
      <c r="CA296">
        <v>3.68</v>
      </c>
      <c r="CB296">
        <v>12</v>
      </c>
      <c r="CC296">
        <v>473867</v>
      </c>
      <c r="CD296">
        <v>773933</v>
      </c>
      <c r="CE296">
        <v>82734</v>
      </c>
      <c r="CF296">
        <v>12409</v>
      </c>
      <c r="CG296" t="s">
        <v>7884</v>
      </c>
    </row>
    <row r="297" spans="1:85" x14ac:dyDescent="0.25">
      <c r="A297" t="s">
        <v>8022</v>
      </c>
      <c r="B297" t="s">
        <v>859</v>
      </c>
      <c r="C297" t="s">
        <v>8408</v>
      </c>
      <c r="D297" t="s">
        <v>6559</v>
      </c>
      <c r="E297" s="525">
        <v>45473</v>
      </c>
      <c r="F297" s="525">
        <v>45650</v>
      </c>
      <c r="G297">
        <v>35505489</v>
      </c>
      <c r="H297">
        <v>0</v>
      </c>
      <c r="I297">
        <v>133323082</v>
      </c>
      <c r="J297">
        <v>0</v>
      </c>
      <c r="K297">
        <v>904559</v>
      </c>
      <c r="L297">
        <v>2722373</v>
      </c>
      <c r="M297">
        <v>1896534</v>
      </c>
      <c r="N297">
        <v>174352037</v>
      </c>
      <c r="O297">
        <v>7466234</v>
      </c>
      <c r="P297">
        <v>999048</v>
      </c>
      <c r="Q297">
        <v>489365</v>
      </c>
      <c r="R297">
        <v>13661728</v>
      </c>
      <c r="S297">
        <v>0</v>
      </c>
      <c r="T297">
        <v>311549</v>
      </c>
      <c r="U297">
        <v>389867</v>
      </c>
      <c r="V297">
        <v>994258</v>
      </c>
      <c r="W297">
        <v>24312049</v>
      </c>
      <c r="X297">
        <v>198664086</v>
      </c>
      <c r="Y297">
        <v>5774077</v>
      </c>
      <c r="Z297">
        <v>8596336</v>
      </c>
      <c r="AA297">
        <v>6191442</v>
      </c>
      <c r="AB297">
        <v>3476776</v>
      </c>
      <c r="AC297">
        <v>22087779</v>
      </c>
      <c r="AD297">
        <v>90468753</v>
      </c>
      <c r="AE297">
        <v>4028274</v>
      </c>
      <c r="AF297">
        <v>6799535</v>
      </c>
      <c r="AG297">
        <v>147422972</v>
      </c>
      <c r="AH297">
        <v>346087058</v>
      </c>
      <c r="AI297">
        <v>68703167</v>
      </c>
      <c r="AJ297" s="1006">
        <v>12901720</v>
      </c>
      <c r="AK297">
        <v>9772700</v>
      </c>
      <c r="AL297">
        <v>80047833</v>
      </c>
      <c r="AM297">
        <v>8645090</v>
      </c>
      <c r="AN297">
        <v>1529719</v>
      </c>
      <c r="AO297">
        <v>181600229</v>
      </c>
      <c r="AP297">
        <v>122030076</v>
      </c>
      <c r="AQ297">
        <v>303630305</v>
      </c>
      <c r="AR297">
        <v>42456753</v>
      </c>
      <c r="AS297">
        <v>47026235</v>
      </c>
      <c r="AT297">
        <v>-95015274</v>
      </c>
      <c r="AU297">
        <v>35097832</v>
      </c>
      <c r="AV297">
        <v>32448898</v>
      </c>
      <c r="AW297">
        <v>10094119</v>
      </c>
      <c r="AX297">
        <v>0</v>
      </c>
      <c r="AY297">
        <v>10334814</v>
      </c>
      <c r="AZ297">
        <v>39986624</v>
      </c>
      <c r="BA297">
        <v>82443377</v>
      </c>
      <c r="BB297" s="1006">
        <v>1088872380</v>
      </c>
      <c r="BC297">
        <v>1169121642</v>
      </c>
      <c r="BD297">
        <v>15181432</v>
      </c>
      <c r="BE297">
        <v>462858007</v>
      </c>
      <c r="BF297">
        <v>3492725</v>
      </c>
      <c r="BG297">
        <v>3080686</v>
      </c>
      <c r="BH297">
        <v>8001808</v>
      </c>
      <c r="BI297">
        <v>492614658</v>
      </c>
      <c r="BJ297">
        <v>4412270000</v>
      </c>
      <c r="BK297">
        <v>15314678</v>
      </c>
      <c r="BL297">
        <v>0</v>
      </c>
      <c r="BM297">
        <v>4427584678</v>
      </c>
      <c r="BN297">
        <v>172726091</v>
      </c>
      <c r="BO297">
        <v>0</v>
      </c>
      <c r="BP297">
        <v>159948508</v>
      </c>
      <c r="BQ297">
        <v>332674599</v>
      </c>
      <c r="BR297">
        <v>372216059</v>
      </c>
      <c r="BS297">
        <v>0</v>
      </c>
      <c r="BT297">
        <v>0</v>
      </c>
      <c r="BU297">
        <v>120735314</v>
      </c>
      <c r="BV297">
        <v>107393819</v>
      </c>
      <c r="BW297">
        <v>8352802</v>
      </c>
      <c r="BX297">
        <v>11165444</v>
      </c>
      <c r="BY297">
        <v>4.0199999999999996</v>
      </c>
      <c r="BZ297">
        <v>192403</v>
      </c>
      <c r="CA297">
        <v>20.87</v>
      </c>
      <c r="CB297">
        <v>395</v>
      </c>
      <c r="CC297" s="1006">
        <v>19887950</v>
      </c>
      <c r="CD297">
        <v>13145243</v>
      </c>
      <c r="CE297">
        <v>17157427</v>
      </c>
      <c r="CF297">
        <v>2984374</v>
      </c>
      <c r="CG297" t="s">
        <v>7884</v>
      </c>
    </row>
    <row r="298" spans="1:85" x14ac:dyDescent="0.25">
      <c r="A298" t="s">
        <v>8209</v>
      </c>
      <c r="B298" t="s">
        <v>7881</v>
      </c>
      <c r="C298" t="s">
        <v>8409</v>
      </c>
      <c r="D298" t="s">
        <v>8410</v>
      </c>
      <c r="E298" s="525">
        <v>45473</v>
      </c>
      <c r="F298" s="525">
        <v>45764</v>
      </c>
      <c r="G298">
        <v>7020</v>
      </c>
      <c r="H298">
        <v>0</v>
      </c>
      <c r="I298">
        <v>18333</v>
      </c>
      <c r="J298">
        <v>0</v>
      </c>
      <c r="K298">
        <v>0</v>
      </c>
      <c r="L298">
        <v>0</v>
      </c>
      <c r="M298">
        <v>0</v>
      </c>
      <c r="N298">
        <v>25353</v>
      </c>
      <c r="O298">
        <v>0</v>
      </c>
      <c r="P298">
        <v>0</v>
      </c>
      <c r="Q298">
        <v>32922</v>
      </c>
      <c r="R298">
        <v>142521</v>
      </c>
      <c r="S298">
        <v>0</v>
      </c>
      <c r="T298">
        <v>57284</v>
      </c>
      <c r="U298">
        <v>0</v>
      </c>
      <c r="V298">
        <v>0</v>
      </c>
      <c r="W298">
        <v>232727</v>
      </c>
      <c r="X298">
        <v>258080</v>
      </c>
      <c r="Y298">
        <v>244598</v>
      </c>
      <c r="Z298">
        <v>0</v>
      </c>
      <c r="AA298">
        <v>0</v>
      </c>
      <c r="AB298">
        <v>0</v>
      </c>
      <c r="AC298">
        <v>22757</v>
      </c>
      <c r="AD298">
        <v>0</v>
      </c>
      <c r="AE298">
        <v>0</v>
      </c>
      <c r="AF298">
        <v>346843</v>
      </c>
      <c r="AG298">
        <v>614198</v>
      </c>
      <c r="AH298">
        <v>872278</v>
      </c>
      <c r="AI298">
        <v>762129</v>
      </c>
      <c r="AJ298">
        <v>89159</v>
      </c>
      <c r="AK298">
        <v>65896</v>
      </c>
      <c r="AL298">
        <v>10525</v>
      </c>
      <c r="AM298">
        <v>0</v>
      </c>
      <c r="AN298">
        <v>116086</v>
      </c>
      <c r="AO298">
        <v>1043795</v>
      </c>
      <c r="AP298">
        <v>0</v>
      </c>
      <c r="AQ298">
        <v>1043795</v>
      </c>
      <c r="AR298">
        <v>-171517</v>
      </c>
      <c r="AS298">
        <v>786</v>
      </c>
      <c r="AT298">
        <v>0</v>
      </c>
      <c r="AU298">
        <v>8879159</v>
      </c>
      <c r="AV298">
        <v>14201</v>
      </c>
      <c r="AW298">
        <v>59000</v>
      </c>
      <c r="AX298">
        <v>0</v>
      </c>
      <c r="AY298">
        <v>0</v>
      </c>
      <c r="AZ298">
        <v>8953146</v>
      </c>
      <c r="BA298">
        <v>8781629</v>
      </c>
      <c r="BB298">
        <v>0</v>
      </c>
      <c r="BC298">
        <v>0</v>
      </c>
      <c r="BD298">
        <v>0</v>
      </c>
      <c r="BE298">
        <v>0</v>
      </c>
      <c r="BF298">
        <v>0</v>
      </c>
      <c r="BG298">
        <v>0</v>
      </c>
      <c r="BH298">
        <v>8411883</v>
      </c>
      <c r="BI298">
        <v>8411883</v>
      </c>
      <c r="BJ298">
        <v>0</v>
      </c>
      <c r="BK298">
        <v>0</v>
      </c>
      <c r="BL298">
        <v>0</v>
      </c>
      <c r="BM298">
        <v>0</v>
      </c>
      <c r="BN298">
        <v>0</v>
      </c>
      <c r="BO298">
        <v>0</v>
      </c>
      <c r="BP298">
        <v>0</v>
      </c>
      <c r="BQ298">
        <v>0</v>
      </c>
      <c r="BR298">
        <v>0</v>
      </c>
      <c r="BS298">
        <v>0</v>
      </c>
      <c r="BT298">
        <v>0</v>
      </c>
      <c r="BU298">
        <v>0</v>
      </c>
      <c r="BV298">
        <v>0</v>
      </c>
      <c r="BW298">
        <v>0</v>
      </c>
      <c r="BX298">
        <v>0</v>
      </c>
      <c r="BY298">
        <v>0</v>
      </c>
      <c r="BZ298">
        <v>0</v>
      </c>
      <c r="CA298">
        <v>0</v>
      </c>
      <c r="CB298">
        <v>0</v>
      </c>
      <c r="CC298">
        <v>0</v>
      </c>
      <c r="CD298">
        <v>0</v>
      </c>
      <c r="CE298">
        <v>0</v>
      </c>
      <c r="CF298">
        <v>0</v>
      </c>
      <c r="CG298" t="s">
        <v>7884</v>
      </c>
    </row>
    <row r="299" spans="1:85" x14ac:dyDescent="0.25">
      <c r="A299" t="s">
        <v>8056</v>
      </c>
      <c r="B299" t="s">
        <v>7881</v>
      </c>
      <c r="C299" t="s">
        <v>8411</v>
      </c>
      <c r="D299" t="s">
        <v>6463</v>
      </c>
      <c r="E299" s="525">
        <v>45473</v>
      </c>
      <c r="F299" s="525">
        <v>45674</v>
      </c>
      <c r="G299">
        <v>298692</v>
      </c>
      <c r="H299">
        <v>0</v>
      </c>
      <c r="I299">
        <v>336694</v>
      </c>
      <c r="J299">
        <v>0</v>
      </c>
      <c r="K299">
        <v>0</v>
      </c>
      <c r="L299">
        <v>0</v>
      </c>
      <c r="M299">
        <v>0</v>
      </c>
      <c r="N299">
        <v>635386</v>
      </c>
      <c r="O299">
        <v>0</v>
      </c>
      <c r="P299">
        <v>0</v>
      </c>
      <c r="Q299">
        <v>2536407</v>
      </c>
      <c r="R299">
        <v>949010</v>
      </c>
      <c r="S299">
        <v>0</v>
      </c>
      <c r="T299">
        <v>141199</v>
      </c>
      <c r="U299">
        <v>64183</v>
      </c>
      <c r="V299">
        <v>67391</v>
      </c>
      <c r="W299">
        <v>3758190</v>
      </c>
      <c r="X299">
        <v>4393576</v>
      </c>
      <c r="Y299">
        <v>10432271</v>
      </c>
      <c r="Z299">
        <v>93501</v>
      </c>
      <c r="AA299">
        <v>0</v>
      </c>
      <c r="AB299">
        <v>17831</v>
      </c>
      <c r="AC299">
        <v>697662</v>
      </c>
      <c r="AD299">
        <v>1281025</v>
      </c>
      <c r="AE299">
        <v>0</v>
      </c>
      <c r="AF299">
        <v>301295</v>
      </c>
      <c r="AG299">
        <v>12823585</v>
      </c>
      <c r="AH299">
        <v>17217161</v>
      </c>
      <c r="AI299">
        <v>7514516</v>
      </c>
      <c r="AJ299">
        <v>1039112</v>
      </c>
      <c r="AK299">
        <v>0</v>
      </c>
      <c r="AL299">
        <v>5638209</v>
      </c>
      <c r="AM299">
        <v>1018878</v>
      </c>
      <c r="AN299">
        <v>1370871</v>
      </c>
      <c r="AO299">
        <v>16581586</v>
      </c>
      <c r="AP299">
        <v>8028496</v>
      </c>
      <c r="AQ299">
        <v>24610082</v>
      </c>
      <c r="AR299">
        <v>-7392921</v>
      </c>
      <c r="AS299">
        <v>1283636</v>
      </c>
      <c r="AT299">
        <v>-2634531</v>
      </c>
      <c r="AU299">
        <v>3616280</v>
      </c>
      <c r="AV299">
        <v>532317</v>
      </c>
      <c r="AW299">
        <v>940827</v>
      </c>
      <c r="AX299">
        <v>-107115</v>
      </c>
      <c r="AY299">
        <v>5840575</v>
      </c>
      <c r="AZ299">
        <v>9471989</v>
      </c>
      <c r="BA299">
        <v>2079068</v>
      </c>
      <c r="BB299">
        <v>95949928</v>
      </c>
      <c r="BC299">
        <v>98028996</v>
      </c>
      <c r="BD299">
        <v>593253</v>
      </c>
      <c r="BE299">
        <v>9516899</v>
      </c>
      <c r="BF299">
        <v>102221</v>
      </c>
      <c r="BG299">
        <v>998837</v>
      </c>
      <c r="BH299">
        <v>1278398</v>
      </c>
      <c r="BI299">
        <v>12489608</v>
      </c>
      <c r="BJ299">
        <v>74055000</v>
      </c>
      <c r="BK299">
        <v>0</v>
      </c>
      <c r="BL299">
        <v>0</v>
      </c>
      <c r="BM299">
        <v>74055000</v>
      </c>
      <c r="BN299">
        <v>6302393</v>
      </c>
      <c r="BO299">
        <v>0</v>
      </c>
      <c r="BP299">
        <v>0</v>
      </c>
      <c r="BQ299">
        <v>6302393</v>
      </c>
      <c r="BR299">
        <v>13506506</v>
      </c>
      <c r="BS299">
        <v>0</v>
      </c>
      <c r="BT299">
        <v>0</v>
      </c>
      <c r="BU299">
        <v>12209531</v>
      </c>
      <c r="BV299">
        <v>12209531</v>
      </c>
      <c r="BW299">
        <v>129531</v>
      </c>
      <c r="BX299">
        <v>153986177</v>
      </c>
      <c r="BY299">
        <v>2.4</v>
      </c>
      <c r="BZ299">
        <v>73449</v>
      </c>
      <c r="CA299">
        <v>4.91</v>
      </c>
      <c r="CB299">
        <v>74</v>
      </c>
      <c r="CC299">
        <v>1907115</v>
      </c>
      <c r="CD299">
        <v>70000</v>
      </c>
      <c r="CE299">
        <v>827242</v>
      </c>
      <c r="CF299">
        <v>811376</v>
      </c>
      <c r="CG299" t="s">
        <v>7884</v>
      </c>
    </row>
    <row r="300" spans="1:85" x14ac:dyDescent="0.25">
      <c r="A300" t="s">
        <v>8412</v>
      </c>
      <c r="B300" t="s">
        <v>7909</v>
      </c>
      <c r="C300" t="s">
        <v>8413</v>
      </c>
      <c r="D300" t="s">
        <v>6660</v>
      </c>
      <c r="E300" s="525">
        <v>45657</v>
      </c>
      <c r="F300" s="525">
        <v>45763</v>
      </c>
      <c r="G300" s="1006">
        <v>32054830</v>
      </c>
      <c r="H300">
        <v>0</v>
      </c>
      <c r="I300" s="1006">
        <v>69369630</v>
      </c>
      <c r="J300">
        <v>0</v>
      </c>
      <c r="K300">
        <v>0</v>
      </c>
      <c r="L300">
        <v>0</v>
      </c>
      <c r="M300">
        <v>0</v>
      </c>
      <c r="N300">
        <v>101424460</v>
      </c>
      <c r="O300">
        <v>0</v>
      </c>
      <c r="P300">
        <v>172821</v>
      </c>
      <c r="Q300">
        <v>2870511</v>
      </c>
      <c r="R300">
        <v>437046</v>
      </c>
      <c r="S300">
        <v>0</v>
      </c>
      <c r="T300">
        <v>0</v>
      </c>
      <c r="U300">
        <v>198616</v>
      </c>
      <c r="V300">
        <v>26009</v>
      </c>
      <c r="W300">
        <v>3705003</v>
      </c>
      <c r="X300">
        <v>105129463</v>
      </c>
      <c r="Y300">
        <v>12640231</v>
      </c>
      <c r="Z300">
        <v>25511225</v>
      </c>
      <c r="AA300">
        <v>4719026</v>
      </c>
      <c r="AB300">
        <v>16111815</v>
      </c>
      <c r="AC300">
        <v>22890082</v>
      </c>
      <c r="AD300">
        <v>110354856</v>
      </c>
      <c r="AE300">
        <v>0</v>
      </c>
      <c r="AF300">
        <v>18661835</v>
      </c>
      <c r="AG300">
        <v>210889070</v>
      </c>
      <c r="AH300">
        <v>316018533</v>
      </c>
      <c r="AI300">
        <v>119764643</v>
      </c>
      <c r="AJ300">
        <v>16559906</v>
      </c>
      <c r="AK300">
        <v>9533682</v>
      </c>
      <c r="AL300">
        <v>66041725</v>
      </c>
      <c r="AM300">
        <v>5164056</v>
      </c>
      <c r="AN300">
        <v>8144172</v>
      </c>
      <c r="AO300">
        <v>225208184</v>
      </c>
      <c r="AP300">
        <v>90387781</v>
      </c>
      <c r="AQ300">
        <v>315595965</v>
      </c>
      <c r="AR300">
        <v>422568</v>
      </c>
      <c r="AS300">
        <v>52994827</v>
      </c>
      <c r="AT300">
        <v>-36702651</v>
      </c>
      <c r="AU300" s="1006">
        <v>41724240</v>
      </c>
      <c r="AV300">
        <v>51310933</v>
      </c>
      <c r="AW300">
        <v>-21671</v>
      </c>
      <c r="AX300">
        <v>0</v>
      </c>
      <c r="AY300">
        <v>0</v>
      </c>
      <c r="AZ300">
        <v>109305678</v>
      </c>
      <c r="BA300">
        <v>109728246</v>
      </c>
      <c r="BB300">
        <v>802854054</v>
      </c>
      <c r="BC300" s="1006">
        <v>912582300</v>
      </c>
      <c r="BD300">
        <v>46272461</v>
      </c>
      <c r="BE300" s="1006">
        <v>31567290</v>
      </c>
      <c r="BF300">
        <v>4704527</v>
      </c>
      <c r="BG300">
        <v>487516</v>
      </c>
      <c r="BH300">
        <v>12515135</v>
      </c>
      <c r="BI300">
        <v>95546929</v>
      </c>
      <c r="BJ300">
        <v>1369652196</v>
      </c>
      <c r="BK300">
        <v>0</v>
      </c>
      <c r="BL300">
        <v>0</v>
      </c>
      <c r="BM300">
        <v>1369652196</v>
      </c>
      <c r="BN300">
        <v>33149300</v>
      </c>
      <c r="BO300">
        <v>0</v>
      </c>
      <c r="BP300">
        <v>63521816</v>
      </c>
      <c r="BQ300">
        <v>96671116</v>
      </c>
      <c r="BR300">
        <v>565924359</v>
      </c>
      <c r="BS300">
        <v>105266629</v>
      </c>
      <c r="BT300">
        <v>6074</v>
      </c>
      <c r="BU300">
        <v>90785542</v>
      </c>
      <c r="BV300">
        <v>52752145</v>
      </c>
      <c r="BW300">
        <v>13113084</v>
      </c>
      <c r="BX300">
        <v>15239719931</v>
      </c>
      <c r="BY300">
        <v>1.61</v>
      </c>
      <c r="BZ300">
        <v>296249</v>
      </c>
      <c r="CA300">
        <v>7.73</v>
      </c>
      <c r="CB300">
        <v>670</v>
      </c>
      <c r="CC300">
        <v>22787706</v>
      </c>
      <c r="CD300">
        <v>9496111</v>
      </c>
      <c r="CE300">
        <v>71724888</v>
      </c>
      <c r="CF300">
        <v>2271418</v>
      </c>
      <c r="CG300" t="s">
        <v>7884</v>
      </c>
    </row>
    <row r="301" spans="1:85" x14ac:dyDescent="0.25">
      <c r="A301" t="s">
        <v>8412</v>
      </c>
      <c r="B301" t="s">
        <v>7909</v>
      </c>
      <c r="C301" t="s">
        <v>8414</v>
      </c>
      <c r="D301" t="s">
        <v>6662</v>
      </c>
      <c r="E301" s="525">
        <v>45657</v>
      </c>
      <c r="F301" s="525">
        <v>45763</v>
      </c>
      <c r="G301">
        <v>25541586</v>
      </c>
      <c r="H301">
        <v>0</v>
      </c>
      <c r="I301">
        <v>123232181</v>
      </c>
      <c r="J301">
        <v>0</v>
      </c>
      <c r="K301">
        <v>2443916</v>
      </c>
      <c r="L301">
        <v>16240169</v>
      </c>
      <c r="M301">
        <v>5850075</v>
      </c>
      <c r="N301">
        <v>173307927</v>
      </c>
      <c r="O301">
        <v>563745</v>
      </c>
      <c r="P301">
        <v>5066520</v>
      </c>
      <c r="Q301">
        <v>45877545</v>
      </c>
      <c r="R301">
        <v>92554</v>
      </c>
      <c r="S301">
        <v>0</v>
      </c>
      <c r="T301">
        <v>0</v>
      </c>
      <c r="U301">
        <v>128832</v>
      </c>
      <c r="V301">
        <v>4005696</v>
      </c>
      <c r="W301">
        <v>55734892</v>
      </c>
      <c r="X301">
        <v>229042819</v>
      </c>
      <c r="Y301">
        <v>71072346</v>
      </c>
      <c r="Z301" s="1006">
        <v>21114670</v>
      </c>
      <c r="AA301">
        <v>18162526</v>
      </c>
      <c r="AB301">
        <v>18044219</v>
      </c>
      <c r="AC301">
        <v>19490823</v>
      </c>
      <c r="AD301">
        <v>124692224</v>
      </c>
      <c r="AE301">
        <v>2391719</v>
      </c>
      <c r="AF301">
        <v>27814158</v>
      </c>
      <c r="AG301">
        <v>302782685</v>
      </c>
      <c r="AH301">
        <v>531825504</v>
      </c>
      <c r="AI301">
        <v>127444339</v>
      </c>
      <c r="AJ301">
        <v>25287165</v>
      </c>
      <c r="AK301">
        <v>18556537</v>
      </c>
      <c r="AL301">
        <v>118791045</v>
      </c>
      <c r="AM301">
        <v>3707779</v>
      </c>
      <c r="AN301">
        <v>4518291</v>
      </c>
      <c r="AO301">
        <v>298305156</v>
      </c>
      <c r="AP301">
        <v>170866507</v>
      </c>
      <c r="AQ301">
        <v>469171663</v>
      </c>
      <c r="AR301">
        <v>62653841</v>
      </c>
      <c r="AS301">
        <v>89848372</v>
      </c>
      <c r="AT301">
        <v>-119478843</v>
      </c>
      <c r="AU301">
        <v>50435852</v>
      </c>
      <c r="AV301">
        <v>53024204</v>
      </c>
      <c r="AW301">
        <v>-1265293</v>
      </c>
      <c r="AX301">
        <v>0</v>
      </c>
      <c r="AY301">
        <v>0</v>
      </c>
      <c r="AZ301">
        <v>72564292</v>
      </c>
      <c r="BA301">
        <v>135218133</v>
      </c>
      <c r="BB301">
        <v>1284402298</v>
      </c>
      <c r="BC301">
        <v>1419620431</v>
      </c>
      <c r="BD301">
        <v>26384958</v>
      </c>
      <c r="BE301">
        <v>212142304</v>
      </c>
      <c r="BF301">
        <v>3250197</v>
      </c>
      <c r="BG301">
        <v>7030571</v>
      </c>
      <c r="BH301">
        <v>33711384</v>
      </c>
      <c r="BI301">
        <v>282519414</v>
      </c>
      <c r="BJ301">
        <v>3455468583</v>
      </c>
      <c r="BK301">
        <v>0</v>
      </c>
      <c r="BL301">
        <v>0</v>
      </c>
      <c r="BM301">
        <v>3455468583</v>
      </c>
      <c r="BN301">
        <v>107911551</v>
      </c>
      <c r="BO301">
        <v>0</v>
      </c>
      <c r="BP301">
        <v>206783783</v>
      </c>
      <c r="BQ301">
        <v>314695334</v>
      </c>
      <c r="BR301">
        <v>976116996</v>
      </c>
      <c r="BS301">
        <v>342676474</v>
      </c>
      <c r="BT301">
        <v>19771</v>
      </c>
      <c r="BU301">
        <v>279246978</v>
      </c>
      <c r="BV301">
        <v>194998012</v>
      </c>
      <c r="BW301">
        <v>13454238</v>
      </c>
      <c r="BX301">
        <v>18235262687</v>
      </c>
      <c r="BY301">
        <v>1.34</v>
      </c>
      <c r="BZ301">
        <v>264340</v>
      </c>
      <c r="CA301">
        <v>12.88</v>
      </c>
      <c r="CB301">
        <v>924</v>
      </c>
      <c r="CC301">
        <v>19010243</v>
      </c>
      <c r="CD301">
        <v>14200577</v>
      </c>
      <c r="CE301">
        <v>125512564</v>
      </c>
      <c r="CF301">
        <v>3133454</v>
      </c>
      <c r="CG301" t="s">
        <v>7884</v>
      </c>
    </row>
    <row r="302" spans="1:85" x14ac:dyDescent="0.25">
      <c r="A302" t="s">
        <v>7889</v>
      </c>
      <c r="B302" t="s">
        <v>7881</v>
      </c>
      <c r="C302" t="s">
        <v>8415</v>
      </c>
      <c r="D302" t="s">
        <v>8416</v>
      </c>
      <c r="E302" s="525">
        <v>45473</v>
      </c>
      <c r="F302" s="525">
        <v>45604</v>
      </c>
      <c r="G302">
        <v>195059</v>
      </c>
      <c r="H302">
        <v>0</v>
      </c>
      <c r="I302">
        <v>96973</v>
      </c>
      <c r="J302">
        <v>0</v>
      </c>
      <c r="K302">
        <v>0</v>
      </c>
      <c r="L302">
        <v>0</v>
      </c>
      <c r="M302">
        <v>0</v>
      </c>
      <c r="N302">
        <v>292032</v>
      </c>
      <c r="O302">
        <v>0</v>
      </c>
      <c r="P302">
        <v>132125</v>
      </c>
      <c r="Q302">
        <v>0</v>
      </c>
      <c r="R302">
        <v>148146</v>
      </c>
      <c r="S302">
        <v>0</v>
      </c>
      <c r="T302">
        <v>1184725</v>
      </c>
      <c r="U302">
        <v>34517</v>
      </c>
      <c r="V302">
        <v>240451</v>
      </c>
      <c r="W302">
        <v>1739964</v>
      </c>
      <c r="X302">
        <v>2031996</v>
      </c>
      <c r="Y302">
        <v>89082</v>
      </c>
      <c r="Z302">
        <v>3673</v>
      </c>
      <c r="AA302">
        <v>0</v>
      </c>
      <c r="AB302">
        <v>2480</v>
      </c>
      <c r="AC302">
        <v>5300</v>
      </c>
      <c r="AD302">
        <v>2527</v>
      </c>
      <c r="AE302">
        <v>0</v>
      </c>
      <c r="AF302">
        <v>9800</v>
      </c>
      <c r="AG302">
        <v>112862</v>
      </c>
      <c r="AH302">
        <v>2144858</v>
      </c>
      <c r="AI302">
        <v>1088077</v>
      </c>
      <c r="AJ302">
        <v>113393</v>
      </c>
      <c r="AK302">
        <v>91994</v>
      </c>
      <c r="AL302">
        <v>345848</v>
      </c>
      <c r="AM302">
        <v>106676</v>
      </c>
      <c r="AN302">
        <v>372176</v>
      </c>
      <c r="AO302">
        <v>2118164</v>
      </c>
      <c r="AP302">
        <v>2895269</v>
      </c>
      <c r="AQ302">
        <v>5013433</v>
      </c>
      <c r="AR302">
        <v>-2868575</v>
      </c>
      <c r="AS302">
        <v>61</v>
      </c>
      <c r="AT302">
        <v>-11349</v>
      </c>
      <c r="AU302">
        <v>12020248</v>
      </c>
      <c r="AV302">
        <v>42432</v>
      </c>
      <c r="AW302">
        <v>0</v>
      </c>
      <c r="AX302">
        <v>0</v>
      </c>
      <c r="AY302">
        <v>212628</v>
      </c>
      <c r="AZ302">
        <v>12264020</v>
      </c>
      <c r="BA302">
        <v>9395445</v>
      </c>
      <c r="BB302">
        <v>45069518</v>
      </c>
      <c r="BC302">
        <v>54464963</v>
      </c>
      <c r="BD302">
        <v>13182533</v>
      </c>
      <c r="BE302">
        <v>14850</v>
      </c>
      <c r="BF302">
        <v>0</v>
      </c>
      <c r="BG302">
        <v>0</v>
      </c>
      <c r="BH302">
        <v>220766</v>
      </c>
      <c r="BI302">
        <v>13418149</v>
      </c>
      <c r="BJ302">
        <v>0</v>
      </c>
      <c r="BK302">
        <v>329004</v>
      </c>
      <c r="BL302">
        <v>0</v>
      </c>
      <c r="BM302">
        <v>329004</v>
      </c>
      <c r="BN302">
        <v>0</v>
      </c>
      <c r="BO302">
        <v>0</v>
      </c>
      <c r="BP302">
        <v>0</v>
      </c>
      <c r="BQ302">
        <v>0</v>
      </c>
      <c r="BR302">
        <v>4532518</v>
      </c>
      <c r="BS302">
        <v>0</v>
      </c>
      <c r="BT302">
        <v>0</v>
      </c>
      <c r="BU302">
        <v>0</v>
      </c>
      <c r="BV302">
        <v>0</v>
      </c>
      <c r="BW302">
        <v>8804</v>
      </c>
      <c r="BX302">
        <v>0</v>
      </c>
      <c r="BY302">
        <v>0</v>
      </c>
      <c r="BZ302">
        <v>0</v>
      </c>
      <c r="CA302">
        <v>33.17</v>
      </c>
      <c r="CB302">
        <v>0</v>
      </c>
      <c r="CC302">
        <v>0</v>
      </c>
      <c r="CD302">
        <v>929</v>
      </c>
      <c r="CE302">
        <v>308130</v>
      </c>
      <c r="CF302">
        <v>1512</v>
      </c>
      <c r="CG302" t="s">
        <v>7884</v>
      </c>
    </row>
    <row r="303" spans="1:85" x14ac:dyDescent="0.25">
      <c r="A303" t="s">
        <v>7933</v>
      </c>
      <c r="B303" t="s">
        <v>7881</v>
      </c>
      <c r="C303" t="s">
        <v>8417</v>
      </c>
      <c r="D303" t="s">
        <v>8418</v>
      </c>
      <c r="E303" s="525">
        <v>45657</v>
      </c>
      <c r="F303" s="525">
        <v>45775</v>
      </c>
      <c r="G303">
        <v>304773</v>
      </c>
      <c r="H303">
        <v>0</v>
      </c>
      <c r="I303">
        <v>1479214</v>
      </c>
      <c r="J303">
        <v>0</v>
      </c>
      <c r="K303">
        <v>0</v>
      </c>
      <c r="L303">
        <v>0</v>
      </c>
      <c r="M303">
        <v>0</v>
      </c>
      <c r="N303">
        <v>1783987</v>
      </c>
      <c r="O303">
        <v>0</v>
      </c>
      <c r="P303">
        <v>38227</v>
      </c>
      <c r="Q303">
        <v>88324</v>
      </c>
      <c r="R303">
        <v>0</v>
      </c>
      <c r="S303">
        <v>0</v>
      </c>
      <c r="T303">
        <v>55053</v>
      </c>
      <c r="U303">
        <v>0</v>
      </c>
      <c r="V303">
        <v>45806</v>
      </c>
      <c r="W303">
        <v>227410</v>
      </c>
      <c r="X303">
        <v>2011397</v>
      </c>
      <c r="Y303">
        <v>692883</v>
      </c>
      <c r="Z303">
        <v>70293</v>
      </c>
      <c r="AA303">
        <v>0</v>
      </c>
      <c r="AB303">
        <v>0</v>
      </c>
      <c r="AC303">
        <v>1354637</v>
      </c>
      <c r="AD303">
        <v>2306895</v>
      </c>
      <c r="AE303">
        <v>0</v>
      </c>
      <c r="AF303">
        <v>354497</v>
      </c>
      <c r="AG303">
        <v>4779205</v>
      </c>
      <c r="AH303">
        <v>6790602</v>
      </c>
      <c r="AI303">
        <v>3766815</v>
      </c>
      <c r="AJ303">
        <v>969364</v>
      </c>
      <c r="AK303">
        <v>449418</v>
      </c>
      <c r="AL303">
        <v>782301</v>
      </c>
      <c r="AM303">
        <v>1374075</v>
      </c>
      <c r="AN303">
        <v>39235</v>
      </c>
      <c r="AO303">
        <v>7381208</v>
      </c>
      <c r="AP303">
        <v>8216939</v>
      </c>
      <c r="AQ303">
        <v>15598147</v>
      </c>
      <c r="AR303">
        <v>-8807545</v>
      </c>
      <c r="AS303">
        <v>1320003</v>
      </c>
      <c r="AT303">
        <v>-472366</v>
      </c>
      <c r="AU303">
        <v>3084223</v>
      </c>
      <c r="AV303">
        <v>761327</v>
      </c>
      <c r="AW303">
        <v>4053622</v>
      </c>
      <c r="AX303">
        <v>0</v>
      </c>
      <c r="AY303">
        <v>635553</v>
      </c>
      <c r="AZ303">
        <v>9382362</v>
      </c>
      <c r="BA303">
        <v>574817</v>
      </c>
      <c r="BB303">
        <v>145131415</v>
      </c>
      <c r="BC303">
        <v>146120466</v>
      </c>
      <c r="BD303">
        <v>5672419</v>
      </c>
      <c r="BE303">
        <v>3872231</v>
      </c>
      <c r="BF303">
        <v>6584590</v>
      </c>
      <c r="BG303">
        <v>0</v>
      </c>
      <c r="BH303">
        <v>23488727</v>
      </c>
      <c r="BI303">
        <v>39617967</v>
      </c>
      <c r="BJ303">
        <v>0</v>
      </c>
      <c r="BK303">
        <v>11924616</v>
      </c>
      <c r="BL303">
        <v>0</v>
      </c>
      <c r="BM303">
        <v>11924616</v>
      </c>
      <c r="BN303">
        <v>0</v>
      </c>
      <c r="BO303">
        <v>0</v>
      </c>
      <c r="BP303">
        <v>0</v>
      </c>
      <c r="BQ303">
        <v>0</v>
      </c>
      <c r="BR303">
        <v>7814962</v>
      </c>
      <c r="BS303">
        <v>0</v>
      </c>
      <c r="BT303">
        <v>0</v>
      </c>
      <c r="BU303">
        <v>0</v>
      </c>
      <c r="BV303">
        <v>0</v>
      </c>
      <c r="BW303">
        <v>193515</v>
      </c>
      <c r="BX303">
        <v>180269415</v>
      </c>
      <c r="BY303">
        <v>1.57</v>
      </c>
      <c r="BZ303">
        <v>36725</v>
      </c>
      <c r="CA303">
        <v>9.2200000000000006</v>
      </c>
      <c r="CB303">
        <v>46</v>
      </c>
      <c r="CC303">
        <v>217514</v>
      </c>
      <c r="CD303">
        <v>1608237</v>
      </c>
      <c r="CE303">
        <v>170068</v>
      </c>
      <c r="CF303">
        <v>338933</v>
      </c>
      <c r="CG303" t="s">
        <v>7884</v>
      </c>
    </row>
    <row r="304" spans="1:85" x14ac:dyDescent="0.25">
      <c r="A304" t="s">
        <v>7899</v>
      </c>
      <c r="B304" t="s">
        <v>7881</v>
      </c>
      <c r="C304" t="s">
        <v>8419</v>
      </c>
      <c r="D304" t="s">
        <v>5467</v>
      </c>
      <c r="E304" s="525">
        <v>45473</v>
      </c>
      <c r="F304" s="525">
        <v>45644</v>
      </c>
      <c r="G304">
        <v>618605</v>
      </c>
      <c r="H304">
        <v>0</v>
      </c>
      <c r="I304">
        <v>3725152</v>
      </c>
      <c r="J304">
        <v>0</v>
      </c>
      <c r="K304">
        <v>99475</v>
      </c>
      <c r="L304">
        <v>0</v>
      </c>
      <c r="M304">
        <v>0</v>
      </c>
      <c r="N304">
        <v>4443232</v>
      </c>
      <c r="O304">
        <v>0</v>
      </c>
      <c r="P304">
        <v>0</v>
      </c>
      <c r="Q304">
        <v>91603</v>
      </c>
      <c r="R304">
        <v>0</v>
      </c>
      <c r="S304">
        <v>0</v>
      </c>
      <c r="T304">
        <v>309074</v>
      </c>
      <c r="U304">
        <v>0</v>
      </c>
      <c r="V304">
        <v>0</v>
      </c>
      <c r="W304">
        <v>400677</v>
      </c>
      <c r="X304">
        <v>4843909</v>
      </c>
      <c r="Y304">
        <v>345887</v>
      </c>
      <c r="Z304">
        <v>593</v>
      </c>
      <c r="AA304">
        <v>943270</v>
      </c>
      <c r="AB304">
        <v>128906</v>
      </c>
      <c r="AC304">
        <v>0</v>
      </c>
      <c r="AD304">
        <v>0</v>
      </c>
      <c r="AE304">
        <v>0</v>
      </c>
      <c r="AF304">
        <v>1695</v>
      </c>
      <c r="AG304">
        <v>1420351</v>
      </c>
      <c r="AH304">
        <v>6264260</v>
      </c>
      <c r="AI304">
        <v>1499468</v>
      </c>
      <c r="AJ304">
        <v>631460</v>
      </c>
      <c r="AK304">
        <v>296244</v>
      </c>
      <c r="AL304">
        <v>1905736</v>
      </c>
      <c r="AM304">
        <v>201</v>
      </c>
      <c r="AN304">
        <v>171267</v>
      </c>
      <c r="AO304">
        <v>4504376</v>
      </c>
      <c r="AP304">
        <v>935179</v>
      </c>
      <c r="AQ304">
        <v>5439555</v>
      </c>
      <c r="AR304">
        <v>824705</v>
      </c>
      <c r="AS304">
        <v>0</v>
      </c>
      <c r="AT304">
        <v>-3337</v>
      </c>
      <c r="AU304" s="1006">
        <v>36789910</v>
      </c>
      <c r="AV304">
        <v>2006061</v>
      </c>
      <c r="AW304">
        <v>0</v>
      </c>
      <c r="AX304">
        <v>0</v>
      </c>
      <c r="AY304">
        <v>11821918</v>
      </c>
      <c r="AZ304">
        <v>50614552</v>
      </c>
      <c r="BA304">
        <v>51439257</v>
      </c>
      <c r="BB304">
        <v>0</v>
      </c>
      <c r="BC304">
        <v>0</v>
      </c>
      <c r="BD304">
        <v>0</v>
      </c>
      <c r="BE304">
        <v>0</v>
      </c>
      <c r="BF304">
        <v>0</v>
      </c>
      <c r="BG304">
        <v>0</v>
      </c>
      <c r="BH304">
        <v>0</v>
      </c>
      <c r="BI304">
        <v>0</v>
      </c>
      <c r="BJ304">
        <v>0</v>
      </c>
      <c r="BK304">
        <v>0</v>
      </c>
      <c r="BL304">
        <v>0</v>
      </c>
      <c r="BM304">
        <v>0</v>
      </c>
      <c r="BN304">
        <v>0</v>
      </c>
      <c r="BO304">
        <v>0</v>
      </c>
      <c r="BP304">
        <v>0</v>
      </c>
      <c r="BQ304">
        <v>0</v>
      </c>
      <c r="BR304">
        <v>0</v>
      </c>
      <c r="BS304">
        <v>0</v>
      </c>
      <c r="BT304">
        <v>0</v>
      </c>
      <c r="BU304">
        <v>0</v>
      </c>
      <c r="BV304">
        <v>0</v>
      </c>
      <c r="BW304">
        <v>0</v>
      </c>
      <c r="BX304">
        <v>0</v>
      </c>
      <c r="BY304">
        <v>0</v>
      </c>
      <c r="BZ304">
        <v>0</v>
      </c>
      <c r="CA304">
        <v>0</v>
      </c>
      <c r="CB304">
        <v>0</v>
      </c>
      <c r="CC304">
        <v>0</v>
      </c>
      <c r="CD304">
        <v>0</v>
      </c>
      <c r="CE304">
        <v>0</v>
      </c>
      <c r="CF304">
        <v>0</v>
      </c>
      <c r="CG304" t="s">
        <v>7884</v>
      </c>
    </row>
    <row r="305" spans="1:85" x14ac:dyDescent="0.25">
      <c r="A305" t="s">
        <v>7899</v>
      </c>
      <c r="B305" t="s">
        <v>7881</v>
      </c>
      <c r="C305" t="s">
        <v>8420</v>
      </c>
      <c r="D305" t="s">
        <v>5754</v>
      </c>
      <c r="E305" s="525">
        <v>45473</v>
      </c>
      <c r="F305" s="525">
        <v>45644</v>
      </c>
      <c r="G305">
        <v>5366</v>
      </c>
      <c r="H305">
        <v>0</v>
      </c>
      <c r="I305">
        <v>54312</v>
      </c>
      <c r="J305">
        <v>0</v>
      </c>
      <c r="K305">
        <v>21312</v>
      </c>
      <c r="L305">
        <v>0</v>
      </c>
      <c r="M305">
        <v>0</v>
      </c>
      <c r="N305">
        <v>80990</v>
      </c>
      <c r="O305">
        <v>0</v>
      </c>
      <c r="P305">
        <v>0</v>
      </c>
      <c r="Q305">
        <v>257</v>
      </c>
      <c r="R305">
        <v>0</v>
      </c>
      <c r="S305">
        <v>0</v>
      </c>
      <c r="T305">
        <v>0</v>
      </c>
      <c r="U305">
        <v>0</v>
      </c>
      <c r="V305">
        <v>0</v>
      </c>
      <c r="W305">
        <v>257</v>
      </c>
      <c r="X305">
        <v>81247</v>
      </c>
      <c r="Y305">
        <v>14621</v>
      </c>
      <c r="Z305">
        <v>112</v>
      </c>
      <c r="AA305">
        <v>7461</v>
      </c>
      <c r="AB305">
        <v>0</v>
      </c>
      <c r="AC305">
        <v>0</v>
      </c>
      <c r="AD305">
        <v>0</v>
      </c>
      <c r="AE305">
        <v>0</v>
      </c>
      <c r="AF305">
        <v>200</v>
      </c>
      <c r="AG305">
        <v>22394</v>
      </c>
      <c r="AH305">
        <v>103641</v>
      </c>
      <c r="AI305">
        <v>466631</v>
      </c>
      <c r="AJ305">
        <v>70962</v>
      </c>
      <c r="AK305">
        <v>27253</v>
      </c>
      <c r="AL305">
        <v>124854</v>
      </c>
      <c r="AM305">
        <v>0</v>
      </c>
      <c r="AN305">
        <v>37238</v>
      </c>
      <c r="AO305">
        <v>726938</v>
      </c>
      <c r="AP305">
        <v>57214</v>
      </c>
      <c r="AQ305">
        <v>784152</v>
      </c>
      <c r="AR305">
        <v>-680511</v>
      </c>
      <c r="AS305">
        <v>0</v>
      </c>
      <c r="AT305">
        <v>-1494</v>
      </c>
      <c r="AU305">
        <v>705487</v>
      </c>
      <c r="AV305">
        <v>0</v>
      </c>
      <c r="AW305">
        <v>0</v>
      </c>
      <c r="AX305">
        <v>0</v>
      </c>
      <c r="AY305">
        <v>0</v>
      </c>
      <c r="AZ305">
        <v>703993</v>
      </c>
      <c r="BA305">
        <v>23482</v>
      </c>
      <c r="BB305">
        <v>0</v>
      </c>
      <c r="BC305">
        <v>0</v>
      </c>
      <c r="BD305">
        <v>0</v>
      </c>
      <c r="BE305">
        <v>0</v>
      </c>
      <c r="BF305">
        <v>0</v>
      </c>
      <c r="BG305">
        <v>0</v>
      </c>
      <c r="BH305">
        <v>0</v>
      </c>
      <c r="BI305">
        <v>0</v>
      </c>
      <c r="BJ305">
        <v>0</v>
      </c>
      <c r="BK305">
        <v>0</v>
      </c>
      <c r="BL305">
        <v>0</v>
      </c>
      <c r="BM305">
        <v>0</v>
      </c>
      <c r="BN305">
        <v>0</v>
      </c>
      <c r="BO305">
        <v>0</v>
      </c>
      <c r="BP305">
        <v>0</v>
      </c>
      <c r="BQ305">
        <v>0</v>
      </c>
      <c r="BR305">
        <v>0</v>
      </c>
      <c r="BS305">
        <v>0</v>
      </c>
      <c r="BT305">
        <v>0</v>
      </c>
      <c r="BU305">
        <v>0</v>
      </c>
      <c r="BV305">
        <v>0</v>
      </c>
      <c r="BW305">
        <v>0</v>
      </c>
      <c r="BX305">
        <v>0</v>
      </c>
      <c r="BY305">
        <v>0</v>
      </c>
      <c r="BZ305">
        <v>0</v>
      </c>
      <c r="CA305">
        <v>0</v>
      </c>
      <c r="CB305">
        <v>0</v>
      </c>
      <c r="CC305">
        <v>0</v>
      </c>
      <c r="CD305">
        <v>0</v>
      </c>
      <c r="CE305">
        <v>0</v>
      </c>
      <c r="CF305">
        <v>0</v>
      </c>
      <c r="CG305" t="s">
        <v>7884</v>
      </c>
    </row>
    <row r="306" spans="1:85" x14ac:dyDescent="0.25">
      <c r="A306" t="s">
        <v>7899</v>
      </c>
      <c r="B306" t="s">
        <v>7881</v>
      </c>
      <c r="C306" t="s">
        <v>8421</v>
      </c>
      <c r="D306" t="s">
        <v>5838</v>
      </c>
      <c r="E306" s="525">
        <v>45473</v>
      </c>
      <c r="F306" s="525">
        <v>45644</v>
      </c>
      <c r="G306">
        <v>137370</v>
      </c>
      <c r="H306">
        <v>0</v>
      </c>
      <c r="I306">
        <v>420463</v>
      </c>
      <c r="J306">
        <v>0</v>
      </c>
      <c r="K306">
        <v>4817</v>
      </c>
      <c r="L306">
        <v>0</v>
      </c>
      <c r="M306">
        <v>0</v>
      </c>
      <c r="N306">
        <v>562650</v>
      </c>
      <c r="O306">
        <v>0</v>
      </c>
      <c r="P306">
        <v>0</v>
      </c>
      <c r="Q306">
        <v>18902</v>
      </c>
      <c r="R306">
        <v>0</v>
      </c>
      <c r="S306">
        <v>0</v>
      </c>
      <c r="T306">
        <v>50501</v>
      </c>
      <c r="U306">
        <v>0</v>
      </c>
      <c r="V306">
        <v>0</v>
      </c>
      <c r="W306">
        <v>69403</v>
      </c>
      <c r="X306">
        <v>632053</v>
      </c>
      <c r="Y306">
        <v>146793</v>
      </c>
      <c r="Z306">
        <v>0</v>
      </c>
      <c r="AA306">
        <v>402182</v>
      </c>
      <c r="AB306">
        <v>30997</v>
      </c>
      <c r="AC306">
        <v>0</v>
      </c>
      <c r="AD306">
        <v>0</v>
      </c>
      <c r="AE306">
        <v>0</v>
      </c>
      <c r="AF306">
        <v>1869</v>
      </c>
      <c r="AG306">
        <v>581841</v>
      </c>
      <c r="AH306">
        <v>1213894</v>
      </c>
      <c r="AI306">
        <v>1050552</v>
      </c>
      <c r="AJ306">
        <v>208576</v>
      </c>
      <c r="AK306">
        <v>251155</v>
      </c>
      <c r="AL306">
        <v>761619</v>
      </c>
      <c r="AM306">
        <v>0</v>
      </c>
      <c r="AN306">
        <v>225424</v>
      </c>
      <c r="AO306">
        <v>2497326</v>
      </c>
      <c r="AP306">
        <v>315221</v>
      </c>
      <c r="AQ306">
        <v>2812547</v>
      </c>
      <c r="AR306">
        <v>-1598653</v>
      </c>
      <c r="AS306">
        <v>0</v>
      </c>
      <c r="AT306">
        <v>-1314</v>
      </c>
      <c r="AU306">
        <v>2723972</v>
      </c>
      <c r="AV306">
        <v>863193</v>
      </c>
      <c r="AW306">
        <v>0</v>
      </c>
      <c r="AX306">
        <v>0</v>
      </c>
      <c r="AY306">
        <v>4204</v>
      </c>
      <c r="AZ306">
        <v>3590055</v>
      </c>
      <c r="BA306">
        <v>1991402</v>
      </c>
      <c r="BB306">
        <v>0</v>
      </c>
      <c r="BC306">
        <v>0</v>
      </c>
      <c r="BD306">
        <v>0</v>
      </c>
      <c r="BE306">
        <v>0</v>
      </c>
      <c r="BF306">
        <v>0</v>
      </c>
      <c r="BG306">
        <v>0</v>
      </c>
      <c r="BH306">
        <v>0</v>
      </c>
      <c r="BI306">
        <v>0</v>
      </c>
      <c r="BJ306">
        <v>0</v>
      </c>
      <c r="BK306">
        <v>0</v>
      </c>
      <c r="BL306">
        <v>0</v>
      </c>
      <c r="BM306">
        <v>0</v>
      </c>
      <c r="BN306">
        <v>0</v>
      </c>
      <c r="BO306">
        <v>0</v>
      </c>
      <c r="BP306">
        <v>0</v>
      </c>
      <c r="BQ306">
        <v>0</v>
      </c>
      <c r="BR306">
        <v>0</v>
      </c>
      <c r="BS306">
        <v>0</v>
      </c>
      <c r="BT306">
        <v>0</v>
      </c>
      <c r="BU306">
        <v>0</v>
      </c>
      <c r="BV306">
        <v>0</v>
      </c>
      <c r="BW306">
        <v>0</v>
      </c>
      <c r="BX306">
        <v>0</v>
      </c>
      <c r="BY306">
        <v>0</v>
      </c>
      <c r="BZ306">
        <v>0</v>
      </c>
      <c r="CA306">
        <v>0</v>
      </c>
      <c r="CB306">
        <v>0</v>
      </c>
      <c r="CC306">
        <v>0</v>
      </c>
      <c r="CD306">
        <v>0</v>
      </c>
      <c r="CE306">
        <v>0</v>
      </c>
      <c r="CF306">
        <v>0</v>
      </c>
      <c r="CG306" t="s">
        <v>7884</v>
      </c>
    </row>
    <row r="307" spans="1:85" x14ac:dyDescent="0.25">
      <c r="A307" t="s">
        <v>7899</v>
      </c>
      <c r="B307" t="s">
        <v>7881</v>
      </c>
      <c r="C307" t="s">
        <v>8422</v>
      </c>
      <c r="D307" t="s">
        <v>6047</v>
      </c>
      <c r="E307" s="525">
        <v>45473</v>
      </c>
      <c r="F307" s="525">
        <v>45646</v>
      </c>
      <c r="G307">
        <v>29873</v>
      </c>
      <c r="H307">
        <v>0</v>
      </c>
      <c r="I307">
        <v>115716</v>
      </c>
      <c r="J307">
        <v>0</v>
      </c>
      <c r="K307">
        <v>2451</v>
      </c>
      <c r="L307">
        <v>0</v>
      </c>
      <c r="M307">
        <v>0</v>
      </c>
      <c r="N307">
        <v>148040</v>
      </c>
      <c r="O307">
        <v>0</v>
      </c>
      <c r="P307">
        <v>0</v>
      </c>
      <c r="Q307">
        <v>360</v>
      </c>
      <c r="R307">
        <v>0</v>
      </c>
      <c r="S307">
        <v>0</v>
      </c>
      <c r="T307">
        <v>0</v>
      </c>
      <c r="U307">
        <v>0</v>
      </c>
      <c r="V307">
        <v>0</v>
      </c>
      <c r="W307">
        <v>360</v>
      </c>
      <c r="X307">
        <v>148400</v>
      </c>
      <c r="Y307">
        <v>0</v>
      </c>
      <c r="Z307">
        <v>0</v>
      </c>
      <c r="AA307">
        <v>0</v>
      </c>
      <c r="AB307">
        <v>0</v>
      </c>
      <c r="AC307">
        <v>0</v>
      </c>
      <c r="AD307">
        <v>0</v>
      </c>
      <c r="AE307">
        <v>0</v>
      </c>
      <c r="AF307">
        <v>0</v>
      </c>
      <c r="AG307">
        <v>0</v>
      </c>
      <c r="AH307">
        <v>148400</v>
      </c>
      <c r="AI307">
        <v>473936</v>
      </c>
      <c r="AJ307">
        <v>58436</v>
      </c>
      <c r="AK307">
        <v>43230</v>
      </c>
      <c r="AL307">
        <v>116645</v>
      </c>
      <c r="AM307">
        <v>0</v>
      </c>
      <c r="AN307">
        <v>23154</v>
      </c>
      <c r="AO307">
        <v>715401</v>
      </c>
      <c r="AP307">
        <v>83954</v>
      </c>
      <c r="AQ307">
        <v>799355</v>
      </c>
      <c r="AR307">
        <v>-650955</v>
      </c>
      <c r="AS307">
        <v>0</v>
      </c>
      <c r="AT307">
        <v>-709</v>
      </c>
      <c r="AU307">
        <v>6023573</v>
      </c>
      <c r="AV307">
        <v>0</v>
      </c>
      <c r="AW307">
        <v>0</v>
      </c>
      <c r="AX307">
        <v>0</v>
      </c>
      <c r="AY307">
        <v>0</v>
      </c>
      <c r="AZ307">
        <v>6022864</v>
      </c>
      <c r="BA307">
        <v>5371909</v>
      </c>
      <c r="BB307">
        <v>0</v>
      </c>
      <c r="BC307">
        <v>0</v>
      </c>
      <c r="BD307">
        <v>0</v>
      </c>
      <c r="BE307">
        <v>0</v>
      </c>
      <c r="BF307">
        <v>0</v>
      </c>
      <c r="BG307">
        <v>0</v>
      </c>
      <c r="BH307">
        <v>0</v>
      </c>
      <c r="BI307">
        <v>0</v>
      </c>
      <c r="BJ307">
        <v>0</v>
      </c>
      <c r="BK307">
        <v>0</v>
      </c>
      <c r="BL307">
        <v>0</v>
      </c>
      <c r="BM307">
        <v>0</v>
      </c>
      <c r="BN307">
        <v>0</v>
      </c>
      <c r="BO307">
        <v>0</v>
      </c>
      <c r="BP307">
        <v>0</v>
      </c>
      <c r="BQ307">
        <v>0</v>
      </c>
      <c r="BR307">
        <v>0</v>
      </c>
      <c r="BS307">
        <v>0</v>
      </c>
      <c r="BT307">
        <v>0</v>
      </c>
      <c r="BU307">
        <v>0</v>
      </c>
      <c r="BV307">
        <v>0</v>
      </c>
      <c r="BW307">
        <v>0</v>
      </c>
      <c r="BX307">
        <v>0</v>
      </c>
      <c r="BY307">
        <v>0</v>
      </c>
      <c r="BZ307">
        <v>0</v>
      </c>
      <c r="CA307">
        <v>0</v>
      </c>
      <c r="CB307">
        <v>0</v>
      </c>
      <c r="CC307">
        <v>0</v>
      </c>
      <c r="CD307">
        <v>0</v>
      </c>
      <c r="CE307">
        <v>0</v>
      </c>
      <c r="CF307">
        <v>0</v>
      </c>
      <c r="CG307" t="s">
        <v>7884</v>
      </c>
    </row>
    <row r="308" spans="1:85" x14ac:dyDescent="0.25">
      <c r="A308" t="s">
        <v>7952</v>
      </c>
      <c r="B308" t="s">
        <v>7881</v>
      </c>
      <c r="C308" t="s">
        <v>8423</v>
      </c>
      <c r="D308" t="s">
        <v>8424</v>
      </c>
      <c r="E308" s="525">
        <v>45657</v>
      </c>
      <c r="F308" s="525">
        <v>45719</v>
      </c>
      <c r="G308">
        <v>1298511</v>
      </c>
      <c r="H308">
        <v>0</v>
      </c>
      <c r="I308">
        <v>739356</v>
      </c>
      <c r="J308">
        <v>0</v>
      </c>
      <c r="K308">
        <v>0</v>
      </c>
      <c r="L308">
        <v>0</v>
      </c>
      <c r="M308">
        <v>22620</v>
      </c>
      <c r="N308">
        <v>2060487</v>
      </c>
      <c r="O308">
        <v>0</v>
      </c>
      <c r="P308">
        <v>0</v>
      </c>
      <c r="Q308">
        <v>2699293</v>
      </c>
      <c r="R308">
        <v>120497</v>
      </c>
      <c r="S308">
        <v>253572</v>
      </c>
      <c r="T308">
        <v>494683</v>
      </c>
      <c r="U308">
        <v>14240</v>
      </c>
      <c r="V308">
        <v>0</v>
      </c>
      <c r="W308">
        <v>3582285</v>
      </c>
      <c r="X308">
        <v>5642772</v>
      </c>
      <c r="Y308">
        <v>245196</v>
      </c>
      <c r="Z308">
        <v>11411</v>
      </c>
      <c r="AA308">
        <v>0</v>
      </c>
      <c r="AB308">
        <v>0</v>
      </c>
      <c r="AC308">
        <v>0</v>
      </c>
      <c r="AD308">
        <v>1529033</v>
      </c>
      <c r="AE308">
        <v>0</v>
      </c>
      <c r="AF308">
        <v>525860</v>
      </c>
      <c r="AG308">
        <v>2311500</v>
      </c>
      <c r="AH308">
        <v>7954272</v>
      </c>
      <c r="AI308">
        <v>1619360</v>
      </c>
      <c r="AJ308">
        <v>261902</v>
      </c>
      <c r="AK308">
        <v>195705</v>
      </c>
      <c r="AL308">
        <v>714620</v>
      </c>
      <c r="AM308">
        <v>159644</v>
      </c>
      <c r="AN308">
        <v>491863</v>
      </c>
      <c r="AO308">
        <v>3443094</v>
      </c>
      <c r="AP308">
        <v>0</v>
      </c>
      <c r="AQ308">
        <v>3443094</v>
      </c>
      <c r="AR308">
        <v>4511178</v>
      </c>
      <c r="AS308">
        <v>360549</v>
      </c>
      <c r="AT308">
        <v>0</v>
      </c>
      <c r="AU308">
        <v>1956227</v>
      </c>
      <c r="AV308">
        <v>751915</v>
      </c>
      <c r="AW308">
        <v>0</v>
      </c>
      <c r="AX308">
        <v>0</v>
      </c>
      <c r="AY308">
        <v>0</v>
      </c>
      <c r="AZ308">
        <v>3068691</v>
      </c>
      <c r="BA308">
        <v>7579869</v>
      </c>
      <c r="BB308" s="1006">
        <v>141959370</v>
      </c>
      <c r="BC308" s="1006">
        <v>147420960</v>
      </c>
      <c r="BD308">
        <v>4500</v>
      </c>
      <c r="BE308">
        <v>1368612</v>
      </c>
      <c r="BF308">
        <v>2005160</v>
      </c>
      <c r="BG308">
        <v>1700303</v>
      </c>
      <c r="BH308">
        <v>120479</v>
      </c>
      <c r="BI308">
        <v>5199054</v>
      </c>
      <c r="BJ308">
        <v>0</v>
      </c>
      <c r="BK308">
        <v>8160000</v>
      </c>
      <c r="BL308">
        <v>0</v>
      </c>
      <c r="BM308">
        <v>8160000</v>
      </c>
      <c r="BN308">
        <v>0</v>
      </c>
      <c r="BO308">
        <v>0</v>
      </c>
      <c r="BP308">
        <v>0</v>
      </c>
      <c r="BQ308">
        <v>0</v>
      </c>
      <c r="BR308">
        <v>0</v>
      </c>
      <c r="BS308">
        <v>0</v>
      </c>
      <c r="BT308">
        <v>0</v>
      </c>
      <c r="BU308">
        <v>0</v>
      </c>
      <c r="BV308">
        <v>0</v>
      </c>
      <c r="BW308">
        <v>266140</v>
      </c>
      <c r="BX308">
        <v>346549257</v>
      </c>
      <c r="BY308">
        <v>3.73</v>
      </c>
      <c r="BZ308">
        <v>20738</v>
      </c>
      <c r="CA308">
        <v>7.74</v>
      </c>
      <c r="CB308">
        <v>20</v>
      </c>
      <c r="CC308">
        <v>145087</v>
      </c>
      <c r="CD308">
        <v>196090</v>
      </c>
      <c r="CE308">
        <v>571432</v>
      </c>
      <c r="CF308">
        <v>21547</v>
      </c>
      <c r="CG308" t="s">
        <v>7884</v>
      </c>
    </row>
    <row r="309" spans="1:85" x14ac:dyDescent="0.25">
      <c r="A309" t="s">
        <v>7913</v>
      </c>
      <c r="B309" t="s">
        <v>7881</v>
      </c>
      <c r="C309" t="s">
        <v>8199</v>
      </c>
      <c r="D309" t="s">
        <v>8425</v>
      </c>
      <c r="E309" s="525">
        <v>45657</v>
      </c>
      <c r="G309">
        <v>0</v>
      </c>
      <c r="H309">
        <v>0</v>
      </c>
      <c r="I309">
        <v>0</v>
      </c>
      <c r="J309">
        <v>0</v>
      </c>
      <c r="K309">
        <v>0</v>
      </c>
      <c r="L309">
        <v>0</v>
      </c>
      <c r="M309">
        <v>0</v>
      </c>
      <c r="N309">
        <v>0</v>
      </c>
      <c r="O309">
        <v>0</v>
      </c>
      <c r="P309">
        <v>0</v>
      </c>
      <c r="Q309">
        <v>0</v>
      </c>
      <c r="R309">
        <v>0</v>
      </c>
      <c r="S309">
        <v>0</v>
      </c>
      <c r="T309">
        <v>0</v>
      </c>
      <c r="U309">
        <v>0</v>
      </c>
      <c r="V309">
        <v>0</v>
      </c>
      <c r="W309">
        <v>0</v>
      </c>
      <c r="X309">
        <v>0</v>
      </c>
      <c r="Y309">
        <v>0</v>
      </c>
      <c r="Z309">
        <v>0</v>
      </c>
      <c r="AA309">
        <v>0</v>
      </c>
      <c r="AB309">
        <v>0</v>
      </c>
      <c r="AC309">
        <v>0</v>
      </c>
      <c r="AD309">
        <v>0</v>
      </c>
      <c r="AE309">
        <v>0</v>
      </c>
      <c r="AF309">
        <v>0</v>
      </c>
      <c r="AG309">
        <v>0</v>
      </c>
      <c r="AH309">
        <v>0</v>
      </c>
      <c r="AI309">
        <v>0</v>
      </c>
      <c r="AJ309">
        <v>0</v>
      </c>
      <c r="AK309">
        <v>0</v>
      </c>
      <c r="AL309">
        <v>0</v>
      </c>
      <c r="AM309">
        <v>0</v>
      </c>
      <c r="AN309">
        <v>0</v>
      </c>
      <c r="AO309">
        <v>0</v>
      </c>
      <c r="AP309">
        <v>0</v>
      </c>
      <c r="AQ309">
        <v>0</v>
      </c>
      <c r="AR309">
        <v>0</v>
      </c>
      <c r="AS309">
        <v>0</v>
      </c>
      <c r="AT309">
        <v>0</v>
      </c>
      <c r="AU309">
        <v>0</v>
      </c>
      <c r="AV309">
        <v>0</v>
      </c>
      <c r="AW309">
        <v>0</v>
      </c>
      <c r="AX309">
        <v>0</v>
      </c>
      <c r="AY309">
        <v>0</v>
      </c>
      <c r="AZ309">
        <v>0</v>
      </c>
      <c r="BA309">
        <v>0</v>
      </c>
      <c r="BB309">
        <v>0</v>
      </c>
      <c r="BC309">
        <v>0</v>
      </c>
      <c r="BD309">
        <v>0</v>
      </c>
      <c r="BE309">
        <v>0</v>
      </c>
      <c r="BF309">
        <v>0</v>
      </c>
      <c r="BG309">
        <v>0</v>
      </c>
      <c r="BH309">
        <v>0</v>
      </c>
      <c r="BI309">
        <v>0</v>
      </c>
      <c r="BJ309">
        <v>0</v>
      </c>
      <c r="BK309">
        <v>0</v>
      </c>
      <c r="BL309">
        <v>0</v>
      </c>
      <c r="BM309">
        <v>0</v>
      </c>
      <c r="BN309">
        <v>0</v>
      </c>
      <c r="BO309">
        <v>0</v>
      </c>
      <c r="BP309">
        <v>0</v>
      </c>
      <c r="BQ309">
        <v>0</v>
      </c>
      <c r="BR309">
        <v>0</v>
      </c>
      <c r="BS309">
        <v>0</v>
      </c>
      <c r="BT309">
        <v>0</v>
      </c>
      <c r="BU309">
        <v>0</v>
      </c>
      <c r="BV309">
        <v>0</v>
      </c>
      <c r="BW309">
        <v>0</v>
      </c>
      <c r="BX309">
        <v>0</v>
      </c>
      <c r="BY309">
        <v>0</v>
      </c>
      <c r="BZ309">
        <v>0</v>
      </c>
      <c r="CA309">
        <v>0</v>
      </c>
      <c r="CB309">
        <v>0</v>
      </c>
      <c r="CC309">
        <v>0</v>
      </c>
      <c r="CD309">
        <v>0</v>
      </c>
      <c r="CE309">
        <v>0</v>
      </c>
      <c r="CF309">
        <v>0</v>
      </c>
      <c r="CG309" t="s">
        <v>7884</v>
      </c>
    </row>
    <row r="310" spans="1:85" x14ac:dyDescent="0.25">
      <c r="A310" t="s">
        <v>8073</v>
      </c>
      <c r="B310" t="s">
        <v>7881</v>
      </c>
      <c r="C310" t="s">
        <v>8426</v>
      </c>
      <c r="D310" t="s">
        <v>8427</v>
      </c>
      <c r="E310" s="525">
        <v>45657</v>
      </c>
      <c r="F310" s="525">
        <v>45776</v>
      </c>
      <c r="G310">
        <v>428723</v>
      </c>
      <c r="H310">
        <v>0</v>
      </c>
      <c r="I310">
        <v>341812</v>
      </c>
      <c r="J310">
        <v>0</v>
      </c>
      <c r="K310">
        <v>0</v>
      </c>
      <c r="L310">
        <v>0</v>
      </c>
      <c r="M310">
        <v>0</v>
      </c>
      <c r="N310">
        <v>770535</v>
      </c>
      <c r="O310">
        <v>0</v>
      </c>
      <c r="P310">
        <v>0</v>
      </c>
      <c r="Q310">
        <v>71615</v>
      </c>
      <c r="R310">
        <v>682327</v>
      </c>
      <c r="S310">
        <v>0</v>
      </c>
      <c r="T310">
        <v>151558</v>
      </c>
      <c r="U310">
        <v>0</v>
      </c>
      <c r="V310">
        <v>2106857</v>
      </c>
      <c r="W310">
        <v>3012357</v>
      </c>
      <c r="X310">
        <v>3782892</v>
      </c>
      <c r="Y310">
        <v>388494</v>
      </c>
      <c r="Z310">
        <v>90139</v>
      </c>
      <c r="AA310">
        <v>0</v>
      </c>
      <c r="AB310">
        <v>0</v>
      </c>
      <c r="AC310">
        <v>463970</v>
      </c>
      <c r="AD310">
        <v>2449007</v>
      </c>
      <c r="AE310">
        <v>0</v>
      </c>
      <c r="AF310">
        <v>0</v>
      </c>
      <c r="AG310">
        <v>3391610</v>
      </c>
      <c r="AH310">
        <v>7174502</v>
      </c>
      <c r="AI310">
        <v>2076395</v>
      </c>
      <c r="AJ310">
        <v>645286</v>
      </c>
      <c r="AK310">
        <v>288132</v>
      </c>
      <c r="AL310">
        <v>3060335</v>
      </c>
      <c r="AM310">
        <v>0</v>
      </c>
      <c r="AN310">
        <v>292318</v>
      </c>
      <c r="AO310">
        <v>6362466</v>
      </c>
      <c r="AP310">
        <v>0</v>
      </c>
      <c r="AQ310">
        <v>6362466</v>
      </c>
      <c r="AR310">
        <v>812036</v>
      </c>
      <c r="AS310">
        <v>120312</v>
      </c>
      <c r="AT310">
        <v>-40</v>
      </c>
      <c r="AU310">
        <v>3869022</v>
      </c>
      <c r="AV310">
        <v>975778</v>
      </c>
      <c r="AW310">
        <v>0</v>
      </c>
      <c r="AX310">
        <v>0</v>
      </c>
      <c r="AY310">
        <v>0</v>
      </c>
      <c r="AZ310">
        <v>4965072</v>
      </c>
      <c r="BA310">
        <v>5777108</v>
      </c>
      <c r="BB310">
        <v>62673683</v>
      </c>
      <c r="BC310">
        <v>68450791</v>
      </c>
      <c r="BD310">
        <v>371399</v>
      </c>
      <c r="BE310">
        <v>1636433</v>
      </c>
      <c r="BF310">
        <v>0</v>
      </c>
      <c r="BG310">
        <v>0</v>
      </c>
      <c r="BH310">
        <v>1630298</v>
      </c>
      <c r="BI310">
        <v>3638130</v>
      </c>
      <c r="BJ310">
        <v>0</v>
      </c>
      <c r="BK310">
        <v>0</v>
      </c>
      <c r="BL310">
        <v>0</v>
      </c>
      <c r="BM310">
        <v>0</v>
      </c>
      <c r="BN310">
        <v>0</v>
      </c>
      <c r="BO310">
        <v>0</v>
      </c>
      <c r="BP310">
        <v>0</v>
      </c>
      <c r="BQ310">
        <v>0</v>
      </c>
      <c r="BR310">
        <v>0</v>
      </c>
      <c r="BS310">
        <v>0</v>
      </c>
      <c r="BT310">
        <v>0</v>
      </c>
      <c r="BU310">
        <v>0</v>
      </c>
      <c r="BV310">
        <v>0</v>
      </c>
      <c r="BW310">
        <v>242118</v>
      </c>
      <c r="BX310">
        <v>490046832</v>
      </c>
      <c r="BY310">
        <v>0.75</v>
      </c>
      <c r="BZ310">
        <v>87206</v>
      </c>
      <c r="CA310">
        <v>3.18</v>
      </c>
      <c r="CB310">
        <v>26</v>
      </c>
      <c r="CC310">
        <v>0</v>
      </c>
      <c r="CD310">
        <v>0</v>
      </c>
      <c r="CE310">
        <v>0</v>
      </c>
      <c r="CF310">
        <v>0</v>
      </c>
      <c r="CG310" t="s">
        <v>7884</v>
      </c>
    </row>
    <row r="311" spans="1:85" x14ac:dyDescent="0.25">
      <c r="A311" t="s">
        <v>7939</v>
      </c>
      <c r="B311" t="s">
        <v>7881</v>
      </c>
      <c r="C311" t="s">
        <v>8428</v>
      </c>
      <c r="D311" t="s">
        <v>8429</v>
      </c>
      <c r="E311" s="525">
        <v>45657</v>
      </c>
      <c r="F311" s="525">
        <v>45855</v>
      </c>
      <c r="G311">
        <v>1147838</v>
      </c>
      <c r="H311">
        <v>0</v>
      </c>
      <c r="I311">
        <v>1383932</v>
      </c>
      <c r="J311">
        <v>0</v>
      </c>
      <c r="K311">
        <v>0</v>
      </c>
      <c r="L311">
        <v>0</v>
      </c>
      <c r="M311">
        <v>0</v>
      </c>
      <c r="N311">
        <v>2531770</v>
      </c>
      <c r="O311">
        <v>0</v>
      </c>
      <c r="P311">
        <v>80531</v>
      </c>
      <c r="Q311">
        <v>95209</v>
      </c>
      <c r="R311">
        <v>273407</v>
      </c>
      <c r="S311">
        <v>0</v>
      </c>
      <c r="T311">
        <v>68770</v>
      </c>
      <c r="U311">
        <v>0</v>
      </c>
      <c r="V311">
        <v>125073</v>
      </c>
      <c r="W311">
        <v>642990</v>
      </c>
      <c r="X311">
        <v>3174760</v>
      </c>
      <c r="Y311">
        <v>331017</v>
      </c>
      <c r="Z311">
        <v>177569</v>
      </c>
      <c r="AA311">
        <v>0</v>
      </c>
      <c r="AB311">
        <v>86641</v>
      </c>
      <c r="AC311">
        <v>1321536</v>
      </c>
      <c r="AD311">
        <v>2676826</v>
      </c>
      <c r="AE311">
        <v>0</v>
      </c>
      <c r="AF311">
        <v>71567</v>
      </c>
      <c r="AG311">
        <v>4665156</v>
      </c>
      <c r="AH311">
        <v>7839916</v>
      </c>
      <c r="AI311">
        <v>4059038</v>
      </c>
      <c r="AJ311">
        <v>708459</v>
      </c>
      <c r="AK311">
        <v>670237</v>
      </c>
      <c r="AL311">
        <v>2514378</v>
      </c>
      <c r="AM311">
        <v>328984</v>
      </c>
      <c r="AN311">
        <v>358809</v>
      </c>
      <c r="AO311">
        <v>8639905</v>
      </c>
      <c r="AP311">
        <v>6325889</v>
      </c>
      <c r="AQ311">
        <v>14965794</v>
      </c>
      <c r="AR311">
        <v>-7125878</v>
      </c>
      <c r="AS311">
        <v>197052</v>
      </c>
      <c r="AT311">
        <v>0</v>
      </c>
      <c r="AU311">
        <v>12899348</v>
      </c>
      <c r="AV311">
        <v>900421</v>
      </c>
      <c r="AW311">
        <v>0</v>
      </c>
      <c r="AX311">
        <v>0</v>
      </c>
      <c r="AY311">
        <v>0</v>
      </c>
      <c r="AZ311">
        <v>13996821</v>
      </c>
      <c r="BA311">
        <v>6870943</v>
      </c>
      <c r="BB311">
        <v>107352743</v>
      </c>
      <c r="BC311">
        <v>114223686</v>
      </c>
      <c r="BD311">
        <v>2157846</v>
      </c>
      <c r="BE311">
        <v>8722741</v>
      </c>
      <c r="BF311">
        <v>0</v>
      </c>
      <c r="BG311">
        <v>1940519</v>
      </c>
      <c r="BH311">
        <v>6692120</v>
      </c>
      <c r="BI311">
        <v>19513226</v>
      </c>
      <c r="BJ311">
        <v>0</v>
      </c>
      <c r="BK311">
        <v>3090521</v>
      </c>
      <c r="BL311">
        <v>0</v>
      </c>
      <c r="BM311">
        <v>3090521</v>
      </c>
      <c r="BN311">
        <v>0</v>
      </c>
      <c r="BO311">
        <v>0</v>
      </c>
      <c r="BP311">
        <v>0</v>
      </c>
      <c r="BQ311">
        <v>0</v>
      </c>
      <c r="BR311">
        <v>4119152</v>
      </c>
      <c r="BS311">
        <v>0</v>
      </c>
      <c r="BT311">
        <v>0</v>
      </c>
      <c r="BU311">
        <v>0</v>
      </c>
      <c r="BV311">
        <v>0</v>
      </c>
      <c r="BW311">
        <v>223118</v>
      </c>
      <c r="BX311">
        <v>280143638</v>
      </c>
      <c r="BY311">
        <v>4.25</v>
      </c>
      <c r="BZ311">
        <v>34910</v>
      </c>
      <c r="CA311">
        <v>11.35</v>
      </c>
      <c r="CB311">
        <v>49</v>
      </c>
      <c r="CC311">
        <v>543078</v>
      </c>
      <c r="CD311">
        <v>496436</v>
      </c>
      <c r="CE311">
        <v>387521</v>
      </c>
      <c r="CF311">
        <v>1316156</v>
      </c>
      <c r="CG311" t="s">
        <v>7884</v>
      </c>
    </row>
    <row r="312" spans="1:85" x14ac:dyDescent="0.25">
      <c r="A312" t="s">
        <v>7892</v>
      </c>
      <c r="B312" t="s">
        <v>7886</v>
      </c>
      <c r="C312" t="s">
        <v>8430</v>
      </c>
      <c r="D312" t="s">
        <v>8431</v>
      </c>
      <c r="E312" s="525">
        <v>45565</v>
      </c>
      <c r="F312" s="525">
        <v>45747</v>
      </c>
      <c r="G312">
        <v>4213075</v>
      </c>
      <c r="H312">
        <v>0</v>
      </c>
      <c r="I312">
        <v>3053598</v>
      </c>
      <c r="J312">
        <v>0</v>
      </c>
      <c r="K312">
        <v>0</v>
      </c>
      <c r="L312">
        <v>0</v>
      </c>
      <c r="M312">
        <v>1542715</v>
      </c>
      <c r="N312">
        <v>8809388</v>
      </c>
      <c r="O312">
        <v>13802</v>
      </c>
      <c r="P312">
        <v>0</v>
      </c>
      <c r="Q312">
        <v>209685</v>
      </c>
      <c r="R312">
        <v>111022</v>
      </c>
      <c r="S312">
        <v>0</v>
      </c>
      <c r="T312">
        <v>98174</v>
      </c>
      <c r="U312">
        <v>49419</v>
      </c>
      <c r="V312">
        <v>365593</v>
      </c>
      <c r="W312">
        <v>847695</v>
      </c>
      <c r="X312">
        <v>9657083</v>
      </c>
      <c r="Y312">
        <v>298113</v>
      </c>
      <c r="Z312">
        <v>630328</v>
      </c>
      <c r="AA312">
        <v>260938</v>
      </c>
      <c r="AB312">
        <v>241433</v>
      </c>
      <c r="AC312">
        <v>4215540</v>
      </c>
      <c r="AD312">
        <v>1313750</v>
      </c>
      <c r="AE312">
        <v>0</v>
      </c>
      <c r="AF312">
        <v>3907193</v>
      </c>
      <c r="AG312">
        <v>10867295</v>
      </c>
      <c r="AH312">
        <v>20524378</v>
      </c>
      <c r="AI312">
        <v>5529822</v>
      </c>
      <c r="AJ312">
        <v>775081</v>
      </c>
      <c r="AK312">
        <v>427843</v>
      </c>
      <c r="AL312">
        <v>4696380</v>
      </c>
      <c r="AM312">
        <v>307596</v>
      </c>
      <c r="AN312">
        <v>1023945</v>
      </c>
      <c r="AO312">
        <v>12760667</v>
      </c>
      <c r="AP312">
        <v>0</v>
      </c>
      <c r="AQ312">
        <v>12760667</v>
      </c>
      <c r="AR312">
        <v>7763711</v>
      </c>
      <c r="AS312">
        <v>3824904</v>
      </c>
      <c r="AT312">
        <v>-2172290</v>
      </c>
      <c r="AU312">
        <v>507616</v>
      </c>
      <c r="AV312">
        <v>2422975</v>
      </c>
      <c r="AW312">
        <v>19196907</v>
      </c>
      <c r="AX312">
        <v>-7763711</v>
      </c>
      <c r="AY312">
        <v>1012451</v>
      </c>
      <c r="AZ312">
        <v>17028852</v>
      </c>
      <c r="BA312">
        <v>24792563</v>
      </c>
      <c r="BB312">
        <v>172097405</v>
      </c>
      <c r="BC312">
        <v>196889968</v>
      </c>
      <c r="BD312">
        <v>20582955</v>
      </c>
      <c r="BE312">
        <v>80878497</v>
      </c>
      <c r="BF312">
        <v>0</v>
      </c>
      <c r="BG312">
        <v>4501306</v>
      </c>
      <c r="BH312">
        <v>232414</v>
      </c>
      <c r="BI312">
        <v>106195172</v>
      </c>
      <c r="BJ312">
        <v>0</v>
      </c>
      <c r="BK312">
        <v>0</v>
      </c>
      <c r="BL312">
        <v>0</v>
      </c>
      <c r="BM312">
        <v>0</v>
      </c>
      <c r="BN312">
        <v>27970253</v>
      </c>
      <c r="BO312">
        <v>0</v>
      </c>
      <c r="BP312">
        <v>0</v>
      </c>
      <c r="BQ312">
        <v>27970253</v>
      </c>
      <c r="BR312">
        <v>32370526</v>
      </c>
      <c r="BS312">
        <v>0</v>
      </c>
      <c r="BT312">
        <v>0</v>
      </c>
      <c r="BU312">
        <v>0</v>
      </c>
      <c r="BV312">
        <v>0</v>
      </c>
      <c r="BW312">
        <v>719166</v>
      </c>
      <c r="BX312" s="1006">
        <v>913145000</v>
      </c>
      <c r="BY312">
        <v>4.5199999999999996</v>
      </c>
      <c r="BZ312">
        <v>57819</v>
      </c>
      <c r="CA312">
        <v>12.25</v>
      </c>
      <c r="CB312">
        <v>22</v>
      </c>
      <c r="CC312">
        <v>2983795</v>
      </c>
      <c r="CD312">
        <v>2224726</v>
      </c>
      <c r="CE312">
        <v>849815</v>
      </c>
      <c r="CF312">
        <v>112842</v>
      </c>
      <c r="CG312" t="s">
        <v>7884</v>
      </c>
    </row>
    <row r="313" spans="1:85" x14ac:dyDescent="0.25">
      <c r="A313" t="s">
        <v>7885</v>
      </c>
      <c r="B313" t="s">
        <v>7881</v>
      </c>
      <c r="C313" t="s">
        <v>8432</v>
      </c>
      <c r="D313" t="s">
        <v>8433</v>
      </c>
      <c r="E313" s="525">
        <v>45473</v>
      </c>
      <c r="F313" s="525">
        <v>45638</v>
      </c>
      <c r="G313">
        <v>51260</v>
      </c>
      <c r="H313">
        <v>0</v>
      </c>
      <c r="I313">
        <v>42422</v>
      </c>
      <c r="J313">
        <v>0</v>
      </c>
      <c r="K313">
        <v>0</v>
      </c>
      <c r="L313">
        <v>0</v>
      </c>
      <c r="M313">
        <v>0</v>
      </c>
      <c r="N313">
        <v>93682</v>
      </c>
      <c r="O313">
        <v>4762</v>
      </c>
      <c r="P313">
        <v>32496</v>
      </c>
      <c r="Q313">
        <v>40877</v>
      </c>
      <c r="R313">
        <v>97444</v>
      </c>
      <c r="S313">
        <v>27245</v>
      </c>
      <c r="T313">
        <v>38589</v>
      </c>
      <c r="U313">
        <v>25538</v>
      </c>
      <c r="V313">
        <v>2174</v>
      </c>
      <c r="W313">
        <v>269125</v>
      </c>
      <c r="X313">
        <v>362807</v>
      </c>
      <c r="Y313">
        <v>80887</v>
      </c>
      <c r="Z313">
        <v>10770</v>
      </c>
      <c r="AA313">
        <v>0</v>
      </c>
      <c r="AB313">
        <v>106340</v>
      </c>
      <c r="AC313">
        <v>272324</v>
      </c>
      <c r="AD313">
        <v>0</v>
      </c>
      <c r="AE313">
        <v>0</v>
      </c>
      <c r="AF313">
        <v>156902</v>
      </c>
      <c r="AG313">
        <v>627223</v>
      </c>
      <c r="AH313">
        <v>990030</v>
      </c>
      <c r="AI313">
        <v>744012</v>
      </c>
      <c r="AJ313">
        <v>122085</v>
      </c>
      <c r="AK313">
        <v>114702</v>
      </c>
      <c r="AL313">
        <v>81363</v>
      </c>
      <c r="AM313">
        <v>42360</v>
      </c>
      <c r="AN313">
        <v>330499</v>
      </c>
      <c r="AO313">
        <v>1435021</v>
      </c>
      <c r="AP313">
        <v>2367206</v>
      </c>
      <c r="AQ313">
        <v>3802227</v>
      </c>
      <c r="AR313">
        <v>-2812197</v>
      </c>
      <c r="AS313">
        <v>244295</v>
      </c>
      <c r="AT313">
        <v>0</v>
      </c>
      <c r="AU313">
        <v>5306630</v>
      </c>
      <c r="AV313">
        <v>164963</v>
      </c>
      <c r="AW313">
        <v>0</v>
      </c>
      <c r="AX313">
        <v>0</v>
      </c>
      <c r="AY313">
        <v>14815</v>
      </c>
      <c r="AZ313">
        <v>5730703</v>
      </c>
      <c r="BA313">
        <v>2918506</v>
      </c>
      <c r="BB313">
        <v>33166275</v>
      </c>
      <c r="BC313">
        <v>36084781</v>
      </c>
      <c r="BD313">
        <v>5103889</v>
      </c>
      <c r="BE313">
        <v>0</v>
      </c>
      <c r="BF313">
        <v>0</v>
      </c>
      <c r="BG313">
        <v>0</v>
      </c>
      <c r="BH313">
        <v>0</v>
      </c>
      <c r="BI313">
        <v>5103889</v>
      </c>
      <c r="BJ313">
        <v>0</v>
      </c>
      <c r="BK313">
        <v>0</v>
      </c>
      <c r="BL313">
        <v>0</v>
      </c>
      <c r="BM313">
        <v>0</v>
      </c>
      <c r="BN313">
        <v>2732034</v>
      </c>
      <c r="BO313">
        <v>0</v>
      </c>
      <c r="BP313">
        <v>0</v>
      </c>
      <c r="BQ313">
        <v>2732034</v>
      </c>
      <c r="BR313">
        <v>651519</v>
      </c>
      <c r="BS313">
        <v>0</v>
      </c>
      <c r="BT313">
        <v>0</v>
      </c>
      <c r="BU313">
        <v>0</v>
      </c>
      <c r="BV313">
        <v>0</v>
      </c>
      <c r="BW313">
        <v>33817</v>
      </c>
      <c r="BX313">
        <v>0</v>
      </c>
      <c r="BY313">
        <v>1.65</v>
      </c>
      <c r="BZ313">
        <v>25301</v>
      </c>
      <c r="CA313">
        <v>2.77</v>
      </c>
      <c r="CB313">
        <v>9</v>
      </c>
      <c r="CC313">
        <v>25538</v>
      </c>
      <c r="CD313">
        <v>10668</v>
      </c>
      <c r="CE313">
        <v>67225</v>
      </c>
      <c r="CF313">
        <v>62675</v>
      </c>
      <c r="CG313" t="s">
        <v>7884</v>
      </c>
    </row>
    <row r="314" spans="1:85" x14ac:dyDescent="0.25">
      <c r="A314" t="s">
        <v>8013</v>
      </c>
      <c r="B314" t="s">
        <v>7881</v>
      </c>
      <c r="C314" t="s">
        <v>8434</v>
      </c>
      <c r="D314" t="s">
        <v>8435</v>
      </c>
      <c r="E314" s="525">
        <v>45657</v>
      </c>
      <c r="F314" s="525">
        <v>45659</v>
      </c>
      <c r="G314">
        <v>62097</v>
      </c>
      <c r="H314">
        <v>0</v>
      </c>
      <c r="I314">
        <v>129973</v>
      </c>
      <c r="J314">
        <v>0</v>
      </c>
      <c r="K314">
        <v>35092</v>
      </c>
      <c r="L314">
        <v>0</v>
      </c>
      <c r="M314">
        <v>0</v>
      </c>
      <c r="N314">
        <v>227162</v>
      </c>
      <c r="O314">
        <v>1290</v>
      </c>
      <c r="P314">
        <v>0</v>
      </c>
      <c r="Q314">
        <v>0</v>
      </c>
      <c r="R314">
        <v>23451</v>
      </c>
      <c r="S314">
        <v>0</v>
      </c>
      <c r="T314">
        <v>0</v>
      </c>
      <c r="U314">
        <v>16194</v>
      </c>
      <c r="V314">
        <v>13821</v>
      </c>
      <c r="W314">
        <v>54756</v>
      </c>
      <c r="X314">
        <v>281918</v>
      </c>
      <c r="Y314">
        <v>207848</v>
      </c>
      <c r="Z314">
        <v>0</v>
      </c>
      <c r="AA314">
        <v>0</v>
      </c>
      <c r="AB314">
        <v>0</v>
      </c>
      <c r="AC314">
        <v>0</v>
      </c>
      <c r="AD314">
        <v>0</v>
      </c>
      <c r="AE314">
        <v>0</v>
      </c>
      <c r="AF314">
        <v>415141</v>
      </c>
      <c r="AG314">
        <v>622989</v>
      </c>
      <c r="AH314">
        <v>904907</v>
      </c>
      <c r="AI314">
        <v>439439</v>
      </c>
      <c r="AJ314">
        <v>51586</v>
      </c>
      <c r="AK314">
        <v>0</v>
      </c>
      <c r="AL314">
        <v>53530</v>
      </c>
      <c r="AM314">
        <v>17073</v>
      </c>
      <c r="AN314">
        <v>309317</v>
      </c>
      <c r="AO314">
        <v>870945</v>
      </c>
      <c r="AP314">
        <v>0</v>
      </c>
      <c r="AQ314">
        <v>870945</v>
      </c>
      <c r="AR314">
        <v>33962</v>
      </c>
      <c r="AS314">
        <v>51119</v>
      </c>
      <c r="AT314">
        <v>-16500</v>
      </c>
      <c r="AU314">
        <v>7593285</v>
      </c>
      <c r="AV314">
        <v>39179</v>
      </c>
      <c r="AW314">
        <v>0</v>
      </c>
      <c r="AX314">
        <v>0</v>
      </c>
      <c r="AY314">
        <v>0</v>
      </c>
      <c r="AZ314">
        <v>7667083</v>
      </c>
      <c r="BA314">
        <v>7701045</v>
      </c>
      <c r="BB314">
        <v>0</v>
      </c>
      <c r="BC314">
        <v>0</v>
      </c>
      <c r="BD314">
        <v>7675010</v>
      </c>
      <c r="BE314">
        <v>0</v>
      </c>
      <c r="BF314">
        <v>0</v>
      </c>
      <c r="BG314">
        <v>0</v>
      </c>
      <c r="BH314">
        <v>0</v>
      </c>
      <c r="BI314">
        <v>7675010</v>
      </c>
      <c r="BJ314">
        <v>535000</v>
      </c>
      <c r="BK314">
        <v>0</v>
      </c>
      <c r="BL314">
        <v>0</v>
      </c>
      <c r="BM314">
        <v>535000</v>
      </c>
      <c r="BN314">
        <v>0</v>
      </c>
      <c r="BO314">
        <v>0</v>
      </c>
      <c r="BP314">
        <v>0</v>
      </c>
      <c r="BQ314">
        <v>0</v>
      </c>
      <c r="BR314">
        <v>0</v>
      </c>
      <c r="BS314">
        <v>275000</v>
      </c>
      <c r="BT314">
        <v>0</v>
      </c>
      <c r="BU314">
        <v>30000</v>
      </c>
      <c r="BV314">
        <v>0</v>
      </c>
      <c r="BW314">
        <v>9346</v>
      </c>
      <c r="BX314" s="1006">
        <v>27683000</v>
      </c>
      <c r="BY314">
        <v>2.2200000000000002</v>
      </c>
      <c r="BZ314">
        <v>1500</v>
      </c>
      <c r="CA314">
        <v>24.31</v>
      </c>
      <c r="CB314">
        <v>0</v>
      </c>
      <c r="CC314">
        <v>0</v>
      </c>
      <c r="CD314">
        <v>46100</v>
      </c>
      <c r="CE314">
        <v>110833</v>
      </c>
      <c r="CF314">
        <v>36929</v>
      </c>
      <c r="CG314" t="s">
        <v>7884</v>
      </c>
    </row>
    <row r="315" spans="1:85" x14ac:dyDescent="0.25">
      <c r="A315" t="s">
        <v>7913</v>
      </c>
      <c r="B315" t="s">
        <v>7881</v>
      </c>
      <c r="C315" t="s">
        <v>8436</v>
      </c>
      <c r="D315" t="s">
        <v>8437</v>
      </c>
      <c r="E315" s="525">
        <v>45657</v>
      </c>
      <c r="F315" s="525">
        <v>45817</v>
      </c>
      <c r="G315">
        <v>62237</v>
      </c>
      <c r="H315">
        <v>0</v>
      </c>
      <c r="I315">
        <v>66524</v>
      </c>
      <c r="J315">
        <v>0</v>
      </c>
      <c r="K315">
        <v>0</v>
      </c>
      <c r="L315">
        <v>0</v>
      </c>
      <c r="M315">
        <v>15542</v>
      </c>
      <c r="N315">
        <v>144303</v>
      </c>
      <c r="O315">
        <v>4600</v>
      </c>
      <c r="P315">
        <v>18822</v>
      </c>
      <c r="Q315">
        <v>3146261</v>
      </c>
      <c r="R315">
        <v>571698</v>
      </c>
      <c r="S315">
        <v>0</v>
      </c>
      <c r="T315">
        <v>37864</v>
      </c>
      <c r="U315">
        <v>10692</v>
      </c>
      <c r="V315">
        <v>14493</v>
      </c>
      <c r="W315">
        <v>3804430</v>
      </c>
      <c r="X315">
        <v>3948733</v>
      </c>
      <c r="Y315">
        <v>1386668</v>
      </c>
      <c r="Z315">
        <v>9147</v>
      </c>
      <c r="AA315">
        <v>0</v>
      </c>
      <c r="AB315">
        <v>8059</v>
      </c>
      <c r="AC315">
        <v>103025</v>
      </c>
      <c r="AD315">
        <v>459011</v>
      </c>
      <c r="AE315">
        <v>0</v>
      </c>
      <c r="AF315">
        <v>176717</v>
      </c>
      <c r="AG315">
        <v>2142627</v>
      </c>
      <c r="AH315">
        <v>6091360</v>
      </c>
      <c r="AI315">
        <v>1394607</v>
      </c>
      <c r="AJ315">
        <v>368369</v>
      </c>
      <c r="AK315">
        <v>2958570</v>
      </c>
      <c r="AL315">
        <v>150076</v>
      </c>
      <c r="AM315">
        <v>239681</v>
      </c>
      <c r="AN315">
        <v>126935</v>
      </c>
      <c r="AO315">
        <v>5238238</v>
      </c>
      <c r="AP315">
        <v>0</v>
      </c>
      <c r="AQ315">
        <v>5238238</v>
      </c>
      <c r="AR315">
        <v>853122</v>
      </c>
      <c r="AS315">
        <v>729</v>
      </c>
      <c r="AT315">
        <v>0</v>
      </c>
      <c r="AU315">
        <v>6157743</v>
      </c>
      <c r="AV315">
        <v>217963</v>
      </c>
      <c r="AW315">
        <v>0</v>
      </c>
      <c r="AX315">
        <v>0</v>
      </c>
      <c r="AY315">
        <v>-79253</v>
      </c>
      <c r="AZ315">
        <v>6297182</v>
      </c>
      <c r="BA315">
        <v>7150304</v>
      </c>
      <c r="BB315">
        <v>91967582</v>
      </c>
      <c r="BC315">
        <v>99117886</v>
      </c>
      <c r="BD315">
        <v>1642385</v>
      </c>
      <c r="BE315">
        <v>0</v>
      </c>
      <c r="BF315">
        <v>0</v>
      </c>
      <c r="BG315">
        <v>0</v>
      </c>
      <c r="BH315">
        <v>5274224</v>
      </c>
      <c r="BI315">
        <v>6916609</v>
      </c>
      <c r="BJ315">
        <v>0</v>
      </c>
      <c r="BK315">
        <v>0</v>
      </c>
      <c r="BL315">
        <v>0</v>
      </c>
      <c r="BM315">
        <v>0</v>
      </c>
      <c r="BN315">
        <v>0</v>
      </c>
      <c r="BO315">
        <v>0</v>
      </c>
      <c r="BP315">
        <v>74778</v>
      </c>
      <c r="BQ315">
        <v>74778</v>
      </c>
      <c r="BR315">
        <v>0</v>
      </c>
      <c r="BS315">
        <v>0</v>
      </c>
      <c r="BT315">
        <v>0</v>
      </c>
      <c r="BU315">
        <v>0</v>
      </c>
      <c r="BV315">
        <v>0</v>
      </c>
      <c r="BW315">
        <v>44447</v>
      </c>
      <c r="BX315" s="1006">
        <v>74485560</v>
      </c>
      <c r="BY315">
        <v>1.1499999999999999</v>
      </c>
      <c r="BZ315">
        <v>17867</v>
      </c>
      <c r="CA315">
        <v>3.25</v>
      </c>
      <c r="CB315">
        <v>12</v>
      </c>
      <c r="CC315">
        <v>133391</v>
      </c>
      <c r="CD315">
        <v>219888</v>
      </c>
      <c r="CE315">
        <v>402324</v>
      </c>
      <c r="CF315">
        <v>10056</v>
      </c>
      <c r="CG315" t="s">
        <v>7884</v>
      </c>
    </row>
    <row r="316" spans="1:85" x14ac:dyDescent="0.25">
      <c r="A316" t="s">
        <v>8013</v>
      </c>
      <c r="B316" t="s">
        <v>7881</v>
      </c>
      <c r="C316" t="s">
        <v>8438</v>
      </c>
      <c r="D316" t="s">
        <v>8439</v>
      </c>
      <c r="E316" s="525">
        <v>45657</v>
      </c>
      <c r="F316" s="525">
        <v>45770</v>
      </c>
      <c r="G316">
        <v>56486</v>
      </c>
      <c r="H316">
        <v>0</v>
      </c>
      <c r="I316">
        <v>118667</v>
      </c>
      <c r="J316">
        <v>0</v>
      </c>
      <c r="K316">
        <v>0</v>
      </c>
      <c r="L316">
        <v>0</v>
      </c>
      <c r="M316">
        <v>128077</v>
      </c>
      <c r="N316">
        <v>303230</v>
      </c>
      <c r="O316">
        <v>16323</v>
      </c>
      <c r="P316">
        <v>0</v>
      </c>
      <c r="Q316">
        <v>71323</v>
      </c>
      <c r="R316">
        <v>0</v>
      </c>
      <c r="S316">
        <v>0</v>
      </c>
      <c r="T316">
        <v>93861</v>
      </c>
      <c r="U316">
        <v>0</v>
      </c>
      <c r="V316">
        <v>0</v>
      </c>
      <c r="W316">
        <v>181507</v>
      </c>
      <c r="X316">
        <v>484737</v>
      </c>
      <c r="Y316">
        <v>0</v>
      </c>
      <c r="Z316">
        <v>2074</v>
      </c>
      <c r="AA316">
        <v>0</v>
      </c>
      <c r="AB316">
        <v>0</v>
      </c>
      <c r="AC316">
        <v>121021</v>
      </c>
      <c r="AD316">
        <v>279666</v>
      </c>
      <c r="AE316">
        <v>0</v>
      </c>
      <c r="AF316">
        <v>831636</v>
      </c>
      <c r="AG316">
        <v>1234397</v>
      </c>
      <c r="AH316">
        <v>1719134</v>
      </c>
      <c r="AI316">
        <v>819126</v>
      </c>
      <c r="AJ316">
        <v>50865</v>
      </c>
      <c r="AK316">
        <v>34223</v>
      </c>
      <c r="AL316">
        <v>33287</v>
      </c>
      <c r="AM316">
        <v>42518</v>
      </c>
      <c r="AN316">
        <v>443617</v>
      </c>
      <c r="AO316">
        <v>1423636</v>
      </c>
      <c r="AP316">
        <v>0</v>
      </c>
      <c r="AQ316">
        <v>1423636</v>
      </c>
      <c r="AR316">
        <v>295498</v>
      </c>
      <c r="AS316">
        <v>62245</v>
      </c>
      <c r="AT316">
        <v>0</v>
      </c>
      <c r="AU316">
        <v>1837909</v>
      </c>
      <c r="AV316">
        <v>96544</v>
      </c>
      <c r="AW316">
        <v>0</v>
      </c>
      <c r="AX316">
        <v>0</v>
      </c>
      <c r="AY316">
        <v>0</v>
      </c>
      <c r="AZ316">
        <v>1996698</v>
      </c>
      <c r="BA316">
        <v>2292196</v>
      </c>
      <c r="BB316">
        <v>0</v>
      </c>
      <c r="BC316">
        <v>0</v>
      </c>
      <c r="BD316">
        <v>1262960</v>
      </c>
      <c r="BE316">
        <v>0</v>
      </c>
      <c r="BF316">
        <v>24831</v>
      </c>
      <c r="BG316">
        <v>0</v>
      </c>
      <c r="BH316">
        <v>1074393</v>
      </c>
      <c r="BI316">
        <v>2362184</v>
      </c>
      <c r="BJ316">
        <v>0</v>
      </c>
      <c r="BK316">
        <v>0</v>
      </c>
      <c r="BL316">
        <v>0</v>
      </c>
      <c r="BM316">
        <v>0</v>
      </c>
      <c r="BN316">
        <v>0</v>
      </c>
      <c r="BO316">
        <v>0</v>
      </c>
      <c r="BP316">
        <v>0</v>
      </c>
      <c r="BQ316">
        <v>0</v>
      </c>
      <c r="BR316">
        <v>0</v>
      </c>
      <c r="BS316">
        <v>0</v>
      </c>
      <c r="BT316">
        <v>0</v>
      </c>
      <c r="BU316">
        <v>0</v>
      </c>
      <c r="BV316">
        <v>0</v>
      </c>
      <c r="BW316">
        <v>26088</v>
      </c>
      <c r="BX316">
        <v>43228371</v>
      </c>
      <c r="BY316">
        <v>1.81</v>
      </c>
      <c r="BZ316">
        <v>9084</v>
      </c>
      <c r="CA316">
        <v>11.62</v>
      </c>
      <c r="CB316">
        <v>10</v>
      </c>
      <c r="CC316">
        <v>0</v>
      </c>
      <c r="CD316">
        <v>9315</v>
      </c>
      <c r="CE316">
        <v>293208</v>
      </c>
      <c r="CF316">
        <v>6555</v>
      </c>
      <c r="CG316" t="s">
        <v>7884</v>
      </c>
    </row>
    <row r="317" spans="1:85" x14ac:dyDescent="0.25">
      <c r="A317" t="s">
        <v>7952</v>
      </c>
      <c r="B317" t="s">
        <v>7886</v>
      </c>
      <c r="C317" t="s">
        <v>8440</v>
      </c>
      <c r="D317" t="s">
        <v>6347</v>
      </c>
      <c r="E317" s="525">
        <v>45657</v>
      </c>
      <c r="F317" s="525">
        <v>45834</v>
      </c>
      <c r="G317">
        <v>2745301</v>
      </c>
      <c r="H317">
        <v>0</v>
      </c>
      <c r="I317">
        <v>4045131</v>
      </c>
      <c r="J317">
        <v>0</v>
      </c>
      <c r="K317">
        <v>15098</v>
      </c>
      <c r="L317">
        <v>0</v>
      </c>
      <c r="M317">
        <v>-417726</v>
      </c>
      <c r="N317">
        <v>6387804</v>
      </c>
      <c r="O317">
        <v>182921</v>
      </c>
      <c r="P317">
        <v>27011</v>
      </c>
      <c r="Q317">
        <v>518573</v>
      </c>
      <c r="R317">
        <v>128526</v>
      </c>
      <c r="S317">
        <v>961597</v>
      </c>
      <c r="T317">
        <v>418454</v>
      </c>
      <c r="U317">
        <v>0</v>
      </c>
      <c r="V317">
        <v>763854</v>
      </c>
      <c r="W317">
        <v>3000936</v>
      </c>
      <c r="X317">
        <v>9388740</v>
      </c>
      <c r="Y317">
        <v>2391526</v>
      </c>
      <c r="Z317">
        <v>1012082</v>
      </c>
      <c r="AA317">
        <v>831079</v>
      </c>
      <c r="AB317">
        <v>1413436</v>
      </c>
      <c r="AC317">
        <v>6164482</v>
      </c>
      <c r="AD317">
        <v>10620393</v>
      </c>
      <c r="AE317">
        <v>0</v>
      </c>
      <c r="AF317">
        <v>-233880</v>
      </c>
      <c r="AG317">
        <v>22199118</v>
      </c>
      <c r="AH317">
        <v>31587858</v>
      </c>
      <c r="AI317">
        <v>12113697</v>
      </c>
      <c r="AJ317">
        <v>2304711</v>
      </c>
      <c r="AK317">
        <v>2123308</v>
      </c>
      <c r="AL317">
        <v>5379842</v>
      </c>
      <c r="AM317">
        <v>1067541</v>
      </c>
      <c r="AN317">
        <v>2460278</v>
      </c>
      <c r="AO317">
        <v>25449377</v>
      </c>
      <c r="AP317">
        <v>19833384</v>
      </c>
      <c r="AQ317">
        <v>45282761</v>
      </c>
      <c r="AR317">
        <v>-13694903</v>
      </c>
      <c r="AS317">
        <v>4486421</v>
      </c>
      <c r="AT317">
        <v>-291588</v>
      </c>
      <c r="AU317">
        <v>25054588</v>
      </c>
      <c r="AV317">
        <v>4491089</v>
      </c>
      <c r="AW317">
        <v>5280864</v>
      </c>
      <c r="AX317">
        <v>0</v>
      </c>
      <c r="AY317">
        <v>-386814</v>
      </c>
      <c r="AZ317">
        <v>38634560</v>
      </c>
      <c r="BA317">
        <v>24939657</v>
      </c>
      <c r="BB317">
        <v>328472634</v>
      </c>
      <c r="BC317">
        <v>353412291</v>
      </c>
      <c r="BD317">
        <v>42654907</v>
      </c>
      <c r="BE317">
        <v>32500462</v>
      </c>
      <c r="BF317">
        <v>37697</v>
      </c>
      <c r="BG317">
        <v>0</v>
      </c>
      <c r="BH317">
        <v>10766457</v>
      </c>
      <c r="BI317">
        <v>85959523</v>
      </c>
      <c r="BJ317">
        <v>0</v>
      </c>
      <c r="BK317">
        <v>10548235</v>
      </c>
      <c r="BL317">
        <v>0</v>
      </c>
      <c r="BM317">
        <v>10548235</v>
      </c>
      <c r="BN317">
        <v>0</v>
      </c>
      <c r="BO317">
        <v>0</v>
      </c>
      <c r="BP317">
        <v>5181934</v>
      </c>
      <c r="BQ317">
        <v>5181934</v>
      </c>
      <c r="BR317">
        <v>28804694</v>
      </c>
      <c r="BS317">
        <v>0</v>
      </c>
      <c r="BT317">
        <v>10746</v>
      </c>
      <c r="BU317">
        <v>1781095</v>
      </c>
      <c r="BV317">
        <v>0</v>
      </c>
      <c r="BW317">
        <v>1239598</v>
      </c>
      <c r="BX317">
        <v>1544401416</v>
      </c>
      <c r="BY317">
        <v>1.61</v>
      </c>
      <c r="BZ317">
        <v>178673</v>
      </c>
      <c r="CA317">
        <v>5.15</v>
      </c>
      <c r="CB317">
        <v>122</v>
      </c>
      <c r="CC317">
        <v>2252160</v>
      </c>
      <c r="CD317">
        <v>0</v>
      </c>
      <c r="CE317">
        <v>705509</v>
      </c>
      <c r="CF317">
        <v>927636</v>
      </c>
      <c r="CG317" t="s">
        <v>7884</v>
      </c>
    </row>
    <row r="318" spans="1:85" x14ac:dyDescent="0.25">
      <c r="A318" t="s">
        <v>7907</v>
      </c>
      <c r="B318" t="s">
        <v>7886</v>
      </c>
      <c r="C318" t="s">
        <v>8441</v>
      </c>
      <c r="D318" t="s">
        <v>6467</v>
      </c>
      <c r="E318" s="525">
        <v>45565</v>
      </c>
      <c r="F318" s="525">
        <v>45742</v>
      </c>
      <c r="G318">
        <v>12182954</v>
      </c>
      <c r="H318">
        <v>0</v>
      </c>
      <c r="I318">
        <v>257737</v>
      </c>
      <c r="J318">
        <v>0</v>
      </c>
      <c r="K318">
        <v>12740987</v>
      </c>
      <c r="L318">
        <v>0</v>
      </c>
      <c r="M318">
        <v>5400</v>
      </c>
      <c r="N318">
        <v>25187078</v>
      </c>
      <c r="O318">
        <v>459404</v>
      </c>
      <c r="P318">
        <v>0</v>
      </c>
      <c r="Q318">
        <v>6256826</v>
      </c>
      <c r="R318">
        <v>0</v>
      </c>
      <c r="S318">
        <v>0</v>
      </c>
      <c r="T318">
        <v>203684</v>
      </c>
      <c r="U318">
        <v>145258</v>
      </c>
      <c r="V318">
        <v>0</v>
      </c>
      <c r="W318">
        <v>7065172</v>
      </c>
      <c r="X318">
        <v>32252250</v>
      </c>
      <c r="Y318">
        <v>4716757</v>
      </c>
      <c r="Z318">
        <v>2970169</v>
      </c>
      <c r="AA318">
        <v>1195232</v>
      </c>
      <c r="AB318">
        <v>540959</v>
      </c>
      <c r="AC318">
        <v>4993036</v>
      </c>
      <c r="AD318">
        <v>15234068</v>
      </c>
      <c r="AE318">
        <v>0</v>
      </c>
      <c r="AF318">
        <v>46473</v>
      </c>
      <c r="AG318">
        <v>29696694</v>
      </c>
      <c r="AH318">
        <v>61948944</v>
      </c>
      <c r="AI318">
        <v>15376565</v>
      </c>
      <c r="AJ318">
        <v>3298937</v>
      </c>
      <c r="AK318">
        <v>1759117</v>
      </c>
      <c r="AL318">
        <v>16089795</v>
      </c>
      <c r="AM318">
        <v>423441</v>
      </c>
      <c r="AN318">
        <v>11478130</v>
      </c>
      <c r="AO318">
        <v>48425985</v>
      </c>
      <c r="AP318">
        <v>17283465</v>
      </c>
      <c r="AQ318">
        <v>65709450</v>
      </c>
      <c r="AR318">
        <v>-3760506</v>
      </c>
      <c r="AS318">
        <v>4669034</v>
      </c>
      <c r="AT318">
        <v>-4765469</v>
      </c>
      <c r="AU318">
        <v>10302463</v>
      </c>
      <c r="AV318">
        <v>7268066</v>
      </c>
      <c r="AW318">
        <v>0</v>
      </c>
      <c r="AX318">
        <v>0</v>
      </c>
      <c r="AY318">
        <v>1917239</v>
      </c>
      <c r="AZ318">
        <v>19391333</v>
      </c>
      <c r="BA318">
        <v>15630827</v>
      </c>
      <c r="BB318" s="1006">
        <v>289255000</v>
      </c>
      <c r="BC318" s="1006">
        <v>304320000</v>
      </c>
      <c r="BD318">
        <v>10767816</v>
      </c>
      <c r="BE318">
        <v>15754587</v>
      </c>
      <c r="BF318">
        <v>0</v>
      </c>
      <c r="BG318">
        <v>4134269</v>
      </c>
      <c r="BH318">
        <v>2457361</v>
      </c>
      <c r="BI318">
        <v>33114033</v>
      </c>
      <c r="BJ318">
        <v>104765000</v>
      </c>
      <c r="BK318">
        <v>0</v>
      </c>
      <c r="BL318">
        <v>0</v>
      </c>
      <c r="BM318">
        <v>104765000</v>
      </c>
      <c r="BN318">
        <v>13980397</v>
      </c>
      <c r="BO318">
        <v>0</v>
      </c>
      <c r="BP318">
        <v>8974294</v>
      </c>
      <c r="BQ318">
        <v>22954691</v>
      </c>
      <c r="BR318">
        <v>41702844</v>
      </c>
      <c r="BS318">
        <v>0</v>
      </c>
      <c r="BT318">
        <v>0</v>
      </c>
      <c r="BU318">
        <v>8617737</v>
      </c>
      <c r="BV318">
        <v>4708247</v>
      </c>
      <c r="BW318">
        <v>2072058</v>
      </c>
      <c r="BX318" s="1006">
        <v>2552258370</v>
      </c>
      <c r="BY318">
        <v>4.95</v>
      </c>
      <c r="BZ318">
        <v>389031</v>
      </c>
      <c r="CA318">
        <v>12.16</v>
      </c>
      <c r="CB318">
        <v>135</v>
      </c>
      <c r="CC318" s="1006">
        <v>12550860</v>
      </c>
      <c r="CD318">
        <v>6164323</v>
      </c>
      <c r="CE318" s="1006">
        <v>11445030</v>
      </c>
      <c r="CF318">
        <v>426081</v>
      </c>
      <c r="CG318" t="s">
        <v>7884</v>
      </c>
    </row>
    <row r="319" spans="1:85" x14ac:dyDescent="0.25">
      <c r="A319" t="s">
        <v>7952</v>
      </c>
      <c r="B319" t="s">
        <v>7881</v>
      </c>
      <c r="C319" t="s">
        <v>8442</v>
      </c>
      <c r="D319" t="s">
        <v>8443</v>
      </c>
      <c r="E319" s="525">
        <v>45657</v>
      </c>
      <c r="F319" s="525">
        <v>45910</v>
      </c>
      <c r="G319">
        <v>710153</v>
      </c>
      <c r="H319">
        <v>0</v>
      </c>
      <c r="I319">
        <v>1398510</v>
      </c>
      <c r="J319">
        <v>0</v>
      </c>
      <c r="K319">
        <v>0</v>
      </c>
      <c r="L319">
        <v>0</v>
      </c>
      <c r="M319">
        <v>23280</v>
      </c>
      <c r="N319">
        <v>2131943</v>
      </c>
      <c r="O319">
        <v>147254</v>
      </c>
      <c r="P319">
        <v>37905</v>
      </c>
      <c r="Q319">
        <v>0</v>
      </c>
      <c r="R319">
        <v>64947</v>
      </c>
      <c r="S319">
        <v>291099</v>
      </c>
      <c r="T319">
        <v>472376</v>
      </c>
      <c r="U319">
        <v>0</v>
      </c>
      <c r="V319">
        <v>20468</v>
      </c>
      <c r="W319">
        <v>1034049</v>
      </c>
      <c r="X319">
        <v>3165992</v>
      </c>
      <c r="Y319">
        <v>747229</v>
      </c>
      <c r="Z319">
        <v>193922</v>
      </c>
      <c r="AA319">
        <v>41696</v>
      </c>
      <c r="AB319">
        <v>160969</v>
      </c>
      <c r="AC319">
        <v>1699330</v>
      </c>
      <c r="AD319">
        <v>2462147</v>
      </c>
      <c r="AE319">
        <v>0</v>
      </c>
      <c r="AF319">
        <v>92665</v>
      </c>
      <c r="AG319">
        <v>5397958</v>
      </c>
      <c r="AH319">
        <v>8563950</v>
      </c>
      <c r="AI319">
        <v>2594231</v>
      </c>
      <c r="AJ319">
        <v>369391</v>
      </c>
      <c r="AK319">
        <v>633654</v>
      </c>
      <c r="AL319">
        <v>1176849</v>
      </c>
      <c r="AM319">
        <v>165893</v>
      </c>
      <c r="AN319">
        <v>1015384</v>
      </c>
      <c r="AO319">
        <v>5955402</v>
      </c>
      <c r="AP319">
        <v>6213520</v>
      </c>
      <c r="AQ319">
        <v>12168922</v>
      </c>
      <c r="AR319">
        <v>-3604972</v>
      </c>
      <c r="AS319">
        <v>1303709</v>
      </c>
      <c r="AT319">
        <v>-627781</v>
      </c>
      <c r="AU319">
        <v>22690567</v>
      </c>
      <c r="AV319">
        <v>1080342</v>
      </c>
      <c r="AW319">
        <v>0</v>
      </c>
      <c r="AX319">
        <v>0</v>
      </c>
      <c r="AY319">
        <v>716528</v>
      </c>
      <c r="AZ319">
        <v>25163365</v>
      </c>
      <c r="BA319">
        <v>21558393</v>
      </c>
      <c r="BB319">
        <v>124678778</v>
      </c>
      <c r="BC319">
        <v>146237171</v>
      </c>
      <c r="BD319">
        <v>25314397</v>
      </c>
      <c r="BE319">
        <v>56437</v>
      </c>
      <c r="BF319">
        <v>0</v>
      </c>
      <c r="BG319">
        <v>0</v>
      </c>
      <c r="BH319">
        <v>352688</v>
      </c>
      <c r="BI319">
        <v>25723522</v>
      </c>
      <c r="BJ319">
        <v>14369592</v>
      </c>
      <c r="BK319">
        <v>3411549</v>
      </c>
      <c r="BL319">
        <v>0</v>
      </c>
      <c r="BM319">
        <v>17781141</v>
      </c>
      <c r="BN319">
        <v>0</v>
      </c>
      <c r="BO319">
        <v>0</v>
      </c>
      <c r="BP319">
        <v>4132571</v>
      </c>
      <c r="BQ319">
        <v>4132571</v>
      </c>
      <c r="BR319">
        <v>19061154</v>
      </c>
      <c r="BS319">
        <v>0</v>
      </c>
      <c r="BT319">
        <v>0</v>
      </c>
      <c r="BU319">
        <v>1503100</v>
      </c>
      <c r="BV319">
        <v>422758</v>
      </c>
      <c r="BW319">
        <v>280218</v>
      </c>
      <c r="BX319">
        <v>467828434</v>
      </c>
      <c r="BY319">
        <v>1.94</v>
      </c>
      <c r="BZ319">
        <v>63932</v>
      </c>
      <c r="CA319">
        <v>7.61</v>
      </c>
      <c r="CB319">
        <v>32</v>
      </c>
      <c r="CC319">
        <v>484385</v>
      </c>
      <c r="CD319">
        <v>837767</v>
      </c>
      <c r="CE319">
        <v>754300</v>
      </c>
      <c r="CF319">
        <v>38012</v>
      </c>
      <c r="CG319" t="s">
        <v>7884</v>
      </c>
    </row>
    <row r="320" spans="1:85" x14ac:dyDescent="0.25">
      <c r="A320" t="s">
        <v>7907</v>
      </c>
      <c r="B320" t="s">
        <v>7881</v>
      </c>
      <c r="C320" t="s">
        <v>8444</v>
      </c>
      <c r="D320" t="s">
        <v>8445</v>
      </c>
      <c r="E320" s="525">
        <v>45473</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c r="AG320">
        <v>0</v>
      </c>
      <c r="AH320">
        <v>0</v>
      </c>
      <c r="AI320">
        <v>0</v>
      </c>
      <c r="AJ320">
        <v>0</v>
      </c>
      <c r="AK320">
        <v>0</v>
      </c>
      <c r="AL320">
        <v>0</v>
      </c>
      <c r="AM320">
        <v>0</v>
      </c>
      <c r="AN320">
        <v>0</v>
      </c>
      <c r="AO320">
        <v>0</v>
      </c>
      <c r="AP320">
        <v>0</v>
      </c>
      <c r="AQ320">
        <v>0</v>
      </c>
      <c r="AR320">
        <v>0</v>
      </c>
      <c r="AS320">
        <v>0</v>
      </c>
      <c r="AT320">
        <v>0</v>
      </c>
      <c r="AU320">
        <v>0</v>
      </c>
      <c r="AV320">
        <v>0</v>
      </c>
      <c r="AW320">
        <v>0</v>
      </c>
      <c r="AX320">
        <v>0</v>
      </c>
      <c r="AY320">
        <v>0</v>
      </c>
      <c r="AZ320">
        <v>0</v>
      </c>
      <c r="BA320">
        <v>0</v>
      </c>
      <c r="BB320">
        <v>0</v>
      </c>
      <c r="BC320">
        <v>0</v>
      </c>
      <c r="BD320">
        <v>0</v>
      </c>
      <c r="BE320">
        <v>0</v>
      </c>
      <c r="BF320">
        <v>0</v>
      </c>
      <c r="BG320">
        <v>0</v>
      </c>
      <c r="BH320">
        <v>0</v>
      </c>
      <c r="BI320">
        <v>0</v>
      </c>
      <c r="BJ320">
        <v>0</v>
      </c>
      <c r="BK320">
        <v>0</v>
      </c>
      <c r="BL320">
        <v>0</v>
      </c>
      <c r="BM320">
        <v>0</v>
      </c>
      <c r="BN320">
        <v>0</v>
      </c>
      <c r="BO320">
        <v>0</v>
      </c>
      <c r="BP320">
        <v>0</v>
      </c>
      <c r="BQ320">
        <v>0</v>
      </c>
      <c r="BR320">
        <v>0</v>
      </c>
      <c r="BS320">
        <v>0</v>
      </c>
      <c r="BT320">
        <v>0</v>
      </c>
      <c r="BU320">
        <v>0</v>
      </c>
      <c r="BV320">
        <v>0</v>
      </c>
      <c r="BW320">
        <v>0</v>
      </c>
      <c r="BX320">
        <v>0</v>
      </c>
      <c r="BY320">
        <v>0</v>
      </c>
      <c r="BZ320">
        <v>0</v>
      </c>
      <c r="CA320">
        <v>0</v>
      </c>
      <c r="CB320">
        <v>0</v>
      </c>
      <c r="CC320">
        <v>0</v>
      </c>
      <c r="CD320">
        <v>0</v>
      </c>
      <c r="CE320">
        <v>0</v>
      </c>
      <c r="CF320">
        <v>0</v>
      </c>
      <c r="CG320" t="s">
        <v>7884</v>
      </c>
    </row>
    <row r="321" spans="1:85" x14ac:dyDescent="0.25">
      <c r="A321" t="s">
        <v>8037</v>
      </c>
      <c r="B321" t="s">
        <v>7881</v>
      </c>
      <c r="C321" t="s">
        <v>8446</v>
      </c>
      <c r="D321" t="s">
        <v>8447</v>
      </c>
      <c r="E321" s="525">
        <v>45473</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c r="AG321">
        <v>0</v>
      </c>
      <c r="AH321">
        <v>0</v>
      </c>
      <c r="AI321">
        <v>0</v>
      </c>
      <c r="AJ321">
        <v>0</v>
      </c>
      <c r="AK321">
        <v>0</v>
      </c>
      <c r="AL321">
        <v>0</v>
      </c>
      <c r="AM321">
        <v>0</v>
      </c>
      <c r="AN321">
        <v>0</v>
      </c>
      <c r="AO321">
        <v>0</v>
      </c>
      <c r="AP321">
        <v>0</v>
      </c>
      <c r="AQ321">
        <v>0</v>
      </c>
      <c r="AR321">
        <v>0</v>
      </c>
      <c r="AS321">
        <v>0</v>
      </c>
      <c r="AT321">
        <v>0</v>
      </c>
      <c r="AU321">
        <v>0</v>
      </c>
      <c r="AV321">
        <v>0</v>
      </c>
      <c r="AW321">
        <v>0</v>
      </c>
      <c r="AX321">
        <v>0</v>
      </c>
      <c r="AY321">
        <v>0</v>
      </c>
      <c r="AZ321">
        <v>0</v>
      </c>
      <c r="BA321">
        <v>0</v>
      </c>
      <c r="BB321">
        <v>0</v>
      </c>
      <c r="BC321">
        <v>0</v>
      </c>
      <c r="BD321">
        <v>0</v>
      </c>
      <c r="BE321">
        <v>0</v>
      </c>
      <c r="BF321">
        <v>0</v>
      </c>
      <c r="BG321">
        <v>0</v>
      </c>
      <c r="BH321">
        <v>0</v>
      </c>
      <c r="BI321">
        <v>0</v>
      </c>
      <c r="BJ321">
        <v>0</v>
      </c>
      <c r="BK321">
        <v>0</v>
      </c>
      <c r="BL321">
        <v>0</v>
      </c>
      <c r="BM321">
        <v>0</v>
      </c>
      <c r="BN321">
        <v>0</v>
      </c>
      <c r="BO321">
        <v>0</v>
      </c>
      <c r="BP321">
        <v>0</v>
      </c>
      <c r="BQ321">
        <v>0</v>
      </c>
      <c r="BR321">
        <v>0</v>
      </c>
      <c r="BS321">
        <v>0</v>
      </c>
      <c r="BT321">
        <v>0</v>
      </c>
      <c r="BU321">
        <v>0</v>
      </c>
      <c r="BV321">
        <v>0</v>
      </c>
      <c r="BW321">
        <v>0</v>
      </c>
      <c r="BX321">
        <v>0</v>
      </c>
      <c r="BY321">
        <v>0</v>
      </c>
      <c r="BZ321">
        <v>0</v>
      </c>
      <c r="CA321">
        <v>0</v>
      </c>
      <c r="CB321">
        <v>0</v>
      </c>
      <c r="CC321">
        <v>0</v>
      </c>
      <c r="CD321">
        <v>0</v>
      </c>
      <c r="CE321">
        <v>0</v>
      </c>
      <c r="CF321">
        <v>0</v>
      </c>
      <c r="CG321" t="s">
        <v>7884</v>
      </c>
    </row>
    <row r="322" spans="1:85" x14ac:dyDescent="0.25">
      <c r="A322" t="s">
        <v>7987</v>
      </c>
      <c r="B322" t="s">
        <v>7881</v>
      </c>
      <c r="C322" t="s">
        <v>8448</v>
      </c>
      <c r="D322" t="s">
        <v>6453</v>
      </c>
      <c r="E322" s="525">
        <v>45473</v>
      </c>
      <c r="F322" s="525">
        <v>45791</v>
      </c>
      <c r="G322">
        <v>308239</v>
      </c>
      <c r="H322">
        <v>0</v>
      </c>
      <c r="I322">
        <v>2151152</v>
      </c>
      <c r="J322">
        <v>0</v>
      </c>
      <c r="K322">
        <v>684896</v>
      </c>
      <c r="L322">
        <v>208012</v>
      </c>
      <c r="M322">
        <v>0</v>
      </c>
      <c r="N322">
        <v>3352299</v>
      </c>
      <c r="O322">
        <v>435917</v>
      </c>
      <c r="P322">
        <v>41472</v>
      </c>
      <c r="Q322">
        <v>173820</v>
      </c>
      <c r="R322">
        <v>127377</v>
      </c>
      <c r="S322">
        <v>0</v>
      </c>
      <c r="T322">
        <v>99049</v>
      </c>
      <c r="U322">
        <v>27101</v>
      </c>
      <c r="V322">
        <v>0</v>
      </c>
      <c r="W322">
        <v>904736</v>
      </c>
      <c r="X322">
        <v>4257035</v>
      </c>
      <c r="Y322">
        <v>1515821</v>
      </c>
      <c r="Z322">
        <v>43590</v>
      </c>
      <c r="AA322">
        <v>0</v>
      </c>
      <c r="AB322">
        <v>89230</v>
      </c>
      <c r="AC322">
        <v>918111</v>
      </c>
      <c r="AD322">
        <v>1120328</v>
      </c>
      <c r="AE322">
        <v>0</v>
      </c>
      <c r="AF322">
        <v>171728</v>
      </c>
      <c r="AG322">
        <v>3858808</v>
      </c>
      <c r="AH322">
        <v>8115843</v>
      </c>
      <c r="AI322">
        <v>4746429</v>
      </c>
      <c r="AJ322">
        <v>1109769</v>
      </c>
      <c r="AK322">
        <v>1239760</v>
      </c>
      <c r="AL322">
        <v>1511191</v>
      </c>
      <c r="AM322">
        <v>280877</v>
      </c>
      <c r="AN322">
        <v>475966</v>
      </c>
      <c r="AO322">
        <v>9363992</v>
      </c>
      <c r="AP322">
        <v>4150276</v>
      </c>
      <c r="AQ322">
        <v>13514268</v>
      </c>
      <c r="AR322">
        <v>-5398425</v>
      </c>
      <c r="AS322">
        <v>2226892</v>
      </c>
      <c r="AT322">
        <v>0</v>
      </c>
      <c r="AU322">
        <v>0</v>
      </c>
      <c r="AV322">
        <v>453372</v>
      </c>
      <c r="AW322">
        <v>0</v>
      </c>
      <c r="AX322">
        <v>0</v>
      </c>
      <c r="AY322">
        <v>7452620</v>
      </c>
      <c r="AZ322">
        <v>10132884</v>
      </c>
      <c r="BA322">
        <v>4734459</v>
      </c>
      <c r="BB322">
        <v>112990632</v>
      </c>
      <c r="BC322">
        <v>129513774</v>
      </c>
      <c r="BD322">
        <v>20025237</v>
      </c>
      <c r="BE322">
        <v>538452</v>
      </c>
      <c r="BF322">
        <v>0</v>
      </c>
      <c r="BG322">
        <v>363981</v>
      </c>
      <c r="BH322">
        <v>3717931</v>
      </c>
      <c r="BI322">
        <v>24645601</v>
      </c>
      <c r="BJ322">
        <v>0</v>
      </c>
      <c r="BK322">
        <v>0</v>
      </c>
      <c r="BL322">
        <v>0</v>
      </c>
      <c r="BM322">
        <v>0</v>
      </c>
      <c r="BN322">
        <v>0</v>
      </c>
      <c r="BO322">
        <v>0</v>
      </c>
      <c r="BP322">
        <v>3437427</v>
      </c>
      <c r="BQ322">
        <v>3437427</v>
      </c>
      <c r="BR322">
        <v>47813607</v>
      </c>
      <c r="BS322">
        <v>0</v>
      </c>
      <c r="BT322">
        <v>0</v>
      </c>
      <c r="BU322">
        <v>0</v>
      </c>
      <c r="BV322">
        <v>0</v>
      </c>
      <c r="BW322">
        <v>122534</v>
      </c>
      <c r="BX322">
        <v>371885439</v>
      </c>
      <c r="BY322">
        <v>0</v>
      </c>
      <c r="BZ322">
        <v>35947</v>
      </c>
      <c r="CA322">
        <v>27.36</v>
      </c>
      <c r="CB322">
        <v>42</v>
      </c>
      <c r="CC322">
        <v>709116</v>
      </c>
      <c r="CD322">
        <v>580186</v>
      </c>
      <c r="CE322">
        <v>1756141</v>
      </c>
      <c r="CF322">
        <v>1462026</v>
      </c>
      <c r="CG322" t="s">
        <v>7884</v>
      </c>
    </row>
    <row r="323" spans="1:85" x14ac:dyDescent="0.25">
      <c r="A323" t="s">
        <v>7907</v>
      </c>
      <c r="B323" t="s">
        <v>7881</v>
      </c>
      <c r="C323" t="s">
        <v>8449</v>
      </c>
      <c r="D323" t="s">
        <v>8450</v>
      </c>
      <c r="E323" s="525">
        <v>45473</v>
      </c>
      <c r="F323" s="525">
        <v>45875</v>
      </c>
      <c r="G323">
        <v>84265</v>
      </c>
      <c r="H323">
        <v>0</v>
      </c>
      <c r="I323">
        <v>6771</v>
      </c>
      <c r="J323">
        <v>0</v>
      </c>
      <c r="K323">
        <v>0</v>
      </c>
      <c r="L323">
        <v>0</v>
      </c>
      <c r="M323">
        <v>0</v>
      </c>
      <c r="N323">
        <v>91036</v>
      </c>
      <c r="O323">
        <v>0</v>
      </c>
      <c r="P323">
        <v>0</v>
      </c>
      <c r="Q323">
        <v>78144</v>
      </c>
      <c r="R323">
        <v>151393</v>
      </c>
      <c r="S323">
        <v>0</v>
      </c>
      <c r="T323">
        <v>430199</v>
      </c>
      <c r="U323">
        <v>0</v>
      </c>
      <c r="V323">
        <v>54024</v>
      </c>
      <c r="W323">
        <v>713760</v>
      </c>
      <c r="X323">
        <v>804796</v>
      </c>
      <c r="Y323">
        <v>57393</v>
      </c>
      <c r="Z323">
        <v>13773</v>
      </c>
      <c r="AA323">
        <v>0</v>
      </c>
      <c r="AB323">
        <v>0</v>
      </c>
      <c r="AC323">
        <v>1800</v>
      </c>
      <c r="AD323">
        <v>66141</v>
      </c>
      <c r="AE323">
        <v>0</v>
      </c>
      <c r="AF323">
        <v>1165</v>
      </c>
      <c r="AG323">
        <v>140272</v>
      </c>
      <c r="AH323">
        <v>945068</v>
      </c>
      <c r="AI323">
        <v>652470</v>
      </c>
      <c r="AJ323">
        <v>54183</v>
      </c>
      <c r="AK323">
        <v>36546</v>
      </c>
      <c r="AL323">
        <v>45147</v>
      </c>
      <c r="AM323">
        <v>0</v>
      </c>
      <c r="AN323">
        <v>507838</v>
      </c>
      <c r="AO323">
        <v>1296184</v>
      </c>
      <c r="AP323">
        <v>1778192</v>
      </c>
      <c r="AQ323">
        <v>3074376</v>
      </c>
      <c r="AR323">
        <v>-2129308</v>
      </c>
      <c r="AS323">
        <v>0</v>
      </c>
      <c r="AT323">
        <v>-3770</v>
      </c>
      <c r="AU323">
        <v>48422</v>
      </c>
      <c r="AV323">
        <v>0</v>
      </c>
      <c r="AW323">
        <v>2044</v>
      </c>
      <c r="AX323">
        <v>0</v>
      </c>
      <c r="AY323">
        <v>0</v>
      </c>
      <c r="AZ323">
        <v>46696</v>
      </c>
      <c r="BA323">
        <v>-2082612</v>
      </c>
      <c r="BB323">
        <v>18907384</v>
      </c>
      <c r="BC323">
        <v>16676464</v>
      </c>
      <c r="BD323">
        <v>45276</v>
      </c>
      <c r="BE323">
        <v>49335</v>
      </c>
      <c r="BF323">
        <v>0</v>
      </c>
      <c r="BG323">
        <v>0</v>
      </c>
      <c r="BH323">
        <v>43018</v>
      </c>
      <c r="BI323">
        <v>137629</v>
      </c>
      <c r="BJ323">
        <v>0</v>
      </c>
      <c r="BK323">
        <v>0</v>
      </c>
      <c r="BL323">
        <v>0</v>
      </c>
      <c r="BM323">
        <v>0</v>
      </c>
      <c r="BN323">
        <v>0</v>
      </c>
      <c r="BO323">
        <v>0</v>
      </c>
      <c r="BP323">
        <v>0</v>
      </c>
      <c r="BQ323">
        <v>0</v>
      </c>
      <c r="BR323">
        <v>164366</v>
      </c>
      <c r="BS323">
        <v>0</v>
      </c>
      <c r="BT323">
        <v>0</v>
      </c>
      <c r="BU323">
        <v>0</v>
      </c>
      <c r="BV323">
        <v>0</v>
      </c>
      <c r="BW323">
        <v>0</v>
      </c>
      <c r="BX323">
        <v>0</v>
      </c>
      <c r="BY323">
        <v>0</v>
      </c>
      <c r="BZ323">
        <v>0</v>
      </c>
      <c r="CA323">
        <v>0</v>
      </c>
      <c r="CB323">
        <v>0</v>
      </c>
      <c r="CC323">
        <v>108745</v>
      </c>
      <c r="CD323">
        <v>225036</v>
      </c>
      <c r="CE323">
        <v>88368</v>
      </c>
      <c r="CF323">
        <v>0</v>
      </c>
      <c r="CG323" t="s">
        <v>7884</v>
      </c>
    </row>
    <row r="324" spans="1:85" x14ac:dyDescent="0.25">
      <c r="A324" t="s">
        <v>7920</v>
      </c>
      <c r="B324" t="s">
        <v>7881</v>
      </c>
      <c r="C324" t="s">
        <v>8451</v>
      </c>
      <c r="D324" t="s">
        <v>8452</v>
      </c>
      <c r="E324" s="525">
        <v>45473</v>
      </c>
      <c r="F324" s="525">
        <v>45642</v>
      </c>
      <c r="G324">
        <v>14855</v>
      </c>
      <c r="H324">
        <v>0</v>
      </c>
      <c r="I324">
        <v>6503</v>
      </c>
      <c r="J324">
        <v>0</v>
      </c>
      <c r="K324">
        <v>4283</v>
      </c>
      <c r="L324">
        <v>0</v>
      </c>
      <c r="M324">
        <v>0</v>
      </c>
      <c r="N324">
        <v>25641</v>
      </c>
      <c r="O324">
        <v>0</v>
      </c>
      <c r="P324">
        <v>83</v>
      </c>
      <c r="Q324">
        <v>0</v>
      </c>
      <c r="R324">
        <v>10745</v>
      </c>
      <c r="S324">
        <v>0</v>
      </c>
      <c r="T324">
        <v>0</v>
      </c>
      <c r="U324">
        <v>0</v>
      </c>
      <c r="V324">
        <v>7560</v>
      </c>
      <c r="W324">
        <v>18388</v>
      </c>
      <c r="X324">
        <v>44029</v>
      </c>
      <c r="Y324">
        <v>10866</v>
      </c>
      <c r="Z324">
        <v>0</v>
      </c>
      <c r="AA324">
        <v>0</v>
      </c>
      <c r="AB324">
        <v>0</v>
      </c>
      <c r="AC324">
        <v>809</v>
      </c>
      <c r="AD324">
        <v>0</v>
      </c>
      <c r="AE324">
        <v>0</v>
      </c>
      <c r="AF324">
        <v>3270</v>
      </c>
      <c r="AG324">
        <v>14945</v>
      </c>
      <c r="AH324">
        <v>58974</v>
      </c>
      <c r="AI324">
        <v>414782</v>
      </c>
      <c r="AJ324">
        <v>25711</v>
      </c>
      <c r="AK324">
        <v>37382</v>
      </c>
      <c r="AL324">
        <v>338322</v>
      </c>
      <c r="AM324">
        <v>11927</v>
      </c>
      <c r="AN324">
        <v>190244</v>
      </c>
      <c r="AO324">
        <v>1018368</v>
      </c>
      <c r="AP324">
        <v>426509</v>
      </c>
      <c r="AQ324">
        <v>1444877</v>
      </c>
      <c r="AR324">
        <v>-1385903</v>
      </c>
      <c r="AS324">
        <v>160987</v>
      </c>
      <c r="AT324">
        <v>-3318</v>
      </c>
      <c r="AU324">
        <v>0</v>
      </c>
      <c r="AV324">
        <v>0</v>
      </c>
      <c r="AW324">
        <v>0</v>
      </c>
      <c r="AX324">
        <v>0</v>
      </c>
      <c r="AY324">
        <v>364</v>
      </c>
      <c r="AZ324">
        <v>158033</v>
      </c>
      <c r="BA324">
        <v>-1227870</v>
      </c>
      <c r="BB324">
        <v>0</v>
      </c>
      <c r="BC324">
        <v>0</v>
      </c>
      <c r="BD324">
        <v>0</v>
      </c>
      <c r="BE324">
        <v>0</v>
      </c>
      <c r="BF324">
        <v>0</v>
      </c>
      <c r="BG324">
        <v>0</v>
      </c>
      <c r="BH324">
        <v>0</v>
      </c>
      <c r="BI324">
        <v>0</v>
      </c>
      <c r="BJ324">
        <v>70184</v>
      </c>
      <c r="BK324">
        <v>0</v>
      </c>
      <c r="BL324">
        <v>0</v>
      </c>
      <c r="BM324">
        <v>70184</v>
      </c>
      <c r="BN324">
        <v>8505</v>
      </c>
      <c r="BO324">
        <v>0</v>
      </c>
      <c r="BP324">
        <v>0</v>
      </c>
      <c r="BQ324">
        <v>8505</v>
      </c>
      <c r="BR324">
        <v>62303</v>
      </c>
      <c r="BS324">
        <v>0</v>
      </c>
      <c r="BT324">
        <v>0</v>
      </c>
      <c r="BU324">
        <v>11934</v>
      </c>
      <c r="BV324">
        <v>11934</v>
      </c>
      <c r="BW324">
        <v>3863</v>
      </c>
      <c r="BX324">
        <v>5762600</v>
      </c>
      <c r="BY324">
        <v>2.56</v>
      </c>
      <c r="BZ324">
        <v>0</v>
      </c>
      <c r="CA324">
        <v>6.64</v>
      </c>
      <c r="CB324">
        <v>5</v>
      </c>
      <c r="CC324">
        <v>207132</v>
      </c>
      <c r="CD324">
        <v>151</v>
      </c>
      <c r="CE324">
        <v>61583</v>
      </c>
      <c r="CF324">
        <v>0</v>
      </c>
      <c r="CG324" t="s">
        <v>7884</v>
      </c>
    </row>
    <row r="325" spans="1:85" x14ac:dyDescent="0.25">
      <c r="A325" t="s">
        <v>7907</v>
      </c>
      <c r="B325" t="s">
        <v>7881</v>
      </c>
      <c r="C325" t="s">
        <v>8453</v>
      </c>
      <c r="D325" t="s">
        <v>6498</v>
      </c>
      <c r="E325" s="525">
        <v>45473</v>
      </c>
      <c r="F325" s="525">
        <v>45722</v>
      </c>
      <c r="G325">
        <v>970295</v>
      </c>
      <c r="H325">
        <v>0</v>
      </c>
      <c r="I325">
        <v>1691641</v>
      </c>
      <c r="J325">
        <v>0</v>
      </c>
      <c r="K325">
        <v>345086</v>
      </c>
      <c r="L325">
        <v>0</v>
      </c>
      <c r="M325">
        <v>0</v>
      </c>
      <c r="N325">
        <v>3007022</v>
      </c>
      <c r="O325">
        <v>25600</v>
      </c>
      <c r="P325">
        <v>552534</v>
      </c>
      <c r="Q325">
        <v>637128</v>
      </c>
      <c r="R325">
        <v>392439</v>
      </c>
      <c r="S325">
        <v>0</v>
      </c>
      <c r="T325">
        <v>761017</v>
      </c>
      <c r="U325">
        <v>101472</v>
      </c>
      <c r="V325">
        <v>0</v>
      </c>
      <c r="W325">
        <v>2470190</v>
      </c>
      <c r="X325">
        <v>5477212</v>
      </c>
      <c r="Y325">
        <v>2388890</v>
      </c>
      <c r="Z325">
        <v>168462</v>
      </c>
      <c r="AA325">
        <v>44576</v>
      </c>
      <c r="AB325">
        <v>96937</v>
      </c>
      <c r="AC325">
        <v>2477746</v>
      </c>
      <c r="AD325">
        <v>1879299</v>
      </c>
      <c r="AE325">
        <v>0</v>
      </c>
      <c r="AF325">
        <v>296620</v>
      </c>
      <c r="AG325">
        <v>7352530</v>
      </c>
      <c r="AH325">
        <v>12829742</v>
      </c>
      <c r="AI325">
        <v>4461470</v>
      </c>
      <c r="AJ325">
        <v>1258406</v>
      </c>
      <c r="AK325">
        <v>86558</v>
      </c>
      <c r="AL325">
        <v>3551284</v>
      </c>
      <c r="AM325">
        <v>556273</v>
      </c>
      <c r="AN325">
        <v>717620</v>
      </c>
      <c r="AO325">
        <v>10631611</v>
      </c>
      <c r="AP325">
        <v>6358095</v>
      </c>
      <c r="AQ325">
        <v>16989706</v>
      </c>
      <c r="AR325">
        <v>-4159964</v>
      </c>
      <c r="AS325">
        <v>935748</v>
      </c>
      <c r="AT325">
        <v>-210288</v>
      </c>
      <c r="AU325">
        <v>19886639</v>
      </c>
      <c r="AV325">
        <v>1106070</v>
      </c>
      <c r="AW325">
        <v>0</v>
      </c>
      <c r="AX325">
        <v>0</v>
      </c>
      <c r="AY325">
        <v>145614</v>
      </c>
      <c r="AZ325">
        <v>21863783</v>
      </c>
      <c r="BA325">
        <v>17703819</v>
      </c>
      <c r="BB325">
        <v>98110987</v>
      </c>
      <c r="BC325">
        <v>115807812</v>
      </c>
      <c r="BD325">
        <v>0</v>
      </c>
      <c r="BE325">
        <v>18071669</v>
      </c>
      <c r="BF325">
        <v>0</v>
      </c>
      <c r="BG325">
        <v>0</v>
      </c>
      <c r="BH325">
        <v>18911037</v>
      </c>
      <c r="BI325">
        <v>36982706</v>
      </c>
      <c r="BJ325">
        <v>0</v>
      </c>
      <c r="BK325">
        <v>5634102</v>
      </c>
      <c r="BL325">
        <v>0</v>
      </c>
      <c r="BM325">
        <v>5634102</v>
      </c>
      <c r="BN325">
        <v>0</v>
      </c>
      <c r="BO325">
        <v>0</v>
      </c>
      <c r="BP325">
        <v>3776769</v>
      </c>
      <c r="BQ325">
        <v>3776769</v>
      </c>
      <c r="BR325">
        <v>0</v>
      </c>
      <c r="BS325">
        <v>0</v>
      </c>
      <c r="BT325">
        <v>0</v>
      </c>
      <c r="BU325">
        <v>0</v>
      </c>
      <c r="BV325">
        <v>0</v>
      </c>
      <c r="BW325">
        <v>275259</v>
      </c>
      <c r="BX325" s="1006">
        <v>363802000</v>
      </c>
      <c r="BY325">
        <v>2.65</v>
      </c>
      <c r="BZ325">
        <v>55402</v>
      </c>
      <c r="CA325">
        <v>10.92</v>
      </c>
      <c r="CB325">
        <v>29</v>
      </c>
      <c r="CC325">
        <v>1202404</v>
      </c>
      <c r="CD325">
        <v>1936955</v>
      </c>
      <c r="CE325">
        <v>1513252</v>
      </c>
      <c r="CF325">
        <v>379586</v>
      </c>
      <c r="CG325" t="s">
        <v>7884</v>
      </c>
    </row>
    <row r="326" spans="1:85" x14ac:dyDescent="0.25">
      <c r="A326" t="s">
        <v>7944</v>
      </c>
      <c r="B326" t="s">
        <v>7881</v>
      </c>
      <c r="C326" t="s">
        <v>8454</v>
      </c>
      <c r="D326" t="s">
        <v>8455</v>
      </c>
      <c r="E326" s="525">
        <v>45473</v>
      </c>
      <c r="F326" s="525">
        <v>45672</v>
      </c>
      <c r="G326">
        <v>42800</v>
      </c>
      <c r="H326">
        <v>0</v>
      </c>
      <c r="I326">
        <v>4930</v>
      </c>
      <c r="J326">
        <v>0</v>
      </c>
      <c r="K326">
        <v>0</v>
      </c>
      <c r="L326">
        <v>0</v>
      </c>
      <c r="M326">
        <v>64900</v>
      </c>
      <c r="N326">
        <v>112630</v>
      </c>
      <c r="O326">
        <v>0</v>
      </c>
      <c r="P326">
        <v>11658</v>
      </c>
      <c r="Q326">
        <v>125360</v>
      </c>
      <c r="R326">
        <v>2183086</v>
      </c>
      <c r="S326">
        <v>0</v>
      </c>
      <c r="T326">
        <v>54326</v>
      </c>
      <c r="U326">
        <v>5192</v>
      </c>
      <c r="V326">
        <v>0</v>
      </c>
      <c r="W326">
        <v>2379622</v>
      </c>
      <c r="X326">
        <v>2492252</v>
      </c>
      <c r="Y326">
        <v>393993</v>
      </c>
      <c r="Z326">
        <v>62461</v>
      </c>
      <c r="AA326">
        <v>0</v>
      </c>
      <c r="AB326">
        <v>19920</v>
      </c>
      <c r="AC326">
        <v>153455</v>
      </c>
      <c r="AD326">
        <v>0</v>
      </c>
      <c r="AE326">
        <v>0</v>
      </c>
      <c r="AF326">
        <v>2578</v>
      </c>
      <c r="AG326">
        <v>632407</v>
      </c>
      <c r="AH326">
        <v>3124659</v>
      </c>
      <c r="AI326">
        <v>1409495</v>
      </c>
      <c r="AJ326">
        <v>210783</v>
      </c>
      <c r="AK326">
        <v>216628</v>
      </c>
      <c r="AL326">
        <v>1255202</v>
      </c>
      <c r="AM326">
        <v>75735</v>
      </c>
      <c r="AN326">
        <v>152556</v>
      </c>
      <c r="AO326">
        <v>3320399</v>
      </c>
      <c r="AP326">
        <v>7236922</v>
      </c>
      <c r="AQ326">
        <v>10557321</v>
      </c>
      <c r="AR326">
        <v>-7432662</v>
      </c>
      <c r="AS326">
        <v>5766</v>
      </c>
      <c r="AT326">
        <v>-574</v>
      </c>
      <c r="AU326">
        <v>3046121</v>
      </c>
      <c r="AV326">
        <v>0</v>
      </c>
      <c r="AW326">
        <v>0</v>
      </c>
      <c r="AX326">
        <v>0</v>
      </c>
      <c r="AY326">
        <v>18513</v>
      </c>
      <c r="AZ326">
        <v>3069826</v>
      </c>
      <c r="BA326">
        <v>-4362836</v>
      </c>
      <c r="BB326" s="1006">
        <v>45293850</v>
      </c>
      <c r="BC326">
        <v>40931014</v>
      </c>
      <c r="BD326">
        <v>2214150</v>
      </c>
      <c r="BE326">
        <v>315234</v>
      </c>
      <c r="BF326">
        <v>0</v>
      </c>
      <c r="BG326">
        <v>0</v>
      </c>
      <c r="BH326">
        <v>339511</v>
      </c>
      <c r="BI326">
        <v>2868895</v>
      </c>
      <c r="BJ326">
        <v>0</v>
      </c>
      <c r="BK326">
        <v>0</v>
      </c>
      <c r="BL326">
        <v>0</v>
      </c>
      <c r="BM326">
        <v>0</v>
      </c>
      <c r="BN326">
        <v>0</v>
      </c>
      <c r="BO326">
        <v>0</v>
      </c>
      <c r="BP326">
        <v>0</v>
      </c>
      <c r="BQ326">
        <v>0</v>
      </c>
      <c r="BR326">
        <v>0</v>
      </c>
      <c r="BS326">
        <v>0</v>
      </c>
      <c r="BT326">
        <v>0</v>
      </c>
      <c r="BU326">
        <v>56000</v>
      </c>
      <c r="BV326">
        <v>56000</v>
      </c>
      <c r="BW326">
        <v>33760</v>
      </c>
      <c r="BX326">
        <v>124121366</v>
      </c>
      <c r="BY326">
        <v>1.18</v>
      </c>
      <c r="BZ326">
        <v>33906</v>
      </c>
      <c r="CA326">
        <v>3.34</v>
      </c>
      <c r="CB326">
        <v>18</v>
      </c>
      <c r="CC326">
        <v>53281</v>
      </c>
      <c r="CD326">
        <v>223122</v>
      </c>
      <c r="CE326">
        <v>176598</v>
      </c>
      <c r="CF326">
        <v>22319</v>
      </c>
      <c r="CG326" t="s">
        <v>7884</v>
      </c>
    </row>
    <row r="327" spans="1:85" x14ac:dyDescent="0.25">
      <c r="A327" t="s">
        <v>8135</v>
      </c>
      <c r="B327" t="s">
        <v>7881</v>
      </c>
      <c r="C327" t="s">
        <v>8456</v>
      </c>
      <c r="D327" t="s">
        <v>6411</v>
      </c>
      <c r="E327" s="525">
        <v>45565</v>
      </c>
      <c r="F327" s="525">
        <v>45695</v>
      </c>
      <c r="G327">
        <v>2310175</v>
      </c>
      <c r="H327">
        <v>0</v>
      </c>
      <c r="I327">
        <v>2908771</v>
      </c>
      <c r="J327">
        <v>0</v>
      </c>
      <c r="K327">
        <v>0</v>
      </c>
      <c r="L327">
        <v>0</v>
      </c>
      <c r="M327">
        <v>594323</v>
      </c>
      <c r="N327">
        <v>5813269</v>
      </c>
      <c r="O327">
        <v>0</v>
      </c>
      <c r="P327">
        <v>2775440</v>
      </c>
      <c r="Q327">
        <v>144142</v>
      </c>
      <c r="R327">
        <v>291340</v>
      </c>
      <c r="S327">
        <v>0</v>
      </c>
      <c r="T327">
        <v>316124</v>
      </c>
      <c r="U327">
        <v>0</v>
      </c>
      <c r="V327">
        <v>13348</v>
      </c>
      <c r="W327">
        <v>3540394</v>
      </c>
      <c r="X327">
        <v>9353663</v>
      </c>
      <c r="Y327">
        <v>0</v>
      </c>
      <c r="Z327">
        <v>337619</v>
      </c>
      <c r="AA327">
        <v>201338</v>
      </c>
      <c r="AB327">
        <v>0</v>
      </c>
      <c r="AC327">
        <v>2786451</v>
      </c>
      <c r="AD327">
        <v>1260974</v>
      </c>
      <c r="AE327">
        <v>83799</v>
      </c>
      <c r="AF327">
        <v>2229278</v>
      </c>
      <c r="AG327">
        <v>6899459</v>
      </c>
      <c r="AH327">
        <v>16253122</v>
      </c>
      <c r="AI327">
        <v>3800312</v>
      </c>
      <c r="AJ327">
        <v>610672</v>
      </c>
      <c r="AK327">
        <v>1489424</v>
      </c>
      <c r="AL327">
        <v>3219045</v>
      </c>
      <c r="AM327">
        <v>1240958</v>
      </c>
      <c r="AN327">
        <v>1712307</v>
      </c>
      <c r="AO327">
        <v>12072718</v>
      </c>
      <c r="AP327">
        <v>12722209</v>
      </c>
      <c r="AQ327">
        <v>24794927</v>
      </c>
      <c r="AR327">
        <v>-8541805</v>
      </c>
      <c r="AS327">
        <v>1205287</v>
      </c>
      <c r="AT327">
        <v>-3853</v>
      </c>
      <c r="AU327">
        <v>5374642</v>
      </c>
      <c r="AV327">
        <v>1671295</v>
      </c>
      <c r="AW327">
        <v>0</v>
      </c>
      <c r="AX327">
        <v>0</v>
      </c>
      <c r="AY327">
        <v>1247015</v>
      </c>
      <c r="AZ327">
        <v>9494386</v>
      </c>
      <c r="BA327">
        <v>952581</v>
      </c>
      <c r="BB327">
        <v>209214134</v>
      </c>
      <c r="BC327">
        <v>210166714</v>
      </c>
      <c r="BD327">
        <v>2419159</v>
      </c>
      <c r="BE327">
        <v>843693</v>
      </c>
      <c r="BF327">
        <v>0</v>
      </c>
      <c r="BG327">
        <v>0</v>
      </c>
      <c r="BH327">
        <v>2196547</v>
      </c>
      <c r="BI327">
        <v>5459399</v>
      </c>
      <c r="BJ327">
        <v>0</v>
      </c>
      <c r="BK327">
        <v>0</v>
      </c>
      <c r="BL327">
        <v>0</v>
      </c>
      <c r="BM327">
        <v>0</v>
      </c>
      <c r="BN327">
        <v>0</v>
      </c>
      <c r="BO327">
        <v>0</v>
      </c>
      <c r="BP327">
        <v>0</v>
      </c>
      <c r="BQ327">
        <v>0</v>
      </c>
      <c r="BR327">
        <v>41469675</v>
      </c>
      <c r="BS327">
        <v>0</v>
      </c>
      <c r="BT327">
        <v>0</v>
      </c>
      <c r="BU327">
        <v>0</v>
      </c>
      <c r="BV327">
        <v>0</v>
      </c>
      <c r="BW327">
        <v>415873</v>
      </c>
      <c r="BX327">
        <v>421623</v>
      </c>
      <c r="BY327">
        <v>5.2</v>
      </c>
      <c r="BZ327">
        <v>55915</v>
      </c>
      <c r="CA327">
        <v>13.98</v>
      </c>
      <c r="CB327">
        <v>44</v>
      </c>
      <c r="CC327">
        <v>578916</v>
      </c>
      <c r="CD327">
        <v>2775440</v>
      </c>
      <c r="CE327">
        <v>1401499</v>
      </c>
      <c r="CF327">
        <v>393932</v>
      </c>
      <c r="CG327" t="s">
        <v>7884</v>
      </c>
    </row>
    <row r="328" spans="1:85" x14ac:dyDescent="0.25">
      <c r="A328" t="s">
        <v>7892</v>
      </c>
      <c r="B328" t="s">
        <v>7881</v>
      </c>
      <c r="C328" t="s">
        <v>8457</v>
      </c>
      <c r="D328" t="s">
        <v>6362</v>
      </c>
      <c r="E328" s="525">
        <v>45565</v>
      </c>
      <c r="F328" s="525">
        <v>45741</v>
      </c>
      <c r="G328">
        <v>483775</v>
      </c>
      <c r="H328">
        <v>0</v>
      </c>
      <c r="I328">
        <v>1414552</v>
      </c>
      <c r="J328">
        <v>0</v>
      </c>
      <c r="K328">
        <v>191101</v>
      </c>
      <c r="L328">
        <v>0</v>
      </c>
      <c r="M328">
        <v>0</v>
      </c>
      <c r="N328">
        <v>2089428</v>
      </c>
      <c r="O328">
        <v>0</v>
      </c>
      <c r="P328">
        <v>0</v>
      </c>
      <c r="Q328">
        <v>0</v>
      </c>
      <c r="R328">
        <v>938695</v>
      </c>
      <c r="S328">
        <v>0</v>
      </c>
      <c r="T328">
        <v>255473</v>
      </c>
      <c r="U328">
        <v>53914</v>
      </c>
      <c r="V328">
        <v>0</v>
      </c>
      <c r="W328">
        <v>1248082</v>
      </c>
      <c r="X328">
        <v>3337510</v>
      </c>
      <c r="Y328">
        <v>7070169</v>
      </c>
      <c r="Z328">
        <v>138918</v>
      </c>
      <c r="AA328">
        <v>159900</v>
      </c>
      <c r="AB328">
        <v>79033</v>
      </c>
      <c r="AC328">
        <v>-186835</v>
      </c>
      <c r="AD328">
        <v>2411217</v>
      </c>
      <c r="AE328">
        <v>0</v>
      </c>
      <c r="AF328">
        <v>206296</v>
      </c>
      <c r="AG328">
        <v>9878698</v>
      </c>
      <c r="AH328">
        <v>13216208</v>
      </c>
      <c r="AI328">
        <v>5581321</v>
      </c>
      <c r="AJ328">
        <v>1045976</v>
      </c>
      <c r="AK328">
        <v>210400</v>
      </c>
      <c r="AL328">
        <v>5748217</v>
      </c>
      <c r="AM328">
        <v>1458303</v>
      </c>
      <c r="AN328">
        <v>1183400</v>
      </c>
      <c r="AO328">
        <v>15227617</v>
      </c>
      <c r="AP328">
        <v>9232589</v>
      </c>
      <c r="AQ328">
        <v>24460206</v>
      </c>
      <c r="AR328">
        <v>-11243998</v>
      </c>
      <c r="AS328">
        <v>3041346</v>
      </c>
      <c r="AT328">
        <v>1123373</v>
      </c>
      <c r="AU328">
        <v>837</v>
      </c>
      <c r="AV328">
        <v>1315374</v>
      </c>
      <c r="AW328">
        <v>1636978</v>
      </c>
      <c r="AX328">
        <v>0</v>
      </c>
      <c r="AY328">
        <v>-734288</v>
      </c>
      <c r="AZ328">
        <v>6383620</v>
      </c>
      <c r="BA328">
        <v>-4860378</v>
      </c>
      <c r="BB328">
        <v>162875695</v>
      </c>
      <c r="BC328">
        <v>158015316</v>
      </c>
      <c r="BD328">
        <v>1265854</v>
      </c>
      <c r="BE328">
        <v>6115150</v>
      </c>
      <c r="BF328">
        <v>74956</v>
      </c>
      <c r="BG328">
        <v>0</v>
      </c>
      <c r="BH328">
        <v>297070</v>
      </c>
      <c r="BI328">
        <v>7753030</v>
      </c>
      <c r="BJ328">
        <v>9250000</v>
      </c>
      <c r="BK328">
        <v>0</v>
      </c>
      <c r="BL328">
        <v>0</v>
      </c>
      <c r="BM328">
        <v>9250000</v>
      </c>
      <c r="BN328">
        <v>0</v>
      </c>
      <c r="BO328">
        <v>0</v>
      </c>
      <c r="BP328">
        <v>2393105</v>
      </c>
      <c r="BQ328">
        <v>2393105</v>
      </c>
      <c r="BR328">
        <v>33908155</v>
      </c>
      <c r="BS328">
        <v>0</v>
      </c>
      <c r="BT328">
        <v>0</v>
      </c>
      <c r="BU328">
        <v>983283</v>
      </c>
      <c r="BV328">
        <v>0</v>
      </c>
      <c r="BW328">
        <v>351798</v>
      </c>
      <c r="BX328">
        <v>4914</v>
      </c>
      <c r="BY328">
        <v>1.35</v>
      </c>
      <c r="BZ328">
        <v>302081</v>
      </c>
      <c r="CA328">
        <v>5.94</v>
      </c>
      <c r="CB328">
        <v>57</v>
      </c>
      <c r="CC328">
        <v>2774652</v>
      </c>
      <c r="CD328">
        <v>1524078</v>
      </c>
      <c r="CE328">
        <v>1116788</v>
      </c>
      <c r="CF328">
        <v>1175900</v>
      </c>
      <c r="CG328" t="s">
        <v>7884</v>
      </c>
    </row>
    <row r="329" spans="1:85" x14ac:dyDescent="0.25">
      <c r="A329" t="s">
        <v>7892</v>
      </c>
      <c r="B329" t="s">
        <v>859</v>
      </c>
      <c r="C329" t="s">
        <v>8458</v>
      </c>
      <c r="D329" t="s">
        <v>6664</v>
      </c>
      <c r="E329" s="525">
        <v>45565</v>
      </c>
      <c r="F329" s="525">
        <v>45941</v>
      </c>
      <c r="G329">
        <v>3033431</v>
      </c>
      <c r="H329">
        <v>0</v>
      </c>
      <c r="I329">
        <v>7286390</v>
      </c>
      <c r="J329">
        <v>0</v>
      </c>
      <c r="K329">
        <v>430083</v>
      </c>
      <c r="L329">
        <v>0</v>
      </c>
      <c r="M329">
        <v>3661650</v>
      </c>
      <c r="N329">
        <v>14411554</v>
      </c>
      <c r="O329">
        <v>475540</v>
      </c>
      <c r="P329">
        <v>1997312</v>
      </c>
      <c r="Q329">
        <v>0</v>
      </c>
      <c r="R329">
        <v>4283608</v>
      </c>
      <c r="S329">
        <v>0</v>
      </c>
      <c r="T329">
        <v>5326156</v>
      </c>
      <c r="U329">
        <v>188479</v>
      </c>
      <c r="V329">
        <v>771432</v>
      </c>
      <c r="W329">
        <v>13042527</v>
      </c>
      <c r="X329">
        <v>27454081</v>
      </c>
      <c r="Y329">
        <v>16722009</v>
      </c>
      <c r="Z329">
        <v>3225834</v>
      </c>
      <c r="AA329">
        <v>4587057</v>
      </c>
      <c r="AB329">
        <v>1185224</v>
      </c>
      <c r="AC329">
        <v>15790462</v>
      </c>
      <c r="AD329">
        <v>23611592</v>
      </c>
      <c r="AE329">
        <v>827321</v>
      </c>
      <c r="AF329">
        <v>2418175</v>
      </c>
      <c r="AG329">
        <v>68367674</v>
      </c>
      <c r="AH329">
        <v>95821755</v>
      </c>
      <c r="AI329">
        <v>16718556</v>
      </c>
      <c r="AJ329">
        <v>4603849</v>
      </c>
      <c r="AK329">
        <v>1388101</v>
      </c>
      <c r="AL329">
        <v>27967617</v>
      </c>
      <c r="AM329">
        <v>3177236</v>
      </c>
      <c r="AN329">
        <v>9748110</v>
      </c>
      <c r="AO329">
        <v>63603469</v>
      </c>
      <c r="AP329">
        <v>26227277</v>
      </c>
      <c r="AQ329">
        <v>89830746</v>
      </c>
      <c r="AR329">
        <v>5991009</v>
      </c>
      <c r="AS329">
        <v>13165193</v>
      </c>
      <c r="AT329">
        <v>-2473004</v>
      </c>
      <c r="AU329">
        <v>30690988</v>
      </c>
      <c r="AV329" s="1006">
        <v>15278780</v>
      </c>
      <c r="AW329">
        <v>0</v>
      </c>
      <c r="AX329">
        <v>0</v>
      </c>
      <c r="AY329">
        <v>-1221144</v>
      </c>
      <c r="AZ329">
        <v>55440813</v>
      </c>
      <c r="BA329">
        <v>61431822</v>
      </c>
      <c r="BB329">
        <v>626202173</v>
      </c>
      <c r="BC329">
        <v>687633966</v>
      </c>
      <c r="BD329">
        <v>3977957</v>
      </c>
      <c r="BE329">
        <v>43549549</v>
      </c>
      <c r="BF329">
        <v>0</v>
      </c>
      <c r="BG329">
        <v>14935226</v>
      </c>
      <c r="BH329">
        <v>1142246</v>
      </c>
      <c r="BI329">
        <v>63604978</v>
      </c>
      <c r="BJ329">
        <v>51940479</v>
      </c>
      <c r="BK329">
        <v>0</v>
      </c>
      <c r="BL329">
        <v>0</v>
      </c>
      <c r="BM329">
        <v>51940479</v>
      </c>
      <c r="BN329">
        <v>3109632</v>
      </c>
      <c r="BO329">
        <v>0</v>
      </c>
      <c r="BP329">
        <v>75856305</v>
      </c>
      <c r="BQ329">
        <v>78965937</v>
      </c>
      <c r="BR329">
        <v>180656585</v>
      </c>
      <c r="BS329">
        <v>0</v>
      </c>
      <c r="BT329">
        <v>0</v>
      </c>
      <c r="BU329">
        <v>5165000</v>
      </c>
      <c r="BV329">
        <v>0</v>
      </c>
      <c r="BW329">
        <v>4148609</v>
      </c>
      <c r="BX329">
        <v>4805406</v>
      </c>
      <c r="BY329">
        <v>0.73</v>
      </c>
      <c r="BZ329">
        <v>63452</v>
      </c>
      <c r="CA329">
        <v>3.47</v>
      </c>
      <c r="CB329">
        <v>174</v>
      </c>
      <c r="CC329">
        <v>10567102</v>
      </c>
      <c r="CD329">
        <v>8186214</v>
      </c>
      <c r="CE329">
        <v>7518236</v>
      </c>
      <c r="CF329">
        <v>623518</v>
      </c>
      <c r="CG329" t="s">
        <v>7884</v>
      </c>
    </row>
    <row r="330" spans="1:85" x14ac:dyDescent="0.25">
      <c r="A330" t="s">
        <v>8025</v>
      </c>
      <c r="B330" t="s">
        <v>7881</v>
      </c>
      <c r="C330" t="s">
        <v>8459</v>
      </c>
      <c r="D330" t="s">
        <v>8460</v>
      </c>
      <c r="E330" s="525">
        <v>45473</v>
      </c>
      <c r="F330" s="525">
        <v>45649</v>
      </c>
      <c r="G330">
        <v>192476</v>
      </c>
      <c r="H330">
        <v>0</v>
      </c>
      <c r="I330">
        <v>353425</v>
      </c>
      <c r="J330">
        <v>0</v>
      </c>
      <c r="K330">
        <v>2203</v>
      </c>
      <c r="L330">
        <v>0</v>
      </c>
      <c r="M330">
        <v>38333</v>
      </c>
      <c r="N330">
        <v>586437</v>
      </c>
      <c r="O330">
        <v>0</v>
      </c>
      <c r="P330">
        <v>34557</v>
      </c>
      <c r="Q330">
        <v>65712</v>
      </c>
      <c r="R330">
        <v>88080</v>
      </c>
      <c r="S330">
        <v>354816</v>
      </c>
      <c r="T330">
        <v>77628</v>
      </c>
      <c r="U330">
        <v>38399</v>
      </c>
      <c r="V330">
        <v>78602</v>
      </c>
      <c r="W330">
        <v>737794</v>
      </c>
      <c r="X330">
        <v>1324231</v>
      </c>
      <c r="Y330">
        <v>564854</v>
      </c>
      <c r="Z330">
        <v>7583</v>
      </c>
      <c r="AA330">
        <v>0</v>
      </c>
      <c r="AB330">
        <v>60078</v>
      </c>
      <c r="AC330">
        <v>384624</v>
      </c>
      <c r="AD330">
        <v>845162</v>
      </c>
      <c r="AE330">
        <v>0</v>
      </c>
      <c r="AF330">
        <v>144329</v>
      </c>
      <c r="AG330">
        <v>2006630</v>
      </c>
      <c r="AH330">
        <v>3330861</v>
      </c>
      <c r="AI330">
        <v>8598769</v>
      </c>
      <c r="AJ330">
        <v>746646</v>
      </c>
      <c r="AK330">
        <v>1132968</v>
      </c>
      <c r="AL330">
        <v>3526384</v>
      </c>
      <c r="AM330">
        <v>401528</v>
      </c>
      <c r="AN330">
        <v>2732386</v>
      </c>
      <c r="AO330">
        <v>17138681</v>
      </c>
      <c r="AP330">
        <v>7210236</v>
      </c>
      <c r="AQ330">
        <v>24348917</v>
      </c>
      <c r="AR330">
        <v>-21018056</v>
      </c>
      <c r="AS330">
        <v>81133</v>
      </c>
      <c r="AT330">
        <v>467</v>
      </c>
      <c r="AU330">
        <v>10686054</v>
      </c>
      <c r="AV330">
        <v>0</v>
      </c>
      <c r="AW330">
        <v>0</v>
      </c>
      <c r="AX330">
        <v>0</v>
      </c>
      <c r="AY330">
        <v>565090</v>
      </c>
      <c r="AZ330">
        <v>11332744</v>
      </c>
      <c r="BA330">
        <v>-9685312</v>
      </c>
      <c r="BB330">
        <v>0</v>
      </c>
      <c r="BC330">
        <v>0</v>
      </c>
      <c r="BD330">
        <v>16239662</v>
      </c>
      <c r="BE330">
        <v>630126</v>
      </c>
      <c r="BF330">
        <v>891889</v>
      </c>
      <c r="BG330">
        <v>0</v>
      </c>
      <c r="BH330">
        <v>91749</v>
      </c>
      <c r="BI330">
        <v>17853426</v>
      </c>
      <c r="BJ330">
        <v>0</v>
      </c>
      <c r="BK330">
        <v>0</v>
      </c>
      <c r="BL330">
        <v>0</v>
      </c>
      <c r="BM330">
        <v>0</v>
      </c>
      <c r="BN330">
        <v>0</v>
      </c>
      <c r="BO330">
        <v>0</v>
      </c>
      <c r="BP330">
        <v>0</v>
      </c>
      <c r="BQ330">
        <v>0</v>
      </c>
      <c r="BR330">
        <v>0</v>
      </c>
      <c r="BS330">
        <v>0</v>
      </c>
      <c r="BT330">
        <v>0</v>
      </c>
      <c r="BU330">
        <v>0</v>
      </c>
      <c r="BV330">
        <v>0</v>
      </c>
      <c r="BW330">
        <v>113486</v>
      </c>
      <c r="BX330">
        <v>173550834</v>
      </c>
      <c r="BY330">
        <v>1.34</v>
      </c>
      <c r="BZ330">
        <v>2656</v>
      </c>
      <c r="CA330">
        <v>5.17</v>
      </c>
      <c r="CB330">
        <v>21</v>
      </c>
      <c r="CC330">
        <v>2116336</v>
      </c>
      <c r="CD330">
        <v>3617816</v>
      </c>
      <c r="CE330">
        <v>2800138</v>
      </c>
      <c r="CF330">
        <v>324060</v>
      </c>
      <c r="CG330" t="s">
        <v>7884</v>
      </c>
    </row>
    <row r="331" spans="1:85" x14ac:dyDescent="0.25">
      <c r="A331" t="s">
        <v>8025</v>
      </c>
      <c r="B331" t="s">
        <v>7909</v>
      </c>
      <c r="C331" t="s">
        <v>8461</v>
      </c>
      <c r="D331" t="s">
        <v>6313</v>
      </c>
      <c r="E331" s="525">
        <v>45473</v>
      </c>
      <c r="F331" s="525">
        <v>45649</v>
      </c>
      <c r="G331">
        <v>156534928</v>
      </c>
      <c r="H331">
        <v>0</v>
      </c>
      <c r="I331">
        <v>216608688</v>
      </c>
      <c r="J331">
        <v>0</v>
      </c>
      <c r="K331">
        <v>8272982</v>
      </c>
      <c r="L331">
        <v>49429115</v>
      </c>
      <c r="M331">
        <v>20570643</v>
      </c>
      <c r="N331">
        <v>451416356</v>
      </c>
      <c r="O331">
        <v>4906568</v>
      </c>
      <c r="P331">
        <v>2604625</v>
      </c>
      <c r="Q331">
        <v>14869631</v>
      </c>
      <c r="R331">
        <v>32378478</v>
      </c>
      <c r="S331">
        <v>0</v>
      </c>
      <c r="T331">
        <v>2274628</v>
      </c>
      <c r="U331">
        <v>4153359</v>
      </c>
      <c r="V331">
        <v>12483688</v>
      </c>
      <c r="W331">
        <v>73670977</v>
      </c>
      <c r="X331">
        <v>525087333</v>
      </c>
      <c r="Y331">
        <v>10537294</v>
      </c>
      <c r="Z331">
        <v>39302852</v>
      </c>
      <c r="AA331" s="1006">
        <v>20670080</v>
      </c>
      <c r="AB331">
        <v>14793377</v>
      </c>
      <c r="AC331">
        <v>56194311</v>
      </c>
      <c r="AD331">
        <v>258210887</v>
      </c>
      <c r="AE331">
        <v>8254927</v>
      </c>
      <c r="AF331">
        <v>50412820</v>
      </c>
      <c r="AG331">
        <v>458376548</v>
      </c>
      <c r="AH331">
        <v>983463881</v>
      </c>
      <c r="AI331" s="1006">
        <v>164550370</v>
      </c>
      <c r="AJ331">
        <v>34794757</v>
      </c>
      <c r="AK331">
        <v>13294666</v>
      </c>
      <c r="AL331">
        <v>151405013</v>
      </c>
      <c r="AM331">
        <v>19812938</v>
      </c>
      <c r="AN331">
        <v>93079808</v>
      </c>
      <c r="AO331">
        <v>476937552</v>
      </c>
      <c r="AP331">
        <v>310988656</v>
      </c>
      <c r="AQ331">
        <v>787926208</v>
      </c>
      <c r="AR331">
        <v>195537673</v>
      </c>
      <c r="AS331">
        <v>76335501</v>
      </c>
      <c r="AT331" s="1006">
        <v>-105356710</v>
      </c>
      <c r="AU331">
        <v>72238489</v>
      </c>
      <c r="AV331">
        <v>84262067</v>
      </c>
      <c r="AW331">
        <v>0</v>
      </c>
      <c r="AX331">
        <v>0</v>
      </c>
      <c r="AY331">
        <v>142840139</v>
      </c>
      <c r="AZ331">
        <v>270319486</v>
      </c>
      <c r="BA331">
        <v>465857159</v>
      </c>
      <c r="BB331">
        <v>1757276724</v>
      </c>
      <c r="BC331">
        <v>2223133883</v>
      </c>
      <c r="BD331">
        <v>74726308</v>
      </c>
      <c r="BE331">
        <v>146262403</v>
      </c>
      <c r="BF331">
        <v>7645330</v>
      </c>
      <c r="BG331">
        <v>21590113</v>
      </c>
      <c r="BH331">
        <v>35631726</v>
      </c>
      <c r="BI331">
        <v>285855880</v>
      </c>
      <c r="BJ331">
        <v>2578680000</v>
      </c>
      <c r="BK331">
        <v>0</v>
      </c>
      <c r="BL331" s="1006">
        <v>110715000</v>
      </c>
      <c r="BM331">
        <v>2689395000</v>
      </c>
      <c r="BN331">
        <v>1379371000</v>
      </c>
      <c r="BO331">
        <v>0</v>
      </c>
      <c r="BP331">
        <v>44605000</v>
      </c>
      <c r="BQ331">
        <v>1423976000</v>
      </c>
      <c r="BR331">
        <v>1178855000</v>
      </c>
      <c r="BS331">
        <v>0</v>
      </c>
      <c r="BT331">
        <v>0</v>
      </c>
      <c r="BU331" s="1006">
        <v>199733000</v>
      </c>
      <c r="BV331" s="1006">
        <v>171290000</v>
      </c>
      <c r="BW331">
        <v>20785267</v>
      </c>
      <c r="BX331">
        <v>25753965</v>
      </c>
      <c r="BY331">
        <v>6.2</v>
      </c>
      <c r="BZ331">
        <v>396006</v>
      </c>
      <c r="CA331">
        <v>21.72</v>
      </c>
      <c r="CB331">
        <v>819</v>
      </c>
      <c r="CC331">
        <v>44876964</v>
      </c>
      <c r="CD331">
        <v>25785381</v>
      </c>
      <c r="CE331">
        <v>92633275</v>
      </c>
      <c r="CF331">
        <v>2854717</v>
      </c>
      <c r="CG331" t="s">
        <v>7884</v>
      </c>
    </row>
    <row r="332" spans="1:85" x14ac:dyDescent="0.25">
      <c r="A332" t="s">
        <v>8095</v>
      </c>
      <c r="B332" t="s">
        <v>7881</v>
      </c>
      <c r="C332" t="s">
        <v>8462</v>
      </c>
      <c r="D332" t="s">
        <v>8463</v>
      </c>
      <c r="E332" s="525">
        <v>45657</v>
      </c>
      <c r="G332">
        <v>18442</v>
      </c>
      <c r="H332">
        <v>0</v>
      </c>
      <c r="I332">
        <v>0</v>
      </c>
      <c r="J332">
        <v>0</v>
      </c>
      <c r="K332">
        <v>0</v>
      </c>
      <c r="L332">
        <v>0</v>
      </c>
      <c r="M332">
        <v>0</v>
      </c>
      <c r="N332">
        <v>18442</v>
      </c>
      <c r="O332">
        <v>0</v>
      </c>
      <c r="P332">
        <v>0</v>
      </c>
      <c r="Q332">
        <v>0</v>
      </c>
      <c r="R332">
        <v>0</v>
      </c>
      <c r="S332">
        <v>0</v>
      </c>
      <c r="T332">
        <v>0</v>
      </c>
      <c r="U332">
        <v>0</v>
      </c>
      <c r="V332">
        <v>0</v>
      </c>
      <c r="W332">
        <v>0</v>
      </c>
      <c r="X332">
        <v>18442</v>
      </c>
      <c r="Y332">
        <v>0</v>
      </c>
      <c r="Z332">
        <v>0</v>
      </c>
      <c r="AA332">
        <v>0</v>
      </c>
      <c r="AB332">
        <v>0</v>
      </c>
      <c r="AC332">
        <v>0</v>
      </c>
      <c r="AD332">
        <v>0</v>
      </c>
      <c r="AE332">
        <v>0</v>
      </c>
      <c r="AF332">
        <v>237070</v>
      </c>
      <c r="AG332">
        <v>237070</v>
      </c>
      <c r="AH332">
        <v>255512</v>
      </c>
      <c r="AI332">
        <v>244163</v>
      </c>
      <c r="AJ332">
        <v>48957</v>
      </c>
      <c r="AK332">
        <v>19994</v>
      </c>
      <c r="AL332">
        <v>13927</v>
      </c>
      <c r="AM332">
        <v>0</v>
      </c>
      <c r="AN332">
        <v>310737</v>
      </c>
      <c r="AO332">
        <v>637778</v>
      </c>
      <c r="AP332">
        <v>0</v>
      </c>
      <c r="AQ332">
        <v>637778</v>
      </c>
      <c r="AR332">
        <v>-382266</v>
      </c>
      <c r="AS332">
        <v>12965</v>
      </c>
      <c r="AT332">
        <v>0</v>
      </c>
      <c r="AU332">
        <v>0</v>
      </c>
      <c r="AV332">
        <v>0</v>
      </c>
      <c r="AW332">
        <v>0</v>
      </c>
      <c r="AX332">
        <v>0</v>
      </c>
      <c r="AY332">
        <v>0</v>
      </c>
      <c r="AZ332">
        <v>12965</v>
      </c>
      <c r="BA332">
        <v>-369301</v>
      </c>
      <c r="BB332">
        <v>0</v>
      </c>
      <c r="BC332">
        <v>0</v>
      </c>
      <c r="BD332">
        <v>0</v>
      </c>
      <c r="BE332">
        <v>0</v>
      </c>
      <c r="BF332">
        <v>0</v>
      </c>
      <c r="BG332">
        <v>0</v>
      </c>
      <c r="BH332">
        <v>0</v>
      </c>
      <c r="BI332">
        <v>0</v>
      </c>
      <c r="BJ332">
        <v>0</v>
      </c>
      <c r="BK332">
        <v>0</v>
      </c>
      <c r="BL332">
        <v>0</v>
      </c>
      <c r="BM332">
        <v>0</v>
      </c>
      <c r="BN332">
        <v>0</v>
      </c>
      <c r="BO332">
        <v>0</v>
      </c>
      <c r="BP332">
        <v>0</v>
      </c>
      <c r="BQ332">
        <v>0</v>
      </c>
      <c r="BR332">
        <v>0</v>
      </c>
      <c r="BS332">
        <v>0</v>
      </c>
      <c r="BT332">
        <v>0</v>
      </c>
      <c r="BU332">
        <v>0</v>
      </c>
      <c r="BV332">
        <v>0</v>
      </c>
      <c r="BW332">
        <v>0</v>
      </c>
      <c r="BX332">
        <v>0</v>
      </c>
      <c r="BY332">
        <v>0</v>
      </c>
      <c r="BZ332">
        <v>0</v>
      </c>
      <c r="CA332">
        <v>0</v>
      </c>
      <c r="CB332">
        <v>0</v>
      </c>
      <c r="CC332">
        <v>0</v>
      </c>
      <c r="CD332">
        <v>0</v>
      </c>
      <c r="CE332">
        <v>0</v>
      </c>
      <c r="CF332">
        <v>0</v>
      </c>
      <c r="CG332" t="s">
        <v>7884</v>
      </c>
    </row>
    <row r="333" spans="1:85" x14ac:dyDescent="0.25">
      <c r="A333" t="s">
        <v>8051</v>
      </c>
      <c r="B333" t="s">
        <v>7886</v>
      </c>
      <c r="C333" t="s">
        <v>8464</v>
      </c>
      <c r="D333" t="s">
        <v>8465</v>
      </c>
      <c r="E333" s="525">
        <v>45565</v>
      </c>
      <c r="F333" s="525">
        <v>45778</v>
      </c>
      <c r="G333">
        <v>597710</v>
      </c>
      <c r="H333">
        <v>0</v>
      </c>
      <c r="I333">
        <v>944610</v>
      </c>
      <c r="J333">
        <v>0</v>
      </c>
      <c r="K333">
        <v>0</v>
      </c>
      <c r="L333">
        <v>0</v>
      </c>
      <c r="M333">
        <v>518537</v>
      </c>
      <c r="N333">
        <v>2060857</v>
      </c>
      <c r="O333">
        <v>175975</v>
      </c>
      <c r="P333">
        <v>0</v>
      </c>
      <c r="Q333">
        <v>234904</v>
      </c>
      <c r="R333">
        <v>501593</v>
      </c>
      <c r="S333">
        <v>0</v>
      </c>
      <c r="T333">
        <v>107839</v>
      </c>
      <c r="U333">
        <v>71160</v>
      </c>
      <c r="V333">
        <v>431818</v>
      </c>
      <c r="W333">
        <v>1523289</v>
      </c>
      <c r="X333">
        <v>3584146</v>
      </c>
      <c r="Y333">
        <v>543268</v>
      </c>
      <c r="Z333">
        <v>379108</v>
      </c>
      <c r="AA333">
        <v>145678</v>
      </c>
      <c r="AB333">
        <v>260143</v>
      </c>
      <c r="AC333">
        <v>1637979</v>
      </c>
      <c r="AD333">
        <v>2266393</v>
      </c>
      <c r="AE333">
        <v>0</v>
      </c>
      <c r="AF333">
        <v>323552</v>
      </c>
      <c r="AG333">
        <v>5556121</v>
      </c>
      <c r="AH333">
        <v>9140267</v>
      </c>
      <c r="AI333">
        <v>3905009</v>
      </c>
      <c r="AJ333">
        <v>642020</v>
      </c>
      <c r="AK333">
        <v>750393</v>
      </c>
      <c r="AL333">
        <v>3331036</v>
      </c>
      <c r="AM333">
        <v>146527</v>
      </c>
      <c r="AN333">
        <v>123482</v>
      </c>
      <c r="AO333">
        <v>8898467</v>
      </c>
      <c r="AP333">
        <v>10738843</v>
      </c>
      <c r="AQ333">
        <v>19637310</v>
      </c>
      <c r="AR333">
        <v>-10497043</v>
      </c>
      <c r="AS333">
        <v>435316</v>
      </c>
      <c r="AT333">
        <v>0</v>
      </c>
      <c r="AU333">
        <v>9930243</v>
      </c>
      <c r="AV333">
        <v>1945017</v>
      </c>
      <c r="AW333">
        <v>0</v>
      </c>
      <c r="AX333">
        <v>0</v>
      </c>
      <c r="AY333">
        <v>511564</v>
      </c>
      <c r="AZ333">
        <v>12822140</v>
      </c>
      <c r="BA333">
        <v>2325097</v>
      </c>
      <c r="BB333">
        <v>105515435</v>
      </c>
      <c r="BC333">
        <v>107840532</v>
      </c>
      <c r="BD333">
        <v>13660364</v>
      </c>
      <c r="BE333">
        <v>80152</v>
      </c>
      <c r="BF333">
        <v>0</v>
      </c>
      <c r="BG333">
        <v>0</v>
      </c>
      <c r="BH333">
        <v>257790</v>
      </c>
      <c r="BI333">
        <v>13998306</v>
      </c>
      <c r="BJ333">
        <v>0</v>
      </c>
      <c r="BK333">
        <v>0</v>
      </c>
      <c r="BL333">
        <v>0</v>
      </c>
      <c r="BM333">
        <v>0</v>
      </c>
      <c r="BN333">
        <v>0</v>
      </c>
      <c r="BO333">
        <v>0</v>
      </c>
      <c r="BP333">
        <v>0</v>
      </c>
      <c r="BQ333">
        <v>0</v>
      </c>
      <c r="BR333">
        <v>10798695</v>
      </c>
      <c r="BS333">
        <v>0</v>
      </c>
      <c r="BT333">
        <v>0</v>
      </c>
      <c r="BU333">
        <v>0</v>
      </c>
      <c r="BV333">
        <v>0</v>
      </c>
      <c r="BW333">
        <v>513294</v>
      </c>
      <c r="BX333">
        <v>561178611</v>
      </c>
      <c r="BY333">
        <v>1.04</v>
      </c>
      <c r="BZ333">
        <v>33918</v>
      </c>
      <c r="CA333">
        <v>4.01</v>
      </c>
      <c r="CB333">
        <v>50</v>
      </c>
      <c r="CC333">
        <v>709716</v>
      </c>
      <c r="CD333">
        <v>1176404</v>
      </c>
      <c r="CE333">
        <v>707839</v>
      </c>
      <c r="CF333">
        <v>430856</v>
      </c>
      <c r="CG333" t="s">
        <v>7884</v>
      </c>
    </row>
    <row r="334" spans="1:85" x14ac:dyDescent="0.25">
      <c r="A334" t="s">
        <v>7964</v>
      </c>
      <c r="B334" t="s">
        <v>7881</v>
      </c>
      <c r="C334" t="s">
        <v>8466</v>
      </c>
      <c r="D334" t="s">
        <v>8467</v>
      </c>
      <c r="E334" s="525">
        <v>45657</v>
      </c>
      <c r="F334" s="525">
        <v>45930</v>
      </c>
      <c r="G334">
        <v>57600</v>
      </c>
      <c r="H334">
        <v>0</v>
      </c>
      <c r="I334">
        <v>67679</v>
      </c>
      <c r="J334">
        <v>0</v>
      </c>
      <c r="K334">
        <v>0</v>
      </c>
      <c r="L334">
        <v>0</v>
      </c>
      <c r="M334">
        <v>1195</v>
      </c>
      <c r="N334">
        <v>126474</v>
      </c>
      <c r="O334">
        <v>915</v>
      </c>
      <c r="P334">
        <v>6660</v>
      </c>
      <c r="Q334">
        <v>0</v>
      </c>
      <c r="R334">
        <v>33545</v>
      </c>
      <c r="S334">
        <v>0</v>
      </c>
      <c r="T334">
        <v>222411</v>
      </c>
      <c r="U334">
        <v>0</v>
      </c>
      <c r="V334">
        <v>0</v>
      </c>
      <c r="W334">
        <v>263531</v>
      </c>
      <c r="X334">
        <v>390005</v>
      </c>
      <c r="Y334">
        <v>0</v>
      </c>
      <c r="Z334">
        <v>0</v>
      </c>
      <c r="AA334">
        <v>0</v>
      </c>
      <c r="AB334">
        <v>0</v>
      </c>
      <c r="AC334">
        <v>3000</v>
      </c>
      <c r="AD334">
        <v>0</v>
      </c>
      <c r="AE334">
        <v>0</v>
      </c>
      <c r="AF334">
        <v>0</v>
      </c>
      <c r="AG334">
        <v>3000</v>
      </c>
      <c r="AH334">
        <v>393005</v>
      </c>
      <c r="AI334">
        <v>330971</v>
      </c>
      <c r="AJ334">
        <v>55126</v>
      </c>
      <c r="AK334">
        <v>34200</v>
      </c>
      <c r="AL334">
        <v>14505</v>
      </c>
      <c r="AM334">
        <v>18526</v>
      </c>
      <c r="AN334">
        <v>0</v>
      </c>
      <c r="AO334">
        <v>453328</v>
      </c>
      <c r="AP334">
        <v>0</v>
      </c>
      <c r="AQ334">
        <v>453328</v>
      </c>
      <c r="AR334">
        <v>-60323</v>
      </c>
      <c r="AS334">
        <v>2</v>
      </c>
      <c r="AT334">
        <v>0</v>
      </c>
      <c r="AU334">
        <v>1470400</v>
      </c>
      <c r="AV334">
        <v>2642</v>
      </c>
      <c r="AW334">
        <v>-35646</v>
      </c>
      <c r="AX334">
        <v>0</v>
      </c>
      <c r="AY334">
        <v>0</v>
      </c>
      <c r="AZ334">
        <v>1437398</v>
      </c>
      <c r="BA334">
        <v>1377075</v>
      </c>
      <c r="BB334">
        <v>15588956</v>
      </c>
      <c r="BC334">
        <v>16966031</v>
      </c>
      <c r="BD334">
        <v>1652940</v>
      </c>
      <c r="BE334">
        <v>14943</v>
      </c>
      <c r="BF334">
        <v>0</v>
      </c>
      <c r="BG334">
        <v>0</v>
      </c>
      <c r="BH334">
        <v>29813</v>
      </c>
      <c r="BI334">
        <v>1697696</v>
      </c>
      <c r="BJ334">
        <v>0</v>
      </c>
      <c r="BK334">
        <v>0</v>
      </c>
      <c r="BL334">
        <v>0</v>
      </c>
      <c r="BM334">
        <v>0</v>
      </c>
      <c r="BN334">
        <v>0</v>
      </c>
      <c r="BO334">
        <v>0</v>
      </c>
      <c r="BP334">
        <v>0</v>
      </c>
      <c r="BQ334">
        <v>0</v>
      </c>
      <c r="BR334">
        <v>0</v>
      </c>
      <c r="BS334">
        <v>0</v>
      </c>
      <c r="BT334">
        <v>0</v>
      </c>
      <c r="BU334">
        <v>0</v>
      </c>
      <c r="BV334">
        <v>0</v>
      </c>
      <c r="BW334">
        <v>5372</v>
      </c>
      <c r="BX334">
        <v>0</v>
      </c>
      <c r="BY334">
        <v>0</v>
      </c>
      <c r="BZ334">
        <v>0</v>
      </c>
      <c r="CA334">
        <v>23.54</v>
      </c>
      <c r="CB334">
        <v>0</v>
      </c>
      <c r="CC334">
        <v>0</v>
      </c>
      <c r="CD334">
        <v>12113</v>
      </c>
      <c r="CE334">
        <v>243622</v>
      </c>
      <c r="CF334">
        <v>0</v>
      </c>
      <c r="CG334" t="s">
        <v>7884</v>
      </c>
    </row>
    <row r="335" spans="1:85" x14ac:dyDescent="0.25">
      <c r="A335" t="s">
        <v>8025</v>
      </c>
      <c r="B335" t="s">
        <v>7881</v>
      </c>
      <c r="C335" t="s">
        <v>8468</v>
      </c>
      <c r="D335" t="s">
        <v>8469</v>
      </c>
      <c r="E335" s="525">
        <v>45473</v>
      </c>
      <c r="F335" s="525">
        <v>45649</v>
      </c>
      <c r="G335">
        <v>0</v>
      </c>
      <c r="H335">
        <v>0</v>
      </c>
      <c r="I335">
        <v>0</v>
      </c>
      <c r="J335">
        <v>0</v>
      </c>
      <c r="K335">
        <v>0</v>
      </c>
      <c r="L335">
        <v>0</v>
      </c>
      <c r="M335">
        <v>0</v>
      </c>
      <c r="N335">
        <v>0</v>
      </c>
      <c r="O335">
        <v>0</v>
      </c>
      <c r="P335">
        <v>2127839</v>
      </c>
      <c r="Q335">
        <v>7124619</v>
      </c>
      <c r="R335">
        <v>3965465</v>
      </c>
      <c r="S335">
        <v>0</v>
      </c>
      <c r="T335">
        <v>2694168</v>
      </c>
      <c r="U335">
        <v>0</v>
      </c>
      <c r="V335">
        <v>5688153</v>
      </c>
      <c r="W335">
        <v>21600244</v>
      </c>
      <c r="X335">
        <v>21600244</v>
      </c>
      <c r="Y335">
        <v>126967</v>
      </c>
      <c r="Z335">
        <v>0</v>
      </c>
      <c r="AA335">
        <v>0</v>
      </c>
      <c r="AB335">
        <v>0</v>
      </c>
      <c r="AC335">
        <v>301372</v>
      </c>
      <c r="AD335">
        <v>132420</v>
      </c>
      <c r="AE335">
        <v>0</v>
      </c>
      <c r="AF335">
        <v>77234</v>
      </c>
      <c r="AG335">
        <v>637993</v>
      </c>
      <c r="AH335">
        <v>22238237</v>
      </c>
      <c r="AI335">
        <v>10366978</v>
      </c>
      <c r="AJ335">
        <v>466895</v>
      </c>
      <c r="AK335">
        <v>381506</v>
      </c>
      <c r="AL335">
        <v>3245581</v>
      </c>
      <c r="AM335">
        <v>517649</v>
      </c>
      <c r="AN335">
        <v>2980795</v>
      </c>
      <c r="AO335">
        <v>17959404</v>
      </c>
      <c r="AP335">
        <v>5412829</v>
      </c>
      <c r="AQ335">
        <v>23372233</v>
      </c>
      <c r="AR335">
        <v>-1133996</v>
      </c>
      <c r="AS335">
        <v>3668159</v>
      </c>
      <c r="AT335">
        <v>-1990163</v>
      </c>
      <c r="AU335">
        <v>4276506</v>
      </c>
      <c r="AV335">
        <v>0</v>
      </c>
      <c r="AW335">
        <v>0</v>
      </c>
      <c r="AX335">
        <v>0</v>
      </c>
      <c r="AY335">
        <v>-87890</v>
      </c>
      <c r="AZ335">
        <v>5866612</v>
      </c>
      <c r="BA335">
        <v>4732616</v>
      </c>
      <c r="BB335">
        <v>0</v>
      </c>
      <c r="BC335">
        <v>0</v>
      </c>
      <c r="BD335">
        <v>7500491</v>
      </c>
      <c r="BE335">
        <v>0</v>
      </c>
      <c r="BF335">
        <v>118</v>
      </c>
      <c r="BG335">
        <v>0</v>
      </c>
      <c r="BH335">
        <v>1402231</v>
      </c>
      <c r="BI335">
        <v>8902840</v>
      </c>
      <c r="BJ335">
        <v>0</v>
      </c>
      <c r="BK335">
        <v>0</v>
      </c>
      <c r="BL335">
        <v>0</v>
      </c>
      <c r="BM335">
        <v>0</v>
      </c>
      <c r="BN335">
        <v>0</v>
      </c>
      <c r="BO335">
        <v>0</v>
      </c>
      <c r="BP335">
        <v>0</v>
      </c>
      <c r="BQ335">
        <v>0</v>
      </c>
      <c r="BR335">
        <v>0</v>
      </c>
      <c r="BS335">
        <v>0</v>
      </c>
      <c r="BT335">
        <v>0</v>
      </c>
      <c r="BU335">
        <v>0</v>
      </c>
      <c r="BV335">
        <v>0</v>
      </c>
      <c r="BW335">
        <v>0</v>
      </c>
      <c r="BX335">
        <v>0</v>
      </c>
      <c r="BY335">
        <v>3.24</v>
      </c>
      <c r="BZ335">
        <v>122532</v>
      </c>
      <c r="CA335">
        <v>0</v>
      </c>
      <c r="CB335">
        <v>20</v>
      </c>
      <c r="CC335">
        <v>2186387</v>
      </c>
      <c r="CD335">
        <v>4608125</v>
      </c>
      <c r="CE335">
        <v>1016154</v>
      </c>
      <c r="CF335">
        <v>18131</v>
      </c>
      <c r="CG335" t="s">
        <v>7884</v>
      </c>
    </row>
    <row r="336" spans="1:85" x14ac:dyDescent="0.25">
      <c r="A336" t="s">
        <v>7939</v>
      </c>
      <c r="B336" t="s">
        <v>7881</v>
      </c>
      <c r="C336" t="s">
        <v>8470</v>
      </c>
      <c r="D336" t="s">
        <v>8471</v>
      </c>
      <c r="E336" s="525">
        <v>45657</v>
      </c>
      <c r="F336" s="525">
        <v>45897</v>
      </c>
      <c r="G336">
        <v>57460</v>
      </c>
      <c r="H336">
        <v>0</v>
      </c>
      <c r="I336">
        <v>293381</v>
      </c>
      <c r="J336">
        <v>0</v>
      </c>
      <c r="K336">
        <v>0</v>
      </c>
      <c r="L336">
        <v>0</v>
      </c>
      <c r="M336">
        <v>0</v>
      </c>
      <c r="N336">
        <v>350841</v>
      </c>
      <c r="O336">
        <v>0</v>
      </c>
      <c r="P336">
        <v>0</v>
      </c>
      <c r="Q336">
        <v>0</v>
      </c>
      <c r="R336">
        <v>358453</v>
      </c>
      <c r="S336">
        <v>0</v>
      </c>
      <c r="T336">
        <v>16509</v>
      </c>
      <c r="U336">
        <v>0</v>
      </c>
      <c r="V336">
        <v>0</v>
      </c>
      <c r="W336">
        <v>374962</v>
      </c>
      <c r="X336">
        <v>725803</v>
      </c>
      <c r="Y336">
        <v>34217</v>
      </c>
      <c r="Z336">
        <v>1219277</v>
      </c>
      <c r="AA336">
        <v>0</v>
      </c>
      <c r="AB336">
        <v>0</v>
      </c>
      <c r="AC336">
        <v>109344</v>
      </c>
      <c r="AD336">
        <v>0</v>
      </c>
      <c r="AE336">
        <v>0</v>
      </c>
      <c r="AF336">
        <v>3200</v>
      </c>
      <c r="AG336">
        <v>1366038</v>
      </c>
      <c r="AH336">
        <v>2091841</v>
      </c>
      <c r="AI336">
        <v>410104</v>
      </c>
      <c r="AJ336">
        <v>96144</v>
      </c>
      <c r="AK336">
        <v>0</v>
      </c>
      <c r="AL336">
        <v>6027812</v>
      </c>
      <c r="AM336">
        <v>52186</v>
      </c>
      <c r="AN336">
        <v>51615</v>
      </c>
      <c r="AO336">
        <v>6637861</v>
      </c>
      <c r="AP336">
        <v>559250</v>
      </c>
      <c r="AQ336">
        <v>7197111</v>
      </c>
      <c r="AR336">
        <v>-5105270</v>
      </c>
      <c r="AS336">
        <v>0</v>
      </c>
      <c r="AT336">
        <v>-75359</v>
      </c>
      <c r="AU336">
        <v>5497250</v>
      </c>
      <c r="AV336">
        <v>19927</v>
      </c>
      <c r="AW336">
        <v>0</v>
      </c>
      <c r="AX336">
        <v>0</v>
      </c>
      <c r="AY336">
        <v>0</v>
      </c>
      <c r="AZ336">
        <v>5441818</v>
      </c>
      <c r="BA336">
        <v>336548</v>
      </c>
      <c r="BB336">
        <v>15850895</v>
      </c>
      <c r="BC336">
        <v>15982441</v>
      </c>
      <c r="BD336">
        <v>18359</v>
      </c>
      <c r="BE336">
        <v>0</v>
      </c>
      <c r="BF336">
        <v>0</v>
      </c>
      <c r="BG336">
        <v>0</v>
      </c>
      <c r="BH336">
        <v>10227</v>
      </c>
      <c r="BI336">
        <v>28586</v>
      </c>
      <c r="BJ336">
        <v>2146062</v>
      </c>
      <c r="BK336">
        <v>588424</v>
      </c>
      <c r="BL336">
        <v>0</v>
      </c>
      <c r="BM336">
        <v>2734486</v>
      </c>
      <c r="BN336">
        <v>0</v>
      </c>
      <c r="BO336">
        <v>0</v>
      </c>
      <c r="BP336">
        <v>0</v>
      </c>
      <c r="BQ336">
        <v>0</v>
      </c>
      <c r="BR336">
        <v>143431</v>
      </c>
      <c r="BS336">
        <v>0</v>
      </c>
      <c r="BT336">
        <v>0</v>
      </c>
      <c r="BU336">
        <v>0</v>
      </c>
      <c r="BV336">
        <v>0</v>
      </c>
      <c r="BW336">
        <v>0</v>
      </c>
      <c r="BX336">
        <v>0</v>
      </c>
      <c r="BY336">
        <v>0</v>
      </c>
      <c r="BZ336">
        <v>0</v>
      </c>
      <c r="CA336">
        <v>0</v>
      </c>
      <c r="CB336">
        <v>0</v>
      </c>
      <c r="CC336">
        <v>0</v>
      </c>
      <c r="CD336">
        <v>3500</v>
      </c>
      <c r="CE336">
        <v>112333</v>
      </c>
      <c r="CF336">
        <v>45641</v>
      </c>
      <c r="CG336" t="s">
        <v>7884</v>
      </c>
    </row>
    <row r="337" spans="1:85" x14ac:dyDescent="0.25">
      <c r="A337" t="s">
        <v>7899</v>
      </c>
      <c r="B337" t="s">
        <v>7881</v>
      </c>
      <c r="C337" t="s">
        <v>8472</v>
      </c>
      <c r="D337" t="s">
        <v>5940</v>
      </c>
      <c r="E337" s="525">
        <v>45473</v>
      </c>
      <c r="F337" s="525">
        <v>45646</v>
      </c>
      <c r="G337">
        <v>135539</v>
      </c>
      <c r="H337">
        <v>0</v>
      </c>
      <c r="I337">
        <v>4867501</v>
      </c>
      <c r="J337">
        <v>0</v>
      </c>
      <c r="K337">
        <v>34712</v>
      </c>
      <c r="L337">
        <v>0</v>
      </c>
      <c r="M337">
        <v>0</v>
      </c>
      <c r="N337">
        <v>5037752</v>
      </c>
      <c r="O337">
        <v>0</v>
      </c>
      <c r="P337">
        <v>0</v>
      </c>
      <c r="Q337">
        <v>3041</v>
      </c>
      <c r="R337">
        <v>0</v>
      </c>
      <c r="S337">
        <v>0</v>
      </c>
      <c r="T337">
        <v>7134</v>
      </c>
      <c r="U337">
        <v>0</v>
      </c>
      <c r="V337">
        <v>0</v>
      </c>
      <c r="W337">
        <v>10175</v>
      </c>
      <c r="X337">
        <v>5047927</v>
      </c>
      <c r="Y337">
        <v>4030833</v>
      </c>
      <c r="Z337">
        <v>1879</v>
      </c>
      <c r="AA337">
        <v>219473</v>
      </c>
      <c r="AB337">
        <v>0</v>
      </c>
      <c r="AC337">
        <v>0</v>
      </c>
      <c r="AD337">
        <v>0</v>
      </c>
      <c r="AE337">
        <v>0</v>
      </c>
      <c r="AF337">
        <v>538</v>
      </c>
      <c r="AG337">
        <v>4252723</v>
      </c>
      <c r="AH337">
        <v>9300650</v>
      </c>
      <c r="AI337">
        <v>511601</v>
      </c>
      <c r="AJ337">
        <v>152766</v>
      </c>
      <c r="AK337">
        <v>123004</v>
      </c>
      <c r="AL337">
        <v>297789</v>
      </c>
      <c r="AM337">
        <v>0</v>
      </c>
      <c r="AN337">
        <v>233899</v>
      </c>
      <c r="AO337">
        <v>1319059</v>
      </c>
      <c r="AP337">
        <v>1569847</v>
      </c>
      <c r="AQ337">
        <v>2888906</v>
      </c>
      <c r="AR337">
        <v>6411744</v>
      </c>
      <c r="AS337">
        <v>0</v>
      </c>
      <c r="AT337">
        <v>-2366</v>
      </c>
      <c r="AU337">
        <v>1559567</v>
      </c>
      <c r="AV337">
        <v>0</v>
      </c>
      <c r="AW337">
        <v>0</v>
      </c>
      <c r="AX337">
        <v>0</v>
      </c>
      <c r="AY337">
        <v>31299145</v>
      </c>
      <c r="AZ337">
        <v>32856346</v>
      </c>
      <c r="BA337">
        <v>39268090</v>
      </c>
      <c r="BB337">
        <v>0</v>
      </c>
      <c r="BC337">
        <v>0</v>
      </c>
      <c r="BD337">
        <v>0</v>
      </c>
      <c r="BE337">
        <v>0</v>
      </c>
      <c r="BF337">
        <v>0</v>
      </c>
      <c r="BG337">
        <v>0</v>
      </c>
      <c r="BH337">
        <v>0</v>
      </c>
      <c r="BI337">
        <v>0</v>
      </c>
      <c r="BJ337">
        <v>0</v>
      </c>
      <c r="BK337">
        <v>0</v>
      </c>
      <c r="BL337">
        <v>0</v>
      </c>
      <c r="BM337">
        <v>0</v>
      </c>
      <c r="BN337">
        <v>0</v>
      </c>
      <c r="BO337">
        <v>0</v>
      </c>
      <c r="BP337">
        <v>0</v>
      </c>
      <c r="BQ337">
        <v>0</v>
      </c>
      <c r="BR337">
        <v>0</v>
      </c>
      <c r="BS337">
        <v>0</v>
      </c>
      <c r="BT337">
        <v>0</v>
      </c>
      <c r="BU337">
        <v>0</v>
      </c>
      <c r="BV337">
        <v>0</v>
      </c>
      <c r="BW337">
        <v>0</v>
      </c>
      <c r="BX337">
        <v>0</v>
      </c>
      <c r="BY337">
        <v>0</v>
      </c>
      <c r="BZ337">
        <v>0</v>
      </c>
      <c r="CA337">
        <v>0</v>
      </c>
      <c r="CB337">
        <v>0</v>
      </c>
      <c r="CC337">
        <v>0</v>
      </c>
      <c r="CD337">
        <v>0</v>
      </c>
      <c r="CE337">
        <v>0</v>
      </c>
      <c r="CF337">
        <v>0</v>
      </c>
      <c r="CG337" t="s">
        <v>7884</v>
      </c>
    </row>
    <row r="338" spans="1:85" x14ac:dyDescent="0.25">
      <c r="A338" t="s">
        <v>7916</v>
      </c>
      <c r="B338" t="s">
        <v>7881</v>
      </c>
      <c r="C338" t="s">
        <v>8473</v>
      </c>
      <c r="D338" t="s">
        <v>8474</v>
      </c>
      <c r="E338" s="525">
        <v>45473</v>
      </c>
      <c r="G338">
        <v>0</v>
      </c>
      <c r="H338">
        <v>0</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0</v>
      </c>
      <c r="AC338">
        <v>0</v>
      </c>
      <c r="AD338">
        <v>0</v>
      </c>
      <c r="AE338">
        <v>0</v>
      </c>
      <c r="AF338">
        <v>0</v>
      </c>
      <c r="AG338">
        <v>0</v>
      </c>
      <c r="AH338">
        <v>0</v>
      </c>
      <c r="AI338">
        <v>0</v>
      </c>
      <c r="AJ338">
        <v>0</v>
      </c>
      <c r="AK338">
        <v>0</v>
      </c>
      <c r="AL338">
        <v>0</v>
      </c>
      <c r="AM338">
        <v>0</v>
      </c>
      <c r="AN338">
        <v>0</v>
      </c>
      <c r="AO338">
        <v>0</v>
      </c>
      <c r="AP338">
        <v>0</v>
      </c>
      <c r="AQ338">
        <v>0</v>
      </c>
      <c r="AR338">
        <v>0</v>
      </c>
      <c r="AS338">
        <v>0</v>
      </c>
      <c r="AT338">
        <v>0</v>
      </c>
      <c r="AU338">
        <v>0</v>
      </c>
      <c r="AV338">
        <v>0</v>
      </c>
      <c r="AW338">
        <v>0</v>
      </c>
      <c r="AX338">
        <v>0</v>
      </c>
      <c r="AY338">
        <v>0</v>
      </c>
      <c r="AZ338">
        <v>0</v>
      </c>
      <c r="BA338">
        <v>0</v>
      </c>
      <c r="BB338">
        <v>0</v>
      </c>
      <c r="BC338">
        <v>0</v>
      </c>
      <c r="BD338">
        <v>0</v>
      </c>
      <c r="BE338">
        <v>0</v>
      </c>
      <c r="BF338">
        <v>0</v>
      </c>
      <c r="BG338">
        <v>0</v>
      </c>
      <c r="BH338">
        <v>0</v>
      </c>
      <c r="BI338">
        <v>0</v>
      </c>
      <c r="BJ338">
        <v>0</v>
      </c>
      <c r="BK338">
        <v>0</v>
      </c>
      <c r="BL338">
        <v>0</v>
      </c>
      <c r="BM338">
        <v>0</v>
      </c>
      <c r="BN338">
        <v>0</v>
      </c>
      <c r="BO338">
        <v>0</v>
      </c>
      <c r="BP338">
        <v>0</v>
      </c>
      <c r="BQ338">
        <v>0</v>
      </c>
      <c r="BR338">
        <v>0</v>
      </c>
      <c r="BS338">
        <v>0</v>
      </c>
      <c r="BT338">
        <v>0</v>
      </c>
      <c r="BU338">
        <v>0</v>
      </c>
      <c r="BV338">
        <v>0</v>
      </c>
      <c r="BW338">
        <v>0</v>
      </c>
      <c r="BX338">
        <v>0</v>
      </c>
      <c r="BY338">
        <v>0</v>
      </c>
      <c r="BZ338">
        <v>0</v>
      </c>
      <c r="CA338">
        <v>0</v>
      </c>
      <c r="CB338">
        <v>0</v>
      </c>
      <c r="CC338">
        <v>0</v>
      </c>
      <c r="CD338">
        <v>0</v>
      </c>
      <c r="CE338">
        <v>0</v>
      </c>
      <c r="CF338">
        <v>0</v>
      </c>
      <c r="CG338" t="s">
        <v>7884</v>
      </c>
    </row>
    <row r="339" spans="1:85" x14ac:dyDescent="0.25">
      <c r="A339" t="s">
        <v>7904</v>
      </c>
      <c r="B339" t="s">
        <v>7881</v>
      </c>
      <c r="C339" t="s">
        <v>8475</v>
      </c>
      <c r="D339" t="s">
        <v>8476</v>
      </c>
      <c r="E339" s="525">
        <v>45473</v>
      </c>
      <c r="F339" s="525">
        <v>45912</v>
      </c>
      <c r="G339">
        <v>0</v>
      </c>
      <c r="H339">
        <v>0</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c r="AG339">
        <v>0</v>
      </c>
      <c r="AH339">
        <v>0</v>
      </c>
      <c r="AI339">
        <v>23796</v>
      </c>
      <c r="AJ339">
        <v>12121</v>
      </c>
      <c r="AK339">
        <v>0</v>
      </c>
      <c r="AL339">
        <v>27629</v>
      </c>
      <c r="AM339">
        <v>0</v>
      </c>
      <c r="AN339">
        <v>0</v>
      </c>
      <c r="AO339">
        <v>63546</v>
      </c>
      <c r="AP339">
        <v>0</v>
      </c>
      <c r="AQ339">
        <v>63546</v>
      </c>
      <c r="AR339">
        <v>-63546</v>
      </c>
      <c r="AS339">
        <v>0</v>
      </c>
      <c r="AT339">
        <v>0</v>
      </c>
      <c r="AU339">
        <v>0</v>
      </c>
      <c r="AV339">
        <v>0</v>
      </c>
      <c r="AW339">
        <v>0</v>
      </c>
      <c r="AX339">
        <v>0</v>
      </c>
      <c r="AY339">
        <v>0</v>
      </c>
      <c r="AZ339">
        <v>0</v>
      </c>
      <c r="BA339">
        <v>-63546</v>
      </c>
      <c r="BB339">
        <v>0</v>
      </c>
      <c r="BC339">
        <v>0</v>
      </c>
      <c r="BD339">
        <v>0</v>
      </c>
      <c r="BE339">
        <v>0</v>
      </c>
      <c r="BF339">
        <v>0</v>
      </c>
      <c r="BG339">
        <v>0</v>
      </c>
      <c r="BH339">
        <v>0</v>
      </c>
      <c r="BI339">
        <v>0</v>
      </c>
      <c r="BJ339">
        <v>0</v>
      </c>
      <c r="BK339">
        <v>0</v>
      </c>
      <c r="BL339">
        <v>0</v>
      </c>
      <c r="BM339">
        <v>0</v>
      </c>
      <c r="BN339">
        <v>0</v>
      </c>
      <c r="BO339">
        <v>0</v>
      </c>
      <c r="BP339">
        <v>0</v>
      </c>
      <c r="BQ339">
        <v>0</v>
      </c>
      <c r="BR339">
        <v>0</v>
      </c>
      <c r="BS339">
        <v>0</v>
      </c>
      <c r="BT339">
        <v>0</v>
      </c>
      <c r="BU339">
        <v>0</v>
      </c>
      <c r="BV339">
        <v>0</v>
      </c>
      <c r="BW339">
        <v>0</v>
      </c>
      <c r="BX339">
        <v>0</v>
      </c>
      <c r="BY339">
        <v>0</v>
      </c>
      <c r="BZ339">
        <v>0</v>
      </c>
      <c r="CA339">
        <v>0</v>
      </c>
      <c r="CB339">
        <v>0</v>
      </c>
      <c r="CC339">
        <v>0</v>
      </c>
      <c r="CD339">
        <v>0</v>
      </c>
      <c r="CE339">
        <v>57155</v>
      </c>
      <c r="CF339">
        <v>0</v>
      </c>
      <c r="CG339" t="s">
        <v>7884</v>
      </c>
    </row>
    <row r="340" spans="1:85" x14ac:dyDescent="0.25">
      <c r="A340" t="s">
        <v>7933</v>
      </c>
      <c r="B340" t="s">
        <v>7886</v>
      </c>
      <c r="C340" t="s">
        <v>8477</v>
      </c>
      <c r="D340" t="s">
        <v>6389</v>
      </c>
      <c r="E340" s="525">
        <v>45657</v>
      </c>
      <c r="F340" s="525">
        <v>45766</v>
      </c>
      <c r="G340">
        <v>1481759</v>
      </c>
      <c r="H340">
        <v>0</v>
      </c>
      <c r="I340">
        <v>2507993</v>
      </c>
      <c r="J340">
        <v>0</v>
      </c>
      <c r="K340">
        <v>198162</v>
      </c>
      <c r="L340">
        <v>0</v>
      </c>
      <c r="M340">
        <v>249294</v>
      </c>
      <c r="N340">
        <v>4437208</v>
      </c>
      <c r="O340">
        <v>445248</v>
      </c>
      <c r="P340">
        <v>0</v>
      </c>
      <c r="Q340">
        <v>1706646</v>
      </c>
      <c r="R340">
        <v>1611797</v>
      </c>
      <c r="S340">
        <v>0</v>
      </c>
      <c r="T340">
        <v>1661363</v>
      </c>
      <c r="U340">
        <v>37532</v>
      </c>
      <c r="V340">
        <v>18000</v>
      </c>
      <c r="W340">
        <v>5480586</v>
      </c>
      <c r="X340">
        <v>9917794</v>
      </c>
      <c r="Y340">
        <v>842601</v>
      </c>
      <c r="Z340">
        <v>323351</v>
      </c>
      <c r="AA340">
        <v>47214</v>
      </c>
      <c r="AB340">
        <v>267174</v>
      </c>
      <c r="AC340">
        <v>1471228</v>
      </c>
      <c r="AD340">
        <v>5566741</v>
      </c>
      <c r="AE340">
        <v>0</v>
      </c>
      <c r="AF340">
        <v>243140</v>
      </c>
      <c r="AG340">
        <v>8761449</v>
      </c>
      <c r="AH340">
        <v>18679243</v>
      </c>
      <c r="AI340">
        <v>9060258</v>
      </c>
      <c r="AJ340">
        <v>1062335</v>
      </c>
      <c r="AK340">
        <v>1067067</v>
      </c>
      <c r="AL340">
        <v>4392788</v>
      </c>
      <c r="AM340">
        <v>536586</v>
      </c>
      <c r="AN340">
        <v>0</v>
      </c>
      <c r="AO340">
        <v>16119034</v>
      </c>
      <c r="AP340">
        <v>11460124</v>
      </c>
      <c r="AQ340">
        <v>27579158</v>
      </c>
      <c r="AR340">
        <v>-8899915</v>
      </c>
      <c r="AS340">
        <v>4525158</v>
      </c>
      <c r="AT340">
        <v>-557432</v>
      </c>
      <c r="AU340">
        <v>22035058</v>
      </c>
      <c r="AV340">
        <v>1799738</v>
      </c>
      <c r="AW340">
        <v>0</v>
      </c>
      <c r="AX340">
        <v>0</v>
      </c>
      <c r="AY340">
        <v>10420982</v>
      </c>
      <c r="AZ340">
        <v>38223504</v>
      </c>
      <c r="BA340">
        <v>29323589</v>
      </c>
      <c r="BB340">
        <v>256156981</v>
      </c>
      <c r="BC340" s="1006">
        <v>285480570</v>
      </c>
      <c r="BD340">
        <v>156326</v>
      </c>
      <c r="BE340">
        <v>39308176</v>
      </c>
      <c r="BF340">
        <v>1432869</v>
      </c>
      <c r="BG340">
        <v>0</v>
      </c>
      <c r="BH340">
        <v>2025805</v>
      </c>
      <c r="BI340">
        <v>42923176</v>
      </c>
      <c r="BJ340">
        <v>26248065</v>
      </c>
      <c r="BK340">
        <v>0</v>
      </c>
      <c r="BL340">
        <v>0</v>
      </c>
      <c r="BM340">
        <v>26248065</v>
      </c>
      <c r="BN340">
        <v>245022</v>
      </c>
      <c r="BO340">
        <v>0</v>
      </c>
      <c r="BP340">
        <v>3225002</v>
      </c>
      <c r="BQ340">
        <v>3470024</v>
      </c>
      <c r="BR340">
        <v>72708589</v>
      </c>
      <c r="BS340">
        <v>0</v>
      </c>
      <c r="BT340">
        <v>12700</v>
      </c>
      <c r="BU340">
        <v>1250000</v>
      </c>
      <c r="BV340">
        <v>1250000</v>
      </c>
      <c r="BW340">
        <v>430485</v>
      </c>
      <c r="BX340">
        <v>611139285</v>
      </c>
      <c r="BY340">
        <v>2.99</v>
      </c>
      <c r="BZ340">
        <v>40481</v>
      </c>
      <c r="CA340">
        <v>10.31</v>
      </c>
      <c r="CB340">
        <v>100</v>
      </c>
      <c r="CC340">
        <v>829881</v>
      </c>
      <c r="CD340">
        <v>1116706</v>
      </c>
      <c r="CE340">
        <v>1347126</v>
      </c>
      <c r="CF340">
        <v>711089</v>
      </c>
      <c r="CG340" t="s">
        <v>7884</v>
      </c>
    </row>
    <row r="341" spans="1:85" x14ac:dyDescent="0.25">
      <c r="A341" t="s">
        <v>7907</v>
      </c>
      <c r="B341" t="s">
        <v>7881</v>
      </c>
      <c r="C341" t="s">
        <v>8478</v>
      </c>
      <c r="D341" t="s">
        <v>8479</v>
      </c>
      <c r="E341" s="525">
        <v>45565</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c r="AG341">
        <v>0</v>
      </c>
      <c r="AH341">
        <v>0</v>
      </c>
      <c r="AI341">
        <v>0</v>
      </c>
      <c r="AJ341">
        <v>0</v>
      </c>
      <c r="AK341">
        <v>0</v>
      </c>
      <c r="AL341">
        <v>0</v>
      </c>
      <c r="AM341">
        <v>0</v>
      </c>
      <c r="AN341">
        <v>0</v>
      </c>
      <c r="AO341">
        <v>0</v>
      </c>
      <c r="AP341">
        <v>0</v>
      </c>
      <c r="AQ341">
        <v>0</v>
      </c>
      <c r="AR341">
        <v>0</v>
      </c>
      <c r="AS341">
        <v>0</v>
      </c>
      <c r="AT341">
        <v>0</v>
      </c>
      <c r="AU341">
        <v>0</v>
      </c>
      <c r="AV341">
        <v>0</v>
      </c>
      <c r="AW341">
        <v>0</v>
      </c>
      <c r="AX341">
        <v>0</v>
      </c>
      <c r="AY341">
        <v>0</v>
      </c>
      <c r="AZ341">
        <v>0</v>
      </c>
      <c r="BA341">
        <v>0</v>
      </c>
      <c r="BB341">
        <v>0</v>
      </c>
      <c r="BC341">
        <v>0</v>
      </c>
      <c r="BD341">
        <v>0</v>
      </c>
      <c r="BE341">
        <v>0</v>
      </c>
      <c r="BF341">
        <v>0</v>
      </c>
      <c r="BG341">
        <v>0</v>
      </c>
      <c r="BH341">
        <v>0</v>
      </c>
      <c r="BI341">
        <v>0</v>
      </c>
      <c r="BJ341">
        <v>0</v>
      </c>
      <c r="BK341">
        <v>0</v>
      </c>
      <c r="BL341">
        <v>0</v>
      </c>
      <c r="BM341">
        <v>0</v>
      </c>
      <c r="BN341">
        <v>0</v>
      </c>
      <c r="BO341">
        <v>0</v>
      </c>
      <c r="BP341">
        <v>0</v>
      </c>
      <c r="BQ341">
        <v>0</v>
      </c>
      <c r="BR341">
        <v>0</v>
      </c>
      <c r="BS341">
        <v>0</v>
      </c>
      <c r="BT341">
        <v>0</v>
      </c>
      <c r="BU341">
        <v>0</v>
      </c>
      <c r="BV341">
        <v>0</v>
      </c>
      <c r="BW341">
        <v>0</v>
      </c>
      <c r="BX341">
        <v>0</v>
      </c>
      <c r="BY341">
        <v>0</v>
      </c>
      <c r="BZ341">
        <v>0</v>
      </c>
      <c r="CA341">
        <v>0</v>
      </c>
      <c r="CB341">
        <v>0</v>
      </c>
      <c r="CC341">
        <v>0</v>
      </c>
      <c r="CD341">
        <v>0</v>
      </c>
      <c r="CE341">
        <v>0</v>
      </c>
      <c r="CF341">
        <v>0</v>
      </c>
      <c r="CG341" t="s">
        <v>7884</v>
      </c>
    </row>
    <row r="342" spans="1:85" x14ac:dyDescent="0.25">
      <c r="A342" t="s">
        <v>7959</v>
      </c>
      <c r="B342" t="s">
        <v>7886</v>
      </c>
      <c r="C342" t="s">
        <v>8480</v>
      </c>
      <c r="D342" t="s">
        <v>6475</v>
      </c>
      <c r="E342" s="525">
        <v>45657</v>
      </c>
      <c r="F342" s="525">
        <v>45880</v>
      </c>
      <c r="G342">
        <v>5425180</v>
      </c>
      <c r="H342">
        <v>0</v>
      </c>
      <c r="I342">
        <v>7185034</v>
      </c>
      <c r="J342">
        <v>0</v>
      </c>
      <c r="K342">
        <v>0</v>
      </c>
      <c r="L342">
        <v>0</v>
      </c>
      <c r="M342">
        <v>0</v>
      </c>
      <c r="N342">
        <v>12610214</v>
      </c>
      <c r="O342">
        <v>0</v>
      </c>
      <c r="P342">
        <v>0</v>
      </c>
      <c r="Q342">
        <v>267637</v>
      </c>
      <c r="R342">
        <v>450448</v>
      </c>
      <c r="S342">
        <v>0</v>
      </c>
      <c r="T342">
        <v>176705</v>
      </c>
      <c r="U342">
        <v>84546</v>
      </c>
      <c r="V342">
        <v>0</v>
      </c>
      <c r="W342">
        <v>979336</v>
      </c>
      <c r="X342">
        <v>13589550</v>
      </c>
      <c r="Y342">
        <v>1168041</v>
      </c>
      <c r="Z342">
        <v>1023731</v>
      </c>
      <c r="AA342">
        <v>759660</v>
      </c>
      <c r="AB342">
        <v>356528</v>
      </c>
      <c r="AC342">
        <v>3440075</v>
      </c>
      <c r="AD342">
        <v>13603243</v>
      </c>
      <c r="AE342">
        <v>0</v>
      </c>
      <c r="AF342">
        <v>0</v>
      </c>
      <c r="AG342">
        <v>20351278</v>
      </c>
      <c r="AH342">
        <v>33940828</v>
      </c>
      <c r="AI342">
        <v>12230105</v>
      </c>
      <c r="AJ342">
        <v>2163891</v>
      </c>
      <c r="AK342">
        <v>1699721</v>
      </c>
      <c r="AL342">
        <v>5249572</v>
      </c>
      <c r="AM342">
        <v>279700</v>
      </c>
      <c r="AN342">
        <v>0</v>
      </c>
      <c r="AO342">
        <v>21622989</v>
      </c>
      <c r="AP342">
        <v>15031262</v>
      </c>
      <c r="AQ342">
        <v>36654251</v>
      </c>
      <c r="AR342">
        <v>-2713423</v>
      </c>
      <c r="AS342">
        <v>5888598</v>
      </c>
      <c r="AT342">
        <v>-3076715</v>
      </c>
      <c r="AU342">
        <v>6517003</v>
      </c>
      <c r="AV342">
        <v>4721022</v>
      </c>
      <c r="AW342">
        <v>0</v>
      </c>
      <c r="AX342">
        <v>0</v>
      </c>
      <c r="AY342">
        <v>0</v>
      </c>
      <c r="AZ342">
        <v>14049908</v>
      </c>
      <c r="BA342">
        <v>11336485</v>
      </c>
      <c r="BB342">
        <v>365857706</v>
      </c>
      <c r="BC342">
        <v>390521749</v>
      </c>
      <c r="BD342">
        <v>1515371</v>
      </c>
      <c r="BE342">
        <v>8330658</v>
      </c>
      <c r="BF342">
        <v>59507</v>
      </c>
      <c r="BG342">
        <v>0</v>
      </c>
      <c r="BH342">
        <v>0</v>
      </c>
      <c r="BI342">
        <v>9905536</v>
      </c>
      <c r="BJ342">
        <v>57563000</v>
      </c>
      <c r="BK342">
        <v>6382000</v>
      </c>
      <c r="BL342">
        <v>0</v>
      </c>
      <c r="BM342">
        <v>63945000</v>
      </c>
      <c r="BN342">
        <v>4090673</v>
      </c>
      <c r="BO342">
        <v>0</v>
      </c>
      <c r="BP342">
        <v>0</v>
      </c>
      <c r="BQ342">
        <v>4090673</v>
      </c>
      <c r="BR342">
        <v>97605762</v>
      </c>
      <c r="BS342">
        <v>720832</v>
      </c>
      <c r="BT342">
        <v>3535</v>
      </c>
      <c r="BU342">
        <v>9262681</v>
      </c>
      <c r="BV342">
        <v>9262681</v>
      </c>
      <c r="BW342">
        <v>1176197</v>
      </c>
      <c r="BX342">
        <v>1362426</v>
      </c>
      <c r="BY342">
        <v>3.36</v>
      </c>
      <c r="BZ342">
        <v>33446</v>
      </c>
      <c r="CA342">
        <v>10.72</v>
      </c>
      <c r="CB342">
        <v>97</v>
      </c>
      <c r="CC342">
        <v>1363842</v>
      </c>
      <c r="CD342">
        <v>0</v>
      </c>
      <c r="CE342">
        <v>2791290</v>
      </c>
      <c r="CF342">
        <v>541329</v>
      </c>
      <c r="CG342" t="s">
        <v>7884</v>
      </c>
    </row>
    <row r="343" spans="1:85" x14ac:dyDescent="0.25">
      <c r="A343" t="s">
        <v>8174</v>
      </c>
      <c r="B343" t="s">
        <v>7881</v>
      </c>
      <c r="C343" t="s">
        <v>8481</v>
      </c>
      <c r="D343" t="s">
        <v>8482</v>
      </c>
      <c r="E343" s="525">
        <v>45473</v>
      </c>
      <c r="F343" s="525">
        <v>45640</v>
      </c>
      <c r="G343">
        <v>234900</v>
      </c>
      <c r="H343">
        <v>0</v>
      </c>
      <c r="I343">
        <v>69897</v>
      </c>
      <c r="J343">
        <v>0</v>
      </c>
      <c r="K343">
        <v>16150</v>
      </c>
      <c r="L343">
        <v>0</v>
      </c>
      <c r="M343">
        <v>0</v>
      </c>
      <c r="N343">
        <v>320947</v>
      </c>
      <c r="O343">
        <v>6722</v>
      </c>
      <c r="P343">
        <v>0</v>
      </c>
      <c r="Q343">
        <v>2000</v>
      </c>
      <c r="R343">
        <v>511756</v>
      </c>
      <c r="S343">
        <v>55623</v>
      </c>
      <c r="T343">
        <v>194166</v>
      </c>
      <c r="U343">
        <v>0</v>
      </c>
      <c r="V343">
        <v>27361</v>
      </c>
      <c r="W343">
        <v>797628</v>
      </c>
      <c r="X343">
        <v>1118575</v>
      </c>
      <c r="Y343">
        <v>91445</v>
      </c>
      <c r="Z343">
        <v>9141</v>
      </c>
      <c r="AA343">
        <v>0</v>
      </c>
      <c r="AB343">
        <v>15368</v>
      </c>
      <c r="AC343">
        <v>679990</v>
      </c>
      <c r="AD343">
        <v>1123882</v>
      </c>
      <c r="AE343">
        <v>0</v>
      </c>
      <c r="AF343">
        <v>6409</v>
      </c>
      <c r="AG343">
        <v>1926235</v>
      </c>
      <c r="AH343">
        <v>3044810</v>
      </c>
      <c r="AI343">
        <v>1185919</v>
      </c>
      <c r="AJ343">
        <v>118728</v>
      </c>
      <c r="AK343">
        <v>524304</v>
      </c>
      <c r="AL343">
        <v>130705</v>
      </c>
      <c r="AM343">
        <v>46795</v>
      </c>
      <c r="AN343">
        <v>19347</v>
      </c>
      <c r="AO343">
        <v>2025798</v>
      </c>
      <c r="AP343">
        <v>1734274</v>
      </c>
      <c r="AQ343">
        <v>3760072</v>
      </c>
      <c r="AR343">
        <v>-715262</v>
      </c>
      <c r="AS343">
        <v>165575</v>
      </c>
      <c r="AT343">
        <v>-244400</v>
      </c>
      <c r="AU343">
        <v>30779277</v>
      </c>
      <c r="AV343">
        <v>567405</v>
      </c>
      <c r="AW343">
        <v>0</v>
      </c>
      <c r="AX343">
        <v>28017</v>
      </c>
      <c r="AY343">
        <v>700000</v>
      </c>
      <c r="AZ343">
        <v>31995874</v>
      </c>
      <c r="BA343">
        <v>31280612</v>
      </c>
      <c r="BB343">
        <v>181417299</v>
      </c>
      <c r="BC343">
        <v>212697913</v>
      </c>
      <c r="BD343">
        <v>21297657</v>
      </c>
      <c r="BE343">
        <v>629982</v>
      </c>
      <c r="BF343">
        <v>153984</v>
      </c>
      <c r="BG343">
        <v>0</v>
      </c>
      <c r="BH343">
        <v>183755</v>
      </c>
      <c r="BI343">
        <v>22265378</v>
      </c>
      <c r="BJ343">
        <v>5655000</v>
      </c>
      <c r="BK343">
        <v>0</v>
      </c>
      <c r="BL343">
        <v>0</v>
      </c>
      <c r="BM343">
        <v>5655000</v>
      </c>
      <c r="BN343">
        <v>0</v>
      </c>
      <c r="BO343">
        <v>0</v>
      </c>
      <c r="BP343">
        <v>0</v>
      </c>
      <c r="BQ343">
        <v>0</v>
      </c>
      <c r="BR343">
        <v>0</v>
      </c>
      <c r="BS343">
        <v>0</v>
      </c>
      <c r="BT343">
        <v>8340</v>
      </c>
      <c r="BU343">
        <v>699400</v>
      </c>
      <c r="BV343">
        <v>0</v>
      </c>
      <c r="BW343">
        <v>157543</v>
      </c>
      <c r="BX343">
        <v>187958019</v>
      </c>
      <c r="BY343">
        <v>1.05</v>
      </c>
      <c r="BZ343">
        <v>66777</v>
      </c>
      <c r="CA343">
        <v>2.04</v>
      </c>
      <c r="CB343">
        <v>13</v>
      </c>
      <c r="CC343">
        <v>0</v>
      </c>
      <c r="CD343">
        <v>63011</v>
      </c>
      <c r="CE343">
        <v>394339</v>
      </c>
      <c r="CF343">
        <v>52235</v>
      </c>
      <c r="CG343" t="s">
        <v>7884</v>
      </c>
    </row>
    <row r="344" spans="1:85" x14ac:dyDescent="0.25">
      <c r="A344" t="s">
        <v>8061</v>
      </c>
      <c r="B344" t="s">
        <v>7881</v>
      </c>
      <c r="C344" t="s">
        <v>8483</v>
      </c>
      <c r="D344" t="s">
        <v>8484</v>
      </c>
      <c r="E344" s="525">
        <v>45565</v>
      </c>
      <c r="F344" s="525">
        <v>45741</v>
      </c>
      <c r="G344">
        <v>91168</v>
      </c>
      <c r="H344">
        <v>0</v>
      </c>
      <c r="I344">
        <v>34254</v>
      </c>
      <c r="J344">
        <v>0</v>
      </c>
      <c r="K344">
        <v>0</v>
      </c>
      <c r="L344">
        <v>0</v>
      </c>
      <c r="M344">
        <v>89763</v>
      </c>
      <c r="N344">
        <v>215185</v>
      </c>
      <c r="O344">
        <v>14490</v>
      </c>
      <c r="P344">
        <v>19989</v>
      </c>
      <c r="Q344">
        <v>24904</v>
      </c>
      <c r="R344">
        <v>147800</v>
      </c>
      <c r="S344">
        <v>0</v>
      </c>
      <c r="T344">
        <v>101637</v>
      </c>
      <c r="U344">
        <v>0</v>
      </c>
      <c r="V344">
        <v>71636</v>
      </c>
      <c r="W344">
        <v>380456</v>
      </c>
      <c r="X344">
        <v>595641</v>
      </c>
      <c r="Y344">
        <v>78742</v>
      </c>
      <c r="Z344">
        <v>9811</v>
      </c>
      <c r="AA344">
        <v>0</v>
      </c>
      <c r="AB344">
        <v>4911</v>
      </c>
      <c r="AC344">
        <v>179832</v>
      </c>
      <c r="AD344">
        <v>0</v>
      </c>
      <c r="AE344">
        <v>0</v>
      </c>
      <c r="AF344">
        <v>30480</v>
      </c>
      <c r="AG344">
        <v>303776</v>
      </c>
      <c r="AH344">
        <v>899417</v>
      </c>
      <c r="AI344">
        <v>917559</v>
      </c>
      <c r="AJ344">
        <v>131068</v>
      </c>
      <c r="AK344">
        <v>83241</v>
      </c>
      <c r="AL344">
        <v>572104</v>
      </c>
      <c r="AM344">
        <v>38263</v>
      </c>
      <c r="AN344">
        <v>298728</v>
      </c>
      <c r="AO344">
        <v>2040963</v>
      </c>
      <c r="AP344">
        <v>0</v>
      </c>
      <c r="AQ344">
        <v>2040963</v>
      </c>
      <c r="AR344">
        <v>-1141546</v>
      </c>
      <c r="AS344">
        <v>190107</v>
      </c>
      <c r="AT344">
        <v>0</v>
      </c>
      <c r="AU344">
        <v>1501476</v>
      </c>
      <c r="AV344">
        <v>122218</v>
      </c>
      <c r="AW344">
        <v>0</v>
      </c>
      <c r="AX344">
        <v>0</v>
      </c>
      <c r="AY344">
        <v>417825</v>
      </c>
      <c r="AZ344">
        <v>2231626</v>
      </c>
      <c r="BA344">
        <v>1090080</v>
      </c>
      <c r="BB344">
        <v>4201813</v>
      </c>
      <c r="BC344">
        <v>2807019</v>
      </c>
      <c r="BD344">
        <v>2446120</v>
      </c>
      <c r="BE344">
        <v>38754</v>
      </c>
      <c r="BF344">
        <v>0</v>
      </c>
      <c r="BG344">
        <v>0</v>
      </c>
      <c r="BH344">
        <v>0</v>
      </c>
      <c r="BI344">
        <v>2484874</v>
      </c>
      <c r="BJ344">
        <v>0</v>
      </c>
      <c r="BK344">
        <v>0</v>
      </c>
      <c r="BL344">
        <v>0</v>
      </c>
      <c r="BM344">
        <v>0</v>
      </c>
      <c r="BN344">
        <v>0</v>
      </c>
      <c r="BO344">
        <v>0</v>
      </c>
      <c r="BP344">
        <v>0</v>
      </c>
      <c r="BQ344">
        <v>0</v>
      </c>
      <c r="BR344">
        <v>0</v>
      </c>
      <c r="BS344">
        <v>0</v>
      </c>
      <c r="BT344">
        <v>3780</v>
      </c>
      <c r="BU344">
        <v>0</v>
      </c>
      <c r="BV344">
        <v>0</v>
      </c>
      <c r="BW344">
        <v>31293</v>
      </c>
      <c r="BX344" s="1006">
        <v>52820930</v>
      </c>
      <c r="BY344">
        <v>1.61</v>
      </c>
      <c r="BZ344">
        <v>23893</v>
      </c>
      <c r="CA344">
        <v>6.88</v>
      </c>
      <c r="CB344">
        <v>10</v>
      </c>
      <c r="CC344">
        <v>0</v>
      </c>
      <c r="CD344">
        <v>299558</v>
      </c>
      <c r="CE344">
        <v>162421</v>
      </c>
      <c r="CF344">
        <v>15409</v>
      </c>
      <c r="CG344" t="s">
        <v>7884</v>
      </c>
    </row>
    <row r="345" spans="1:85" x14ac:dyDescent="0.25">
      <c r="A345" t="s">
        <v>8025</v>
      </c>
      <c r="B345" t="s">
        <v>7881</v>
      </c>
      <c r="C345" t="s">
        <v>8485</v>
      </c>
      <c r="D345" t="s">
        <v>8486</v>
      </c>
      <c r="E345" s="525">
        <v>45473</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c r="AG345">
        <v>0</v>
      </c>
      <c r="AH345">
        <v>0</v>
      </c>
      <c r="AI345">
        <v>0</v>
      </c>
      <c r="AJ345">
        <v>0</v>
      </c>
      <c r="AK345">
        <v>0</v>
      </c>
      <c r="AL345">
        <v>0</v>
      </c>
      <c r="AM345">
        <v>0</v>
      </c>
      <c r="AN345">
        <v>0</v>
      </c>
      <c r="AO345">
        <v>0</v>
      </c>
      <c r="AP345">
        <v>0</v>
      </c>
      <c r="AQ345">
        <v>0</v>
      </c>
      <c r="AR345">
        <v>0</v>
      </c>
      <c r="AS345">
        <v>0</v>
      </c>
      <c r="AT345">
        <v>0</v>
      </c>
      <c r="AU345">
        <v>0</v>
      </c>
      <c r="AV345">
        <v>0</v>
      </c>
      <c r="AW345">
        <v>0</v>
      </c>
      <c r="AX345">
        <v>0</v>
      </c>
      <c r="AY345">
        <v>0</v>
      </c>
      <c r="AZ345">
        <v>0</v>
      </c>
      <c r="BA345">
        <v>0</v>
      </c>
      <c r="BB345">
        <v>0</v>
      </c>
      <c r="BC345">
        <v>0</v>
      </c>
      <c r="BD345">
        <v>0</v>
      </c>
      <c r="BE345">
        <v>0</v>
      </c>
      <c r="BF345">
        <v>0</v>
      </c>
      <c r="BG345">
        <v>0</v>
      </c>
      <c r="BH345">
        <v>0</v>
      </c>
      <c r="BI345">
        <v>0</v>
      </c>
      <c r="BJ345">
        <v>0</v>
      </c>
      <c r="BK345">
        <v>0</v>
      </c>
      <c r="BL345">
        <v>0</v>
      </c>
      <c r="BM345">
        <v>0</v>
      </c>
      <c r="BN345">
        <v>0</v>
      </c>
      <c r="BO345">
        <v>0</v>
      </c>
      <c r="BP345">
        <v>0</v>
      </c>
      <c r="BQ345">
        <v>0</v>
      </c>
      <c r="BR345">
        <v>0</v>
      </c>
      <c r="BS345">
        <v>0</v>
      </c>
      <c r="BT345">
        <v>0</v>
      </c>
      <c r="BU345">
        <v>0</v>
      </c>
      <c r="BV345">
        <v>0</v>
      </c>
      <c r="BW345">
        <v>0</v>
      </c>
      <c r="BX345">
        <v>0</v>
      </c>
      <c r="BY345">
        <v>0</v>
      </c>
      <c r="BZ345">
        <v>0</v>
      </c>
      <c r="CA345">
        <v>0</v>
      </c>
      <c r="CB345">
        <v>0</v>
      </c>
      <c r="CC345">
        <v>0</v>
      </c>
      <c r="CD345">
        <v>0</v>
      </c>
      <c r="CE345">
        <v>0</v>
      </c>
      <c r="CF345">
        <v>0</v>
      </c>
      <c r="CG345" t="s">
        <v>7884</v>
      </c>
    </row>
    <row r="346" spans="1:85" x14ac:dyDescent="0.25">
      <c r="A346" t="s">
        <v>7907</v>
      </c>
      <c r="B346" t="s">
        <v>7881</v>
      </c>
      <c r="C346" t="s">
        <v>8487</v>
      </c>
      <c r="D346" t="s">
        <v>8488</v>
      </c>
      <c r="E346" s="525">
        <v>45657</v>
      </c>
      <c r="F346" s="525">
        <v>45770</v>
      </c>
      <c r="G346">
        <v>128562</v>
      </c>
      <c r="H346">
        <v>0</v>
      </c>
      <c r="I346">
        <v>28658</v>
      </c>
      <c r="J346">
        <v>0</v>
      </c>
      <c r="K346">
        <v>0</v>
      </c>
      <c r="L346">
        <v>0</v>
      </c>
      <c r="M346">
        <v>0</v>
      </c>
      <c r="N346">
        <v>157220</v>
      </c>
      <c r="O346">
        <v>398960</v>
      </c>
      <c r="P346">
        <v>56256</v>
      </c>
      <c r="Q346">
        <v>419155</v>
      </c>
      <c r="R346">
        <v>195641</v>
      </c>
      <c r="S346">
        <v>0</v>
      </c>
      <c r="T346">
        <v>456313</v>
      </c>
      <c r="U346">
        <v>9255</v>
      </c>
      <c r="V346">
        <v>65541</v>
      </c>
      <c r="W346">
        <v>1601121</v>
      </c>
      <c r="X346">
        <v>1758341</v>
      </c>
      <c r="Y346">
        <v>554878</v>
      </c>
      <c r="Z346">
        <v>23209</v>
      </c>
      <c r="AA346">
        <v>0</v>
      </c>
      <c r="AB346">
        <v>72958</v>
      </c>
      <c r="AC346">
        <v>0</v>
      </c>
      <c r="AD346">
        <v>369885</v>
      </c>
      <c r="AE346">
        <v>0</v>
      </c>
      <c r="AF346">
        <v>782700</v>
      </c>
      <c r="AG346">
        <v>1803630</v>
      </c>
      <c r="AH346">
        <v>3561971</v>
      </c>
      <c r="AI346">
        <v>1813792</v>
      </c>
      <c r="AJ346">
        <v>555730</v>
      </c>
      <c r="AK346">
        <v>1326589</v>
      </c>
      <c r="AL346">
        <v>1500862</v>
      </c>
      <c r="AM346">
        <v>247163</v>
      </c>
      <c r="AN346">
        <v>397241</v>
      </c>
      <c r="AO346">
        <v>5841377</v>
      </c>
      <c r="AP346">
        <v>3537981</v>
      </c>
      <c r="AQ346">
        <v>9379358</v>
      </c>
      <c r="AR346">
        <v>-5817387</v>
      </c>
      <c r="AS346">
        <v>557079</v>
      </c>
      <c r="AT346">
        <v>0</v>
      </c>
      <c r="AU346">
        <v>9389352</v>
      </c>
      <c r="AV346">
        <v>670443</v>
      </c>
      <c r="AW346">
        <v>639826</v>
      </c>
      <c r="AX346">
        <v>0</v>
      </c>
      <c r="AY346">
        <v>-3249</v>
      </c>
      <c r="AZ346">
        <v>11253451</v>
      </c>
      <c r="BA346">
        <v>5436064</v>
      </c>
      <c r="BB346">
        <v>55842353</v>
      </c>
      <c r="BC346">
        <v>61278419</v>
      </c>
      <c r="BD346">
        <v>249188</v>
      </c>
      <c r="BE346">
        <v>274234</v>
      </c>
      <c r="BF346">
        <v>283225</v>
      </c>
      <c r="BG346">
        <v>1514323</v>
      </c>
      <c r="BH346">
        <v>4543424</v>
      </c>
      <c r="BI346">
        <v>6864394</v>
      </c>
      <c r="BJ346">
        <v>0</v>
      </c>
      <c r="BK346">
        <v>380000</v>
      </c>
      <c r="BL346">
        <v>0</v>
      </c>
      <c r="BM346">
        <v>380000</v>
      </c>
      <c r="BN346">
        <v>0</v>
      </c>
      <c r="BO346">
        <v>0</v>
      </c>
      <c r="BP346">
        <v>0</v>
      </c>
      <c r="BQ346">
        <v>0</v>
      </c>
      <c r="BR346">
        <v>4724060</v>
      </c>
      <c r="BS346">
        <v>0</v>
      </c>
      <c r="BT346">
        <v>0</v>
      </c>
      <c r="BU346">
        <v>0</v>
      </c>
      <c r="BV346">
        <v>0</v>
      </c>
      <c r="BW346">
        <v>64438</v>
      </c>
      <c r="BX346">
        <v>99622501</v>
      </c>
      <c r="BY346">
        <v>2.15</v>
      </c>
      <c r="BZ346">
        <v>0</v>
      </c>
      <c r="CA346">
        <v>2.44</v>
      </c>
      <c r="CB346">
        <v>16</v>
      </c>
      <c r="CC346">
        <v>526376</v>
      </c>
      <c r="CD346">
        <v>463269</v>
      </c>
      <c r="CE346">
        <v>588288</v>
      </c>
      <c r="CF346">
        <v>24165</v>
      </c>
      <c r="CG346" t="s">
        <v>7884</v>
      </c>
    </row>
    <row r="347" spans="1:85" x14ac:dyDescent="0.25">
      <c r="A347" t="s">
        <v>7904</v>
      </c>
      <c r="B347" t="s">
        <v>7881</v>
      </c>
      <c r="C347" t="s">
        <v>8489</v>
      </c>
      <c r="D347" t="s">
        <v>8490</v>
      </c>
      <c r="E347" s="525">
        <v>45473</v>
      </c>
      <c r="F347" s="525">
        <v>45912</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c r="AH347">
        <v>0</v>
      </c>
      <c r="AI347">
        <v>16698</v>
      </c>
      <c r="AJ347">
        <v>12121</v>
      </c>
      <c r="AK347">
        <v>0</v>
      </c>
      <c r="AL347">
        <v>27629</v>
      </c>
      <c r="AM347">
        <v>0</v>
      </c>
      <c r="AN347">
        <v>0</v>
      </c>
      <c r="AO347">
        <v>56448</v>
      </c>
      <c r="AP347">
        <v>0</v>
      </c>
      <c r="AQ347">
        <v>56448</v>
      </c>
      <c r="AR347">
        <v>-56448</v>
      </c>
      <c r="AS347">
        <v>0</v>
      </c>
      <c r="AT347">
        <v>0</v>
      </c>
      <c r="AU347">
        <v>0</v>
      </c>
      <c r="AV347">
        <v>0</v>
      </c>
      <c r="AW347">
        <v>0</v>
      </c>
      <c r="AX347">
        <v>0</v>
      </c>
      <c r="AY347">
        <v>0</v>
      </c>
      <c r="AZ347">
        <v>0</v>
      </c>
      <c r="BA347">
        <v>-56448</v>
      </c>
      <c r="BB347">
        <v>0</v>
      </c>
      <c r="BC347">
        <v>0</v>
      </c>
      <c r="BD347">
        <v>0</v>
      </c>
      <c r="BE347">
        <v>0</v>
      </c>
      <c r="BF347">
        <v>0</v>
      </c>
      <c r="BG347">
        <v>0</v>
      </c>
      <c r="BH347">
        <v>0</v>
      </c>
      <c r="BI347">
        <v>0</v>
      </c>
      <c r="BJ347">
        <v>0</v>
      </c>
      <c r="BK347">
        <v>0</v>
      </c>
      <c r="BL347">
        <v>0</v>
      </c>
      <c r="BM347">
        <v>0</v>
      </c>
      <c r="BN347">
        <v>0</v>
      </c>
      <c r="BO347">
        <v>0</v>
      </c>
      <c r="BP347">
        <v>0</v>
      </c>
      <c r="BQ347">
        <v>0</v>
      </c>
      <c r="BR347">
        <v>0</v>
      </c>
      <c r="BS347">
        <v>0</v>
      </c>
      <c r="BT347">
        <v>0</v>
      </c>
      <c r="BU347">
        <v>0</v>
      </c>
      <c r="BV347">
        <v>0</v>
      </c>
      <c r="BW347">
        <v>0</v>
      </c>
      <c r="BX347">
        <v>0</v>
      </c>
      <c r="BY347">
        <v>0</v>
      </c>
      <c r="BZ347">
        <v>0</v>
      </c>
      <c r="CA347">
        <v>0</v>
      </c>
      <c r="CB347">
        <v>0</v>
      </c>
      <c r="CC347">
        <v>0</v>
      </c>
      <c r="CD347">
        <v>0</v>
      </c>
      <c r="CE347">
        <v>42581</v>
      </c>
      <c r="CF347">
        <v>0</v>
      </c>
      <c r="CG347" t="s">
        <v>7884</v>
      </c>
    </row>
    <row r="348" spans="1:85" x14ac:dyDescent="0.25">
      <c r="A348" t="s">
        <v>7935</v>
      </c>
      <c r="B348" t="s">
        <v>7881</v>
      </c>
      <c r="C348" t="s">
        <v>8491</v>
      </c>
      <c r="D348" t="s">
        <v>8492</v>
      </c>
      <c r="E348" s="525">
        <v>45473</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c r="AG348">
        <v>0</v>
      </c>
      <c r="AH348">
        <v>0</v>
      </c>
      <c r="AI348">
        <v>0</v>
      </c>
      <c r="AJ348">
        <v>0</v>
      </c>
      <c r="AK348">
        <v>0</v>
      </c>
      <c r="AL348">
        <v>0</v>
      </c>
      <c r="AM348">
        <v>0</v>
      </c>
      <c r="AN348">
        <v>0</v>
      </c>
      <c r="AO348">
        <v>0</v>
      </c>
      <c r="AP348">
        <v>0</v>
      </c>
      <c r="AQ348">
        <v>0</v>
      </c>
      <c r="AR348">
        <v>0</v>
      </c>
      <c r="AS348">
        <v>0</v>
      </c>
      <c r="AT348">
        <v>0</v>
      </c>
      <c r="AU348">
        <v>0</v>
      </c>
      <c r="AV348">
        <v>0</v>
      </c>
      <c r="AW348">
        <v>0</v>
      </c>
      <c r="AX348">
        <v>0</v>
      </c>
      <c r="AY348">
        <v>0</v>
      </c>
      <c r="AZ348">
        <v>0</v>
      </c>
      <c r="BA348">
        <v>0</v>
      </c>
      <c r="BB348">
        <v>0</v>
      </c>
      <c r="BC348">
        <v>0</v>
      </c>
      <c r="BD348">
        <v>0</v>
      </c>
      <c r="BE348">
        <v>0</v>
      </c>
      <c r="BF348">
        <v>0</v>
      </c>
      <c r="BG348">
        <v>0</v>
      </c>
      <c r="BH348">
        <v>0</v>
      </c>
      <c r="BI348">
        <v>0</v>
      </c>
      <c r="BJ348">
        <v>0</v>
      </c>
      <c r="BK348">
        <v>0</v>
      </c>
      <c r="BL348">
        <v>0</v>
      </c>
      <c r="BM348">
        <v>0</v>
      </c>
      <c r="BN348">
        <v>0</v>
      </c>
      <c r="BO348">
        <v>0</v>
      </c>
      <c r="BP348">
        <v>0</v>
      </c>
      <c r="BQ348">
        <v>0</v>
      </c>
      <c r="BR348">
        <v>0</v>
      </c>
      <c r="BS348">
        <v>0</v>
      </c>
      <c r="BT348">
        <v>0</v>
      </c>
      <c r="BU348">
        <v>0</v>
      </c>
      <c r="BV348">
        <v>0</v>
      </c>
      <c r="BW348">
        <v>0</v>
      </c>
      <c r="BX348">
        <v>0</v>
      </c>
      <c r="BY348">
        <v>0</v>
      </c>
      <c r="BZ348">
        <v>0</v>
      </c>
      <c r="CA348">
        <v>0</v>
      </c>
      <c r="CB348">
        <v>0</v>
      </c>
      <c r="CC348">
        <v>0</v>
      </c>
      <c r="CD348">
        <v>0</v>
      </c>
      <c r="CE348">
        <v>0</v>
      </c>
      <c r="CF348">
        <v>0</v>
      </c>
      <c r="CG348" t="s">
        <v>7884</v>
      </c>
    </row>
    <row r="349" spans="1:85" x14ac:dyDescent="0.25">
      <c r="A349" t="s">
        <v>7987</v>
      </c>
      <c r="B349" t="s">
        <v>7909</v>
      </c>
      <c r="C349" t="s">
        <v>8493</v>
      </c>
      <c r="D349" t="s">
        <v>6370</v>
      </c>
      <c r="E349" s="525">
        <v>45657</v>
      </c>
      <c r="F349" s="525">
        <v>45810</v>
      </c>
      <c r="G349">
        <v>34428929</v>
      </c>
      <c r="H349">
        <v>0</v>
      </c>
      <c r="I349" s="1006">
        <v>110312880</v>
      </c>
      <c r="J349">
        <v>0</v>
      </c>
      <c r="K349">
        <v>0</v>
      </c>
      <c r="L349">
        <v>0</v>
      </c>
      <c r="M349">
        <v>1301937</v>
      </c>
      <c r="N349">
        <v>146043746</v>
      </c>
      <c r="O349">
        <v>1354365</v>
      </c>
      <c r="P349">
        <v>0</v>
      </c>
      <c r="Q349">
        <v>435060</v>
      </c>
      <c r="R349">
        <v>5266237</v>
      </c>
      <c r="S349">
        <v>6709311</v>
      </c>
      <c r="T349">
        <v>0</v>
      </c>
      <c r="U349">
        <v>0</v>
      </c>
      <c r="V349">
        <v>0</v>
      </c>
      <c r="W349">
        <v>13764973</v>
      </c>
      <c r="X349">
        <v>159808719</v>
      </c>
      <c r="Y349">
        <v>1463580</v>
      </c>
      <c r="Z349">
        <v>15069429</v>
      </c>
      <c r="AA349">
        <v>7815786</v>
      </c>
      <c r="AB349">
        <v>4859040</v>
      </c>
      <c r="AC349">
        <v>30869406</v>
      </c>
      <c r="AD349">
        <v>119603428</v>
      </c>
      <c r="AE349">
        <v>38653165</v>
      </c>
      <c r="AF349">
        <v>18234130</v>
      </c>
      <c r="AG349">
        <v>236567964</v>
      </c>
      <c r="AH349">
        <v>396376683</v>
      </c>
      <c r="AI349">
        <v>15030096</v>
      </c>
      <c r="AJ349">
        <v>23666951</v>
      </c>
      <c r="AK349">
        <v>12195833</v>
      </c>
      <c r="AL349">
        <v>114465523</v>
      </c>
      <c r="AM349">
        <v>2856970</v>
      </c>
      <c r="AN349">
        <v>68016619</v>
      </c>
      <c r="AO349">
        <v>236231992</v>
      </c>
      <c r="AP349">
        <v>118584664</v>
      </c>
      <c r="AQ349">
        <v>354816656</v>
      </c>
      <c r="AR349">
        <v>41560027</v>
      </c>
      <c r="AS349">
        <v>31325638</v>
      </c>
      <c r="AT349">
        <v>-85195901</v>
      </c>
      <c r="AU349">
        <v>65035195</v>
      </c>
      <c r="AV349" s="1006">
        <v>63972110</v>
      </c>
      <c r="AW349">
        <v>48706889</v>
      </c>
      <c r="AX349">
        <v>322991</v>
      </c>
      <c r="AY349">
        <v>45348446</v>
      </c>
      <c r="AZ349">
        <v>169515368</v>
      </c>
      <c r="BA349">
        <v>211075395</v>
      </c>
      <c r="BB349">
        <v>198498548</v>
      </c>
      <c r="BC349">
        <v>409573944</v>
      </c>
      <c r="BD349">
        <v>39728417</v>
      </c>
      <c r="BE349">
        <v>47254109</v>
      </c>
      <c r="BF349">
        <v>7846997</v>
      </c>
      <c r="BG349">
        <v>32876102</v>
      </c>
      <c r="BH349">
        <v>27515952</v>
      </c>
      <c r="BI349">
        <v>155221577</v>
      </c>
      <c r="BJ349">
        <v>1997805220</v>
      </c>
      <c r="BK349">
        <v>0</v>
      </c>
      <c r="BL349">
        <v>0</v>
      </c>
      <c r="BM349">
        <v>1997805220</v>
      </c>
      <c r="BN349">
        <v>173444395</v>
      </c>
      <c r="BO349">
        <v>0</v>
      </c>
      <c r="BP349">
        <v>97160086</v>
      </c>
      <c r="BQ349">
        <v>270604481</v>
      </c>
      <c r="BR349">
        <v>288938273</v>
      </c>
      <c r="BS349">
        <v>0</v>
      </c>
      <c r="BT349">
        <v>266216</v>
      </c>
      <c r="BU349">
        <v>202526132</v>
      </c>
      <c r="BV349">
        <v>139369075</v>
      </c>
      <c r="BW349">
        <v>16453913</v>
      </c>
      <c r="BX349">
        <v>20112891</v>
      </c>
      <c r="BY349">
        <v>1.76</v>
      </c>
      <c r="BZ349">
        <v>303441</v>
      </c>
      <c r="CA349">
        <v>8.8800000000000008</v>
      </c>
      <c r="CB349">
        <v>707</v>
      </c>
      <c r="CC349">
        <v>31307549</v>
      </c>
      <c r="CD349">
        <v>12822754</v>
      </c>
      <c r="CE349" s="1006">
        <v>61690330</v>
      </c>
      <c r="CF349">
        <v>451443</v>
      </c>
      <c r="CG349" t="s">
        <v>7884</v>
      </c>
    </row>
    <row r="350" spans="1:85" x14ac:dyDescent="0.25">
      <c r="A350" t="s">
        <v>8123</v>
      </c>
      <c r="B350" t="s">
        <v>7881</v>
      </c>
      <c r="C350" t="s">
        <v>8494</v>
      </c>
      <c r="D350" t="s">
        <v>8495</v>
      </c>
      <c r="E350" s="525">
        <v>45657</v>
      </c>
      <c r="F350" s="525">
        <v>45937</v>
      </c>
      <c r="G350">
        <v>28466</v>
      </c>
      <c r="H350">
        <v>0</v>
      </c>
      <c r="I350">
        <v>87404</v>
      </c>
      <c r="J350">
        <v>0</v>
      </c>
      <c r="K350">
        <v>0</v>
      </c>
      <c r="L350">
        <v>0</v>
      </c>
      <c r="M350">
        <v>0</v>
      </c>
      <c r="N350">
        <v>115870</v>
      </c>
      <c r="O350">
        <v>0</v>
      </c>
      <c r="P350">
        <v>0</v>
      </c>
      <c r="Q350">
        <v>10320</v>
      </c>
      <c r="R350">
        <v>61137</v>
      </c>
      <c r="S350">
        <v>0</v>
      </c>
      <c r="T350">
        <v>24293</v>
      </c>
      <c r="U350">
        <v>0</v>
      </c>
      <c r="V350">
        <v>25433</v>
      </c>
      <c r="W350">
        <v>121183</v>
      </c>
      <c r="X350">
        <v>237053</v>
      </c>
      <c r="Y350">
        <v>72674</v>
      </c>
      <c r="Z350">
        <v>0</v>
      </c>
      <c r="AA350">
        <v>0</v>
      </c>
      <c r="AB350">
        <v>0</v>
      </c>
      <c r="AC350">
        <v>0</v>
      </c>
      <c r="AD350">
        <v>0</v>
      </c>
      <c r="AE350">
        <v>0</v>
      </c>
      <c r="AF350">
        <v>69085</v>
      </c>
      <c r="AG350">
        <v>141759</v>
      </c>
      <c r="AH350">
        <v>378812</v>
      </c>
      <c r="AI350">
        <v>561333</v>
      </c>
      <c r="AJ350">
        <v>128682</v>
      </c>
      <c r="AK350">
        <v>74959</v>
      </c>
      <c r="AL350">
        <v>62565</v>
      </c>
      <c r="AM350">
        <v>103144</v>
      </c>
      <c r="AN350">
        <v>283601</v>
      </c>
      <c r="AO350">
        <v>1214284</v>
      </c>
      <c r="AP350">
        <v>1388439</v>
      </c>
      <c r="AQ350">
        <v>2602723</v>
      </c>
      <c r="AR350">
        <v>-2223911</v>
      </c>
      <c r="AS350">
        <v>4749</v>
      </c>
      <c r="AT350">
        <v>0</v>
      </c>
      <c r="AU350">
        <v>3794904</v>
      </c>
      <c r="AV350">
        <v>47614</v>
      </c>
      <c r="AW350">
        <v>634443</v>
      </c>
      <c r="AX350">
        <v>0</v>
      </c>
      <c r="AY350">
        <v>500000</v>
      </c>
      <c r="AZ350">
        <v>4981710</v>
      </c>
      <c r="BA350">
        <v>2757799</v>
      </c>
      <c r="BB350" s="1006">
        <v>54896630</v>
      </c>
      <c r="BC350">
        <v>57556298</v>
      </c>
      <c r="BD350">
        <v>90920</v>
      </c>
      <c r="BE350">
        <v>0</v>
      </c>
      <c r="BF350">
        <v>0</v>
      </c>
      <c r="BG350">
        <v>0</v>
      </c>
      <c r="BH350">
        <v>7210</v>
      </c>
      <c r="BI350">
        <v>98130</v>
      </c>
      <c r="BJ350">
        <v>0</v>
      </c>
      <c r="BK350">
        <v>0</v>
      </c>
      <c r="BL350">
        <v>0</v>
      </c>
      <c r="BM350">
        <v>0</v>
      </c>
      <c r="BN350">
        <v>0</v>
      </c>
      <c r="BO350">
        <v>0</v>
      </c>
      <c r="BP350">
        <v>0</v>
      </c>
      <c r="BQ350">
        <v>0</v>
      </c>
      <c r="BR350">
        <v>0</v>
      </c>
      <c r="BS350">
        <v>0</v>
      </c>
      <c r="BT350">
        <v>0</v>
      </c>
      <c r="BU350">
        <v>0</v>
      </c>
      <c r="BV350">
        <v>0</v>
      </c>
      <c r="BW350">
        <v>0</v>
      </c>
      <c r="BX350">
        <v>0</v>
      </c>
      <c r="BY350">
        <v>0</v>
      </c>
      <c r="BZ350">
        <v>0</v>
      </c>
      <c r="CA350">
        <v>0</v>
      </c>
      <c r="CB350">
        <v>0</v>
      </c>
      <c r="CC350">
        <v>0</v>
      </c>
      <c r="CD350">
        <v>0</v>
      </c>
      <c r="CE350">
        <v>0</v>
      </c>
      <c r="CF350">
        <v>0</v>
      </c>
      <c r="CG350" t="s">
        <v>7884</v>
      </c>
    </row>
    <row r="351" spans="1:85" x14ac:dyDescent="0.25">
      <c r="A351" t="s">
        <v>8051</v>
      </c>
      <c r="B351" t="s">
        <v>7881</v>
      </c>
      <c r="C351" t="s">
        <v>8496</v>
      </c>
      <c r="D351" t="s">
        <v>8497</v>
      </c>
      <c r="E351" s="525">
        <v>45565</v>
      </c>
      <c r="F351" s="525">
        <v>45744</v>
      </c>
      <c r="G351">
        <v>1418053</v>
      </c>
      <c r="H351">
        <v>0</v>
      </c>
      <c r="I351">
        <v>2217206</v>
      </c>
      <c r="J351">
        <v>0</v>
      </c>
      <c r="K351">
        <v>530059</v>
      </c>
      <c r="L351">
        <v>0</v>
      </c>
      <c r="M351">
        <v>0</v>
      </c>
      <c r="N351">
        <v>4165318</v>
      </c>
      <c r="O351">
        <v>24480</v>
      </c>
      <c r="P351">
        <v>137006</v>
      </c>
      <c r="Q351">
        <v>749532</v>
      </c>
      <c r="R351">
        <v>20104</v>
      </c>
      <c r="S351">
        <v>0</v>
      </c>
      <c r="T351">
        <v>168818</v>
      </c>
      <c r="U351">
        <v>54288</v>
      </c>
      <c r="V351">
        <v>0</v>
      </c>
      <c r="W351">
        <v>1154228</v>
      </c>
      <c r="X351">
        <v>5319546</v>
      </c>
      <c r="Y351">
        <v>1108175</v>
      </c>
      <c r="Z351">
        <v>347015</v>
      </c>
      <c r="AA351">
        <v>29994</v>
      </c>
      <c r="AB351">
        <v>271827</v>
      </c>
      <c r="AC351">
        <v>2756191</v>
      </c>
      <c r="AD351">
        <v>3066883</v>
      </c>
      <c r="AE351">
        <v>0</v>
      </c>
      <c r="AF351">
        <v>906248</v>
      </c>
      <c r="AG351">
        <v>8486333</v>
      </c>
      <c r="AH351">
        <v>13805879</v>
      </c>
      <c r="AI351">
        <v>5821488</v>
      </c>
      <c r="AJ351">
        <v>599016</v>
      </c>
      <c r="AK351">
        <v>1344994</v>
      </c>
      <c r="AL351">
        <v>1475686</v>
      </c>
      <c r="AM351">
        <v>492504</v>
      </c>
      <c r="AN351">
        <v>914205</v>
      </c>
      <c r="AO351">
        <v>10647893</v>
      </c>
      <c r="AP351">
        <v>7481899</v>
      </c>
      <c r="AQ351">
        <v>18129792</v>
      </c>
      <c r="AR351">
        <v>-4323913</v>
      </c>
      <c r="AS351">
        <v>1143199</v>
      </c>
      <c r="AT351">
        <v>-373189</v>
      </c>
      <c r="AU351">
        <v>6574980</v>
      </c>
      <c r="AV351">
        <v>1387632</v>
      </c>
      <c r="AW351">
        <v>0</v>
      </c>
      <c r="AX351">
        <v>0</v>
      </c>
      <c r="AY351">
        <v>-424610</v>
      </c>
      <c r="AZ351">
        <v>8308012</v>
      </c>
      <c r="BA351">
        <v>3984099</v>
      </c>
      <c r="BB351">
        <v>193527994</v>
      </c>
      <c r="BC351">
        <v>197512095</v>
      </c>
      <c r="BD351">
        <v>0</v>
      </c>
      <c r="BE351">
        <v>8136136</v>
      </c>
      <c r="BF351">
        <v>1032779</v>
      </c>
      <c r="BG351">
        <v>0</v>
      </c>
      <c r="BH351">
        <v>719765</v>
      </c>
      <c r="BI351">
        <v>9888680</v>
      </c>
      <c r="BJ351">
        <v>13250592</v>
      </c>
      <c r="BK351">
        <v>0</v>
      </c>
      <c r="BL351">
        <v>0</v>
      </c>
      <c r="BM351">
        <v>13250592</v>
      </c>
      <c r="BN351">
        <v>0</v>
      </c>
      <c r="BO351">
        <v>0</v>
      </c>
      <c r="BP351">
        <v>1032361</v>
      </c>
      <c r="BQ351">
        <v>1032361</v>
      </c>
      <c r="BR351">
        <v>20143934</v>
      </c>
      <c r="BS351">
        <v>0</v>
      </c>
      <c r="BT351">
        <v>0</v>
      </c>
      <c r="BU351">
        <v>2113699</v>
      </c>
      <c r="BV351">
        <v>978219</v>
      </c>
      <c r="BW351">
        <v>367652</v>
      </c>
      <c r="BX351">
        <v>482004337</v>
      </c>
      <c r="BY351">
        <v>2.87</v>
      </c>
      <c r="BZ351">
        <v>90465</v>
      </c>
      <c r="CA351">
        <v>11.33</v>
      </c>
      <c r="CB351">
        <v>81</v>
      </c>
      <c r="CC351">
        <v>2123570</v>
      </c>
      <c r="CD351">
        <v>2123570</v>
      </c>
      <c r="CE351">
        <v>292642</v>
      </c>
      <c r="CF351">
        <v>185571</v>
      </c>
      <c r="CG351" t="s">
        <v>7884</v>
      </c>
    </row>
    <row r="352" spans="1:85" x14ac:dyDescent="0.25">
      <c r="A352" t="s">
        <v>7949</v>
      </c>
      <c r="B352" t="s">
        <v>7881</v>
      </c>
      <c r="C352" t="s">
        <v>8498</v>
      </c>
      <c r="D352" t="s">
        <v>8499</v>
      </c>
      <c r="E352" s="525">
        <v>45565</v>
      </c>
      <c r="F352" s="525">
        <v>45644</v>
      </c>
      <c r="G352">
        <v>6000</v>
      </c>
      <c r="H352">
        <v>0</v>
      </c>
      <c r="I352">
        <v>29098</v>
      </c>
      <c r="J352">
        <v>0</v>
      </c>
      <c r="K352">
        <v>0</v>
      </c>
      <c r="L352">
        <v>0</v>
      </c>
      <c r="M352">
        <v>0</v>
      </c>
      <c r="N352">
        <v>35098</v>
      </c>
      <c r="O352">
        <v>0</v>
      </c>
      <c r="P352">
        <v>0</v>
      </c>
      <c r="Q352">
        <v>9583</v>
      </c>
      <c r="R352">
        <v>110886</v>
      </c>
      <c r="S352">
        <v>26926</v>
      </c>
      <c r="T352">
        <v>21905</v>
      </c>
      <c r="U352">
        <v>0</v>
      </c>
      <c r="V352">
        <v>2053</v>
      </c>
      <c r="W352">
        <v>171353</v>
      </c>
      <c r="X352">
        <v>206451</v>
      </c>
      <c r="Y352">
        <v>25726</v>
      </c>
      <c r="Z352">
        <v>0</v>
      </c>
      <c r="AA352">
        <v>0</v>
      </c>
      <c r="AB352">
        <v>0</v>
      </c>
      <c r="AC352">
        <v>38476</v>
      </c>
      <c r="AD352">
        <v>0</v>
      </c>
      <c r="AE352">
        <v>0</v>
      </c>
      <c r="AF352">
        <v>0</v>
      </c>
      <c r="AG352">
        <v>64202</v>
      </c>
      <c r="AH352">
        <v>270653</v>
      </c>
      <c r="AI352">
        <v>94602</v>
      </c>
      <c r="AJ352">
        <v>43565</v>
      </c>
      <c r="AK352">
        <v>8788</v>
      </c>
      <c r="AL352">
        <v>35299</v>
      </c>
      <c r="AM352">
        <v>0</v>
      </c>
      <c r="AN352">
        <v>0</v>
      </c>
      <c r="AO352">
        <v>182254</v>
      </c>
      <c r="AP352">
        <v>0</v>
      </c>
      <c r="AQ352">
        <v>182254</v>
      </c>
      <c r="AR352">
        <v>88399</v>
      </c>
      <c r="AS352">
        <v>1209</v>
      </c>
      <c r="AT352">
        <v>0</v>
      </c>
      <c r="AU352">
        <v>686786</v>
      </c>
      <c r="AV352">
        <v>0</v>
      </c>
      <c r="AW352">
        <v>0</v>
      </c>
      <c r="AX352">
        <v>0</v>
      </c>
      <c r="AY352">
        <v>0</v>
      </c>
      <c r="AZ352">
        <v>687995</v>
      </c>
      <c r="BA352">
        <v>776394</v>
      </c>
      <c r="BB352">
        <v>0</v>
      </c>
      <c r="BC352">
        <v>0</v>
      </c>
      <c r="BD352">
        <v>684870</v>
      </c>
      <c r="BE352">
        <v>0</v>
      </c>
      <c r="BF352">
        <v>139428</v>
      </c>
      <c r="BG352">
        <v>0</v>
      </c>
      <c r="BH352">
        <v>0</v>
      </c>
      <c r="BI352">
        <v>824298</v>
      </c>
      <c r="BJ352">
        <v>0</v>
      </c>
      <c r="BK352">
        <v>0</v>
      </c>
      <c r="BL352">
        <v>0</v>
      </c>
      <c r="BM352">
        <v>0</v>
      </c>
      <c r="BN352">
        <v>0</v>
      </c>
      <c r="BO352">
        <v>0</v>
      </c>
      <c r="BP352">
        <v>0</v>
      </c>
      <c r="BQ352">
        <v>0</v>
      </c>
      <c r="BR352">
        <v>0</v>
      </c>
      <c r="BS352">
        <v>0</v>
      </c>
      <c r="BT352">
        <v>0</v>
      </c>
      <c r="BU352">
        <v>0</v>
      </c>
      <c r="BV352">
        <v>0</v>
      </c>
      <c r="BW352">
        <v>0</v>
      </c>
      <c r="BX352">
        <v>0</v>
      </c>
      <c r="BY352">
        <v>0</v>
      </c>
      <c r="BZ352">
        <v>0</v>
      </c>
      <c r="CA352">
        <v>0</v>
      </c>
      <c r="CB352">
        <v>0</v>
      </c>
      <c r="CC352">
        <v>0</v>
      </c>
      <c r="CD352">
        <v>0</v>
      </c>
      <c r="CE352">
        <v>0</v>
      </c>
      <c r="CF352">
        <v>0</v>
      </c>
      <c r="CG352" t="s">
        <v>7884</v>
      </c>
    </row>
    <row r="353" spans="1:85" x14ac:dyDescent="0.25">
      <c r="A353" t="s">
        <v>7904</v>
      </c>
      <c r="B353" t="s">
        <v>7881</v>
      </c>
      <c r="C353" t="s">
        <v>8500</v>
      </c>
      <c r="D353" t="s">
        <v>8501</v>
      </c>
      <c r="E353" s="525">
        <v>45473</v>
      </c>
      <c r="F353" s="525">
        <v>45799</v>
      </c>
      <c r="G353">
        <v>2837882</v>
      </c>
      <c r="H353">
        <v>0</v>
      </c>
      <c r="I353">
        <v>62399</v>
      </c>
      <c r="J353">
        <v>0</v>
      </c>
      <c r="K353">
        <v>0</v>
      </c>
      <c r="L353">
        <v>80</v>
      </c>
      <c r="M353">
        <v>940146</v>
      </c>
      <c r="N353">
        <v>3840507</v>
      </c>
      <c r="O353">
        <v>87195</v>
      </c>
      <c r="P353">
        <v>0</v>
      </c>
      <c r="Q353">
        <v>0</v>
      </c>
      <c r="R353">
        <v>72293</v>
      </c>
      <c r="S353">
        <v>57554</v>
      </c>
      <c r="T353">
        <v>1424795</v>
      </c>
      <c r="U353">
        <v>148000</v>
      </c>
      <c r="V353">
        <v>82040</v>
      </c>
      <c r="W353">
        <v>1871877</v>
      </c>
      <c r="X353">
        <v>5712384</v>
      </c>
      <c r="Y353">
        <v>594248</v>
      </c>
      <c r="Z353">
        <v>161910</v>
      </c>
      <c r="AA353">
        <v>63351</v>
      </c>
      <c r="AB353">
        <v>98618</v>
      </c>
      <c r="AC353">
        <v>653357</v>
      </c>
      <c r="AD353">
        <v>615232</v>
      </c>
      <c r="AE353">
        <v>0</v>
      </c>
      <c r="AF353">
        <v>184950</v>
      </c>
      <c r="AG353">
        <v>2371666</v>
      </c>
      <c r="AH353">
        <v>8084050</v>
      </c>
      <c r="AI353">
        <v>3435351</v>
      </c>
      <c r="AJ353">
        <v>592486</v>
      </c>
      <c r="AK353">
        <v>1690313</v>
      </c>
      <c r="AL353">
        <v>4503976</v>
      </c>
      <c r="AM353">
        <v>424663</v>
      </c>
      <c r="AN353">
        <v>424048</v>
      </c>
      <c r="AO353">
        <v>11070837</v>
      </c>
      <c r="AP353">
        <v>12098952</v>
      </c>
      <c r="AQ353">
        <v>23169789</v>
      </c>
      <c r="AR353">
        <v>-15085739</v>
      </c>
      <c r="AS353">
        <v>35863</v>
      </c>
      <c r="AT353">
        <v>0</v>
      </c>
      <c r="AU353">
        <v>3488670</v>
      </c>
      <c r="AV353">
        <v>1049300</v>
      </c>
      <c r="AW353">
        <v>0</v>
      </c>
      <c r="AX353">
        <v>0</v>
      </c>
      <c r="AY353">
        <v>0</v>
      </c>
      <c r="AZ353">
        <v>4573833</v>
      </c>
      <c r="BA353">
        <v>-10511906</v>
      </c>
      <c r="BB353">
        <v>229054115</v>
      </c>
      <c r="BC353">
        <v>239424052</v>
      </c>
      <c r="BD353">
        <v>1378422</v>
      </c>
      <c r="BE353">
        <v>14463285</v>
      </c>
      <c r="BF353">
        <v>8039877</v>
      </c>
      <c r="BG353">
        <v>0</v>
      </c>
      <c r="BH353">
        <v>0</v>
      </c>
      <c r="BI353">
        <v>23881584</v>
      </c>
      <c r="BJ353">
        <v>5324148</v>
      </c>
      <c r="BK353">
        <v>17526687</v>
      </c>
      <c r="BL353">
        <v>0</v>
      </c>
      <c r="BM353">
        <v>22850835</v>
      </c>
      <c r="BN353">
        <v>6928862</v>
      </c>
      <c r="BO353">
        <v>0</v>
      </c>
      <c r="BP353">
        <v>3487958</v>
      </c>
      <c r="BQ353">
        <v>10416820</v>
      </c>
      <c r="BR353">
        <v>1570087</v>
      </c>
      <c r="BS353">
        <v>0</v>
      </c>
      <c r="BT353">
        <v>495</v>
      </c>
      <c r="BU353">
        <v>2285000</v>
      </c>
      <c r="BV353">
        <v>657100</v>
      </c>
      <c r="BW353">
        <v>329491</v>
      </c>
      <c r="BX353" s="1006">
        <v>984895000</v>
      </c>
      <c r="BY353">
        <v>3.06</v>
      </c>
      <c r="BZ353">
        <v>6953</v>
      </c>
      <c r="CA353">
        <v>11.66</v>
      </c>
      <c r="CB353">
        <v>35</v>
      </c>
      <c r="CC353">
        <v>727651</v>
      </c>
      <c r="CD353">
        <v>1566814</v>
      </c>
      <c r="CE353">
        <v>1161505</v>
      </c>
      <c r="CF353">
        <v>0</v>
      </c>
      <c r="CG353" t="s">
        <v>7884</v>
      </c>
    </row>
    <row r="354" spans="1:85" x14ac:dyDescent="0.25">
      <c r="A354" t="s">
        <v>7913</v>
      </c>
      <c r="B354" t="s">
        <v>7886</v>
      </c>
      <c r="C354" t="s">
        <v>8502</v>
      </c>
      <c r="D354" t="s">
        <v>6545</v>
      </c>
      <c r="E354" s="525">
        <v>45657</v>
      </c>
      <c r="F354" s="525">
        <v>45832</v>
      </c>
      <c r="G354">
        <v>2015685</v>
      </c>
      <c r="H354">
        <v>0</v>
      </c>
      <c r="I354">
        <v>2715201</v>
      </c>
      <c r="J354">
        <v>0</v>
      </c>
      <c r="K354">
        <v>0</v>
      </c>
      <c r="L354">
        <v>0</v>
      </c>
      <c r="M354">
        <v>0</v>
      </c>
      <c r="N354">
        <v>4730886</v>
      </c>
      <c r="O354">
        <v>93533</v>
      </c>
      <c r="P354">
        <v>0</v>
      </c>
      <c r="Q354">
        <v>68042</v>
      </c>
      <c r="R354">
        <v>529385</v>
      </c>
      <c r="S354">
        <v>0</v>
      </c>
      <c r="T354">
        <v>32574</v>
      </c>
      <c r="U354">
        <v>42350</v>
      </c>
      <c r="V354">
        <v>193026</v>
      </c>
      <c r="W354">
        <v>958910</v>
      </c>
      <c r="X354">
        <v>5689796</v>
      </c>
      <c r="Y354">
        <v>1303668</v>
      </c>
      <c r="Z354">
        <v>229138</v>
      </c>
      <c r="AA354">
        <v>34459</v>
      </c>
      <c r="AB354">
        <v>35397</v>
      </c>
      <c r="AC354">
        <v>2178132</v>
      </c>
      <c r="AD354">
        <v>4929187</v>
      </c>
      <c r="AE354">
        <v>61259</v>
      </c>
      <c r="AF354">
        <v>6352</v>
      </c>
      <c r="AG354">
        <v>8777592</v>
      </c>
      <c r="AH354">
        <v>14467388</v>
      </c>
      <c r="AI354">
        <v>3429102</v>
      </c>
      <c r="AJ354">
        <v>509463</v>
      </c>
      <c r="AK354">
        <v>1191943</v>
      </c>
      <c r="AL354">
        <v>3073359</v>
      </c>
      <c r="AM354">
        <v>6383</v>
      </c>
      <c r="AN354">
        <v>32057</v>
      </c>
      <c r="AO354">
        <v>8242307</v>
      </c>
      <c r="AP354">
        <v>7244354</v>
      </c>
      <c r="AQ354">
        <v>15486661</v>
      </c>
      <c r="AR354">
        <v>-1019273</v>
      </c>
      <c r="AS354">
        <v>1203724</v>
      </c>
      <c r="AT354">
        <v>-613742</v>
      </c>
      <c r="AU354">
        <v>2375460</v>
      </c>
      <c r="AV354">
        <v>1947096</v>
      </c>
      <c r="AW354">
        <v>2005767</v>
      </c>
      <c r="AX354">
        <v>0</v>
      </c>
      <c r="AY354">
        <v>864498</v>
      </c>
      <c r="AZ354">
        <v>7782803</v>
      </c>
      <c r="BA354">
        <v>6763530</v>
      </c>
      <c r="BB354">
        <v>101146587</v>
      </c>
      <c r="BC354">
        <v>107910117</v>
      </c>
      <c r="BD354">
        <v>4657285</v>
      </c>
      <c r="BE354">
        <v>1117090</v>
      </c>
      <c r="BF354">
        <v>2201408</v>
      </c>
      <c r="BG354">
        <v>81615</v>
      </c>
      <c r="BH354">
        <v>340902</v>
      </c>
      <c r="BI354">
        <v>8398300</v>
      </c>
      <c r="BJ354">
        <v>14991280</v>
      </c>
      <c r="BK354">
        <v>2277835</v>
      </c>
      <c r="BL354">
        <v>0</v>
      </c>
      <c r="BM354">
        <v>17269115</v>
      </c>
      <c r="BN354">
        <v>2094315</v>
      </c>
      <c r="BO354">
        <v>0</v>
      </c>
      <c r="BP354">
        <v>9190595</v>
      </c>
      <c r="BQ354">
        <v>11284910</v>
      </c>
      <c r="BR354">
        <v>15241181</v>
      </c>
      <c r="BS354">
        <v>0</v>
      </c>
      <c r="BT354">
        <v>0</v>
      </c>
      <c r="BU354">
        <v>1349921</v>
      </c>
      <c r="BV354">
        <v>184921</v>
      </c>
      <c r="BW354">
        <v>478016</v>
      </c>
      <c r="BX354">
        <v>559674517</v>
      </c>
      <c r="BY354">
        <v>3.96</v>
      </c>
      <c r="BZ354">
        <v>52921</v>
      </c>
      <c r="CA354">
        <v>9.9</v>
      </c>
      <c r="CB354">
        <v>31</v>
      </c>
      <c r="CC354">
        <v>1525882</v>
      </c>
      <c r="CD354">
        <v>1214695</v>
      </c>
      <c r="CE354">
        <v>927152</v>
      </c>
      <c r="CF354">
        <v>329090</v>
      </c>
      <c r="CG354" t="s">
        <v>7884</v>
      </c>
    </row>
    <row r="355" spans="1:85" x14ac:dyDescent="0.25">
      <c r="A355" t="s">
        <v>7923</v>
      </c>
      <c r="B355" t="s">
        <v>7881</v>
      </c>
      <c r="C355" t="s">
        <v>8503</v>
      </c>
      <c r="D355" t="s">
        <v>8504</v>
      </c>
      <c r="E355" s="525">
        <v>45473</v>
      </c>
      <c r="F355" s="525">
        <v>45673</v>
      </c>
      <c r="G355">
        <v>102720</v>
      </c>
      <c r="H355">
        <v>0</v>
      </c>
      <c r="I355">
        <v>148189</v>
      </c>
      <c r="J355">
        <v>0</v>
      </c>
      <c r="K355">
        <v>0</v>
      </c>
      <c r="L355">
        <v>0</v>
      </c>
      <c r="M355">
        <v>0</v>
      </c>
      <c r="N355">
        <v>250909</v>
      </c>
      <c r="O355">
        <v>18216</v>
      </c>
      <c r="P355">
        <v>0</v>
      </c>
      <c r="Q355">
        <v>56865</v>
      </c>
      <c r="R355">
        <v>244302</v>
      </c>
      <c r="S355">
        <v>0</v>
      </c>
      <c r="T355">
        <v>3416</v>
      </c>
      <c r="U355">
        <v>82729</v>
      </c>
      <c r="V355">
        <v>10826</v>
      </c>
      <c r="W355">
        <v>416354</v>
      </c>
      <c r="X355">
        <v>667263</v>
      </c>
      <c r="Y355">
        <v>125852</v>
      </c>
      <c r="Z355">
        <v>21031</v>
      </c>
      <c r="AA355">
        <v>0</v>
      </c>
      <c r="AB355">
        <v>67751</v>
      </c>
      <c r="AC355">
        <v>441593</v>
      </c>
      <c r="AD355">
        <v>784418</v>
      </c>
      <c r="AE355">
        <v>0</v>
      </c>
      <c r="AF355">
        <v>166098</v>
      </c>
      <c r="AG355">
        <v>1606743</v>
      </c>
      <c r="AH355">
        <v>2274006</v>
      </c>
      <c r="AI355">
        <v>1578956</v>
      </c>
      <c r="AJ355">
        <v>231956</v>
      </c>
      <c r="AK355">
        <v>562095</v>
      </c>
      <c r="AL355">
        <v>1063769</v>
      </c>
      <c r="AM355">
        <v>514521</v>
      </c>
      <c r="AN355">
        <v>830834</v>
      </c>
      <c r="AO355">
        <v>4782131</v>
      </c>
      <c r="AP355">
        <v>2325635</v>
      </c>
      <c r="AQ355">
        <v>7107766</v>
      </c>
      <c r="AR355">
        <v>-4833760</v>
      </c>
      <c r="AS355">
        <v>535249</v>
      </c>
      <c r="AT355">
        <v>0</v>
      </c>
      <c r="AU355">
        <v>18179403</v>
      </c>
      <c r="AV355">
        <v>283208</v>
      </c>
      <c r="AW355">
        <v>0</v>
      </c>
      <c r="AX355">
        <v>0</v>
      </c>
      <c r="AY355">
        <v>7772</v>
      </c>
      <c r="AZ355">
        <v>19005632</v>
      </c>
      <c r="BA355">
        <v>14171872</v>
      </c>
      <c r="BB355">
        <v>61841156</v>
      </c>
      <c r="BC355">
        <v>57818334</v>
      </c>
      <c r="BD355">
        <v>809387</v>
      </c>
      <c r="BE355">
        <v>15558302</v>
      </c>
      <c r="BF355">
        <v>406233</v>
      </c>
      <c r="BG355">
        <v>0</v>
      </c>
      <c r="BH355">
        <v>1924681</v>
      </c>
      <c r="BI355">
        <v>18698603</v>
      </c>
      <c r="BJ355">
        <v>0</v>
      </c>
      <c r="BK355">
        <v>0</v>
      </c>
      <c r="BL355">
        <v>0</v>
      </c>
      <c r="BM355">
        <v>0</v>
      </c>
      <c r="BN355">
        <v>0</v>
      </c>
      <c r="BO355">
        <v>0</v>
      </c>
      <c r="BP355">
        <v>0</v>
      </c>
      <c r="BQ355">
        <v>0</v>
      </c>
      <c r="BR355">
        <v>0</v>
      </c>
      <c r="BS355">
        <v>0</v>
      </c>
      <c r="BT355">
        <v>0</v>
      </c>
      <c r="BU355">
        <v>0</v>
      </c>
      <c r="BV355">
        <v>0</v>
      </c>
      <c r="BW355">
        <v>70093</v>
      </c>
      <c r="BX355" s="1006">
        <v>99597340</v>
      </c>
      <c r="BY355">
        <v>1.25</v>
      </c>
      <c r="BZ355">
        <v>49018</v>
      </c>
      <c r="CA355">
        <v>3.58</v>
      </c>
      <c r="CB355">
        <v>27</v>
      </c>
      <c r="CC355">
        <v>317346</v>
      </c>
      <c r="CD355">
        <v>226351</v>
      </c>
      <c r="CE355">
        <v>211546</v>
      </c>
      <c r="CF355">
        <v>711567</v>
      </c>
      <c r="CG355" t="s">
        <v>7884</v>
      </c>
    </row>
    <row r="356" spans="1:85" x14ac:dyDescent="0.25">
      <c r="A356" t="s">
        <v>7964</v>
      </c>
      <c r="B356" t="s">
        <v>7886</v>
      </c>
      <c r="C356" t="s">
        <v>8505</v>
      </c>
      <c r="D356" t="s">
        <v>8506</v>
      </c>
      <c r="E356" s="525">
        <v>45657</v>
      </c>
      <c r="F356" s="525">
        <v>45869</v>
      </c>
      <c r="G356">
        <v>2987140</v>
      </c>
      <c r="H356">
        <v>0</v>
      </c>
      <c r="I356">
        <v>2218789</v>
      </c>
      <c r="J356">
        <v>0</v>
      </c>
      <c r="K356">
        <v>3030</v>
      </c>
      <c r="L356">
        <v>0</v>
      </c>
      <c r="M356">
        <v>1687357</v>
      </c>
      <c r="N356">
        <v>6896316</v>
      </c>
      <c r="O356">
        <v>0</v>
      </c>
      <c r="P356">
        <v>368848</v>
      </c>
      <c r="Q356">
        <v>3035484</v>
      </c>
      <c r="R356">
        <v>0</v>
      </c>
      <c r="S356">
        <v>0</v>
      </c>
      <c r="T356">
        <v>249526</v>
      </c>
      <c r="U356">
        <v>0</v>
      </c>
      <c r="V356">
        <v>629264</v>
      </c>
      <c r="W356">
        <v>4283122</v>
      </c>
      <c r="X356">
        <v>11179438</v>
      </c>
      <c r="Y356">
        <v>728000</v>
      </c>
      <c r="Z356">
        <v>483902</v>
      </c>
      <c r="AA356">
        <v>2341</v>
      </c>
      <c r="AB356">
        <v>0</v>
      </c>
      <c r="AC356">
        <v>1679522</v>
      </c>
      <c r="AD356">
        <v>3419367</v>
      </c>
      <c r="AE356">
        <v>336836</v>
      </c>
      <c r="AF356">
        <v>1480067</v>
      </c>
      <c r="AG356">
        <v>8130035</v>
      </c>
      <c r="AH356">
        <v>19309473</v>
      </c>
      <c r="AI356">
        <v>10693274</v>
      </c>
      <c r="AJ356">
        <v>815466</v>
      </c>
      <c r="AK356">
        <v>278603</v>
      </c>
      <c r="AL356">
        <v>2126056</v>
      </c>
      <c r="AM356">
        <v>271858</v>
      </c>
      <c r="AN356">
        <v>742495</v>
      </c>
      <c r="AO356">
        <v>14927752</v>
      </c>
      <c r="AP356">
        <v>0</v>
      </c>
      <c r="AQ356">
        <v>14927752</v>
      </c>
      <c r="AR356">
        <v>4381721</v>
      </c>
      <c r="AS356">
        <v>248313</v>
      </c>
      <c r="AT356">
        <v>0</v>
      </c>
      <c r="AU356">
        <v>1072897</v>
      </c>
      <c r="AV356">
        <v>2522610</v>
      </c>
      <c r="AW356">
        <v>0</v>
      </c>
      <c r="AX356">
        <v>0</v>
      </c>
      <c r="AY356">
        <v>613569</v>
      </c>
      <c r="AZ356">
        <v>4457389</v>
      </c>
      <c r="BA356">
        <v>8839110</v>
      </c>
      <c r="BB356">
        <v>108612622</v>
      </c>
      <c r="BC356">
        <v>117520213</v>
      </c>
      <c r="BD356">
        <v>1773642</v>
      </c>
      <c r="BE356">
        <v>2137059</v>
      </c>
      <c r="BF356">
        <v>21987</v>
      </c>
      <c r="BG356">
        <v>0</v>
      </c>
      <c r="BH356">
        <v>0</v>
      </c>
      <c r="BI356">
        <v>3932688</v>
      </c>
      <c r="BJ356">
        <v>8654098</v>
      </c>
      <c r="BK356">
        <v>0</v>
      </c>
      <c r="BL356">
        <v>0</v>
      </c>
      <c r="BM356">
        <v>8654098</v>
      </c>
      <c r="BN356">
        <v>0</v>
      </c>
      <c r="BO356">
        <v>0</v>
      </c>
      <c r="BP356">
        <v>0</v>
      </c>
      <c r="BQ356">
        <v>0</v>
      </c>
      <c r="BR356">
        <v>18081753</v>
      </c>
      <c r="BS356">
        <v>0</v>
      </c>
      <c r="BT356">
        <v>0</v>
      </c>
      <c r="BU356">
        <v>1401630</v>
      </c>
      <c r="BV356">
        <v>0</v>
      </c>
      <c r="BW356">
        <v>688969</v>
      </c>
      <c r="BX356">
        <v>626955836</v>
      </c>
      <c r="BY356">
        <v>3.98</v>
      </c>
      <c r="BZ356">
        <v>171896</v>
      </c>
      <c r="CA356">
        <v>10.01</v>
      </c>
      <c r="CB356">
        <v>70</v>
      </c>
      <c r="CC356">
        <v>1885746</v>
      </c>
      <c r="CD356">
        <v>2384627</v>
      </c>
      <c r="CE356">
        <v>456965</v>
      </c>
      <c r="CF356">
        <v>547472</v>
      </c>
      <c r="CG356" t="s">
        <v>7884</v>
      </c>
    </row>
    <row r="357" spans="1:85" x14ac:dyDescent="0.25">
      <c r="A357" t="s">
        <v>7907</v>
      </c>
      <c r="B357" t="s">
        <v>7881</v>
      </c>
      <c r="C357" t="s">
        <v>8507</v>
      </c>
      <c r="D357" t="s">
        <v>8508</v>
      </c>
      <c r="E357" s="525">
        <v>45657</v>
      </c>
      <c r="G357">
        <v>0</v>
      </c>
      <c r="H357">
        <v>0</v>
      </c>
      <c r="I357">
        <v>0</v>
      </c>
      <c r="J357">
        <v>0</v>
      </c>
      <c r="K357">
        <v>0</v>
      </c>
      <c r="L357">
        <v>0</v>
      </c>
      <c r="M357">
        <v>0</v>
      </c>
      <c r="N357">
        <v>0</v>
      </c>
      <c r="O357">
        <v>0</v>
      </c>
      <c r="P357">
        <v>0</v>
      </c>
      <c r="Q357">
        <v>0</v>
      </c>
      <c r="R357">
        <v>0</v>
      </c>
      <c r="S357">
        <v>0</v>
      </c>
      <c r="T357">
        <v>0</v>
      </c>
      <c r="U357">
        <v>0</v>
      </c>
      <c r="V357">
        <v>0</v>
      </c>
      <c r="W357">
        <v>0</v>
      </c>
      <c r="X357">
        <v>0</v>
      </c>
      <c r="Y357">
        <v>0</v>
      </c>
      <c r="Z357">
        <v>0</v>
      </c>
      <c r="AA357">
        <v>0</v>
      </c>
      <c r="AB357">
        <v>0</v>
      </c>
      <c r="AC357">
        <v>0</v>
      </c>
      <c r="AD357">
        <v>0</v>
      </c>
      <c r="AE357">
        <v>0</v>
      </c>
      <c r="AF357">
        <v>0</v>
      </c>
      <c r="AG357">
        <v>0</v>
      </c>
      <c r="AH357">
        <v>0</v>
      </c>
      <c r="AI357">
        <v>0</v>
      </c>
      <c r="AJ357">
        <v>0</v>
      </c>
      <c r="AK357">
        <v>0</v>
      </c>
      <c r="AL357">
        <v>0</v>
      </c>
      <c r="AM357">
        <v>0</v>
      </c>
      <c r="AN357">
        <v>0</v>
      </c>
      <c r="AO357">
        <v>0</v>
      </c>
      <c r="AP357">
        <v>0</v>
      </c>
      <c r="AQ357">
        <v>0</v>
      </c>
      <c r="AR357">
        <v>0</v>
      </c>
      <c r="AS357">
        <v>0</v>
      </c>
      <c r="AT357">
        <v>0</v>
      </c>
      <c r="AU357">
        <v>0</v>
      </c>
      <c r="AV357">
        <v>0</v>
      </c>
      <c r="AW357">
        <v>0</v>
      </c>
      <c r="AX357">
        <v>0</v>
      </c>
      <c r="AY357">
        <v>0</v>
      </c>
      <c r="AZ357">
        <v>0</v>
      </c>
      <c r="BA357">
        <v>0</v>
      </c>
      <c r="BB357">
        <v>0</v>
      </c>
      <c r="BC357">
        <v>0</v>
      </c>
      <c r="BD357">
        <v>0</v>
      </c>
      <c r="BE357">
        <v>0</v>
      </c>
      <c r="BF357">
        <v>0</v>
      </c>
      <c r="BG357">
        <v>0</v>
      </c>
      <c r="BH357">
        <v>0</v>
      </c>
      <c r="BI357">
        <v>0</v>
      </c>
      <c r="BJ357">
        <v>0</v>
      </c>
      <c r="BK357">
        <v>0</v>
      </c>
      <c r="BL357">
        <v>0</v>
      </c>
      <c r="BM357">
        <v>0</v>
      </c>
      <c r="BN357">
        <v>0</v>
      </c>
      <c r="BO357">
        <v>0</v>
      </c>
      <c r="BP357">
        <v>0</v>
      </c>
      <c r="BQ357">
        <v>0</v>
      </c>
      <c r="BR357">
        <v>0</v>
      </c>
      <c r="BS357">
        <v>0</v>
      </c>
      <c r="BT357">
        <v>0</v>
      </c>
      <c r="BU357">
        <v>0</v>
      </c>
      <c r="BV357">
        <v>0</v>
      </c>
      <c r="BW357">
        <v>0</v>
      </c>
      <c r="BX357">
        <v>0</v>
      </c>
      <c r="BY357">
        <v>0</v>
      </c>
      <c r="BZ357">
        <v>0</v>
      </c>
      <c r="CA357">
        <v>0</v>
      </c>
      <c r="CB357">
        <v>0</v>
      </c>
      <c r="CC357">
        <v>0</v>
      </c>
      <c r="CD357">
        <v>0</v>
      </c>
      <c r="CE357">
        <v>0</v>
      </c>
      <c r="CF357">
        <v>0</v>
      </c>
      <c r="CG357" t="s">
        <v>7884</v>
      </c>
    </row>
    <row r="358" spans="1:85" x14ac:dyDescent="0.25">
      <c r="A358" t="s">
        <v>8061</v>
      </c>
      <c r="B358" t="s">
        <v>859</v>
      </c>
      <c r="C358" t="s">
        <v>8509</v>
      </c>
      <c r="D358" t="s">
        <v>6311</v>
      </c>
      <c r="E358" s="525">
        <v>45565</v>
      </c>
      <c r="F358" s="525">
        <v>45779</v>
      </c>
      <c r="G358">
        <v>13693711</v>
      </c>
      <c r="H358">
        <v>0</v>
      </c>
      <c r="I358">
        <v>5241455</v>
      </c>
      <c r="J358">
        <v>0</v>
      </c>
      <c r="K358">
        <v>417217</v>
      </c>
      <c r="L358">
        <v>0</v>
      </c>
      <c r="M358">
        <v>0</v>
      </c>
      <c r="N358">
        <v>19352383</v>
      </c>
      <c r="O358">
        <v>2020498</v>
      </c>
      <c r="P358">
        <v>206714</v>
      </c>
      <c r="Q358">
        <v>628789</v>
      </c>
      <c r="R358">
        <v>516057</v>
      </c>
      <c r="S358">
        <v>0</v>
      </c>
      <c r="T358">
        <v>294907</v>
      </c>
      <c r="U358">
        <v>146796</v>
      </c>
      <c r="V358">
        <v>66635</v>
      </c>
      <c r="W358">
        <v>3880396</v>
      </c>
      <c r="X358">
        <v>23232779</v>
      </c>
      <c r="Y358">
        <v>2985640</v>
      </c>
      <c r="Z358">
        <v>2087848</v>
      </c>
      <c r="AA358">
        <v>1723656</v>
      </c>
      <c r="AB358">
        <v>1451919</v>
      </c>
      <c r="AC358">
        <v>7805428</v>
      </c>
      <c r="AD358">
        <v>23104652</v>
      </c>
      <c r="AE358">
        <v>125402</v>
      </c>
      <c r="AF358">
        <v>1001761</v>
      </c>
      <c r="AG358">
        <v>40286306</v>
      </c>
      <c r="AH358">
        <v>63519085</v>
      </c>
      <c r="AI358">
        <v>17539915</v>
      </c>
      <c r="AJ358">
        <v>1439761</v>
      </c>
      <c r="AK358">
        <v>2730918</v>
      </c>
      <c r="AL358">
        <v>20169206</v>
      </c>
      <c r="AM358">
        <v>277358</v>
      </c>
      <c r="AN358">
        <v>5478340</v>
      </c>
      <c r="AO358">
        <v>47635498</v>
      </c>
      <c r="AP358">
        <v>14779367</v>
      </c>
      <c r="AQ358">
        <v>62414865</v>
      </c>
      <c r="AR358">
        <v>1104220</v>
      </c>
      <c r="AS358">
        <v>8644641</v>
      </c>
      <c r="AT358">
        <v>-5748384</v>
      </c>
      <c r="AU358">
        <v>14077354</v>
      </c>
      <c r="AV358">
        <v>9441260</v>
      </c>
      <c r="AW358">
        <v>0</v>
      </c>
      <c r="AX358">
        <v>0</v>
      </c>
      <c r="AY358">
        <v>7455931</v>
      </c>
      <c r="AZ358">
        <v>33870802</v>
      </c>
      <c r="BA358">
        <v>34975022</v>
      </c>
      <c r="BB358">
        <v>293805249</v>
      </c>
      <c r="BC358">
        <v>328780273</v>
      </c>
      <c r="BD358">
        <v>14776652</v>
      </c>
      <c r="BE358">
        <v>30079901</v>
      </c>
      <c r="BF358">
        <v>1065918</v>
      </c>
      <c r="BG358">
        <v>0</v>
      </c>
      <c r="BH358">
        <v>5667094</v>
      </c>
      <c r="BI358">
        <v>51589565</v>
      </c>
      <c r="BJ358">
        <v>161612770</v>
      </c>
      <c r="BK358">
        <v>251718</v>
      </c>
      <c r="BL358">
        <v>0</v>
      </c>
      <c r="BM358">
        <v>161864488</v>
      </c>
      <c r="BN358">
        <v>17867631</v>
      </c>
      <c r="BO358">
        <v>0</v>
      </c>
      <c r="BP358">
        <v>30357414</v>
      </c>
      <c r="BQ358">
        <v>48225045</v>
      </c>
      <c r="BR358">
        <v>79359228</v>
      </c>
      <c r="BS358" s="1006">
        <v>86025000</v>
      </c>
      <c r="BT358">
        <v>11453</v>
      </c>
      <c r="BU358">
        <v>5499105</v>
      </c>
      <c r="BV358">
        <v>5499105</v>
      </c>
      <c r="BW358">
        <v>2452965</v>
      </c>
      <c r="BX358">
        <v>3290395303</v>
      </c>
      <c r="BY358">
        <v>3.68</v>
      </c>
      <c r="BZ358">
        <v>144236</v>
      </c>
      <c r="CA358">
        <v>7.89</v>
      </c>
      <c r="CB358">
        <v>176</v>
      </c>
      <c r="CC358">
        <v>8992993</v>
      </c>
      <c r="CD358">
        <v>5050090</v>
      </c>
      <c r="CE358">
        <v>4300580</v>
      </c>
      <c r="CF358">
        <v>138774</v>
      </c>
      <c r="CG358" t="s">
        <v>7884</v>
      </c>
    </row>
    <row r="359" spans="1:85" x14ac:dyDescent="0.25">
      <c r="A359" t="s">
        <v>7985</v>
      </c>
      <c r="B359" t="s">
        <v>7881</v>
      </c>
      <c r="C359" t="s">
        <v>8510</v>
      </c>
      <c r="D359" t="s">
        <v>8511</v>
      </c>
      <c r="E359" s="525">
        <v>45657</v>
      </c>
      <c r="F359" s="525">
        <v>45768</v>
      </c>
      <c r="G359">
        <v>1579834</v>
      </c>
      <c r="H359">
        <v>0</v>
      </c>
      <c r="I359">
        <v>1580840</v>
      </c>
      <c r="J359">
        <v>0</v>
      </c>
      <c r="K359">
        <v>274224</v>
      </c>
      <c r="L359">
        <v>0</v>
      </c>
      <c r="M359">
        <v>90476</v>
      </c>
      <c r="N359">
        <v>3525374</v>
      </c>
      <c r="O359">
        <v>0</v>
      </c>
      <c r="P359">
        <v>492733</v>
      </c>
      <c r="Q359">
        <v>0</v>
      </c>
      <c r="R359">
        <v>993709</v>
      </c>
      <c r="S359">
        <v>0</v>
      </c>
      <c r="T359">
        <v>4764485</v>
      </c>
      <c r="U359">
        <v>32208</v>
      </c>
      <c r="V359">
        <v>4876648</v>
      </c>
      <c r="W359">
        <v>11159783</v>
      </c>
      <c r="X359">
        <v>14685157</v>
      </c>
      <c r="Y359">
        <v>0</v>
      </c>
      <c r="Z359">
        <v>319223</v>
      </c>
      <c r="AA359">
        <v>0</v>
      </c>
      <c r="AB359">
        <v>0</v>
      </c>
      <c r="AC359">
        <v>2717377</v>
      </c>
      <c r="AD359">
        <v>3180600</v>
      </c>
      <c r="AE359">
        <v>0</v>
      </c>
      <c r="AF359">
        <v>1852389</v>
      </c>
      <c r="AG359">
        <v>8069589</v>
      </c>
      <c r="AH359">
        <v>22754746</v>
      </c>
      <c r="AI359">
        <v>8399882</v>
      </c>
      <c r="AJ359">
        <v>994669</v>
      </c>
      <c r="AK359">
        <v>157765</v>
      </c>
      <c r="AL359">
        <v>350975</v>
      </c>
      <c r="AM359">
        <v>381286</v>
      </c>
      <c r="AN359">
        <v>5518109</v>
      </c>
      <c r="AO359">
        <v>15802686</v>
      </c>
      <c r="AP359">
        <v>5181890</v>
      </c>
      <c r="AQ359">
        <v>20984576</v>
      </c>
      <c r="AR359">
        <v>1770170</v>
      </c>
      <c r="AS359">
        <v>1695009</v>
      </c>
      <c r="AT359">
        <v>-303932</v>
      </c>
      <c r="AU359">
        <v>4503612</v>
      </c>
      <c r="AV359">
        <v>1230018</v>
      </c>
      <c r="AW359">
        <v>0</v>
      </c>
      <c r="AX359">
        <v>0</v>
      </c>
      <c r="AY359">
        <v>0</v>
      </c>
      <c r="AZ359">
        <v>7124707</v>
      </c>
      <c r="BA359">
        <v>8894877</v>
      </c>
      <c r="BB359">
        <v>163855285</v>
      </c>
      <c r="BC359">
        <v>172750163</v>
      </c>
      <c r="BD359">
        <v>4221303</v>
      </c>
      <c r="BE359">
        <v>4962802</v>
      </c>
      <c r="BF359">
        <v>237937</v>
      </c>
      <c r="BG359">
        <v>0</v>
      </c>
      <c r="BH359">
        <v>4889100</v>
      </c>
      <c r="BI359">
        <v>14311142</v>
      </c>
      <c r="BJ359">
        <v>7465337</v>
      </c>
      <c r="BK359">
        <v>0</v>
      </c>
      <c r="BL359">
        <v>0</v>
      </c>
      <c r="BM359">
        <v>7465337</v>
      </c>
      <c r="BN359">
        <v>3757542</v>
      </c>
      <c r="BO359">
        <v>0</v>
      </c>
      <c r="BP359">
        <v>11099355</v>
      </c>
      <c r="BQ359">
        <v>14856897</v>
      </c>
      <c r="BR359">
        <v>34384561</v>
      </c>
      <c r="BS359">
        <v>0</v>
      </c>
      <c r="BT359">
        <v>0</v>
      </c>
      <c r="BU359">
        <v>303932</v>
      </c>
      <c r="BV359">
        <v>8826</v>
      </c>
      <c r="BW359">
        <v>309664</v>
      </c>
      <c r="BX359">
        <v>351856</v>
      </c>
      <c r="BY359">
        <v>4.49</v>
      </c>
      <c r="BZ359">
        <v>43105</v>
      </c>
      <c r="CA359">
        <v>11.38</v>
      </c>
      <c r="CB359">
        <v>97</v>
      </c>
      <c r="CC359">
        <v>1618085</v>
      </c>
      <c r="CD359">
        <v>1885426</v>
      </c>
      <c r="CE359">
        <v>1279298</v>
      </c>
      <c r="CF359">
        <v>1456976</v>
      </c>
      <c r="CG359" t="s">
        <v>7884</v>
      </c>
    </row>
    <row r="360" spans="1:85" x14ac:dyDescent="0.25">
      <c r="A360" t="s">
        <v>7987</v>
      </c>
      <c r="B360" t="s">
        <v>7881</v>
      </c>
      <c r="C360" t="s">
        <v>8512</v>
      </c>
      <c r="D360" t="s">
        <v>8513</v>
      </c>
      <c r="E360" s="525">
        <v>45382</v>
      </c>
      <c r="G360">
        <v>0</v>
      </c>
      <c r="H360">
        <v>0</v>
      </c>
      <c r="I360">
        <v>0</v>
      </c>
      <c r="J360">
        <v>0</v>
      </c>
      <c r="K360">
        <v>0</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c r="AG360">
        <v>0</v>
      </c>
      <c r="AH360">
        <v>0</v>
      </c>
      <c r="AI360">
        <v>0</v>
      </c>
      <c r="AJ360">
        <v>0</v>
      </c>
      <c r="AK360">
        <v>0</v>
      </c>
      <c r="AL360">
        <v>0</v>
      </c>
      <c r="AM360">
        <v>0</v>
      </c>
      <c r="AN360">
        <v>0</v>
      </c>
      <c r="AO360">
        <v>0</v>
      </c>
      <c r="AP360">
        <v>0</v>
      </c>
      <c r="AQ360">
        <v>0</v>
      </c>
      <c r="AR360">
        <v>0</v>
      </c>
      <c r="AS360">
        <v>0</v>
      </c>
      <c r="AT360">
        <v>0</v>
      </c>
      <c r="AU360">
        <v>0</v>
      </c>
      <c r="AV360">
        <v>0</v>
      </c>
      <c r="AW360">
        <v>0</v>
      </c>
      <c r="AX360">
        <v>0</v>
      </c>
      <c r="AY360">
        <v>0</v>
      </c>
      <c r="AZ360">
        <v>0</v>
      </c>
      <c r="BA360">
        <v>0</v>
      </c>
      <c r="BB360">
        <v>0</v>
      </c>
      <c r="BC360">
        <v>0</v>
      </c>
      <c r="BD360">
        <v>0</v>
      </c>
      <c r="BE360">
        <v>0</v>
      </c>
      <c r="BF360">
        <v>0</v>
      </c>
      <c r="BG360">
        <v>0</v>
      </c>
      <c r="BH360">
        <v>0</v>
      </c>
      <c r="BI360">
        <v>0</v>
      </c>
      <c r="BJ360">
        <v>0</v>
      </c>
      <c r="BK360">
        <v>0</v>
      </c>
      <c r="BL360">
        <v>0</v>
      </c>
      <c r="BM360">
        <v>0</v>
      </c>
      <c r="BN360">
        <v>0</v>
      </c>
      <c r="BO360">
        <v>0</v>
      </c>
      <c r="BP360">
        <v>0</v>
      </c>
      <c r="BQ360">
        <v>0</v>
      </c>
      <c r="BR360">
        <v>0</v>
      </c>
      <c r="BS360">
        <v>0</v>
      </c>
      <c r="BT360">
        <v>0</v>
      </c>
      <c r="BU360">
        <v>0</v>
      </c>
      <c r="BV360">
        <v>0</v>
      </c>
      <c r="BW360">
        <v>0</v>
      </c>
      <c r="BX360">
        <v>0</v>
      </c>
      <c r="BY360">
        <v>0</v>
      </c>
      <c r="BZ360">
        <v>0</v>
      </c>
      <c r="CA360">
        <v>0</v>
      </c>
      <c r="CB360">
        <v>0</v>
      </c>
      <c r="CC360">
        <v>0</v>
      </c>
      <c r="CD360">
        <v>0</v>
      </c>
      <c r="CE360">
        <v>0</v>
      </c>
      <c r="CF360">
        <v>0</v>
      </c>
      <c r="CG360" t="s">
        <v>7884</v>
      </c>
    </row>
    <row r="361" spans="1:85" x14ac:dyDescent="0.25">
      <c r="A361" t="s">
        <v>8051</v>
      </c>
      <c r="B361" t="s">
        <v>859</v>
      </c>
      <c r="C361" t="s">
        <v>8514</v>
      </c>
      <c r="D361" t="s">
        <v>6356</v>
      </c>
      <c r="E361" s="525">
        <v>45565</v>
      </c>
      <c r="F361" s="525">
        <v>45896</v>
      </c>
      <c r="G361">
        <v>34023472</v>
      </c>
      <c r="H361">
        <v>0</v>
      </c>
      <c r="I361">
        <v>59242708</v>
      </c>
      <c r="J361">
        <v>0</v>
      </c>
      <c r="K361">
        <v>0</v>
      </c>
      <c r="L361">
        <v>0</v>
      </c>
      <c r="M361">
        <v>14980</v>
      </c>
      <c r="N361">
        <v>93281160</v>
      </c>
      <c r="O361">
        <v>0</v>
      </c>
      <c r="P361">
        <v>6915483</v>
      </c>
      <c r="Q361">
        <v>0</v>
      </c>
      <c r="R361">
        <v>0</v>
      </c>
      <c r="S361">
        <v>0</v>
      </c>
      <c r="T361">
        <v>169608</v>
      </c>
      <c r="U361">
        <v>0</v>
      </c>
      <c r="V361">
        <v>1414363</v>
      </c>
      <c r="W361">
        <v>8499454</v>
      </c>
      <c r="X361">
        <v>101780614</v>
      </c>
      <c r="Y361">
        <v>13752496</v>
      </c>
      <c r="Z361">
        <v>13702439</v>
      </c>
      <c r="AA361">
        <v>5372851</v>
      </c>
      <c r="AB361">
        <v>2610611</v>
      </c>
      <c r="AC361">
        <v>12537649</v>
      </c>
      <c r="AD361">
        <v>48848601</v>
      </c>
      <c r="AE361">
        <v>0</v>
      </c>
      <c r="AF361">
        <v>907362</v>
      </c>
      <c r="AG361">
        <v>97732009</v>
      </c>
      <c r="AH361">
        <v>199512623</v>
      </c>
      <c r="AI361">
        <v>28275625</v>
      </c>
      <c r="AJ361">
        <v>6857659</v>
      </c>
      <c r="AK361">
        <v>7171026</v>
      </c>
      <c r="AL361">
        <v>72468037</v>
      </c>
      <c r="AM361">
        <v>2647410</v>
      </c>
      <c r="AN361">
        <v>10224375</v>
      </c>
      <c r="AO361">
        <v>127644132</v>
      </c>
      <c r="AP361" s="1006">
        <v>47425350</v>
      </c>
      <c r="AQ361">
        <v>175069482</v>
      </c>
      <c r="AR361">
        <v>24443141</v>
      </c>
      <c r="AS361" s="1006">
        <v>21101000</v>
      </c>
      <c r="AT361">
        <v>-21167941</v>
      </c>
      <c r="AU361">
        <v>4425937</v>
      </c>
      <c r="AV361">
        <v>30410733</v>
      </c>
      <c r="AW361">
        <v>0</v>
      </c>
      <c r="AX361">
        <v>0</v>
      </c>
      <c r="AY361">
        <v>23085971</v>
      </c>
      <c r="AZ361">
        <v>57855700</v>
      </c>
      <c r="BA361">
        <v>82298841</v>
      </c>
      <c r="BB361">
        <v>894599772</v>
      </c>
      <c r="BC361">
        <v>976897612</v>
      </c>
      <c r="BD361">
        <v>48002583</v>
      </c>
      <c r="BE361">
        <v>226819</v>
      </c>
      <c r="BF361">
        <v>325548</v>
      </c>
      <c r="BG361">
        <v>14094159</v>
      </c>
      <c r="BH361">
        <v>6581973</v>
      </c>
      <c r="BI361">
        <v>69231082</v>
      </c>
      <c r="BJ361">
        <v>415840000</v>
      </c>
      <c r="BK361">
        <v>150000000</v>
      </c>
      <c r="BL361" s="1006">
        <v>59365000</v>
      </c>
      <c r="BM361">
        <v>625205000</v>
      </c>
      <c r="BN361">
        <v>136104000</v>
      </c>
      <c r="BO361">
        <v>0</v>
      </c>
      <c r="BP361">
        <v>5062000</v>
      </c>
      <c r="BQ361">
        <v>141166000</v>
      </c>
      <c r="BR361">
        <v>221583763</v>
      </c>
      <c r="BS361">
        <v>0</v>
      </c>
      <c r="BT361">
        <v>0</v>
      </c>
      <c r="BU361" s="1006">
        <v>789352300</v>
      </c>
      <c r="BV361" s="1006">
        <v>779352300</v>
      </c>
      <c r="BW361">
        <v>8940207</v>
      </c>
      <c r="BX361" s="1006">
        <v>10158380510</v>
      </c>
      <c r="BY361">
        <v>3.2</v>
      </c>
      <c r="BZ361">
        <v>296437</v>
      </c>
      <c r="CA361">
        <v>10.43</v>
      </c>
      <c r="CB361">
        <v>251</v>
      </c>
      <c r="CC361">
        <v>15498272</v>
      </c>
      <c r="CD361">
        <v>10286532</v>
      </c>
      <c r="CE361">
        <v>13620303</v>
      </c>
      <c r="CF361">
        <v>649414</v>
      </c>
      <c r="CG361" t="s">
        <v>7884</v>
      </c>
    </row>
    <row r="362" spans="1:85" x14ac:dyDescent="0.25">
      <c r="A362" t="s">
        <v>7913</v>
      </c>
      <c r="B362" t="s">
        <v>7881</v>
      </c>
      <c r="C362" t="s">
        <v>8515</v>
      </c>
      <c r="D362" t="s">
        <v>8516</v>
      </c>
      <c r="E362" s="525">
        <v>45657</v>
      </c>
      <c r="F362" s="525">
        <v>45838</v>
      </c>
      <c r="G362">
        <v>1504162</v>
      </c>
      <c r="H362">
        <v>0</v>
      </c>
      <c r="I362">
        <v>585012</v>
      </c>
      <c r="J362">
        <v>0</v>
      </c>
      <c r="K362">
        <v>43140</v>
      </c>
      <c r="L362">
        <v>0</v>
      </c>
      <c r="M362">
        <v>1398312</v>
      </c>
      <c r="N362">
        <v>3530626</v>
      </c>
      <c r="O362">
        <v>39083</v>
      </c>
      <c r="P362">
        <v>376719</v>
      </c>
      <c r="Q362">
        <v>1867751</v>
      </c>
      <c r="R362">
        <v>1806649</v>
      </c>
      <c r="S362">
        <v>0</v>
      </c>
      <c r="T362">
        <v>1043889</v>
      </c>
      <c r="U362">
        <v>0</v>
      </c>
      <c r="V362">
        <v>17173645</v>
      </c>
      <c r="W362">
        <v>22307736</v>
      </c>
      <c r="X362">
        <v>25838362</v>
      </c>
      <c r="Y362">
        <v>8470265</v>
      </c>
      <c r="Z362">
        <v>0</v>
      </c>
      <c r="AA362">
        <v>0</v>
      </c>
      <c r="AB362">
        <v>0</v>
      </c>
      <c r="AC362">
        <v>0</v>
      </c>
      <c r="AD362">
        <v>0</v>
      </c>
      <c r="AE362">
        <v>253408</v>
      </c>
      <c r="AF362">
        <v>0</v>
      </c>
      <c r="AG362">
        <v>8723673</v>
      </c>
      <c r="AH362">
        <v>34562035</v>
      </c>
      <c r="AI362">
        <v>13410493</v>
      </c>
      <c r="AJ362">
        <v>1580493</v>
      </c>
      <c r="AK362">
        <v>2330960</v>
      </c>
      <c r="AL362">
        <v>2530554</v>
      </c>
      <c r="AM362">
        <v>0</v>
      </c>
      <c r="AN362">
        <v>6004559</v>
      </c>
      <c r="AO362">
        <v>25857059</v>
      </c>
      <c r="AP362">
        <v>9544756</v>
      </c>
      <c r="AQ362">
        <v>35401815</v>
      </c>
      <c r="AR362">
        <v>-839780</v>
      </c>
      <c r="AS362">
        <v>8875877</v>
      </c>
      <c r="AT362">
        <v>-1406033</v>
      </c>
      <c r="AU362">
        <v>2509940</v>
      </c>
      <c r="AV362">
        <v>851953</v>
      </c>
      <c r="AW362">
        <v>0</v>
      </c>
      <c r="AX362">
        <v>0</v>
      </c>
      <c r="AY362">
        <v>1472723</v>
      </c>
      <c r="AZ362">
        <v>12304460</v>
      </c>
      <c r="BA362">
        <v>11464680</v>
      </c>
      <c r="BB362">
        <v>173949941</v>
      </c>
      <c r="BC362">
        <v>185414618</v>
      </c>
      <c r="BD362">
        <v>3767951</v>
      </c>
      <c r="BE362">
        <v>1243409</v>
      </c>
      <c r="BF362">
        <v>0</v>
      </c>
      <c r="BG362">
        <v>0</v>
      </c>
      <c r="BH362">
        <v>7972614</v>
      </c>
      <c r="BI362">
        <v>12983974</v>
      </c>
      <c r="BJ362">
        <v>52565219</v>
      </c>
      <c r="BK362">
        <v>607143</v>
      </c>
      <c r="BL362">
        <v>0</v>
      </c>
      <c r="BM362">
        <v>53172362</v>
      </c>
      <c r="BN362">
        <v>0</v>
      </c>
      <c r="BO362">
        <v>0</v>
      </c>
      <c r="BP362">
        <v>23013</v>
      </c>
      <c r="BQ362">
        <v>23013</v>
      </c>
      <c r="BR362">
        <v>32190135</v>
      </c>
      <c r="BS362">
        <v>8951566</v>
      </c>
      <c r="BT362">
        <v>0</v>
      </c>
      <c r="BU362">
        <v>3975948</v>
      </c>
      <c r="BV362">
        <v>0</v>
      </c>
      <c r="BW362">
        <v>275563</v>
      </c>
      <c r="BX362">
        <v>480765452</v>
      </c>
      <c r="BY362">
        <v>0</v>
      </c>
      <c r="BZ362">
        <v>153885</v>
      </c>
      <c r="CA362">
        <v>12.81</v>
      </c>
      <c r="CB362">
        <v>88</v>
      </c>
      <c r="CC362">
        <v>1816484</v>
      </c>
      <c r="CD362">
        <v>5544317</v>
      </c>
      <c r="CE362">
        <v>1514166</v>
      </c>
      <c r="CF362">
        <v>0</v>
      </c>
      <c r="CG362" t="s">
        <v>7884</v>
      </c>
    </row>
    <row r="363" spans="1:85" x14ac:dyDescent="0.25">
      <c r="A363" t="s">
        <v>7892</v>
      </c>
      <c r="B363" t="s">
        <v>7881</v>
      </c>
      <c r="C363" t="s">
        <v>8517</v>
      </c>
      <c r="D363" t="s">
        <v>6508</v>
      </c>
      <c r="E363" s="525">
        <v>45565</v>
      </c>
      <c r="F363" s="525">
        <v>45735</v>
      </c>
      <c r="G363">
        <v>0</v>
      </c>
      <c r="H363">
        <v>0</v>
      </c>
      <c r="I363">
        <v>0</v>
      </c>
      <c r="J363">
        <v>0</v>
      </c>
      <c r="K363">
        <v>0</v>
      </c>
      <c r="L363">
        <v>0</v>
      </c>
      <c r="M363">
        <v>0</v>
      </c>
      <c r="N363">
        <v>0</v>
      </c>
      <c r="O363">
        <v>0</v>
      </c>
      <c r="P363">
        <v>0</v>
      </c>
      <c r="Q363">
        <v>2715823</v>
      </c>
      <c r="R363">
        <v>4531649</v>
      </c>
      <c r="S363">
        <v>0</v>
      </c>
      <c r="T363">
        <v>27181186</v>
      </c>
      <c r="U363">
        <v>0</v>
      </c>
      <c r="V363">
        <v>616575</v>
      </c>
      <c r="W363">
        <v>35045233</v>
      </c>
      <c r="X363">
        <v>35045233</v>
      </c>
      <c r="Y363">
        <v>2472909</v>
      </c>
      <c r="Z363">
        <v>0</v>
      </c>
      <c r="AA363">
        <v>0</v>
      </c>
      <c r="AB363">
        <v>0</v>
      </c>
      <c r="AC363">
        <v>1306999</v>
      </c>
      <c r="AD363">
        <v>0</v>
      </c>
      <c r="AE363">
        <v>0</v>
      </c>
      <c r="AF363">
        <v>0</v>
      </c>
      <c r="AG363">
        <v>3779908</v>
      </c>
      <c r="AH363">
        <v>38825141</v>
      </c>
      <c r="AI363">
        <v>17715413</v>
      </c>
      <c r="AJ363">
        <v>1001629</v>
      </c>
      <c r="AK363">
        <v>397514</v>
      </c>
      <c r="AL363">
        <v>5054994</v>
      </c>
      <c r="AM363">
        <v>1174393</v>
      </c>
      <c r="AN363">
        <v>3852387</v>
      </c>
      <c r="AO363">
        <v>29196330</v>
      </c>
      <c r="AP363">
        <v>6998813</v>
      </c>
      <c r="AQ363">
        <v>36195143</v>
      </c>
      <c r="AR363">
        <v>2629998</v>
      </c>
      <c r="AS363">
        <v>4911487</v>
      </c>
      <c r="AT363">
        <v>0</v>
      </c>
      <c r="AU363">
        <v>0</v>
      </c>
      <c r="AV363">
        <v>255965</v>
      </c>
      <c r="AW363">
        <v>7188248</v>
      </c>
      <c r="AX363">
        <v>0</v>
      </c>
      <c r="AY363">
        <v>155336</v>
      </c>
      <c r="AZ363">
        <v>12511036</v>
      </c>
      <c r="BA363">
        <v>15141034</v>
      </c>
      <c r="BB363">
        <v>135164752</v>
      </c>
      <c r="BC363">
        <v>150305786</v>
      </c>
      <c r="BD363">
        <v>1336352</v>
      </c>
      <c r="BE363">
        <v>6141106</v>
      </c>
      <c r="BF363">
        <v>112500</v>
      </c>
      <c r="BG363">
        <v>0</v>
      </c>
      <c r="BH363">
        <v>5283749</v>
      </c>
      <c r="BI363">
        <v>12873707</v>
      </c>
      <c r="BJ363">
        <v>0</v>
      </c>
      <c r="BK363">
        <v>0</v>
      </c>
      <c r="BL363">
        <v>0</v>
      </c>
      <c r="BM363">
        <v>0</v>
      </c>
      <c r="BN363">
        <v>0</v>
      </c>
      <c r="BO363">
        <v>0</v>
      </c>
      <c r="BP363">
        <v>3214831</v>
      </c>
      <c r="BQ363">
        <v>3214831</v>
      </c>
      <c r="BR363">
        <v>72155489</v>
      </c>
      <c r="BS363">
        <v>0</v>
      </c>
      <c r="BT363">
        <v>0</v>
      </c>
      <c r="BU363">
        <v>0</v>
      </c>
      <c r="BV363">
        <v>0</v>
      </c>
      <c r="BW363">
        <v>0</v>
      </c>
      <c r="BX363">
        <v>0</v>
      </c>
      <c r="BY363">
        <v>0</v>
      </c>
      <c r="BZ363">
        <v>123171</v>
      </c>
      <c r="CA363">
        <v>0</v>
      </c>
      <c r="CB363">
        <v>0</v>
      </c>
      <c r="CC363">
        <v>305211</v>
      </c>
      <c r="CD363">
        <v>933935</v>
      </c>
      <c r="CE363">
        <v>2832795</v>
      </c>
      <c r="CF363">
        <v>522624</v>
      </c>
      <c r="CG363" t="s">
        <v>7884</v>
      </c>
    </row>
    <row r="364" spans="1:85" x14ac:dyDescent="0.25">
      <c r="A364" t="s">
        <v>7907</v>
      </c>
      <c r="B364" t="s">
        <v>7881</v>
      </c>
      <c r="C364" t="s">
        <v>8518</v>
      </c>
      <c r="D364" t="s">
        <v>6595</v>
      </c>
      <c r="E364" s="525">
        <v>45473</v>
      </c>
      <c r="F364" s="525">
        <v>45698</v>
      </c>
      <c r="G364">
        <v>2163349</v>
      </c>
      <c r="H364">
        <v>0</v>
      </c>
      <c r="I364">
        <v>2400123</v>
      </c>
      <c r="J364">
        <v>0</v>
      </c>
      <c r="K364">
        <v>157065</v>
      </c>
      <c r="L364">
        <v>0</v>
      </c>
      <c r="M364">
        <v>0</v>
      </c>
      <c r="N364">
        <v>4720537</v>
      </c>
      <c r="O364">
        <v>57585</v>
      </c>
      <c r="P364">
        <v>128782</v>
      </c>
      <c r="Q364">
        <v>370700</v>
      </c>
      <c r="R364">
        <v>464825</v>
      </c>
      <c r="S364">
        <v>0</v>
      </c>
      <c r="T364">
        <v>782750</v>
      </c>
      <c r="U364">
        <v>107999</v>
      </c>
      <c r="V364">
        <v>267782</v>
      </c>
      <c r="W364">
        <v>2180423</v>
      </c>
      <c r="X364">
        <v>6900960</v>
      </c>
      <c r="Y364">
        <v>161319</v>
      </c>
      <c r="Z364">
        <v>249742</v>
      </c>
      <c r="AA364">
        <v>0</v>
      </c>
      <c r="AB364">
        <v>155536</v>
      </c>
      <c r="AC364">
        <v>1640259</v>
      </c>
      <c r="AD364">
        <v>3835454</v>
      </c>
      <c r="AE364">
        <v>0</v>
      </c>
      <c r="AF364">
        <v>526317</v>
      </c>
      <c r="AG364">
        <v>6568627</v>
      </c>
      <c r="AH364">
        <v>13469587</v>
      </c>
      <c r="AI364">
        <v>4219896</v>
      </c>
      <c r="AJ364">
        <v>575402</v>
      </c>
      <c r="AK364">
        <v>497682</v>
      </c>
      <c r="AL364">
        <v>3755953</v>
      </c>
      <c r="AM364">
        <v>111784</v>
      </c>
      <c r="AN364">
        <v>419066</v>
      </c>
      <c r="AO364">
        <v>9579783</v>
      </c>
      <c r="AP364">
        <v>5379536</v>
      </c>
      <c r="AQ364">
        <v>14959319</v>
      </c>
      <c r="AR364">
        <v>-1489732</v>
      </c>
      <c r="AS364">
        <v>1380862</v>
      </c>
      <c r="AT364">
        <v>-193774</v>
      </c>
      <c r="AU364">
        <v>2377056</v>
      </c>
      <c r="AV364">
        <v>1319950</v>
      </c>
      <c r="AW364">
        <v>-8618</v>
      </c>
      <c r="AX364">
        <v>180253</v>
      </c>
      <c r="AY364">
        <v>0</v>
      </c>
      <c r="AZ364">
        <v>5055729</v>
      </c>
      <c r="BA364">
        <v>3565997</v>
      </c>
      <c r="BB364" s="1006">
        <v>122233000</v>
      </c>
      <c r="BC364">
        <v>125798998</v>
      </c>
      <c r="BD364">
        <v>706442</v>
      </c>
      <c r="BE364">
        <v>436117</v>
      </c>
      <c r="BF364">
        <v>225444</v>
      </c>
      <c r="BG364">
        <v>0</v>
      </c>
      <c r="BH364">
        <v>4469581</v>
      </c>
      <c r="BI364">
        <v>5837584</v>
      </c>
      <c r="BJ364">
        <v>5089731</v>
      </c>
      <c r="BK364">
        <v>126302</v>
      </c>
      <c r="BL364">
        <v>0</v>
      </c>
      <c r="BM364">
        <v>5216033</v>
      </c>
      <c r="BN364">
        <v>-2</v>
      </c>
      <c r="BO364">
        <v>0</v>
      </c>
      <c r="BP364">
        <v>0</v>
      </c>
      <c r="BQ364">
        <v>-2</v>
      </c>
      <c r="BR364">
        <v>24408998</v>
      </c>
      <c r="BS364">
        <v>0</v>
      </c>
      <c r="BT364">
        <v>0</v>
      </c>
      <c r="BU364">
        <v>337410</v>
      </c>
      <c r="BV364">
        <v>201096</v>
      </c>
      <c r="BW364">
        <v>351674</v>
      </c>
      <c r="BX364">
        <v>431045</v>
      </c>
      <c r="BY364">
        <v>5</v>
      </c>
      <c r="BZ364">
        <v>77426</v>
      </c>
      <c r="CA364">
        <v>13.42</v>
      </c>
      <c r="CB364">
        <v>29</v>
      </c>
      <c r="CC364">
        <v>605222</v>
      </c>
      <c r="CD364">
        <v>917558</v>
      </c>
      <c r="CE364">
        <v>640548</v>
      </c>
      <c r="CF364">
        <v>75000</v>
      </c>
      <c r="CG364" t="s">
        <v>7884</v>
      </c>
    </row>
    <row r="365" spans="1:85" x14ac:dyDescent="0.25">
      <c r="A365" t="s">
        <v>8174</v>
      </c>
      <c r="B365" t="s">
        <v>7909</v>
      </c>
      <c r="C365" t="s">
        <v>8519</v>
      </c>
      <c r="D365" t="s">
        <v>6585</v>
      </c>
      <c r="E365" s="525">
        <v>45473</v>
      </c>
      <c r="F365" s="525">
        <v>45588</v>
      </c>
      <c r="G365">
        <v>56539379</v>
      </c>
      <c r="H365">
        <v>0</v>
      </c>
      <c r="I365">
        <v>55670667</v>
      </c>
      <c r="J365">
        <v>0</v>
      </c>
      <c r="K365">
        <v>335800</v>
      </c>
      <c r="L365">
        <v>3131526</v>
      </c>
      <c r="M365">
        <v>28923839</v>
      </c>
      <c r="N365">
        <v>144601211</v>
      </c>
      <c r="O365">
        <v>3277299</v>
      </c>
      <c r="P365">
        <v>0</v>
      </c>
      <c r="Q365">
        <v>38829</v>
      </c>
      <c r="R365">
        <v>2961428</v>
      </c>
      <c r="S365">
        <v>2888781</v>
      </c>
      <c r="T365">
        <v>680524</v>
      </c>
      <c r="U365">
        <v>271351</v>
      </c>
      <c r="V365">
        <v>2731485</v>
      </c>
      <c r="W365">
        <v>12849697</v>
      </c>
      <c r="X365">
        <v>157450908</v>
      </c>
      <c r="Y365">
        <v>14029434</v>
      </c>
      <c r="Z365">
        <v>15928222</v>
      </c>
      <c r="AA365">
        <v>9805990</v>
      </c>
      <c r="AB365">
        <v>3361456</v>
      </c>
      <c r="AC365">
        <v>39723111</v>
      </c>
      <c r="AD365">
        <v>77572733</v>
      </c>
      <c r="AE365">
        <v>0</v>
      </c>
      <c r="AF365">
        <v>8785199</v>
      </c>
      <c r="AG365">
        <v>169206145</v>
      </c>
      <c r="AH365">
        <v>326657053</v>
      </c>
      <c r="AI365">
        <v>66788141</v>
      </c>
      <c r="AJ365">
        <v>11978061</v>
      </c>
      <c r="AK365">
        <v>17815059</v>
      </c>
      <c r="AL365">
        <v>82504943</v>
      </c>
      <c r="AM365">
        <v>3488923</v>
      </c>
      <c r="AN365">
        <v>1868785</v>
      </c>
      <c r="AO365">
        <v>184443912</v>
      </c>
      <c r="AP365">
        <v>162698321</v>
      </c>
      <c r="AQ365">
        <v>347142233</v>
      </c>
      <c r="AR365">
        <v>-20485180</v>
      </c>
      <c r="AS365">
        <v>55116019</v>
      </c>
      <c r="AT365">
        <v>-145372383</v>
      </c>
      <c r="AU365">
        <v>100232925</v>
      </c>
      <c r="AV365">
        <v>51933241</v>
      </c>
      <c r="AW365">
        <v>-755608</v>
      </c>
      <c r="AX365">
        <v>590788</v>
      </c>
      <c r="AY365">
        <v>21303412</v>
      </c>
      <c r="AZ365">
        <v>83048394</v>
      </c>
      <c r="BA365">
        <v>62563214</v>
      </c>
      <c r="BB365">
        <v>1413246682</v>
      </c>
      <c r="BC365">
        <v>1475809896</v>
      </c>
      <c r="BD365">
        <v>213432909</v>
      </c>
      <c r="BE365">
        <v>688706813</v>
      </c>
      <c r="BF365">
        <v>1725730</v>
      </c>
      <c r="BG365">
        <v>2981637</v>
      </c>
      <c r="BH365">
        <v>107154664</v>
      </c>
      <c r="BI365">
        <v>1014001753</v>
      </c>
      <c r="BJ365">
        <v>3726998000</v>
      </c>
      <c r="BK365">
        <v>0</v>
      </c>
      <c r="BL365">
        <v>0</v>
      </c>
      <c r="BM365">
        <v>3726998000</v>
      </c>
      <c r="BN365">
        <v>405187713</v>
      </c>
      <c r="BO365">
        <v>0</v>
      </c>
      <c r="BP365">
        <v>163358158</v>
      </c>
      <c r="BQ365">
        <v>568545871</v>
      </c>
      <c r="BR365">
        <v>318683921</v>
      </c>
      <c r="BS365">
        <v>655006179</v>
      </c>
      <c r="BT365">
        <v>585136</v>
      </c>
      <c r="BU365">
        <v>147793622</v>
      </c>
      <c r="BV365">
        <v>95193622</v>
      </c>
      <c r="BW365">
        <v>13850416</v>
      </c>
      <c r="BX365">
        <v>16573137</v>
      </c>
      <c r="BY365">
        <v>3.22</v>
      </c>
      <c r="BZ365">
        <v>324786</v>
      </c>
      <c r="CA365">
        <v>10.44</v>
      </c>
      <c r="CB365">
        <v>573</v>
      </c>
      <c r="CC365">
        <v>16230459</v>
      </c>
      <c r="CD365">
        <v>7301200</v>
      </c>
      <c r="CE365">
        <v>6387084</v>
      </c>
      <c r="CF365">
        <v>1504030</v>
      </c>
      <c r="CG365" t="s">
        <v>7884</v>
      </c>
    </row>
    <row r="366" spans="1:85" x14ac:dyDescent="0.25">
      <c r="A366" t="s">
        <v>8051</v>
      </c>
      <c r="B366" t="s">
        <v>7881</v>
      </c>
      <c r="C366" t="s">
        <v>8520</v>
      </c>
      <c r="D366" t="s">
        <v>8521</v>
      </c>
      <c r="E366" s="525">
        <v>45565</v>
      </c>
      <c r="F366" s="525">
        <v>45745</v>
      </c>
      <c r="G366">
        <v>60360</v>
      </c>
      <c r="H366">
        <v>0</v>
      </c>
      <c r="I366">
        <v>20105</v>
      </c>
      <c r="J366">
        <v>0</v>
      </c>
      <c r="K366">
        <v>0</v>
      </c>
      <c r="L366">
        <v>0</v>
      </c>
      <c r="M366">
        <v>16632</v>
      </c>
      <c r="N366">
        <v>97097</v>
      </c>
      <c r="O366">
        <v>7238</v>
      </c>
      <c r="P366">
        <v>0</v>
      </c>
      <c r="Q366">
        <v>345900</v>
      </c>
      <c r="R366">
        <v>626510</v>
      </c>
      <c r="S366">
        <v>0</v>
      </c>
      <c r="T366">
        <v>134004</v>
      </c>
      <c r="U366">
        <v>5925</v>
      </c>
      <c r="V366">
        <v>0</v>
      </c>
      <c r="W366">
        <v>1119577</v>
      </c>
      <c r="X366">
        <v>1216674</v>
      </c>
      <c r="Y366">
        <v>115607</v>
      </c>
      <c r="Z366">
        <v>10250</v>
      </c>
      <c r="AA366">
        <v>0</v>
      </c>
      <c r="AB366">
        <v>9736</v>
      </c>
      <c r="AC366">
        <v>265568</v>
      </c>
      <c r="AD366">
        <v>900</v>
      </c>
      <c r="AE366">
        <v>0</v>
      </c>
      <c r="AF366">
        <v>23310</v>
      </c>
      <c r="AG366">
        <v>425371</v>
      </c>
      <c r="AH366">
        <v>1642045</v>
      </c>
      <c r="AI366">
        <v>743213</v>
      </c>
      <c r="AJ366">
        <v>168850</v>
      </c>
      <c r="AK366">
        <v>228532</v>
      </c>
      <c r="AL366">
        <v>83798</v>
      </c>
      <c r="AM366">
        <v>132036</v>
      </c>
      <c r="AN366">
        <v>13577</v>
      </c>
      <c r="AO366">
        <v>1370006</v>
      </c>
      <c r="AP366">
        <v>0</v>
      </c>
      <c r="AQ366">
        <v>1370006</v>
      </c>
      <c r="AR366">
        <v>272039</v>
      </c>
      <c r="AS366">
        <v>75247</v>
      </c>
      <c r="AT366">
        <v>-859</v>
      </c>
      <c r="AU366">
        <v>375495</v>
      </c>
      <c r="AV366">
        <v>185061</v>
      </c>
      <c r="AW366">
        <v>0</v>
      </c>
      <c r="AX366">
        <v>0</v>
      </c>
      <c r="AY366">
        <v>0</v>
      </c>
      <c r="AZ366">
        <v>634944</v>
      </c>
      <c r="BA366">
        <v>906983</v>
      </c>
      <c r="BB366">
        <v>26805304</v>
      </c>
      <c r="BC366" s="1006">
        <v>25966530</v>
      </c>
      <c r="BD366">
        <v>0</v>
      </c>
      <c r="BE366">
        <v>0</v>
      </c>
      <c r="BF366">
        <v>0</v>
      </c>
      <c r="BG366">
        <v>0</v>
      </c>
      <c r="BH366">
        <v>0</v>
      </c>
      <c r="BI366">
        <v>0</v>
      </c>
      <c r="BJ366">
        <v>0</v>
      </c>
      <c r="BK366">
        <v>0</v>
      </c>
      <c r="BL366">
        <v>0</v>
      </c>
      <c r="BM366">
        <v>0</v>
      </c>
      <c r="BN366">
        <v>0</v>
      </c>
      <c r="BO366">
        <v>0</v>
      </c>
      <c r="BP366">
        <v>0</v>
      </c>
      <c r="BQ366">
        <v>0</v>
      </c>
      <c r="BR366">
        <v>0</v>
      </c>
      <c r="BS366">
        <v>0</v>
      </c>
      <c r="BT366">
        <v>0</v>
      </c>
      <c r="BU366">
        <v>0</v>
      </c>
      <c r="BV366">
        <v>0</v>
      </c>
      <c r="BW366">
        <v>50511</v>
      </c>
      <c r="BX366" s="1006">
        <v>48000000</v>
      </c>
      <c r="BY366">
        <v>0.75</v>
      </c>
      <c r="BZ366">
        <v>96697</v>
      </c>
      <c r="CA366">
        <v>1.92</v>
      </c>
      <c r="CB366">
        <v>10</v>
      </c>
      <c r="CC366">
        <v>67200</v>
      </c>
      <c r="CD366">
        <v>0</v>
      </c>
      <c r="CE366">
        <v>169090</v>
      </c>
      <c r="CF366">
        <v>0</v>
      </c>
      <c r="CG366" t="s">
        <v>7884</v>
      </c>
    </row>
    <row r="367" spans="1:85" x14ac:dyDescent="0.25">
      <c r="A367" t="s">
        <v>8051</v>
      </c>
      <c r="B367" t="s">
        <v>7881</v>
      </c>
      <c r="C367" t="s">
        <v>8522</v>
      </c>
      <c r="D367" t="s">
        <v>8523</v>
      </c>
      <c r="E367" s="525">
        <v>45565</v>
      </c>
      <c r="G367">
        <v>0</v>
      </c>
      <c r="H367">
        <v>0</v>
      </c>
      <c r="I367">
        <v>0</v>
      </c>
      <c r="J367">
        <v>0</v>
      </c>
      <c r="K367">
        <v>0</v>
      </c>
      <c r="L367">
        <v>0</v>
      </c>
      <c r="M367">
        <v>0</v>
      </c>
      <c r="N367">
        <v>0</v>
      </c>
      <c r="O367">
        <v>0</v>
      </c>
      <c r="P367">
        <v>0</v>
      </c>
      <c r="Q367">
        <v>0</v>
      </c>
      <c r="R367">
        <v>0</v>
      </c>
      <c r="S367">
        <v>0</v>
      </c>
      <c r="T367">
        <v>0</v>
      </c>
      <c r="U367">
        <v>0</v>
      </c>
      <c r="V367">
        <v>0</v>
      </c>
      <c r="W367">
        <v>0</v>
      </c>
      <c r="X367">
        <v>0</v>
      </c>
      <c r="Y367">
        <v>0</v>
      </c>
      <c r="Z367">
        <v>0</v>
      </c>
      <c r="AA367">
        <v>0</v>
      </c>
      <c r="AB367">
        <v>0</v>
      </c>
      <c r="AC367">
        <v>0</v>
      </c>
      <c r="AD367">
        <v>0</v>
      </c>
      <c r="AE367">
        <v>0</v>
      </c>
      <c r="AF367">
        <v>0</v>
      </c>
      <c r="AG367">
        <v>0</v>
      </c>
      <c r="AH367">
        <v>0</v>
      </c>
      <c r="AI367">
        <v>0</v>
      </c>
      <c r="AJ367">
        <v>0</v>
      </c>
      <c r="AK367">
        <v>0</v>
      </c>
      <c r="AL367">
        <v>0</v>
      </c>
      <c r="AM367">
        <v>0</v>
      </c>
      <c r="AN367">
        <v>0</v>
      </c>
      <c r="AO367">
        <v>0</v>
      </c>
      <c r="AP367">
        <v>0</v>
      </c>
      <c r="AQ367">
        <v>0</v>
      </c>
      <c r="AR367">
        <v>0</v>
      </c>
      <c r="AS367">
        <v>0</v>
      </c>
      <c r="AT367">
        <v>0</v>
      </c>
      <c r="AU367">
        <v>0</v>
      </c>
      <c r="AV367">
        <v>0</v>
      </c>
      <c r="AW367">
        <v>0</v>
      </c>
      <c r="AX367">
        <v>0</v>
      </c>
      <c r="AY367">
        <v>0</v>
      </c>
      <c r="AZ367">
        <v>0</v>
      </c>
      <c r="BA367">
        <v>0</v>
      </c>
      <c r="BB367">
        <v>0</v>
      </c>
      <c r="BC367">
        <v>0</v>
      </c>
      <c r="BD367">
        <v>0</v>
      </c>
      <c r="BE367">
        <v>0</v>
      </c>
      <c r="BF367">
        <v>0</v>
      </c>
      <c r="BG367">
        <v>0</v>
      </c>
      <c r="BH367">
        <v>0</v>
      </c>
      <c r="BI367">
        <v>0</v>
      </c>
      <c r="BJ367">
        <v>0</v>
      </c>
      <c r="BK367">
        <v>0</v>
      </c>
      <c r="BL367">
        <v>0</v>
      </c>
      <c r="BM367">
        <v>0</v>
      </c>
      <c r="BN367">
        <v>0</v>
      </c>
      <c r="BO367">
        <v>0</v>
      </c>
      <c r="BP367">
        <v>0</v>
      </c>
      <c r="BQ367">
        <v>0</v>
      </c>
      <c r="BR367">
        <v>0</v>
      </c>
      <c r="BS367">
        <v>0</v>
      </c>
      <c r="BT367">
        <v>0</v>
      </c>
      <c r="BU367">
        <v>0</v>
      </c>
      <c r="BV367">
        <v>0</v>
      </c>
      <c r="BW367">
        <v>0</v>
      </c>
      <c r="BX367">
        <v>0</v>
      </c>
      <c r="BY367">
        <v>0</v>
      </c>
      <c r="BZ367">
        <v>0</v>
      </c>
      <c r="CA367">
        <v>0</v>
      </c>
      <c r="CB367">
        <v>0</v>
      </c>
      <c r="CC367">
        <v>0</v>
      </c>
      <c r="CD367">
        <v>0</v>
      </c>
      <c r="CE367">
        <v>0</v>
      </c>
      <c r="CF367">
        <v>0</v>
      </c>
      <c r="CG367" t="s">
        <v>7884</v>
      </c>
    </row>
    <row r="368" spans="1:85" x14ac:dyDescent="0.25">
      <c r="A368" t="s">
        <v>7935</v>
      </c>
      <c r="B368" t="s">
        <v>7881</v>
      </c>
      <c r="C368" t="s">
        <v>8524</v>
      </c>
      <c r="D368" t="s">
        <v>8525</v>
      </c>
      <c r="E368" s="525">
        <v>45473</v>
      </c>
      <c r="F368" s="525">
        <v>45587</v>
      </c>
      <c r="G368">
        <v>0</v>
      </c>
      <c r="H368">
        <v>0</v>
      </c>
      <c r="I368">
        <v>33454</v>
      </c>
      <c r="J368">
        <v>0</v>
      </c>
      <c r="K368">
        <v>0</v>
      </c>
      <c r="L368">
        <v>0</v>
      </c>
      <c r="M368">
        <v>0</v>
      </c>
      <c r="N368">
        <v>33454</v>
      </c>
      <c r="O368">
        <v>0</v>
      </c>
      <c r="P368">
        <v>0</v>
      </c>
      <c r="Q368">
        <v>1299</v>
      </c>
      <c r="R368">
        <v>108125</v>
      </c>
      <c r="S368">
        <v>0</v>
      </c>
      <c r="T368">
        <v>345094</v>
      </c>
      <c r="U368">
        <v>0</v>
      </c>
      <c r="V368">
        <v>636589</v>
      </c>
      <c r="W368">
        <v>1091107</v>
      </c>
      <c r="X368">
        <v>1124561</v>
      </c>
      <c r="Y368">
        <v>10300</v>
      </c>
      <c r="Z368">
        <v>2000</v>
      </c>
      <c r="AA368">
        <v>0</v>
      </c>
      <c r="AB368">
        <v>0</v>
      </c>
      <c r="AC368">
        <v>0</v>
      </c>
      <c r="AD368">
        <v>0</v>
      </c>
      <c r="AE368">
        <v>0</v>
      </c>
      <c r="AF368">
        <v>0</v>
      </c>
      <c r="AG368">
        <v>12300</v>
      </c>
      <c r="AH368">
        <v>1136861</v>
      </c>
      <c r="AI368">
        <v>382588</v>
      </c>
      <c r="AJ368">
        <v>60279</v>
      </c>
      <c r="AK368">
        <v>62603</v>
      </c>
      <c r="AL368">
        <v>152795</v>
      </c>
      <c r="AM368">
        <v>55235</v>
      </c>
      <c r="AN368">
        <v>21612</v>
      </c>
      <c r="AO368">
        <v>735112</v>
      </c>
      <c r="AP368">
        <v>0</v>
      </c>
      <c r="AQ368">
        <v>735112</v>
      </c>
      <c r="AR368">
        <v>401749</v>
      </c>
      <c r="AS368">
        <v>27274</v>
      </c>
      <c r="AT368">
        <v>0</v>
      </c>
      <c r="AU368">
        <v>1784854</v>
      </c>
      <c r="AV368">
        <v>0</v>
      </c>
      <c r="AW368">
        <v>0</v>
      </c>
      <c r="AX368">
        <v>0</v>
      </c>
      <c r="AY368">
        <v>0</v>
      </c>
      <c r="AZ368">
        <v>1812128</v>
      </c>
      <c r="BA368">
        <v>2213877</v>
      </c>
      <c r="BB368">
        <v>0</v>
      </c>
      <c r="BC368">
        <v>0</v>
      </c>
      <c r="BD368">
        <v>3107941</v>
      </c>
      <c r="BE368">
        <v>0</v>
      </c>
      <c r="BF368">
        <v>0</v>
      </c>
      <c r="BG368">
        <v>0</v>
      </c>
      <c r="BH368">
        <v>0</v>
      </c>
      <c r="BI368">
        <v>3107941</v>
      </c>
      <c r="BJ368">
        <v>0</v>
      </c>
      <c r="BK368">
        <v>0</v>
      </c>
      <c r="BL368">
        <v>0</v>
      </c>
      <c r="BM368">
        <v>0</v>
      </c>
      <c r="BN368">
        <v>0</v>
      </c>
      <c r="BO368">
        <v>0</v>
      </c>
      <c r="BP368">
        <v>0</v>
      </c>
      <c r="BQ368">
        <v>0</v>
      </c>
      <c r="BR368">
        <v>333245</v>
      </c>
      <c r="BS368">
        <v>0</v>
      </c>
      <c r="BT368">
        <v>0</v>
      </c>
      <c r="BU368">
        <v>0</v>
      </c>
      <c r="BV368">
        <v>0</v>
      </c>
      <c r="BW368">
        <v>0</v>
      </c>
      <c r="BX368">
        <v>0</v>
      </c>
      <c r="BY368">
        <v>0</v>
      </c>
      <c r="BZ368">
        <v>0</v>
      </c>
      <c r="CA368">
        <v>0</v>
      </c>
      <c r="CB368">
        <v>0</v>
      </c>
      <c r="CC368">
        <v>0</v>
      </c>
      <c r="CD368">
        <v>0</v>
      </c>
      <c r="CE368">
        <v>0</v>
      </c>
      <c r="CF368">
        <v>0</v>
      </c>
      <c r="CG368" t="s">
        <v>7884</v>
      </c>
    </row>
    <row r="369" spans="1:85" x14ac:dyDescent="0.25">
      <c r="A369" t="s">
        <v>8056</v>
      </c>
      <c r="B369" t="s">
        <v>7881</v>
      </c>
      <c r="C369" t="s">
        <v>8526</v>
      </c>
      <c r="D369" t="s">
        <v>8527</v>
      </c>
      <c r="E369" s="525">
        <v>45565</v>
      </c>
      <c r="G369">
        <v>0</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0</v>
      </c>
      <c r="AD369">
        <v>0</v>
      </c>
      <c r="AE369">
        <v>0</v>
      </c>
      <c r="AF369">
        <v>0</v>
      </c>
      <c r="AG369">
        <v>0</v>
      </c>
      <c r="AH369">
        <v>0</v>
      </c>
      <c r="AI369">
        <v>0</v>
      </c>
      <c r="AJ369">
        <v>0</v>
      </c>
      <c r="AK369">
        <v>0</v>
      </c>
      <c r="AL369">
        <v>0</v>
      </c>
      <c r="AM369">
        <v>0</v>
      </c>
      <c r="AN369">
        <v>0</v>
      </c>
      <c r="AO369">
        <v>0</v>
      </c>
      <c r="AP369">
        <v>0</v>
      </c>
      <c r="AQ369">
        <v>0</v>
      </c>
      <c r="AR369">
        <v>0</v>
      </c>
      <c r="AS369">
        <v>0</v>
      </c>
      <c r="AT369">
        <v>0</v>
      </c>
      <c r="AU369">
        <v>0</v>
      </c>
      <c r="AV369">
        <v>0</v>
      </c>
      <c r="AW369">
        <v>0</v>
      </c>
      <c r="AX369">
        <v>0</v>
      </c>
      <c r="AY369">
        <v>0</v>
      </c>
      <c r="AZ369">
        <v>0</v>
      </c>
      <c r="BA369">
        <v>0</v>
      </c>
      <c r="BB369">
        <v>0</v>
      </c>
      <c r="BC369">
        <v>0</v>
      </c>
      <c r="BD369">
        <v>0</v>
      </c>
      <c r="BE369">
        <v>0</v>
      </c>
      <c r="BF369">
        <v>0</v>
      </c>
      <c r="BG369">
        <v>0</v>
      </c>
      <c r="BH369">
        <v>0</v>
      </c>
      <c r="BI369">
        <v>0</v>
      </c>
      <c r="BJ369">
        <v>0</v>
      </c>
      <c r="BK369">
        <v>0</v>
      </c>
      <c r="BL369">
        <v>0</v>
      </c>
      <c r="BM369">
        <v>0</v>
      </c>
      <c r="BN369">
        <v>0</v>
      </c>
      <c r="BO369">
        <v>0</v>
      </c>
      <c r="BP369">
        <v>0</v>
      </c>
      <c r="BQ369">
        <v>0</v>
      </c>
      <c r="BR369">
        <v>0</v>
      </c>
      <c r="BS369">
        <v>0</v>
      </c>
      <c r="BT369">
        <v>0</v>
      </c>
      <c r="BU369">
        <v>0</v>
      </c>
      <c r="BV369">
        <v>0</v>
      </c>
      <c r="BW369">
        <v>0</v>
      </c>
      <c r="BX369">
        <v>0</v>
      </c>
      <c r="BY369">
        <v>0</v>
      </c>
      <c r="BZ369">
        <v>0</v>
      </c>
      <c r="CA369">
        <v>0</v>
      </c>
      <c r="CB369">
        <v>0</v>
      </c>
      <c r="CC369">
        <v>0</v>
      </c>
      <c r="CD369">
        <v>0</v>
      </c>
      <c r="CE369">
        <v>0</v>
      </c>
      <c r="CF369">
        <v>0</v>
      </c>
      <c r="CG369" t="s">
        <v>7884</v>
      </c>
    </row>
    <row r="370" spans="1:85" x14ac:dyDescent="0.25">
      <c r="A370" t="s">
        <v>7952</v>
      </c>
      <c r="B370" t="s">
        <v>7881</v>
      </c>
      <c r="C370" t="s">
        <v>8528</v>
      </c>
      <c r="D370" t="s">
        <v>8529</v>
      </c>
      <c r="E370" s="525">
        <v>45657</v>
      </c>
      <c r="F370" s="525">
        <v>45792</v>
      </c>
      <c r="G370">
        <v>37791</v>
      </c>
      <c r="H370">
        <v>0</v>
      </c>
      <c r="I370">
        <v>16871</v>
      </c>
      <c r="J370">
        <v>0</v>
      </c>
      <c r="K370">
        <v>0</v>
      </c>
      <c r="L370">
        <v>0</v>
      </c>
      <c r="M370">
        <v>0</v>
      </c>
      <c r="N370">
        <v>54662</v>
      </c>
      <c r="O370">
        <v>3000</v>
      </c>
      <c r="P370">
        <v>0</v>
      </c>
      <c r="Q370">
        <v>48075</v>
      </c>
      <c r="R370">
        <v>138023</v>
      </c>
      <c r="S370">
        <v>29284</v>
      </c>
      <c r="T370">
        <v>33005</v>
      </c>
      <c r="U370">
        <v>26571</v>
      </c>
      <c r="V370">
        <v>0</v>
      </c>
      <c r="W370">
        <v>277958</v>
      </c>
      <c r="X370">
        <v>332620</v>
      </c>
      <c r="Y370">
        <v>0</v>
      </c>
      <c r="Z370">
        <v>0</v>
      </c>
      <c r="AA370">
        <v>0</v>
      </c>
      <c r="AB370">
        <v>0</v>
      </c>
      <c r="AC370">
        <v>2877</v>
      </c>
      <c r="AD370">
        <v>36061</v>
      </c>
      <c r="AE370">
        <v>0</v>
      </c>
      <c r="AF370">
        <v>6126</v>
      </c>
      <c r="AG370">
        <v>45064</v>
      </c>
      <c r="AH370">
        <v>377684</v>
      </c>
      <c r="AI370">
        <v>490282</v>
      </c>
      <c r="AJ370">
        <v>79104</v>
      </c>
      <c r="AK370">
        <v>53961</v>
      </c>
      <c r="AL370">
        <v>86497</v>
      </c>
      <c r="AM370">
        <v>148299</v>
      </c>
      <c r="AN370">
        <v>179719</v>
      </c>
      <c r="AO370">
        <v>1037862</v>
      </c>
      <c r="AP370">
        <v>1077403</v>
      </c>
      <c r="AQ370">
        <v>2115265</v>
      </c>
      <c r="AR370">
        <v>-1737581</v>
      </c>
      <c r="AS370">
        <v>465</v>
      </c>
      <c r="AT370">
        <v>-448</v>
      </c>
      <c r="AU370">
        <v>3920561</v>
      </c>
      <c r="AV370">
        <v>46296</v>
      </c>
      <c r="AW370">
        <v>700000</v>
      </c>
      <c r="AX370">
        <v>0</v>
      </c>
      <c r="AY370">
        <v>0</v>
      </c>
      <c r="AZ370">
        <v>4666874</v>
      </c>
      <c r="BA370">
        <v>2929293</v>
      </c>
      <c r="BB370">
        <v>20496717</v>
      </c>
      <c r="BC370">
        <v>0</v>
      </c>
      <c r="BD370">
        <v>5283964</v>
      </c>
      <c r="BE370">
        <v>0</v>
      </c>
      <c r="BF370">
        <v>0</v>
      </c>
      <c r="BG370">
        <v>0</v>
      </c>
      <c r="BH370">
        <v>132349</v>
      </c>
      <c r="BI370">
        <v>5416313</v>
      </c>
      <c r="BJ370">
        <v>0</v>
      </c>
      <c r="BK370">
        <v>0</v>
      </c>
      <c r="BL370">
        <v>0</v>
      </c>
      <c r="BM370">
        <v>0</v>
      </c>
      <c r="BN370">
        <v>6426</v>
      </c>
      <c r="BO370">
        <v>0</v>
      </c>
      <c r="BP370">
        <v>0</v>
      </c>
      <c r="BQ370">
        <v>6426</v>
      </c>
      <c r="BR370">
        <v>1147947</v>
      </c>
      <c r="BS370">
        <v>0</v>
      </c>
      <c r="BT370">
        <v>0</v>
      </c>
      <c r="BU370">
        <v>0</v>
      </c>
      <c r="BV370">
        <v>0</v>
      </c>
      <c r="BW370">
        <v>12077</v>
      </c>
      <c r="BX370">
        <v>0</v>
      </c>
      <c r="BY370">
        <v>0</v>
      </c>
      <c r="BZ370">
        <v>0</v>
      </c>
      <c r="CA370">
        <v>4.53</v>
      </c>
      <c r="CB370">
        <v>9</v>
      </c>
      <c r="CC370">
        <v>0</v>
      </c>
      <c r="CD370">
        <v>533209</v>
      </c>
      <c r="CE370">
        <v>123821</v>
      </c>
      <c r="CF370">
        <v>1102</v>
      </c>
      <c r="CG370" t="s">
        <v>7884</v>
      </c>
    </row>
    <row r="371" spans="1:85" x14ac:dyDescent="0.25">
      <c r="A371" t="s">
        <v>7925</v>
      </c>
      <c r="B371" t="s">
        <v>7881</v>
      </c>
      <c r="C371" t="s">
        <v>8530</v>
      </c>
      <c r="D371" t="s">
        <v>8531</v>
      </c>
      <c r="E371" s="525">
        <v>45565</v>
      </c>
      <c r="F371" s="525">
        <v>45748</v>
      </c>
      <c r="G371">
        <v>1550512</v>
      </c>
      <c r="H371">
        <v>0</v>
      </c>
      <c r="I371">
        <v>2457874</v>
      </c>
      <c r="J371">
        <v>0</v>
      </c>
      <c r="K371">
        <v>0</v>
      </c>
      <c r="L371">
        <v>0</v>
      </c>
      <c r="M371">
        <v>0</v>
      </c>
      <c r="N371">
        <v>4008386</v>
      </c>
      <c r="O371">
        <v>0</v>
      </c>
      <c r="P371">
        <v>0</v>
      </c>
      <c r="Q371">
        <v>173491</v>
      </c>
      <c r="R371">
        <v>301917</v>
      </c>
      <c r="S371">
        <v>0</v>
      </c>
      <c r="T371">
        <v>0</v>
      </c>
      <c r="U371">
        <v>0</v>
      </c>
      <c r="V371">
        <v>0</v>
      </c>
      <c r="W371">
        <v>475408</v>
      </c>
      <c r="X371">
        <v>4483794</v>
      </c>
      <c r="Y371">
        <v>191234</v>
      </c>
      <c r="Z371">
        <v>155452</v>
      </c>
      <c r="AA371">
        <v>0</v>
      </c>
      <c r="AB371">
        <v>0</v>
      </c>
      <c r="AC371">
        <v>1576041</v>
      </c>
      <c r="AD371">
        <v>2220873</v>
      </c>
      <c r="AE371">
        <v>0</v>
      </c>
      <c r="AF371">
        <v>433590</v>
      </c>
      <c r="AG371">
        <v>4577190</v>
      </c>
      <c r="AH371">
        <v>9060984</v>
      </c>
      <c r="AI371">
        <v>5149698</v>
      </c>
      <c r="AJ371">
        <v>703184</v>
      </c>
      <c r="AK371">
        <v>581874</v>
      </c>
      <c r="AL371">
        <v>850259</v>
      </c>
      <c r="AM371">
        <v>0</v>
      </c>
      <c r="AN371">
        <v>0</v>
      </c>
      <c r="AO371">
        <v>7285015</v>
      </c>
      <c r="AP371">
        <v>5858369</v>
      </c>
      <c r="AQ371">
        <v>13143384</v>
      </c>
      <c r="AR371">
        <v>-4082400</v>
      </c>
      <c r="AS371">
        <v>276619</v>
      </c>
      <c r="AT371">
        <v>-391172</v>
      </c>
      <c r="AU371">
        <v>236960</v>
      </c>
      <c r="AV371">
        <v>781879</v>
      </c>
      <c r="AW371">
        <v>1996695</v>
      </c>
      <c r="AX371">
        <v>0</v>
      </c>
      <c r="AY371">
        <v>807069</v>
      </c>
      <c r="AZ371">
        <v>3708050</v>
      </c>
      <c r="BA371">
        <v>-374350</v>
      </c>
      <c r="BB371">
        <v>44910164</v>
      </c>
      <c r="BC371">
        <v>41996059</v>
      </c>
      <c r="BD371">
        <v>0</v>
      </c>
      <c r="BE371">
        <v>0</v>
      </c>
      <c r="BF371">
        <v>0</v>
      </c>
      <c r="BG371">
        <v>0</v>
      </c>
      <c r="BH371">
        <v>0</v>
      </c>
      <c r="BI371">
        <v>0</v>
      </c>
      <c r="BJ371">
        <v>7520000</v>
      </c>
      <c r="BK371">
        <v>0</v>
      </c>
      <c r="BL371">
        <v>0</v>
      </c>
      <c r="BM371">
        <v>7520000</v>
      </c>
      <c r="BN371">
        <v>100495</v>
      </c>
      <c r="BO371">
        <v>0</v>
      </c>
      <c r="BP371">
        <v>1709622</v>
      </c>
      <c r="BQ371">
        <v>1810117</v>
      </c>
      <c r="BR371">
        <v>7065033</v>
      </c>
      <c r="BS371">
        <v>0</v>
      </c>
      <c r="BT371">
        <v>0</v>
      </c>
      <c r="BU371">
        <v>877983</v>
      </c>
      <c r="BV371">
        <v>513162</v>
      </c>
      <c r="BW371">
        <v>189472</v>
      </c>
      <c r="BX371">
        <v>0</v>
      </c>
      <c r="BY371">
        <v>7.74</v>
      </c>
      <c r="BZ371">
        <v>0</v>
      </c>
      <c r="CA371">
        <v>21.16</v>
      </c>
      <c r="CB371">
        <v>52</v>
      </c>
      <c r="CC371">
        <v>113186</v>
      </c>
      <c r="CD371">
        <v>0</v>
      </c>
      <c r="CE371">
        <v>1764227</v>
      </c>
      <c r="CF371">
        <v>662389</v>
      </c>
      <c r="CG371" t="s">
        <v>7884</v>
      </c>
    </row>
    <row r="372" spans="1:85" x14ac:dyDescent="0.25">
      <c r="A372" t="s">
        <v>7907</v>
      </c>
      <c r="B372" t="s">
        <v>7909</v>
      </c>
      <c r="C372" t="s">
        <v>8532</v>
      </c>
      <c r="D372" t="s">
        <v>6469</v>
      </c>
      <c r="E372" s="525">
        <v>45473</v>
      </c>
      <c r="F372" s="525">
        <v>45650</v>
      </c>
      <c r="G372">
        <v>306346874</v>
      </c>
      <c r="H372">
        <v>0</v>
      </c>
      <c r="I372">
        <v>688886304</v>
      </c>
      <c r="J372">
        <v>0</v>
      </c>
      <c r="K372">
        <v>11924725</v>
      </c>
      <c r="L372">
        <v>149248153</v>
      </c>
      <c r="M372">
        <v>0</v>
      </c>
      <c r="N372">
        <v>1156406056</v>
      </c>
      <c r="O372">
        <v>37986935</v>
      </c>
      <c r="P372">
        <v>0</v>
      </c>
      <c r="Q372">
        <v>8607084</v>
      </c>
      <c r="R372">
        <v>157999968</v>
      </c>
      <c r="S372">
        <v>0</v>
      </c>
      <c r="T372">
        <v>1210269</v>
      </c>
      <c r="U372">
        <v>3515455</v>
      </c>
      <c r="V372">
        <v>2288346</v>
      </c>
      <c r="W372">
        <v>211608057</v>
      </c>
      <c r="X372">
        <v>1368014113</v>
      </c>
      <c r="Y372">
        <v>36941747</v>
      </c>
      <c r="Z372">
        <v>50813897</v>
      </c>
      <c r="AA372">
        <v>97256777</v>
      </c>
      <c r="AB372">
        <v>50676713</v>
      </c>
      <c r="AC372">
        <v>82794528</v>
      </c>
      <c r="AD372">
        <v>230850767</v>
      </c>
      <c r="AE372">
        <v>0</v>
      </c>
      <c r="AF372">
        <v>11668832</v>
      </c>
      <c r="AG372">
        <v>561003261</v>
      </c>
      <c r="AH372">
        <v>1929017374</v>
      </c>
      <c r="AI372" s="1006">
        <v>482586170</v>
      </c>
      <c r="AJ372">
        <v>62041904</v>
      </c>
      <c r="AK372">
        <v>56616727</v>
      </c>
      <c r="AL372">
        <v>299356969</v>
      </c>
      <c r="AM372">
        <v>26830713</v>
      </c>
      <c r="AN372">
        <v>12554669</v>
      </c>
      <c r="AO372">
        <v>939987152</v>
      </c>
      <c r="AP372">
        <v>757632202</v>
      </c>
      <c r="AQ372">
        <v>1697619354</v>
      </c>
      <c r="AR372">
        <v>231398020</v>
      </c>
      <c r="AS372">
        <v>186986866</v>
      </c>
      <c r="AT372">
        <v>-461543263</v>
      </c>
      <c r="AU372">
        <v>127533898</v>
      </c>
      <c r="AV372">
        <v>151506267</v>
      </c>
      <c r="AW372">
        <v>0</v>
      </c>
      <c r="AX372">
        <v>0</v>
      </c>
      <c r="AY372">
        <v>66351057</v>
      </c>
      <c r="AZ372">
        <v>70834825</v>
      </c>
      <c r="BA372">
        <v>302232845</v>
      </c>
      <c r="BB372">
        <v>5975325844</v>
      </c>
      <c r="BC372">
        <v>6277558689</v>
      </c>
      <c r="BD372">
        <v>272263796</v>
      </c>
      <c r="BE372">
        <v>1214042526</v>
      </c>
      <c r="BF372">
        <v>12421907</v>
      </c>
      <c r="BG372">
        <v>341174907</v>
      </c>
      <c r="BH372">
        <v>49969942</v>
      </c>
      <c r="BI372">
        <v>1889873078</v>
      </c>
      <c r="BJ372">
        <v>11450450000</v>
      </c>
      <c r="BK372">
        <v>320927000</v>
      </c>
      <c r="BL372">
        <v>0</v>
      </c>
      <c r="BM372">
        <v>11771377000</v>
      </c>
      <c r="BN372">
        <v>0</v>
      </c>
      <c r="BO372">
        <v>0</v>
      </c>
      <c r="BP372">
        <v>593001356</v>
      </c>
      <c r="BQ372">
        <v>593001356</v>
      </c>
      <c r="BR372">
        <v>1693223704</v>
      </c>
      <c r="BS372">
        <v>0</v>
      </c>
      <c r="BT372">
        <v>0</v>
      </c>
      <c r="BU372">
        <v>733959471</v>
      </c>
      <c r="BV372">
        <v>444831537</v>
      </c>
      <c r="BW372">
        <v>38339553</v>
      </c>
      <c r="BX372" s="1006">
        <v>58301745000</v>
      </c>
      <c r="BY372">
        <v>6.08</v>
      </c>
      <c r="BZ372">
        <v>513592</v>
      </c>
      <c r="CA372">
        <v>30.16</v>
      </c>
      <c r="CB372">
        <v>2953</v>
      </c>
      <c r="CC372">
        <v>189757949</v>
      </c>
      <c r="CD372">
        <v>36461324</v>
      </c>
      <c r="CE372">
        <v>334137316</v>
      </c>
      <c r="CF372">
        <v>11312584</v>
      </c>
      <c r="CG372" t="s">
        <v>7884</v>
      </c>
    </row>
    <row r="373" spans="1:85" x14ac:dyDescent="0.25">
      <c r="A373" t="s">
        <v>7907</v>
      </c>
      <c r="B373" t="s">
        <v>7886</v>
      </c>
      <c r="C373" t="s">
        <v>8533</v>
      </c>
      <c r="D373" t="s">
        <v>6541</v>
      </c>
      <c r="E373" s="525">
        <v>45473</v>
      </c>
      <c r="F373" s="525">
        <v>45645</v>
      </c>
      <c r="G373">
        <v>5843864</v>
      </c>
      <c r="H373">
        <v>0</v>
      </c>
      <c r="I373">
        <v>8191125</v>
      </c>
      <c r="J373">
        <v>0</v>
      </c>
      <c r="K373">
        <v>0</v>
      </c>
      <c r="L373">
        <v>448095</v>
      </c>
      <c r="M373">
        <v>0</v>
      </c>
      <c r="N373">
        <v>14483084</v>
      </c>
      <c r="O373">
        <v>0</v>
      </c>
      <c r="P373">
        <v>0</v>
      </c>
      <c r="Q373">
        <v>678559</v>
      </c>
      <c r="R373">
        <v>588006</v>
      </c>
      <c r="S373">
        <v>0</v>
      </c>
      <c r="T373">
        <v>407097</v>
      </c>
      <c r="U373">
        <v>114552</v>
      </c>
      <c r="V373">
        <v>0</v>
      </c>
      <c r="W373">
        <v>1788214</v>
      </c>
      <c r="X373">
        <v>16271298</v>
      </c>
      <c r="Y373">
        <v>2917548</v>
      </c>
      <c r="Z373">
        <v>1373690</v>
      </c>
      <c r="AA373">
        <v>1026163</v>
      </c>
      <c r="AB373">
        <v>646666</v>
      </c>
      <c r="AC373">
        <v>12478021</v>
      </c>
      <c r="AD373">
        <v>7943453</v>
      </c>
      <c r="AE373">
        <v>0</v>
      </c>
      <c r="AF373">
        <v>422653</v>
      </c>
      <c r="AG373">
        <v>26808194</v>
      </c>
      <c r="AH373">
        <v>43079492</v>
      </c>
      <c r="AI373">
        <v>13877381</v>
      </c>
      <c r="AJ373">
        <v>1649800</v>
      </c>
      <c r="AK373">
        <v>3350808</v>
      </c>
      <c r="AL373">
        <v>10701428</v>
      </c>
      <c r="AM373">
        <v>0</v>
      </c>
      <c r="AN373">
        <v>0</v>
      </c>
      <c r="AO373">
        <v>29579417</v>
      </c>
      <c r="AP373">
        <v>5007665</v>
      </c>
      <c r="AQ373">
        <v>34587082</v>
      </c>
      <c r="AR373">
        <v>8492410</v>
      </c>
      <c r="AS373">
        <v>3231917</v>
      </c>
      <c r="AT373">
        <v>-522411</v>
      </c>
      <c r="AU373">
        <v>2061446</v>
      </c>
      <c r="AV373">
        <v>6143087</v>
      </c>
      <c r="AW373">
        <v>0</v>
      </c>
      <c r="AX373">
        <v>0</v>
      </c>
      <c r="AY373">
        <v>0</v>
      </c>
      <c r="AZ373">
        <v>10914039</v>
      </c>
      <c r="BA373">
        <v>19406449</v>
      </c>
      <c r="BB373">
        <v>128415549</v>
      </c>
      <c r="BC373">
        <v>147821998</v>
      </c>
      <c r="BD373">
        <v>0</v>
      </c>
      <c r="BE373">
        <v>8420294</v>
      </c>
      <c r="BF373">
        <v>0</v>
      </c>
      <c r="BG373">
        <v>0</v>
      </c>
      <c r="BH373">
        <v>560110</v>
      </c>
      <c r="BI373">
        <v>8980404</v>
      </c>
      <c r="BJ373">
        <v>14450000</v>
      </c>
      <c r="BK373">
        <v>0</v>
      </c>
      <c r="BL373">
        <v>0</v>
      </c>
      <c r="BM373">
        <v>14450000</v>
      </c>
      <c r="BN373">
        <v>12725086</v>
      </c>
      <c r="BO373">
        <v>0</v>
      </c>
      <c r="BP373">
        <v>1959992</v>
      </c>
      <c r="BQ373">
        <v>14685078</v>
      </c>
      <c r="BR373">
        <v>112096750</v>
      </c>
      <c r="BS373">
        <v>0</v>
      </c>
      <c r="BT373">
        <v>0</v>
      </c>
      <c r="BU373">
        <v>2212411</v>
      </c>
      <c r="BV373">
        <v>0</v>
      </c>
      <c r="BW373">
        <v>1634536</v>
      </c>
      <c r="BX373">
        <v>2029374825</v>
      </c>
      <c r="BY373">
        <v>2.96</v>
      </c>
      <c r="BZ373">
        <v>60874</v>
      </c>
      <c r="CA373">
        <v>8.86</v>
      </c>
      <c r="CB373">
        <v>99</v>
      </c>
      <c r="CC373">
        <v>3313867</v>
      </c>
      <c r="CD373">
        <v>3990568</v>
      </c>
      <c r="CE373">
        <v>1149300</v>
      </c>
      <c r="CF373">
        <v>1290826</v>
      </c>
      <c r="CG373" t="s">
        <v>7884</v>
      </c>
    </row>
    <row r="374" spans="1:85" x14ac:dyDescent="0.25">
      <c r="A374" t="s">
        <v>7913</v>
      </c>
      <c r="B374" t="s">
        <v>7909</v>
      </c>
      <c r="C374" t="s">
        <v>8534</v>
      </c>
      <c r="D374" t="s">
        <v>6611</v>
      </c>
      <c r="E374" s="525">
        <v>45657</v>
      </c>
      <c r="F374" s="525">
        <v>45838</v>
      </c>
      <c r="G374">
        <v>152500979</v>
      </c>
      <c r="H374">
        <v>0</v>
      </c>
      <c r="I374">
        <v>279692188</v>
      </c>
      <c r="J374">
        <v>0</v>
      </c>
      <c r="K374">
        <v>31183119</v>
      </c>
      <c r="L374">
        <v>15208954</v>
      </c>
      <c r="M374">
        <v>541200</v>
      </c>
      <c r="N374">
        <v>479126440</v>
      </c>
      <c r="O374">
        <v>14553465</v>
      </c>
      <c r="P374">
        <v>75026</v>
      </c>
      <c r="Q374">
        <v>0</v>
      </c>
      <c r="R374">
        <v>22899165</v>
      </c>
      <c r="S374">
        <v>0</v>
      </c>
      <c r="T374">
        <v>0</v>
      </c>
      <c r="U374">
        <v>0</v>
      </c>
      <c r="V374">
        <v>4287456</v>
      </c>
      <c r="W374">
        <v>41815112</v>
      </c>
      <c r="X374">
        <v>520941552</v>
      </c>
      <c r="Y374">
        <v>13891769</v>
      </c>
      <c r="Z374">
        <v>34238168</v>
      </c>
      <c r="AA374">
        <v>23418165</v>
      </c>
      <c r="AB374">
        <v>41566998</v>
      </c>
      <c r="AC374">
        <v>45398994</v>
      </c>
      <c r="AD374">
        <v>151033836</v>
      </c>
      <c r="AE374">
        <v>0</v>
      </c>
      <c r="AF374">
        <v>30811781</v>
      </c>
      <c r="AG374">
        <v>340359711</v>
      </c>
      <c r="AH374">
        <v>861301263</v>
      </c>
      <c r="AI374">
        <v>198703967</v>
      </c>
      <c r="AJ374">
        <v>26427032</v>
      </c>
      <c r="AK374" s="1006">
        <v>16434280</v>
      </c>
      <c r="AL374">
        <v>114855203</v>
      </c>
      <c r="AM374">
        <v>29546357</v>
      </c>
      <c r="AN374">
        <v>143860965</v>
      </c>
      <c r="AO374">
        <v>529827804</v>
      </c>
      <c r="AP374" s="1006">
        <v>238265350</v>
      </c>
      <c r="AQ374">
        <v>768093154</v>
      </c>
      <c r="AR374">
        <v>93208109</v>
      </c>
      <c r="AS374">
        <v>73230226</v>
      </c>
      <c r="AT374">
        <v>-147597372</v>
      </c>
      <c r="AU374">
        <v>86462709</v>
      </c>
      <c r="AV374">
        <v>99364495</v>
      </c>
      <c r="AW374">
        <v>0</v>
      </c>
      <c r="AX374">
        <v>0</v>
      </c>
      <c r="AY374">
        <v>-6414000</v>
      </c>
      <c r="AZ374">
        <v>105046058</v>
      </c>
      <c r="BA374">
        <v>198254167</v>
      </c>
      <c r="BB374">
        <v>3283717316</v>
      </c>
      <c r="BC374">
        <v>3481971483</v>
      </c>
      <c r="BD374" s="1006">
        <v>82535490</v>
      </c>
      <c r="BE374">
        <v>523501392</v>
      </c>
      <c r="BF374">
        <v>4050167</v>
      </c>
      <c r="BG374">
        <v>35869483</v>
      </c>
      <c r="BH374">
        <v>38108464</v>
      </c>
      <c r="BI374">
        <v>684064996</v>
      </c>
      <c r="BJ374">
        <v>4083744693</v>
      </c>
      <c r="BK374">
        <v>0</v>
      </c>
      <c r="BL374" s="1006">
        <v>47725000</v>
      </c>
      <c r="BM374">
        <v>4131469693</v>
      </c>
      <c r="BN374">
        <v>332487357</v>
      </c>
      <c r="BO374">
        <v>0</v>
      </c>
      <c r="BP374">
        <v>147667700</v>
      </c>
      <c r="BQ374">
        <v>480155057</v>
      </c>
      <c r="BR374">
        <v>743355250</v>
      </c>
      <c r="BS374">
        <v>884384945</v>
      </c>
      <c r="BT374">
        <v>0</v>
      </c>
      <c r="BU374">
        <v>361409674</v>
      </c>
      <c r="BV374">
        <v>236519895</v>
      </c>
      <c r="BW374">
        <v>26264885</v>
      </c>
      <c r="BX374">
        <v>32805571</v>
      </c>
      <c r="BY374">
        <v>5.13</v>
      </c>
      <c r="BZ374">
        <v>430474</v>
      </c>
      <c r="CA374">
        <v>18.239999999999998</v>
      </c>
      <c r="CB374">
        <v>1214</v>
      </c>
      <c r="CC374" s="1006">
        <v>64414910</v>
      </c>
      <c r="CD374">
        <v>26095318</v>
      </c>
      <c r="CE374">
        <v>142724928</v>
      </c>
      <c r="CF374">
        <v>2491922</v>
      </c>
      <c r="CG374" t="s">
        <v>7884</v>
      </c>
    </row>
    <row r="375" spans="1:85" x14ac:dyDescent="0.25">
      <c r="A375" t="s">
        <v>7885</v>
      </c>
      <c r="B375" t="s">
        <v>7881</v>
      </c>
      <c r="C375" t="s">
        <v>8535</v>
      </c>
      <c r="D375" t="s">
        <v>8536</v>
      </c>
      <c r="E375" s="525">
        <v>45473</v>
      </c>
      <c r="F375" s="525">
        <v>45588</v>
      </c>
      <c r="G375">
        <v>40582</v>
      </c>
      <c r="H375">
        <v>0</v>
      </c>
      <c r="I375">
        <v>58963</v>
      </c>
      <c r="J375">
        <v>0</v>
      </c>
      <c r="K375">
        <v>0</v>
      </c>
      <c r="L375">
        <v>0</v>
      </c>
      <c r="M375">
        <v>0</v>
      </c>
      <c r="N375">
        <v>99545</v>
      </c>
      <c r="O375">
        <v>0</v>
      </c>
      <c r="P375">
        <v>0</v>
      </c>
      <c r="Q375">
        <v>37116</v>
      </c>
      <c r="R375">
        <v>79500</v>
      </c>
      <c r="S375">
        <v>24192</v>
      </c>
      <c r="T375">
        <v>47032</v>
      </c>
      <c r="U375">
        <v>0</v>
      </c>
      <c r="V375">
        <v>0</v>
      </c>
      <c r="W375">
        <v>187840</v>
      </c>
      <c r="X375">
        <v>287385</v>
      </c>
      <c r="Y375">
        <v>7316</v>
      </c>
      <c r="Z375">
        <v>0</v>
      </c>
      <c r="AA375">
        <v>0</v>
      </c>
      <c r="AB375">
        <v>0</v>
      </c>
      <c r="AC375">
        <v>113299</v>
      </c>
      <c r="AD375">
        <v>0</v>
      </c>
      <c r="AE375">
        <v>0</v>
      </c>
      <c r="AF375">
        <v>85023</v>
      </c>
      <c r="AG375">
        <v>205638</v>
      </c>
      <c r="AH375">
        <v>493023</v>
      </c>
      <c r="AI375">
        <v>875823</v>
      </c>
      <c r="AJ375">
        <v>17892</v>
      </c>
      <c r="AK375">
        <v>101344</v>
      </c>
      <c r="AL375">
        <v>55370</v>
      </c>
      <c r="AM375">
        <v>0</v>
      </c>
      <c r="AN375">
        <v>87126</v>
      </c>
      <c r="AO375">
        <v>1137555</v>
      </c>
      <c r="AP375">
        <v>0</v>
      </c>
      <c r="AQ375">
        <v>1137555</v>
      </c>
      <c r="AR375">
        <v>-644532</v>
      </c>
      <c r="AS375">
        <v>4037</v>
      </c>
      <c r="AT375">
        <v>0</v>
      </c>
      <c r="AU375">
        <v>0</v>
      </c>
      <c r="AV375">
        <v>117184</v>
      </c>
      <c r="AW375">
        <v>0</v>
      </c>
      <c r="AX375">
        <v>0</v>
      </c>
      <c r="AY375">
        <v>0</v>
      </c>
      <c r="AZ375">
        <v>121221</v>
      </c>
      <c r="BA375">
        <v>-523311</v>
      </c>
      <c r="BB375">
        <v>0</v>
      </c>
      <c r="BC375">
        <v>0</v>
      </c>
      <c r="BD375">
        <v>0</v>
      </c>
      <c r="BE375">
        <v>0</v>
      </c>
      <c r="BF375">
        <v>0</v>
      </c>
      <c r="BG375">
        <v>0</v>
      </c>
      <c r="BH375">
        <v>0</v>
      </c>
      <c r="BI375">
        <v>0</v>
      </c>
      <c r="BJ375">
        <v>0</v>
      </c>
      <c r="BK375">
        <v>0</v>
      </c>
      <c r="BL375">
        <v>0</v>
      </c>
      <c r="BM375">
        <v>0</v>
      </c>
      <c r="BN375">
        <v>0</v>
      </c>
      <c r="BO375">
        <v>0</v>
      </c>
      <c r="BP375">
        <v>0</v>
      </c>
      <c r="BQ375">
        <v>0</v>
      </c>
      <c r="BR375">
        <v>0</v>
      </c>
      <c r="BS375">
        <v>0</v>
      </c>
      <c r="BT375">
        <v>0</v>
      </c>
      <c r="BU375">
        <v>0</v>
      </c>
      <c r="BV375">
        <v>0</v>
      </c>
      <c r="BW375">
        <v>0</v>
      </c>
      <c r="BX375">
        <v>0</v>
      </c>
      <c r="BY375">
        <v>0</v>
      </c>
      <c r="BZ375">
        <v>0</v>
      </c>
      <c r="CA375">
        <v>0</v>
      </c>
      <c r="CB375">
        <v>0</v>
      </c>
      <c r="CC375">
        <v>0</v>
      </c>
      <c r="CD375">
        <v>0</v>
      </c>
      <c r="CE375">
        <v>0</v>
      </c>
      <c r="CF375">
        <v>0</v>
      </c>
      <c r="CG375" t="s">
        <v>7884</v>
      </c>
    </row>
    <row r="376" spans="1:85" x14ac:dyDescent="0.25">
      <c r="A376" t="s">
        <v>8056</v>
      </c>
      <c r="B376" t="s">
        <v>7881</v>
      </c>
      <c r="C376" t="s">
        <v>8537</v>
      </c>
      <c r="D376" t="s">
        <v>8538</v>
      </c>
      <c r="E376" s="525">
        <v>45565</v>
      </c>
      <c r="F376" s="525">
        <v>45677</v>
      </c>
      <c r="G376">
        <v>44806</v>
      </c>
      <c r="H376">
        <v>0</v>
      </c>
      <c r="I376">
        <v>64641</v>
      </c>
      <c r="J376">
        <v>0</v>
      </c>
      <c r="K376">
        <v>0</v>
      </c>
      <c r="L376">
        <v>0</v>
      </c>
      <c r="M376">
        <v>0</v>
      </c>
      <c r="N376">
        <v>109447</v>
      </c>
      <c r="O376">
        <v>0</v>
      </c>
      <c r="P376">
        <v>0</v>
      </c>
      <c r="Q376">
        <v>365523</v>
      </c>
      <c r="R376">
        <v>0</v>
      </c>
      <c r="S376">
        <v>0</v>
      </c>
      <c r="T376">
        <v>2683978</v>
      </c>
      <c r="U376">
        <v>12952</v>
      </c>
      <c r="V376">
        <v>70893</v>
      </c>
      <c r="W376">
        <v>3133346</v>
      </c>
      <c r="X376">
        <v>3242793</v>
      </c>
      <c r="Y376">
        <v>294761</v>
      </c>
      <c r="Z376">
        <v>0</v>
      </c>
      <c r="AA376">
        <v>0</v>
      </c>
      <c r="AB376">
        <v>0</v>
      </c>
      <c r="AC376">
        <v>0</v>
      </c>
      <c r="AD376">
        <v>0</v>
      </c>
      <c r="AE376">
        <v>0</v>
      </c>
      <c r="AF376">
        <v>0</v>
      </c>
      <c r="AG376">
        <v>294761</v>
      </c>
      <c r="AH376">
        <v>3537554</v>
      </c>
      <c r="AI376">
        <v>953137</v>
      </c>
      <c r="AJ376">
        <v>100091</v>
      </c>
      <c r="AK376">
        <v>2610304</v>
      </c>
      <c r="AL376">
        <v>83168</v>
      </c>
      <c r="AM376">
        <v>79479</v>
      </c>
      <c r="AN376">
        <v>8486</v>
      </c>
      <c r="AO376">
        <v>3834665</v>
      </c>
      <c r="AP376">
        <v>909049</v>
      </c>
      <c r="AQ376">
        <v>4743714</v>
      </c>
      <c r="AR376">
        <v>-1206160</v>
      </c>
      <c r="AS376">
        <v>35711</v>
      </c>
      <c r="AT376">
        <v>0</v>
      </c>
      <c r="AU376">
        <v>8894900</v>
      </c>
      <c r="AV376">
        <v>50502</v>
      </c>
      <c r="AW376">
        <v>0</v>
      </c>
      <c r="AX376">
        <v>0</v>
      </c>
      <c r="AY376">
        <v>523854</v>
      </c>
      <c r="AZ376">
        <v>9504967</v>
      </c>
      <c r="BA376">
        <v>8298807</v>
      </c>
      <c r="BB376">
        <v>0</v>
      </c>
      <c r="BC376">
        <v>0</v>
      </c>
      <c r="BD376">
        <v>158750</v>
      </c>
      <c r="BE376">
        <v>1638351</v>
      </c>
      <c r="BF376">
        <v>74850</v>
      </c>
      <c r="BG376">
        <v>0</v>
      </c>
      <c r="BH376">
        <v>5371441</v>
      </c>
      <c r="BI376">
        <v>7243392</v>
      </c>
      <c r="BJ376">
        <v>0</v>
      </c>
      <c r="BK376">
        <v>0</v>
      </c>
      <c r="BL376">
        <v>0</v>
      </c>
      <c r="BM376">
        <v>0</v>
      </c>
      <c r="BN376">
        <v>0</v>
      </c>
      <c r="BO376">
        <v>0</v>
      </c>
      <c r="BP376">
        <v>36983581</v>
      </c>
      <c r="BQ376">
        <v>36983581</v>
      </c>
      <c r="BR376">
        <v>1619076</v>
      </c>
      <c r="BS376">
        <v>0</v>
      </c>
      <c r="BT376">
        <v>0</v>
      </c>
      <c r="BU376">
        <v>0</v>
      </c>
      <c r="BV376">
        <v>0</v>
      </c>
      <c r="BW376">
        <v>0</v>
      </c>
      <c r="BX376">
        <v>0</v>
      </c>
      <c r="BY376">
        <v>0</v>
      </c>
      <c r="BZ376">
        <v>0</v>
      </c>
      <c r="CA376">
        <v>0</v>
      </c>
      <c r="CB376">
        <v>0</v>
      </c>
      <c r="CC376">
        <v>0</v>
      </c>
      <c r="CD376">
        <v>0</v>
      </c>
      <c r="CE376">
        <v>0</v>
      </c>
      <c r="CF376">
        <v>0</v>
      </c>
      <c r="CG376" t="s">
        <v>7884</v>
      </c>
    </row>
    <row r="377" spans="1:85" x14ac:dyDescent="0.25">
      <c r="A377" t="s">
        <v>7927</v>
      </c>
      <c r="B377" t="s">
        <v>7886</v>
      </c>
      <c r="C377" t="s">
        <v>8539</v>
      </c>
      <c r="D377" t="s">
        <v>6409</v>
      </c>
      <c r="E377" s="525">
        <v>45473</v>
      </c>
      <c r="F377" s="525">
        <v>45650</v>
      </c>
      <c r="G377">
        <v>2996601</v>
      </c>
      <c r="H377">
        <v>0</v>
      </c>
      <c r="I377">
        <v>6553031</v>
      </c>
      <c r="J377">
        <v>0</v>
      </c>
      <c r="K377">
        <v>0</v>
      </c>
      <c r="L377">
        <v>0</v>
      </c>
      <c r="M377">
        <v>361076</v>
      </c>
      <c r="N377">
        <v>9910708</v>
      </c>
      <c r="O377">
        <v>947086</v>
      </c>
      <c r="P377">
        <v>0</v>
      </c>
      <c r="Q377">
        <v>218578</v>
      </c>
      <c r="R377">
        <v>9796594</v>
      </c>
      <c r="S377">
        <v>0</v>
      </c>
      <c r="T377">
        <v>6856911</v>
      </c>
      <c r="U377">
        <v>105006</v>
      </c>
      <c r="V377">
        <v>0</v>
      </c>
      <c r="W377">
        <v>17924175</v>
      </c>
      <c r="X377">
        <v>27834883</v>
      </c>
      <c r="Y377">
        <v>2259640</v>
      </c>
      <c r="Z377">
        <v>5106645</v>
      </c>
      <c r="AA377">
        <v>799040</v>
      </c>
      <c r="AB377">
        <v>492507</v>
      </c>
      <c r="AC377">
        <v>7080272</v>
      </c>
      <c r="AD377">
        <v>22613535</v>
      </c>
      <c r="AE377">
        <v>0</v>
      </c>
      <c r="AF377">
        <v>3091889</v>
      </c>
      <c r="AG377">
        <v>41443528</v>
      </c>
      <c r="AH377">
        <v>69278411</v>
      </c>
      <c r="AI377" s="1006">
        <v>25905320</v>
      </c>
      <c r="AJ377">
        <v>2216456</v>
      </c>
      <c r="AK377">
        <v>1991359</v>
      </c>
      <c r="AL377">
        <v>9788911</v>
      </c>
      <c r="AM377">
        <v>1028649</v>
      </c>
      <c r="AN377">
        <v>5807324</v>
      </c>
      <c r="AO377">
        <v>46738019</v>
      </c>
      <c r="AP377" s="1006">
        <v>17819410</v>
      </c>
      <c r="AQ377">
        <v>64557429</v>
      </c>
      <c r="AR377">
        <v>4720982</v>
      </c>
      <c r="AS377">
        <v>2988516</v>
      </c>
      <c r="AT377">
        <v>-487318</v>
      </c>
      <c r="AU377">
        <v>17365675</v>
      </c>
      <c r="AV377">
        <v>5337004</v>
      </c>
      <c r="AW377">
        <v>0</v>
      </c>
      <c r="AX377">
        <v>0</v>
      </c>
      <c r="AY377">
        <v>4774442</v>
      </c>
      <c r="AZ377">
        <v>29978319</v>
      </c>
      <c r="BA377">
        <v>34699301</v>
      </c>
      <c r="BB377">
        <v>369903714</v>
      </c>
      <c r="BC377">
        <v>404603014</v>
      </c>
      <c r="BD377">
        <v>801394</v>
      </c>
      <c r="BE377">
        <v>1363199</v>
      </c>
      <c r="BF377">
        <v>8927989</v>
      </c>
      <c r="BG377">
        <v>22823902</v>
      </c>
      <c r="BH377">
        <v>10382354</v>
      </c>
      <c r="BI377">
        <v>44298838</v>
      </c>
      <c r="BJ377">
        <v>28437500</v>
      </c>
      <c r="BK377">
        <v>0</v>
      </c>
      <c r="BL377">
        <v>0</v>
      </c>
      <c r="BM377">
        <v>28437500</v>
      </c>
      <c r="BN377">
        <v>0</v>
      </c>
      <c r="BO377">
        <v>0</v>
      </c>
      <c r="BP377">
        <v>17514442</v>
      </c>
      <c r="BQ377">
        <v>17514442</v>
      </c>
      <c r="BR377">
        <v>52569322</v>
      </c>
      <c r="BS377">
        <v>0</v>
      </c>
      <c r="BT377">
        <v>0</v>
      </c>
      <c r="BU377">
        <v>2228675</v>
      </c>
      <c r="BV377">
        <v>0</v>
      </c>
      <c r="BW377">
        <v>1371199</v>
      </c>
      <c r="BX377">
        <v>1602860069</v>
      </c>
      <c r="BY377">
        <v>1.95</v>
      </c>
      <c r="BZ377">
        <v>56638</v>
      </c>
      <c r="CA377">
        <v>7.23</v>
      </c>
      <c r="CB377">
        <v>0</v>
      </c>
      <c r="CC377">
        <v>2224263</v>
      </c>
      <c r="CD377">
        <v>2257635</v>
      </c>
      <c r="CE377">
        <v>1445207</v>
      </c>
      <c r="CF377">
        <v>1177136</v>
      </c>
      <c r="CG377" t="s">
        <v>7884</v>
      </c>
    </row>
    <row r="378" spans="1:85" x14ac:dyDescent="0.25">
      <c r="A378" t="s">
        <v>8022</v>
      </c>
      <c r="B378" t="s">
        <v>7886</v>
      </c>
      <c r="C378" t="s">
        <v>8540</v>
      </c>
      <c r="D378" t="s">
        <v>6376</v>
      </c>
      <c r="E378" s="525">
        <v>45473</v>
      </c>
      <c r="F378" s="525">
        <v>45652</v>
      </c>
      <c r="G378">
        <v>2892424</v>
      </c>
      <c r="H378">
        <v>0</v>
      </c>
      <c r="I378">
        <v>3615542</v>
      </c>
      <c r="J378">
        <v>0</v>
      </c>
      <c r="K378">
        <v>7890</v>
      </c>
      <c r="L378">
        <v>0</v>
      </c>
      <c r="M378">
        <v>869964</v>
      </c>
      <c r="N378">
        <v>7385820</v>
      </c>
      <c r="O378">
        <v>22261</v>
      </c>
      <c r="P378">
        <v>0</v>
      </c>
      <c r="Q378">
        <v>64347</v>
      </c>
      <c r="R378">
        <v>419341</v>
      </c>
      <c r="S378">
        <v>0</v>
      </c>
      <c r="T378">
        <v>90870</v>
      </c>
      <c r="U378">
        <v>100011</v>
      </c>
      <c r="V378">
        <v>59705</v>
      </c>
      <c r="W378">
        <v>756535</v>
      </c>
      <c r="X378">
        <v>8142355</v>
      </c>
      <c r="Y378">
        <v>254316</v>
      </c>
      <c r="Z378">
        <v>424675</v>
      </c>
      <c r="AA378">
        <v>339337</v>
      </c>
      <c r="AB378">
        <v>91730</v>
      </c>
      <c r="AC378">
        <v>2973036</v>
      </c>
      <c r="AD378">
        <v>10324843</v>
      </c>
      <c r="AE378">
        <v>0</v>
      </c>
      <c r="AF378">
        <v>1437367</v>
      </c>
      <c r="AG378">
        <v>15845304</v>
      </c>
      <c r="AH378">
        <v>23987659</v>
      </c>
      <c r="AI378" s="1006">
        <v>11047120</v>
      </c>
      <c r="AJ378">
        <v>718567</v>
      </c>
      <c r="AK378">
        <v>1679461</v>
      </c>
      <c r="AL378">
        <v>1237014</v>
      </c>
      <c r="AM378">
        <v>442677</v>
      </c>
      <c r="AN378">
        <v>2431567</v>
      </c>
      <c r="AO378">
        <v>17556406</v>
      </c>
      <c r="AP378">
        <v>8412096</v>
      </c>
      <c r="AQ378">
        <v>25968502</v>
      </c>
      <c r="AR378">
        <v>-1980843</v>
      </c>
      <c r="AS378">
        <v>941748</v>
      </c>
      <c r="AT378">
        <v>-73957</v>
      </c>
      <c r="AU378">
        <v>905443</v>
      </c>
      <c r="AV378">
        <v>3311074</v>
      </c>
      <c r="AW378">
        <v>24186342</v>
      </c>
      <c r="AX378">
        <v>-313436</v>
      </c>
      <c r="AY378">
        <v>0</v>
      </c>
      <c r="AZ378">
        <v>28957214</v>
      </c>
      <c r="BA378">
        <v>26976371</v>
      </c>
      <c r="BB378">
        <v>145349743</v>
      </c>
      <c r="BC378">
        <v>172328109</v>
      </c>
      <c r="BD378">
        <v>29915406</v>
      </c>
      <c r="BE378">
        <v>2013617</v>
      </c>
      <c r="BF378">
        <v>611448</v>
      </c>
      <c r="BG378">
        <v>0</v>
      </c>
      <c r="BH378">
        <v>943669</v>
      </c>
      <c r="BI378">
        <v>33484140</v>
      </c>
      <c r="BJ378">
        <v>0</v>
      </c>
      <c r="BK378">
        <v>0</v>
      </c>
      <c r="BL378">
        <v>0</v>
      </c>
      <c r="BM378">
        <v>0</v>
      </c>
      <c r="BN378">
        <v>0</v>
      </c>
      <c r="BO378">
        <v>0</v>
      </c>
      <c r="BP378">
        <v>166760377</v>
      </c>
      <c r="BQ378">
        <v>166760377</v>
      </c>
      <c r="BR378">
        <v>17773114</v>
      </c>
      <c r="BS378">
        <v>0</v>
      </c>
      <c r="BT378">
        <v>0</v>
      </c>
      <c r="BU378">
        <v>0</v>
      </c>
      <c r="BV378">
        <v>0</v>
      </c>
      <c r="BW378">
        <v>855392</v>
      </c>
      <c r="BX378">
        <v>1010576361</v>
      </c>
      <c r="BY378">
        <v>2.92</v>
      </c>
      <c r="BZ378">
        <v>60082</v>
      </c>
      <c r="CA378">
        <v>8.6300000000000008</v>
      </c>
      <c r="CB378">
        <v>57</v>
      </c>
      <c r="CC378">
        <v>1345641</v>
      </c>
      <c r="CD378">
        <v>2219083</v>
      </c>
      <c r="CE378">
        <v>1661836</v>
      </c>
      <c r="CF378">
        <v>622862</v>
      </c>
      <c r="CG378" t="s">
        <v>7884</v>
      </c>
    </row>
    <row r="379" spans="1:85" x14ac:dyDescent="0.25">
      <c r="A379" t="s">
        <v>8066</v>
      </c>
      <c r="B379" t="s">
        <v>859</v>
      </c>
      <c r="C379" t="s">
        <v>8541</v>
      </c>
      <c r="D379" t="s">
        <v>6446</v>
      </c>
      <c r="E379" s="525">
        <v>45412</v>
      </c>
      <c r="F379" s="525">
        <v>45596</v>
      </c>
      <c r="G379" s="1006">
        <v>34304230</v>
      </c>
      <c r="H379">
        <v>0</v>
      </c>
      <c r="I379">
        <v>49039105</v>
      </c>
      <c r="J379">
        <v>0</v>
      </c>
      <c r="K379">
        <v>9749318</v>
      </c>
      <c r="L379">
        <v>0</v>
      </c>
      <c r="M379">
        <v>0</v>
      </c>
      <c r="N379">
        <v>93092653</v>
      </c>
      <c r="O379">
        <v>3683359</v>
      </c>
      <c r="P379">
        <v>270589</v>
      </c>
      <c r="Q379">
        <v>0</v>
      </c>
      <c r="R379">
        <v>0</v>
      </c>
      <c r="S379">
        <v>0</v>
      </c>
      <c r="T379">
        <v>792873</v>
      </c>
      <c r="U379">
        <v>0</v>
      </c>
      <c r="V379">
        <v>10448015</v>
      </c>
      <c r="W379">
        <v>15194836</v>
      </c>
      <c r="X379">
        <v>108287489</v>
      </c>
      <c r="Y379">
        <v>5339918</v>
      </c>
      <c r="Z379">
        <v>6155404</v>
      </c>
      <c r="AA379">
        <v>3813896</v>
      </c>
      <c r="AB379">
        <v>1673461</v>
      </c>
      <c r="AC379">
        <v>15417633</v>
      </c>
      <c r="AD379">
        <v>66824593</v>
      </c>
      <c r="AE379">
        <v>0</v>
      </c>
      <c r="AF379">
        <v>6264730</v>
      </c>
      <c r="AG379">
        <v>105489635</v>
      </c>
      <c r="AH379">
        <v>213777124</v>
      </c>
      <c r="AI379">
        <v>46432931</v>
      </c>
      <c r="AJ379">
        <v>13161012</v>
      </c>
      <c r="AK379">
        <v>8911541</v>
      </c>
      <c r="AL379">
        <v>24116992</v>
      </c>
      <c r="AM379">
        <v>4523894</v>
      </c>
      <c r="AN379">
        <v>24185396</v>
      </c>
      <c r="AO379">
        <v>121331766</v>
      </c>
      <c r="AP379">
        <v>0</v>
      </c>
      <c r="AQ379">
        <v>121331766</v>
      </c>
      <c r="AR379">
        <v>92445358</v>
      </c>
      <c r="AS379">
        <v>16460914</v>
      </c>
      <c r="AT379">
        <v>-67033276</v>
      </c>
      <c r="AU379">
        <v>0</v>
      </c>
      <c r="AV379">
        <v>22213687</v>
      </c>
      <c r="AW379">
        <v>13988134</v>
      </c>
      <c r="AX379">
        <v>0</v>
      </c>
      <c r="AY379">
        <v>9456819</v>
      </c>
      <c r="AZ379">
        <v>-4913722</v>
      </c>
      <c r="BA379">
        <v>87531636</v>
      </c>
      <c r="BB379">
        <v>591750704</v>
      </c>
      <c r="BC379">
        <v>572226147</v>
      </c>
      <c r="BD379">
        <v>22560687</v>
      </c>
      <c r="BE379">
        <v>13828205</v>
      </c>
      <c r="BF379">
        <v>2448458</v>
      </c>
      <c r="BG379">
        <v>6407952</v>
      </c>
      <c r="BH379">
        <v>46910175</v>
      </c>
      <c r="BI379">
        <v>92155477</v>
      </c>
      <c r="BJ379">
        <v>1778142542</v>
      </c>
      <c r="BK379">
        <v>0</v>
      </c>
      <c r="BL379">
        <v>0</v>
      </c>
      <c r="BM379">
        <v>1778142542</v>
      </c>
      <c r="BN379">
        <v>73094010</v>
      </c>
      <c r="BO379">
        <v>0</v>
      </c>
      <c r="BP379">
        <v>110188056</v>
      </c>
      <c r="BQ379">
        <v>183282066</v>
      </c>
      <c r="BR379">
        <v>216635486</v>
      </c>
      <c r="BS379">
        <v>0</v>
      </c>
      <c r="BT379">
        <v>0</v>
      </c>
      <c r="BU379">
        <v>85395003</v>
      </c>
      <c r="BV379">
        <v>77707661</v>
      </c>
      <c r="BW379">
        <v>5885940</v>
      </c>
      <c r="BX379">
        <v>7496425194</v>
      </c>
      <c r="BY379">
        <v>5.08</v>
      </c>
      <c r="BZ379">
        <v>117498</v>
      </c>
      <c r="CA379">
        <v>15.82</v>
      </c>
      <c r="CB379">
        <v>465</v>
      </c>
      <c r="CC379">
        <v>13821321</v>
      </c>
      <c r="CD379">
        <v>5975869</v>
      </c>
      <c r="CE379" s="1006">
        <v>13941210</v>
      </c>
      <c r="CF379">
        <v>3259778</v>
      </c>
      <c r="CG379" t="s">
        <v>7884</v>
      </c>
    </row>
    <row r="380" spans="1:85" x14ac:dyDescent="0.25">
      <c r="A380" t="s">
        <v>8028</v>
      </c>
      <c r="B380" t="s">
        <v>7881</v>
      </c>
      <c r="C380" t="s">
        <v>8542</v>
      </c>
      <c r="D380" t="s">
        <v>8543</v>
      </c>
      <c r="E380" s="525">
        <v>45473</v>
      </c>
      <c r="F380" s="525">
        <v>45593</v>
      </c>
      <c r="G380">
        <v>58730</v>
      </c>
      <c r="H380">
        <v>0</v>
      </c>
      <c r="I380">
        <v>50711</v>
      </c>
      <c r="J380">
        <v>0</v>
      </c>
      <c r="K380">
        <v>0</v>
      </c>
      <c r="L380">
        <v>0</v>
      </c>
      <c r="M380">
        <v>93874</v>
      </c>
      <c r="N380">
        <v>203315</v>
      </c>
      <c r="O380">
        <v>690</v>
      </c>
      <c r="P380">
        <v>0</v>
      </c>
      <c r="Q380">
        <v>0</v>
      </c>
      <c r="R380">
        <v>131099</v>
      </c>
      <c r="S380">
        <v>0</v>
      </c>
      <c r="T380">
        <v>155034</v>
      </c>
      <c r="U380">
        <v>0</v>
      </c>
      <c r="V380">
        <v>40900</v>
      </c>
      <c r="W380">
        <v>327723</v>
      </c>
      <c r="X380">
        <v>531038</v>
      </c>
      <c r="Y380">
        <v>193095</v>
      </c>
      <c r="Z380">
        <v>1251</v>
      </c>
      <c r="AA380">
        <v>0</v>
      </c>
      <c r="AB380">
        <v>0</v>
      </c>
      <c r="AC380">
        <v>42056</v>
      </c>
      <c r="AD380">
        <v>0</v>
      </c>
      <c r="AE380">
        <v>0</v>
      </c>
      <c r="AF380">
        <v>7000</v>
      </c>
      <c r="AG380">
        <v>243402</v>
      </c>
      <c r="AH380">
        <v>774440</v>
      </c>
      <c r="AI380">
        <v>1336879</v>
      </c>
      <c r="AJ380">
        <v>24388</v>
      </c>
      <c r="AK380">
        <v>154621</v>
      </c>
      <c r="AL380">
        <v>320436</v>
      </c>
      <c r="AM380">
        <v>0</v>
      </c>
      <c r="AN380">
        <v>43596</v>
      </c>
      <c r="AO380">
        <v>1879920</v>
      </c>
      <c r="AP380">
        <v>1835446</v>
      </c>
      <c r="AQ380">
        <v>3715366</v>
      </c>
      <c r="AR380">
        <v>-2940926</v>
      </c>
      <c r="AS380">
        <v>73389</v>
      </c>
      <c r="AT380">
        <v>0</v>
      </c>
      <c r="AU380">
        <v>1871450</v>
      </c>
      <c r="AV380">
        <v>136996</v>
      </c>
      <c r="AW380">
        <v>0</v>
      </c>
      <c r="AX380">
        <v>0</v>
      </c>
      <c r="AY380">
        <v>1965225</v>
      </c>
      <c r="AZ380">
        <v>4047060</v>
      </c>
      <c r="BA380">
        <v>1106134</v>
      </c>
      <c r="BB380">
        <v>37857478</v>
      </c>
      <c r="BC380">
        <v>38963615</v>
      </c>
      <c r="BD380">
        <v>5100</v>
      </c>
      <c r="BE380">
        <v>1852745</v>
      </c>
      <c r="BF380">
        <v>123333</v>
      </c>
      <c r="BG380">
        <v>1500</v>
      </c>
      <c r="BH380">
        <v>0</v>
      </c>
      <c r="BI380">
        <v>1982678</v>
      </c>
      <c r="BJ380">
        <v>0</v>
      </c>
      <c r="BK380">
        <v>0</v>
      </c>
      <c r="BL380">
        <v>0</v>
      </c>
      <c r="BM380">
        <v>0</v>
      </c>
      <c r="BN380">
        <v>0</v>
      </c>
      <c r="BO380">
        <v>0</v>
      </c>
      <c r="BP380">
        <v>0</v>
      </c>
      <c r="BQ380">
        <v>0</v>
      </c>
      <c r="BR380">
        <v>0</v>
      </c>
      <c r="BS380">
        <v>0</v>
      </c>
      <c r="BT380">
        <v>0</v>
      </c>
      <c r="BU380">
        <v>0</v>
      </c>
      <c r="BV380">
        <v>0</v>
      </c>
      <c r="BW380">
        <v>33144</v>
      </c>
      <c r="BX380" s="1006">
        <v>49348680</v>
      </c>
      <c r="BY380">
        <v>0.95</v>
      </c>
      <c r="BZ380">
        <v>78322</v>
      </c>
      <c r="CA380">
        <v>6.13</v>
      </c>
      <c r="CB380">
        <v>18</v>
      </c>
      <c r="CC380">
        <v>213003</v>
      </c>
      <c r="CD380">
        <v>213033</v>
      </c>
      <c r="CE380">
        <v>500227</v>
      </c>
      <c r="CF380">
        <v>0</v>
      </c>
      <c r="CG380" t="s">
        <v>7884</v>
      </c>
    </row>
    <row r="381" spans="1:85" x14ac:dyDescent="0.25">
      <c r="A381" t="s">
        <v>8020</v>
      </c>
      <c r="B381" t="s">
        <v>7881</v>
      </c>
      <c r="C381" t="s">
        <v>8544</v>
      </c>
      <c r="D381" t="s">
        <v>8545</v>
      </c>
      <c r="E381" s="525">
        <v>45412</v>
      </c>
      <c r="F381" s="525">
        <v>45596</v>
      </c>
      <c r="G381">
        <v>213517</v>
      </c>
      <c r="H381">
        <v>0</v>
      </c>
      <c r="I381">
        <v>533489</v>
      </c>
      <c r="J381">
        <v>0</v>
      </c>
      <c r="K381">
        <v>0</v>
      </c>
      <c r="L381">
        <v>0</v>
      </c>
      <c r="M381">
        <v>0</v>
      </c>
      <c r="N381">
        <v>747006</v>
      </c>
      <c r="O381">
        <v>0</v>
      </c>
      <c r="P381">
        <v>0</v>
      </c>
      <c r="Q381">
        <v>0</v>
      </c>
      <c r="R381">
        <v>107092</v>
      </c>
      <c r="S381">
        <v>0</v>
      </c>
      <c r="T381">
        <v>214664</v>
      </c>
      <c r="U381">
        <v>90019</v>
      </c>
      <c r="V381">
        <v>0</v>
      </c>
      <c r="W381">
        <v>411775</v>
      </c>
      <c r="X381">
        <v>1158781</v>
      </c>
      <c r="Y381">
        <v>249174</v>
      </c>
      <c r="Z381">
        <v>16265</v>
      </c>
      <c r="AA381">
        <v>4200</v>
      </c>
      <c r="AB381">
        <v>0</v>
      </c>
      <c r="AC381">
        <v>828998</v>
      </c>
      <c r="AD381">
        <v>767466</v>
      </c>
      <c r="AE381">
        <v>0</v>
      </c>
      <c r="AF381">
        <v>468740</v>
      </c>
      <c r="AG381">
        <v>2334843</v>
      </c>
      <c r="AH381">
        <v>3493624</v>
      </c>
      <c r="AI381">
        <v>2115939</v>
      </c>
      <c r="AJ381">
        <v>475812</v>
      </c>
      <c r="AK381">
        <v>198434</v>
      </c>
      <c r="AL381">
        <v>589662</v>
      </c>
      <c r="AM381">
        <v>-210</v>
      </c>
      <c r="AN381">
        <v>175970</v>
      </c>
      <c r="AO381">
        <v>3555607</v>
      </c>
      <c r="AP381">
        <v>0</v>
      </c>
      <c r="AQ381">
        <v>3555607</v>
      </c>
      <c r="AR381">
        <v>-61983</v>
      </c>
      <c r="AS381">
        <v>168065</v>
      </c>
      <c r="AT381">
        <v>-573011</v>
      </c>
      <c r="AU381">
        <v>444957</v>
      </c>
      <c r="AV381">
        <v>419466</v>
      </c>
      <c r="AW381">
        <v>1080523</v>
      </c>
      <c r="AX381">
        <v>0</v>
      </c>
      <c r="AY381">
        <v>0</v>
      </c>
      <c r="AZ381">
        <v>1540000</v>
      </c>
      <c r="BA381">
        <v>1478017</v>
      </c>
      <c r="BB381">
        <v>54473579</v>
      </c>
      <c r="BC381" s="1006">
        <v>52839060</v>
      </c>
      <c r="BD381">
        <v>0</v>
      </c>
      <c r="BE381">
        <v>504585</v>
      </c>
      <c r="BF381">
        <v>0</v>
      </c>
      <c r="BG381">
        <v>760279</v>
      </c>
      <c r="BH381">
        <v>0</v>
      </c>
      <c r="BI381">
        <v>1264864</v>
      </c>
      <c r="BJ381">
        <v>11810000</v>
      </c>
      <c r="BK381">
        <v>0</v>
      </c>
      <c r="BL381">
        <v>0</v>
      </c>
      <c r="BM381">
        <v>11810000</v>
      </c>
      <c r="BN381">
        <v>460806</v>
      </c>
      <c r="BO381">
        <v>0</v>
      </c>
      <c r="BP381">
        <v>780342</v>
      </c>
      <c r="BQ381">
        <v>1241148</v>
      </c>
      <c r="BR381">
        <v>0</v>
      </c>
      <c r="BS381">
        <v>0</v>
      </c>
      <c r="BT381">
        <v>4862</v>
      </c>
      <c r="BU381">
        <v>345145</v>
      </c>
      <c r="BV381">
        <v>857212</v>
      </c>
      <c r="BW381">
        <v>0</v>
      </c>
      <c r="BX381">
        <v>0</v>
      </c>
      <c r="BY381">
        <v>0</v>
      </c>
      <c r="BZ381">
        <v>0</v>
      </c>
      <c r="CA381">
        <v>0</v>
      </c>
      <c r="CB381">
        <v>0</v>
      </c>
      <c r="CC381">
        <v>392667</v>
      </c>
      <c r="CD381">
        <v>491546</v>
      </c>
      <c r="CE381">
        <v>473030</v>
      </c>
      <c r="CF381">
        <v>0</v>
      </c>
      <c r="CG381" t="s">
        <v>7884</v>
      </c>
    </row>
    <row r="382" spans="1:85" x14ac:dyDescent="0.25">
      <c r="A382" t="s">
        <v>7904</v>
      </c>
      <c r="B382" t="s">
        <v>7881</v>
      </c>
      <c r="C382" t="s">
        <v>8546</v>
      </c>
      <c r="D382" t="s">
        <v>8547</v>
      </c>
      <c r="E382" s="525">
        <v>45473</v>
      </c>
      <c r="F382" s="525">
        <v>45708</v>
      </c>
      <c r="G382">
        <v>260851</v>
      </c>
      <c r="H382">
        <v>0</v>
      </c>
      <c r="I382">
        <v>238015</v>
      </c>
      <c r="J382">
        <v>0</v>
      </c>
      <c r="K382">
        <v>62364</v>
      </c>
      <c r="L382">
        <v>0</v>
      </c>
      <c r="M382">
        <v>0</v>
      </c>
      <c r="N382">
        <v>561230</v>
      </c>
      <c r="O382">
        <v>146827</v>
      </c>
      <c r="P382">
        <v>0</v>
      </c>
      <c r="Q382">
        <v>0</v>
      </c>
      <c r="R382">
        <v>0</v>
      </c>
      <c r="S382">
        <v>8395</v>
      </c>
      <c r="T382">
        <v>60126</v>
      </c>
      <c r="U382">
        <v>0</v>
      </c>
      <c r="V382">
        <v>0</v>
      </c>
      <c r="W382">
        <v>215348</v>
      </c>
      <c r="X382">
        <v>776578</v>
      </c>
      <c r="Y382">
        <v>821990</v>
      </c>
      <c r="Z382">
        <v>0</v>
      </c>
      <c r="AA382">
        <v>0</v>
      </c>
      <c r="AB382">
        <v>22041</v>
      </c>
      <c r="AC382">
        <v>171038</v>
      </c>
      <c r="AD382">
        <v>243199</v>
      </c>
      <c r="AE382">
        <v>0</v>
      </c>
      <c r="AF382">
        <v>6220</v>
      </c>
      <c r="AG382">
        <v>1264488</v>
      </c>
      <c r="AH382">
        <v>2041066</v>
      </c>
      <c r="AI382">
        <v>961723</v>
      </c>
      <c r="AJ382">
        <v>492501</v>
      </c>
      <c r="AK382">
        <v>300538</v>
      </c>
      <c r="AL382">
        <v>180688</v>
      </c>
      <c r="AM382">
        <v>143829</v>
      </c>
      <c r="AN382">
        <v>1322618</v>
      </c>
      <c r="AO382">
        <v>3401897</v>
      </c>
      <c r="AP382">
        <v>2314695</v>
      </c>
      <c r="AQ382">
        <v>5716592</v>
      </c>
      <c r="AR382">
        <v>-3675526</v>
      </c>
      <c r="AS382">
        <v>3082493</v>
      </c>
      <c r="AT382">
        <v>0</v>
      </c>
      <c r="AU382">
        <v>1375347</v>
      </c>
      <c r="AV382">
        <v>0</v>
      </c>
      <c r="AW382">
        <v>0</v>
      </c>
      <c r="AX382">
        <v>0</v>
      </c>
      <c r="AY382">
        <v>244071</v>
      </c>
      <c r="AZ382">
        <v>4701911</v>
      </c>
      <c r="BA382">
        <v>1026385</v>
      </c>
      <c r="BB382">
        <v>96828113</v>
      </c>
      <c r="BC382">
        <v>97854498</v>
      </c>
      <c r="BD382">
        <v>1464529</v>
      </c>
      <c r="BE382">
        <v>12345</v>
      </c>
      <c r="BF382">
        <v>0</v>
      </c>
      <c r="BG382">
        <v>0</v>
      </c>
      <c r="BH382">
        <v>25030</v>
      </c>
      <c r="BI382">
        <v>1501904</v>
      </c>
      <c r="BJ382">
        <v>0</v>
      </c>
      <c r="BK382">
        <v>0</v>
      </c>
      <c r="BL382">
        <v>0</v>
      </c>
      <c r="BM382">
        <v>0</v>
      </c>
      <c r="BN382">
        <v>0</v>
      </c>
      <c r="BO382">
        <v>0</v>
      </c>
      <c r="BP382">
        <v>0</v>
      </c>
      <c r="BQ382">
        <v>0</v>
      </c>
      <c r="BR382">
        <v>0</v>
      </c>
      <c r="BS382">
        <v>0</v>
      </c>
      <c r="BT382">
        <v>0</v>
      </c>
      <c r="BU382">
        <v>0</v>
      </c>
      <c r="BV382">
        <v>0</v>
      </c>
      <c r="BW382">
        <v>71605</v>
      </c>
      <c r="BX382">
        <v>0</v>
      </c>
      <c r="BY382">
        <v>2.0699999999999998</v>
      </c>
      <c r="BZ382">
        <v>64870</v>
      </c>
      <c r="CA382">
        <v>7.84</v>
      </c>
      <c r="CB382">
        <v>7</v>
      </c>
      <c r="CC382">
        <v>266220</v>
      </c>
      <c r="CD382">
        <v>537400</v>
      </c>
      <c r="CE382">
        <v>117300</v>
      </c>
      <c r="CF382">
        <v>0</v>
      </c>
      <c r="CG382" t="s">
        <v>7884</v>
      </c>
    </row>
    <row r="383" spans="1:85" x14ac:dyDescent="0.25">
      <c r="A383" t="s">
        <v>7939</v>
      </c>
      <c r="B383" t="s">
        <v>859</v>
      </c>
      <c r="C383" t="s">
        <v>8548</v>
      </c>
      <c r="D383" t="s">
        <v>6557</v>
      </c>
      <c r="E383" s="525">
        <v>45657</v>
      </c>
      <c r="F383" s="525">
        <v>45870</v>
      </c>
      <c r="G383">
        <v>22468657</v>
      </c>
      <c r="H383">
        <v>0</v>
      </c>
      <c r="I383">
        <v>32332803</v>
      </c>
      <c r="J383">
        <v>0</v>
      </c>
      <c r="K383">
        <v>2008487</v>
      </c>
      <c r="L383">
        <v>801347</v>
      </c>
      <c r="M383">
        <v>2901084</v>
      </c>
      <c r="N383">
        <v>60512378</v>
      </c>
      <c r="O383">
        <v>2410531</v>
      </c>
      <c r="P383">
        <v>1184209</v>
      </c>
      <c r="Q383">
        <v>804893</v>
      </c>
      <c r="R383">
        <v>5455746</v>
      </c>
      <c r="S383">
        <v>0</v>
      </c>
      <c r="T383">
        <v>393346</v>
      </c>
      <c r="U383">
        <v>177183</v>
      </c>
      <c r="V383">
        <v>4824815</v>
      </c>
      <c r="W383">
        <v>15250723</v>
      </c>
      <c r="X383">
        <v>75763101</v>
      </c>
      <c r="Y383">
        <v>5447542</v>
      </c>
      <c r="Z383">
        <v>7062620</v>
      </c>
      <c r="AA383">
        <v>3879268</v>
      </c>
      <c r="AB383">
        <v>4268683</v>
      </c>
      <c r="AC383">
        <v>16680207</v>
      </c>
      <c r="AD383">
        <v>68969805</v>
      </c>
      <c r="AE383">
        <v>544500</v>
      </c>
      <c r="AF383">
        <v>3769681</v>
      </c>
      <c r="AG383">
        <v>110622306</v>
      </c>
      <c r="AH383">
        <v>186385407</v>
      </c>
      <c r="AI383">
        <v>84770371</v>
      </c>
      <c r="AJ383" s="1006">
        <v>11490810</v>
      </c>
      <c r="AK383">
        <v>5901704</v>
      </c>
      <c r="AL383">
        <v>59551512</v>
      </c>
      <c r="AM383">
        <v>1693909</v>
      </c>
      <c r="AN383">
        <v>4097880</v>
      </c>
      <c r="AO383">
        <v>167506186</v>
      </c>
      <c r="AP383">
        <v>37588336</v>
      </c>
      <c r="AQ383">
        <v>205094522</v>
      </c>
      <c r="AR383">
        <v>-18709115</v>
      </c>
      <c r="AS383">
        <v>36798862</v>
      </c>
      <c r="AT383">
        <v>-53293118</v>
      </c>
      <c r="AU383">
        <v>42990695</v>
      </c>
      <c r="AV383">
        <v>19518237</v>
      </c>
      <c r="AW383">
        <v>-3207784</v>
      </c>
      <c r="AX383">
        <v>0</v>
      </c>
      <c r="AY383">
        <v>42916212</v>
      </c>
      <c r="AZ383">
        <v>85723104</v>
      </c>
      <c r="BA383">
        <v>67013989</v>
      </c>
      <c r="BB383">
        <v>714390498</v>
      </c>
      <c r="BC383">
        <v>781404487</v>
      </c>
      <c r="BD383">
        <v>13236597</v>
      </c>
      <c r="BE383" s="1006">
        <v>506846850</v>
      </c>
      <c r="BF383">
        <v>1719127</v>
      </c>
      <c r="BG383">
        <v>100200</v>
      </c>
      <c r="BH383">
        <v>41247191</v>
      </c>
      <c r="BI383">
        <v>563149965</v>
      </c>
      <c r="BJ383">
        <v>1409890264</v>
      </c>
      <c r="BK383">
        <v>15928862</v>
      </c>
      <c r="BL383">
        <v>2132907</v>
      </c>
      <c r="BM383">
        <v>1427952033</v>
      </c>
      <c r="BN383">
        <v>804208</v>
      </c>
      <c r="BO383">
        <v>0</v>
      </c>
      <c r="BP383">
        <v>68629875</v>
      </c>
      <c r="BQ383">
        <v>69434083</v>
      </c>
      <c r="BR383">
        <v>199498121</v>
      </c>
      <c r="BS383">
        <v>0</v>
      </c>
      <c r="BT383">
        <v>0</v>
      </c>
      <c r="BU383">
        <v>64949449</v>
      </c>
      <c r="BV383">
        <v>64949449</v>
      </c>
      <c r="BW383">
        <v>4964361</v>
      </c>
      <c r="BX383" s="1006">
        <v>6467459520</v>
      </c>
      <c r="BY383">
        <v>3.87</v>
      </c>
      <c r="BZ383">
        <v>132756</v>
      </c>
      <c r="CA383">
        <v>12.19</v>
      </c>
      <c r="CB383">
        <v>508</v>
      </c>
      <c r="CC383">
        <v>17589536</v>
      </c>
      <c r="CD383">
        <v>6650277</v>
      </c>
      <c r="CE383">
        <v>48929917</v>
      </c>
      <c r="CF383">
        <v>9134915</v>
      </c>
      <c r="CG383" t="s">
        <v>7884</v>
      </c>
    </row>
    <row r="384" spans="1:85" x14ac:dyDescent="0.25">
      <c r="A384" t="s">
        <v>7959</v>
      </c>
      <c r="B384" t="s">
        <v>7881</v>
      </c>
      <c r="C384" t="s">
        <v>8549</v>
      </c>
      <c r="D384" t="s">
        <v>8550</v>
      </c>
      <c r="E384" s="525">
        <v>45657</v>
      </c>
      <c r="F384" s="525">
        <v>45860</v>
      </c>
      <c r="G384">
        <v>1140</v>
      </c>
      <c r="H384">
        <v>0</v>
      </c>
      <c r="I384">
        <v>861311</v>
      </c>
      <c r="J384">
        <v>0</v>
      </c>
      <c r="K384">
        <v>0</v>
      </c>
      <c r="L384">
        <v>0</v>
      </c>
      <c r="M384">
        <v>0</v>
      </c>
      <c r="N384">
        <v>862451</v>
      </c>
      <c r="O384">
        <v>0</v>
      </c>
      <c r="P384">
        <v>263044</v>
      </c>
      <c r="Q384">
        <v>17191</v>
      </c>
      <c r="R384">
        <v>243299</v>
      </c>
      <c r="S384">
        <v>0</v>
      </c>
      <c r="T384">
        <v>69404</v>
      </c>
      <c r="U384">
        <v>0</v>
      </c>
      <c r="V384">
        <v>0</v>
      </c>
      <c r="W384">
        <v>592938</v>
      </c>
      <c r="X384">
        <v>1455389</v>
      </c>
      <c r="Y384">
        <v>197687</v>
      </c>
      <c r="Z384">
        <v>29672</v>
      </c>
      <c r="AA384">
        <v>0</v>
      </c>
      <c r="AB384">
        <v>27687</v>
      </c>
      <c r="AC384">
        <v>247699</v>
      </c>
      <c r="AD384">
        <v>538899</v>
      </c>
      <c r="AE384">
        <v>0</v>
      </c>
      <c r="AF384">
        <v>311979</v>
      </c>
      <c r="AG384">
        <v>1353623</v>
      </c>
      <c r="AH384">
        <v>2809012</v>
      </c>
      <c r="AI384">
        <v>1346148</v>
      </c>
      <c r="AJ384">
        <v>280124</v>
      </c>
      <c r="AK384">
        <v>154801</v>
      </c>
      <c r="AL384">
        <v>253611</v>
      </c>
      <c r="AM384">
        <v>129189</v>
      </c>
      <c r="AN384">
        <v>560009</v>
      </c>
      <c r="AO384">
        <v>2723882</v>
      </c>
      <c r="AP384">
        <v>1876367</v>
      </c>
      <c r="AQ384">
        <v>4600249</v>
      </c>
      <c r="AR384">
        <v>-1791237</v>
      </c>
      <c r="AS384">
        <v>336420</v>
      </c>
      <c r="AT384">
        <v>-69030</v>
      </c>
      <c r="AU384">
        <v>0</v>
      </c>
      <c r="AV384">
        <v>146498</v>
      </c>
      <c r="AW384">
        <v>1876254</v>
      </c>
      <c r="AX384">
        <v>939947</v>
      </c>
      <c r="AY384">
        <v>0</v>
      </c>
      <c r="AZ384">
        <v>3230089</v>
      </c>
      <c r="BA384">
        <v>1438852</v>
      </c>
      <c r="BB384" s="1006">
        <v>66534500</v>
      </c>
      <c r="BC384">
        <v>67698451</v>
      </c>
      <c r="BD384">
        <v>1034</v>
      </c>
      <c r="BE384">
        <v>34654</v>
      </c>
      <c r="BF384">
        <v>0</v>
      </c>
      <c r="BG384">
        <v>0</v>
      </c>
      <c r="BH384">
        <v>223979</v>
      </c>
      <c r="BI384">
        <v>259667</v>
      </c>
      <c r="BJ384">
        <v>2249455</v>
      </c>
      <c r="BK384">
        <v>0</v>
      </c>
      <c r="BL384">
        <v>0</v>
      </c>
      <c r="BM384">
        <v>2249455</v>
      </c>
      <c r="BN384">
        <v>0</v>
      </c>
      <c r="BO384">
        <v>0</v>
      </c>
      <c r="BP384">
        <v>30673139</v>
      </c>
      <c r="BQ384">
        <v>30673139</v>
      </c>
      <c r="BR384">
        <v>0</v>
      </c>
      <c r="BS384">
        <v>0</v>
      </c>
      <c r="BT384">
        <v>0</v>
      </c>
      <c r="BU384">
        <v>497880</v>
      </c>
      <c r="BV384">
        <v>0</v>
      </c>
      <c r="BW384">
        <v>38339</v>
      </c>
      <c r="BX384" s="1006">
        <v>52235480</v>
      </c>
      <c r="BY384">
        <v>3.86</v>
      </c>
      <c r="BZ384">
        <v>19023</v>
      </c>
      <c r="CA384">
        <v>22.5</v>
      </c>
      <c r="CB384">
        <v>17</v>
      </c>
      <c r="CC384">
        <v>0</v>
      </c>
      <c r="CD384">
        <v>806128</v>
      </c>
      <c r="CE384">
        <v>393065</v>
      </c>
      <c r="CF384">
        <v>115021</v>
      </c>
      <c r="CG384" t="s">
        <v>7884</v>
      </c>
    </row>
    <row r="385" spans="1:85" x14ac:dyDescent="0.25">
      <c r="A385" t="s">
        <v>7952</v>
      </c>
      <c r="B385" t="s">
        <v>7881</v>
      </c>
      <c r="C385" t="s">
        <v>8551</v>
      </c>
      <c r="D385" t="s">
        <v>8552</v>
      </c>
      <c r="E385" s="525">
        <v>45657</v>
      </c>
      <c r="F385" s="525">
        <v>45775</v>
      </c>
      <c r="G385">
        <v>15379</v>
      </c>
      <c r="H385">
        <v>0</v>
      </c>
      <c r="I385">
        <v>3705</v>
      </c>
      <c r="J385">
        <v>0</v>
      </c>
      <c r="K385">
        <v>0</v>
      </c>
      <c r="L385">
        <v>0</v>
      </c>
      <c r="M385">
        <v>44014</v>
      </c>
      <c r="N385">
        <v>63098</v>
      </c>
      <c r="O385">
        <v>0</v>
      </c>
      <c r="P385">
        <v>0</v>
      </c>
      <c r="Q385">
        <v>106650</v>
      </c>
      <c r="R385">
        <v>192650</v>
      </c>
      <c r="S385">
        <v>269448</v>
      </c>
      <c r="T385">
        <v>271314</v>
      </c>
      <c r="U385">
        <v>0</v>
      </c>
      <c r="V385">
        <v>0</v>
      </c>
      <c r="W385">
        <v>840062</v>
      </c>
      <c r="X385">
        <v>903160</v>
      </c>
      <c r="Y385">
        <v>1129435</v>
      </c>
      <c r="Z385">
        <v>3600</v>
      </c>
      <c r="AA385">
        <v>0</v>
      </c>
      <c r="AB385">
        <v>0</v>
      </c>
      <c r="AC385">
        <v>57315</v>
      </c>
      <c r="AD385">
        <v>0</v>
      </c>
      <c r="AE385">
        <v>0</v>
      </c>
      <c r="AF385">
        <v>44228</v>
      </c>
      <c r="AG385">
        <v>1234578</v>
      </c>
      <c r="AH385">
        <v>2137738</v>
      </c>
      <c r="AI385">
        <v>807583</v>
      </c>
      <c r="AJ385">
        <v>195274</v>
      </c>
      <c r="AK385">
        <v>111783</v>
      </c>
      <c r="AL385">
        <v>1165289</v>
      </c>
      <c r="AM385">
        <v>43149</v>
      </c>
      <c r="AN385">
        <v>0</v>
      </c>
      <c r="AO385">
        <v>2323078</v>
      </c>
      <c r="AP385">
        <v>1787906</v>
      </c>
      <c r="AQ385">
        <v>4110984</v>
      </c>
      <c r="AR385">
        <v>-1973246</v>
      </c>
      <c r="AS385">
        <v>217699</v>
      </c>
      <c r="AT385">
        <v>0</v>
      </c>
      <c r="AU385">
        <v>10372697</v>
      </c>
      <c r="AV385">
        <v>0</v>
      </c>
      <c r="AW385">
        <v>0</v>
      </c>
      <c r="AX385">
        <v>0</v>
      </c>
      <c r="AY385">
        <v>0</v>
      </c>
      <c r="AZ385">
        <v>10590396</v>
      </c>
      <c r="BA385">
        <v>8617150</v>
      </c>
      <c r="BB385">
        <v>28274198</v>
      </c>
      <c r="BC385">
        <v>36891348</v>
      </c>
      <c r="BD385">
        <v>1667989</v>
      </c>
      <c r="BE385">
        <v>7347166</v>
      </c>
      <c r="BF385">
        <v>0</v>
      </c>
      <c r="BG385">
        <v>0</v>
      </c>
      <c r="BH385">
        <v>556901</v>
      </c>
      <c r="BI385">
        <v>9572056</v>
      </c>
      <c r="BJ385">
        <v>0</v>
      </c>
      <c r="BK385">
        <v>0</v>
      </c>
      <c r="BL385">
        <v>0</v>
      </c>
      <c r="BM385">
        <v>0</v>
      </c>
      <c r="BN385">
        <v>0</v>
      </c>
      <c r="BO385">
        <v>0</v>
      </c>
      <c r="BP385">
        <v>0</v>
      </c>
      <c r="BQ385">
        <v>0</v>
      </c>
      <c r="BR385">
        <v>2734287</v>
      </c>
      <c r="BS385">
        <v>0</v>
      </c>
      <c r="BT385">
        <v>0</v>
      </c>
      <c r="BU385">
        <v>0</v>
      </c>
      <c r="BV385">
        <v>0</v>
      </c>
      <c r="BW385">
        <v>0</v>
      </c>
      <c r="BX385">
        <v>0</v>
      </c>
      <c r="BY385">
        <v>0</v>
      </c>
      <c r="BZ385">
        <v>0</v>
      </c>
      <c r="CA385">
        <v>0</v>
      </c>
      <c r="CB385">
        <v>0</v>
      </c>
      <c r="CC385">
        <v>0</v>
      </c>
      <c r="CD385">
        <v>0</v>
      </c>
      <c r="CE385">
        <v>146143</v>
      </c>
      <c r="CF385">
        <v>14268</v>
      </c>
      <c r="CG385" t="s">
        <v>7884</v>
      </c>
    </row>
    <row r="386" spans="1:85" x14ac:dyDescent="0.25">
      <c r="A386" t="s">
        <v>7949</v>
      </c>
      <c r="B386" t="s">
        <v>7881</v>
      </c>
      <c r="C386" t="s">
        <v>8553</v>
      </c>
      <c r="D386" t="s">
        <v>8554</v>
      </c>
      <c r="E386" s="525">
        <v>45657</v>
      </c>
      <c r="F386" s="525">
        <v>45778</v>
      </c>
      <c r="G386">
        <v>5289</v>
      </c>
      <c r="H386">
        <v>0</v>
      </c>
      <c r="I386">
        <v>0</v>
      </c>
      <c r="J386">
        <v>0</v>
      </c>
      <c r="K386">
        <v>41533</v>
      </c>
      <c r="L386">
        <v>0</v>
      </c>
      <c r="M386">
        <v>0</v>
      </c>
      <c r="N386">
        <v>46822</v>
      </c>
      <c r="O386">
        <v>0</v>
      </c>
      <c r="P386">
        <v>0</v>
      </c>
      <c r="Q386">
        <v>0</v>
      </c>
      <c r="R386">
        <v>662291</v>
      </c>
      <c r="S386">
        <v>72379</v>
      </c>
      <c r="T386">
        <v>2420899</v>
      </c>
      <c r="U386">
        <v>0</v>
      </c>
      <c r="V386">
        <v>25300</v>
      </c>
      <c r="W386">
        <v>3180869</v>
      </c>
      <c r="X386">
        <v>3227691</v>
      </c>
      <c r="Y386">
        <v>234827</v>
      </c>
      <c r="Z386">
        <v>12512</v>
      </c>
      <c r="AA386">
        <v>0</v>
      </c>
      <c r="AB386">
        <v>0</v>
      </c>
      <c r="AC386">
        <v>0</v>
      </c>
      <c r="AD386">
        <v>0</v>
      </c>
      <c r="AE386">
        <v>0</v>
      </c>
      <c r="AF386">
        <v>34799</v>
      </c>
      <c r="AG386">
        <v>282138</v>
      </c>
      <c r="AH386">
        <v>3509829</v>
      </c>
      <c r="AI386">
        <v>904080</v>
      </c>
      <c r="AJ386">
        <v>323018</v>
      </c>
      <c r="AK386">
        <v>1677979</v>
      </c>
      <c r="AL386">
        <v>226754</v>
      </c>
      <c r="AM386">
        <v>118256</v>
      </c>
      <c r="AN386">
        <v>175336</v>
      </c>
      <c r="AO386">
        <v>3425423</v>
      </c>
      <c r="AP386">
        <v>1279935</v>
      </c>
      <c r="AQ386">
        <v>4705358</v>
      </c>
      <c r="AR386">
        <v>-1195529</v>
      </c>
      <c r="AS386">
        <v>148844</v>
      </c>
      <c r="AT386">
        <v>0</v>
      </c>
      <c r="AU386">
        <v>790036</v>
      </c>
      <c r="AV386">
        <v>0</v>
      </c>
      <c r="AW386">
        <v>0</v>
      </c>
      <c r="AX386">
        <v>7840</v>
      </c>
      <c r="AY386">
        <v>-14669</v>
      </c>
      <c r="AZ386">
        <v>932051</v>
      </c>
      <c r="BA386">
        <v>-263478</v>
      </c>
      <c r="BB386">
        <v>24611947</v>
      </c>
      <c r="BC386">
        <v>24332789</v>
      </c>
      <c r="BD386">
        <v>740639</v>
      </c>
      <c r="BE386">
        <v>0</v>
      </c>
      <c r="BF386">
        <v>0</v>
      </c>
      <c r="BG386">
        <v>0</v>
      </c>
      <c r="BH386">
        <v>80190</v>
      </c>
      <c r="BI386">
        <v>820829</v>
      </c>
      <c r="BJ386">
        <v>0</v>
      </c>
      <c r="BK386">
        <v>0</v>
      </c>
      <c r="BL386">
        <v>0</v>
      </c>
      <c r="BM386">
        <v>0</v>
      </c>
      <c r="BN386">
        <v>0</v>
      </c>
      <c r="BO386">
        <v>0</v>
      </c>
      <c r="BP386">
        <v>0</v>
      </c>
      <c r="BQ386">
        <v>0</v>
      </c>
      <c r="BR386">
        <v>3296346</v>
      </c>
      <c r="BS386">
        <v>0</v>
      </c>
      <c r="BT386">
        <v>0</v>
      </c>
      <c r="BU386">
        <v>0</v>
      </c>
      <c r="BV386">
        <v>0</v>
      </c>
      <c r="BW386">
        <v>0</v>
      </c>
      <c r="BX386">
        <v>0</v>
      </c>
      <c r="BY386">
        <v>0</v>
      </c>
      <c r="BZ386">
        <v>0</v>
      </c>
      <c r="CA386">
        <v>0</v>
      </c>
      <c r="CB386">
        <v>0</v>
      </c>
      <c r="CC386">
        <v>0</v>
      </c>
      <c r="CD386">
        <v>0</v>
      </c>
      <c r="CE386">
        <v>0</v>
      </c>
      <c r="CF386">
        <v>0</v>
      </c>
      <c r="CG386" t="s">
        <v>7884</v>
      </c>
    </row>
    <row r="387" spans="1:85" x14ac:dyDescent="0.25">
      <c r="A387" t="s">
        <v>8135</v>
      </c>
      <c r="B387" t="s">
        <v>7881</v>
      </c>
      <c r="C387" t="s">
        <v>8555</v>
      </c>
      <c r="D387" t="s">
        <v>8556</v>
      </c>
      <c r="E387" s="525">
        <v>45565</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c r="AG387">
        <v>0</v>
      </c>
      <c r="AH387">
        <v>0</v>
      </c>
      <c r="AI387">
        <v>0</v>
      </c>
      <c r="AJ387">
        <v>0</v>
      </c>
      <c r="AK387">
        <v>0</v>
      </c>
      <c r="AL387">
        <v>0</v>
      </c>
      <c r="AM387">
        <v>0</v>
      </c>
      <c r="AN387">
        <v>0</v>
      </c>
      <c r="AO387">
        <v>0</v>
      </c>
      <c r="AP387">
        <v>0</v>
      </c>
      <c r="AQ387">
        <v>0</v>
      </c>
      <c r="AR387">
        <v>0</v>
      </c>
      <c r="AS387">
        <v>0</v>
      </c>
      <c r="AT387">
        <v>0</v>
      </c>
      <c r="AU387">
        <v>0</v>
      </c>
      <c r="AV387">
        <v>0</v>
      </c>
      <c r="AW387">
        <v>0</v>
      </c>
      <c r="AX387">
        <v>0</v>
      </c>
      <c r="AY387">
        <v>0</v>
      </c>
      <c r="AZ387">
        <v>0</v>
      </c>
      <c r="BA387">
        <v>0</v>
      </c>
      <c r="BB387">
        <v>0</v>
      </c>
      <c r="BC387">
        <v>0</v>
      </c>
      <c r="BD387">
        <v>0</v>
      </c>
      <c r="BE387">
        <v>0</v>
      </c>
      <c r="BF387">
        <v>0</v>
      </c>
      <c r="BG387">
        <v>0</v>
      </c>
      <c r="BH387">
        <v>0</v>
      </c>
      <c r="BI387">
        <v>0</v>
      </c>
      <c r="BJ387">
        <v>0</v>
      </c>
      <c r="BK387">
        <v>0</v>
      </c>
      <c r="BL387">
        <v>0</v>
      </c>
      <c r="BM387">
        <v>0</v>
      </c>
      <c r="BN387">
        <v>0</v>
      </c>
      <c r="BO387">
        <v>0</v>
      </c>
      <c r="BP387">
        <v>0</v>
      </c>
      <c r="BQ387">
        <v>0</v>
      </c>
      <c r="BR387">
        <v>0</v>
      </c>
      <c r="BS387">
        <v>0</v>
      </c>
      <c r="BT387">
        <v>0</v>
      </c>
      <c r="BU387">
        <v>0</v>
      </c>
      <c r="BV387">
        <v>0</v>
      </c>
      <c r="BW387">
        <v>0</v>
      </c>
      <c r="BX387">
        <v>0</v>
      </c>
      <c r="BY387">
        <v>0</v>
      </c>
      <c r="BZ387">
        <v>0</v>
      </c>
      <c r="CA387">
        <v>0</v>
      </c>
      <c r="CB387">
        <v>0</v>
      </c>
      <c r="CC387">
        <v>0</v>
      </c>
      <c r="CD387">
        <v>0</v>
      </c>
      <c r="CE387">
        <v>0</v>
      </c>
      <c r="CF387">
        <v>0</v>
      </c>
      <c r="CG387" t="s">
        <v>7884</v>
      </c>
    </row>
    <row r="388" spans="1:85" x14ac:dyDescent="0.25">
      <c r="A388" t="s">
        <v>7907</v>
      </c>
      <c r="B388" t="s">
        <v>7881</v>
      </c>
      <c r="C388" t="s">
        <v>8557</v>
      </c>
      <c r="D388" t="s">
        <v>8558</v>
      </c>
      <c r="E388" s="525">
        <v>45473</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c r="AG388">
        <v>0</v>
      </c>
      <c r="AH388">
        <v>0</v>
      </c>
      <c r="AI388">
        <v>0</v>
      </c>
      <c r="AJ388">
        <v>0</v>
      </c>
      <c r="AK388">
        <v>0</v>
      </c>
      <c r="AL388">
        <v>0</v>
      </c>
      <c r="AM388">
        <v>0</v>
      </c>
      <c r="AN388">
        <v>0</v>
      </c>
      <c r="AO388">
        <v>0</v>
      </c>
      <c r="AP388">
        <v>0</v>
      </c>
      <c r="AQ388">
        <v>0</v>
      </c>
      <c r="AR388">
        <v>0</v>
      </c>
      <c r="AS388">
        <v>0</v>
      </c>
      <c r="AT388">
        <v>0</v>
      </c>
      <c r="AU388">
        <v>0</v>
      </c>
      <c r="AV388">
        <v>0</v>
      </c>
      <c r="AW388">
        <v>0</v>
      </c>
      <c r="AX388">
        <v>0</v>
      </c>
      <c r="AY388">
        <v>0</v>
      </c>
      <c r="AZ388">
        <v>0</v>
      </c>
      <c r="BA388">
        <v>0</v>
      </c>
      <c r="BB388">
        <v>0</v>
      </c>
      <c r="BC388">
        <v>0</v>
      </c>
      <c r="BD388">
        <v>0</v>
      </c>
      <c r="BE388">
        <v>0</v>
      </c>
      <c r="BF388">
        <v>0</v>
      </c>
      <c r="BG388">
        <v>0</v>
      </c>
      <c r="BH388">
        <v>0</v>
      </c>
      <c r="BI388">
        <v>0</v>
      </c>
      <c r="BJ388">
        <v>0</v>
      </c>
      <c r="BK388">
        <v>0</v>
      </c>
      <c r="BL388">
        <v>0</v>
      </c>
      <c r="BM388">
        <v>0</v>
      </c>
      <c r="BN388">
        <v>0</v>
      </c>
      <c r="BO388">
        <v>0</v>
      </c>
      <c r="BP388">
        <v>0</v>
      </c>
      <c r="BQ388">
        <v>0</v>
      </c>
      <c r="BR388">
        <v>0</v>
      </c>
      <c r="BS388">
        <v>0</v>
      </c>
      <c r="BT388">
        <v>0</v>
      </c>
      <c r="BU388">
        <v>0</v>
      </c>
      <c r="BV388">
        <v>0</v>
      </c>
      <c r="BW388">
        <v>0</v>
      </c>
      <c r="BX388">
        <v>0</v>
      </c>
      <c r="BY388">
        <v>0</v>
      </c>
      <c r="BZ388">
        <v>0</v>
      </c>
      <c r="CA388">
        <v>0</v>
      </c>
      <c r="CB388">
        <v>0</v>
      </c>
      <c r="CC388">
        <v>0</v>
      </c>
      <c r="CD388">
        <v>0</v>
      </c>
      <c r="CE388">
        <v>0</v>
      </c>
      <c r="CF388">
        <v>0</v>
      </c>
      <c r="CG388" t="s">
        <v>7884</v>
      </c>
    </row>
    <row r="389" spans="1:85" x14ac:dyDescent="0.25">
      <c r="A389" t="s">
        <v>7995</v>
      </c>
      <c r="B389" t="s">
        <v>7886</v>
      </c>
      <c r="C389" t="s">
        <v>8559</v>
      </c>
      <c r="D389" t="s">
        <v>6327</v>
      </c>
      <c r="E389" s="525">
        <v>45473</v>
      </c>
      <c r="F389" s="525">
        <v>45588</v>
      </c>
      <c r="G389">
        <v>1775681</v>
      </c>
      <c r="H389">
        <v>0</v>
      </c>
      <c r="I389">
        <v>2707580</v>
      </c>
      <c r="J389">
        <v>0</v>
      </c>
      <c r="K389">
        <v>0</v>
      </c>
      <c r="L389">
        <v>0</v>
      </c>
      <c r="M389">
        <v>0</v>
      </c>
      <c r="N389">
        <v>4483261</v>
      </c>
      <c r="O389">
        <v>659081</v>
      </c>
      <c r="P389">
        <v>0</v>
      </c>
      <c r="Q389">
        <v>610424</v>
      </c>
      <c r="R389">
        <v>2048270</v>
      </c>
      <c r="S389">
        <v>0</v>
      </c>
      <c r="T389">
        <v>97026</v>
      </c>
      <c r="U389">
        <v>101358</v>
      </c>
      <c r="V389">
        <v>0</v>
      </c>
      <c r="W389">
        <v>3516159</v>
      </c>
      <c r="X389">
        <v>7999420</v>
      </c>
      <c r="Y389">
        <v>1442765</v>
      </c>
      <c r="Z389">
        <v>857603</v>
      </c>
      <c r="AA389">
        <v>137304</v>
      </c>
      <c r="AB389">
        <v>13890</v>
      </c>
      <c r="AC389">
        <v>2040055</v>
      </c>
      <c r="AD389" s="1006">
        <v>10185150</v>
      </c>
      <c r="AE389">
        <v>0</v>
      </c>
      <c r="AF389">
        <v>2058696</v>
      </c>
      <c r="AG389">
        <v>16735463</v>
      </c>
      <c r="AH389">
        <v>24734883</v>
      </c>
      <c r="AI389">
        <v>6077130</v>
      </c>
      <c r="AJ389">
        <v>696202</v>
      </c>
      <c r="AK389">
        <v>1947743</v>
      </c>
      <c r="AL389">
        <v>4110192</v>
      </c>
      <c r="AM389">
        <v>720399</v>
      </c>
      <c r="AN389">
        <v>262412</v>
      </c>
      <c r="AO389">
        <v>13814078</v>
      </c>
      <c r="AP389">
        <v>14152238</v>
      </c>
      <c r="AQ389">
        <v>27966316</v>
      </c>
      <c r="AR389">
        <v>-3231433</v>
      </c>
      <c r="AS389">
        <v>1417490</v>
      </c>
      <c r="AT389">
        <v>0</v>
      </c>
      <c r="AU389">
        <v>28194037</v>
      </c>
      <c r="AV389">
        <v>3054326</v>
      </c>
      <c r="AW389">
        <v>42714</v>
      </c>
      <c r="AX389">
        <v>764311</v>
      </c>
      <c r="AY389">
        <v>23746</v>
      </c>
      <c r="AZ389">
        <v>33496624</v>
      </c>
      <c r="BA389">
        <v>30265191</v>
      </c>
      <c r="BB389">
        <v>287885334</v>
      </c>
      <c r="BC389">
        <v>318150523</v>
      </c>
      <c r="BD389">
        <v>2530041</v>
      </c>
      <c r="BE389">
        <v>32261797</v>
      </c>
      <c r="BF389">
        <v>1294386</v>
      </c>
      <c r="BG389">
        <v>464098</v>
      </c>
      <c r="BH389">
        <v>18126419</v>
      </c>
      <c r="BI389">
        <v>54676741</v>
      </c>
      <c r="BJ389">
        <v>0</v>
      </c>
      <c r="BK389">
        <v>0</v>
      </c>
      <c r="BL389">
        <v>0</v>
      </c>
      <c r="BM389">
        <v>0</v>
      </c>
      <c r="BN389">
        <v>0</v>
      </c>
      <c r="BO389">
        <v>0</v>
      </c>
      <c r="BP389">
        <v>0</v>
      </c>
      <c r="BQ389">
        <v>0</v>
      </c>
      <c r="BR389">
        <v>70676362</v>
      </c>
      <c r="BS389">
        <v>0</v>
      </c>
      <c r="BT389">
        <v>0</v>
      </c>
      <c r="BU389">
        <v>0</v>
      </c>
      <c r="BV389">
        <v>0</v>
      </c>
      <c r="BW389">
        <v>728727</v>
      </c>
      <c r="BX389">
        <v>1161158246</v>
      </c>
      <c r="BY389">
        <v>2.04</v>
      </c>
      <c r="BZ389">
        <v>42119</v>
      </c>
      <c r="CA389">
        <v>6.15</v>
      </c>
      <c r="CB389">
        <v>60</v>
      </c>
      <c r="CC389">
        <v>883480</v>
      </c>
      <c r="CD389">
        <v>883480</v>
      </c>
      <c r="CE389">
        <v>586829</v>
      </c>
      <c r="CF389">
        <v>1027597</v>
      </c>
      <c r="CG389" t="s">
        <v>7884</v>
      </c>
    </row>
    <row r="390" spans="1:85" x14ac:dyDescent="0.25">
      <c r="A390" t="s">
        <v>8174</v>
      </c>
      <c r="B390" t="s">
        <v>7881</v>
      </c>
      <c r="C390" t="s">
        <v>8560</v>
      </c>
      <c r="D390" t="s">
        <v>8561</v>
      </c>
      <c r="E390" s="525">
        <v>45473</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c r="AG390">
        <v>0</v>
      </c>
      <c r="AH390">
        <v>0</v>
      </c>
      <c r="AI390">
        <v>0</v>
      </c>
      <c r="AJ390">
        <v>0</v>
      </c>
      <c r="AK390">
        <v>0</v>
      </c>
      <c r="AL390">
        <v>0</v>
      </c>
      <c r="AM390">
        <v>0</v>
      </c>
      <c r="AN390">
        <v>0</v>
      </c>
      <c r="AO390">
        <v>0</v>
      </c>
      <c r="AP390">
        <v>0</v>
      </c>
      <c r="AQ390">
        <v>0</v>
      </c>
      <c r="AR390">
        <v>0</v>
      </c>
      <c r="AS390">
        <v>0</v>
      </c>
      <c r="AT390">
        <v>0</v>
      </c>
      <c r="AU390">
        <v>0</v>
      </c>
      <c r="AV390">
        <v>0</v>
      </c>
      <c r="AW390">
        <v>0</v>
      </c>
      <c r="AX390">
        <v>0</v>
      </c>
      <c r="AY390">
        <v>0</v>
      </c>
      <c r="AZ390">
        <v>0</v>
      </c>
      <c r="BA390">
        <v>0</v>
      </c>
      <c r="BB390">
        <v>0</v>
      </c>
      <c r="BC390">
        <v>0</v>
      </c>
      <c r="BD390">
        <v>0</v>
      </c>
      <c r="BE390">
        <v>0</v>
      </c>
      <c r="BF390">
        <v>0</v>
      </c>
      <c r="BG390">
        <v>0</v>
      </c>
      <c r="BH390">
        <v>0</v>
      </c>
      <c r="BI390">
        <v>0</v>
      </c>
      <c r="BJ390">
        <v>0</v>
      </c>
      <c r="BK390">
        <v>0</v>
      </c>
      <c r="BL390">
        <v>0</v>
      </c>
      <c r="BM390">
        <v>0</v>
      </c>
      <c r="BN390">
        <v>0</v>
      </c>
      <c r="BO390">
        <v>0</v>
      </c>
      <c r="BP390">
        <v>0</v>
      </c>
      <c r="BQ390">
        <v>0</v>
      </c>
      <c r="BR390">
        <v>0</v>
      </c>
      <c r="BS390">
        <v>0</v>
      </c>
      <c r="BT390">
        <v>0</v>
      </c>
      <c r="BU390">
        <v>0</v>
      </c>
      <c r="BV390">
        <v>0</v>
      </c>
      <c r="BW390">
        <v>0</v>
      </c>
      <c r="BX390">
        <v>0</v>
      </c>
      <c r="BY390">
        <v>0</v>
      </c>
      <c r="BZ390">
        <v>0</v>
      </c>
      <c r="CA390">
        <v>0</v>
      </c>
      <c r="CB390">
        <v>0</v>
      </c>
      <c r="CC390">
        <v>0</v>
      </c>
      <c r="CD390">
        <v>0</v>
      </c>
      <c r="CE390">
        <v>0</v>
      </c>
      <c r="CF390">
        <v>0</v>
      </c>
      <c r="CG390" t="s">
        <v>7884</v>
      </c>
    </row>
    <row r="391" spans="1:85" x14ac:dyDescent="0.25">
      <c r="A391" t="s">
        <v>7892</v>
      </c>
      <c r="B391" t="s">
        <v>7886</v>
      </c>
      <c r="C391" t="s">
        <v>8562</v>
      </c>
      <c r="D391" t="s">
        <v>6597</v>
      </c>
      <c r="E391" s="525">
        <v>45565</v>
      </c>
      <c r="F391" s="525">
        <v>45761</v>
      </c>
      <c r="G391">
        <v>806445</v>
      </c>
      <c r="H391">
        <v>0</v>
      </c>
      <c r="I391">
        <v>576685</v>
      </c>
      <c r="J391">
        <v>0</v>
      </c>
      <c r="K391">
        <v>0</v>
      </c>
      <c r="L391">
        <v>34604</v>
      </c>
      <c r="M391">
        <v>0</v>
      </c>
      <c r="N391">
        <v>1417734</v>
      </c>
      <c r="O391">
        <v>0</v>
      </c>
      <c r="P391">
        <v>0</v>
      </c>
      <c r="Q391">
        <v>0</v>
      </c>
      <c r="R391">
        <v>396905</v>
      </c>
      <c r="S391">
        <v>0</v>
      </c>
      <c r="T391">
        <v>1487036</v>
      </c>
      <c r="U391">
        <v>115870</v>
      </c>
      <c r="V391">
        <v>0</v>
      </c>
      <c r="W391">
        <v>1999811</v>
      </c>
      <c r="X391">
        <v>3417545</v>
      </c>
      <c r="Y391">
        <v>5856936</v>
      </c>
      <c r="Z391">
        <v>1873640</v>
      </c>
      <c r="AA391">
        <v>1189715</v>
      </c>
      <c r="AB391">
        <v>46768</v>
      </c>
      <c r="AC391">
        <v>6190031</v>
      </c>
      <c r="AD391">
        <v>8726564</v>
      </c>
      <c r="AE391">
        <v>0</v>
      </c>
      <c r="AF391">
        <v>0</v>
      </c>
      <c r="AG391">
        <v>23883654</v>
      </c>
      <c r="AH391">
        <v>27301199</v>
      </c>
      <c r="AI391">
        <v>16672236</v>
      </c>
      <c r="AJ391">
        <v>1339675</v>
      </c>
      <c r="AK391">
        <v>2132844</v>
      </c>
      <c r="AL391">
        <v>3668924</v>
      </c>
      <c r="AM391">
        <v>1427340</v>
      </c>
      <c r="AN391">
        <v>2741004</v>
      </c>
      <c r="AO391">
        <v>27982023</v>
      </c>
      <c r="AP391">
        <v>14790545</v>
      </c>
      <c r="AQ391">
        <v>42772568</v>
      </c>
      <c r="AR391">
        <v>-15471369</v>
      </c>
      <c r="AS391">
        <v>1666318</v>
      </c>
      <c r="AT391">
        <v>-628551</v>
      </c>
      <c r="AU391">
        <v>2591404</v>
      </c>
      <c r="AV391">
        <v>5547892</v>
      </c>
      <c r="AW391">
        <v>1230430</v>
      </c>
      <c r="AX391">
        <v>0</v>
      </c>
      <c r="AY391">
        <v>0</v>
      </c>
      <c r="AZ391">
        <v>10407493</v>
      </c>
      <c r="BA391">
        <v>-5063876</v>
      </c>
      <c r="BB391" s="1006">
        <v>245570470</v>
      </c>
      <c r="BC391" s="1006">
        <v>238870720</v>
      </c>
      <c r="BD391">
        <v>3667250</v>
      </c>
      <c r="BE391">
        <v>1025129</v>
      </c>
      <c r="BF391">
        <v>224263</v>
      </c>
      <c r="BG391">
        <v>100709</v>
      </c>
      <c r="BH391">
        <v>2716277</v>
      </c>
      <c r="BI391">
        <v>7733628</v>
      </c>
      <c r="BJ391">
        <v>0</v>
      </c>
      <c r="BK391">
        <v>20784000</v>
      </c>
      <c r="BL391">
        <v>0</v>
      </c>
      <c r="BM391">
        <v>20784000</v>
      </c>
      <c r="BN391">
        <v>5490248</v>
      </c>
      <c r="BO391">
        <v>0</v>
      </c>
      <c r="BP391">
        <v>0</v>
      </c>
      <c r="BQ391">
        <v>5490248</v>
      </c>
      <c r="BR391">
        <v>28682602</v>
      </c>
      <c r="BS391" s="1006">
        <v>20784000</v>
      </c>
      <c r="BT391">
        <v>0</v>
      </c>
      <c r="BU391" s="1006">
        <v>20784000</v>
      </c>
      <c r="BV391">
        <v>0</v>
      </c>
      <c r="BW391">
        <v>1452605</v>
      </c>
      <c r="BX391" s="1006">
        <v>1415985000</v>
      </c>
      <c r="BY391">
        <v>0.54</v>
      </c>
      <c r="BZ391">
        <v>264653</v>
      </c>
      <c r="CA391">
        <v>0.98</v>
      </c>
      <c r="CB391">
        <v>245</v>
      </c>
      <c r="CC391">
        <v>2105992</v>
      </c>
      <c r="CD391">
        <v>1862346</v>
      </c>
      <c r="CE391">
        <v>1765583</v>
      </c>
      <c r="CF391">
        <v>419763</v>
      </c>
      <c r="CG391" t="s">
        <v>7884</v>
      </c>
    </row>
    <row r="392" spans="1:85" x14ac:dyDescent="0.25">
      <c r="A392" t="s">
        <v>7927</v>
      </c>
      <c r="B392" t="s">
        <v>7881</v>
      </c>
      <c r="C392" t="s">
        <v>8563</v>
      </c>
      <c r="D392" t="s">
        <v>8564</v>
      </c>
      <c r="E392" s="525">
        <v>45473</v>
      </c>
      <c r="F392" s="525">
        <v>45583</v>
      </c>
      <c r="G392">
        <v>465514</v>
      </c>
      <c r="H392">
        <v>0</v>
      </c>
      <c r="I392">
        <v>1551876</v>
      </c>
      <c r="J392">
        <v>0</v>
      </c>
      <c r="K392">
        <v>0</v>
      </c>
      <c r="L392">
        <v>0</v>
      </c>
      <c r="M392">
        <v>0</v>
      </c>
      <c r="N392">
        <v>2017390</v>
      </c>
      <c r="O392">
        <v>0</v>
      </c>
      <c r="P392">
        <v>0</v>
      </c>
      <c r="Q392">
        <v>863577</v>
      </c>
      <c r="R392">
        <v>209590</v>
      </c>
      <c r="S392">
        <v>0</v>
      </c>
      <c r="T392">
        <v>0</v>
      </c>
      <c r="U392">
        <v>49625</v>
      </c>
      <c r="V392">
        <v>0</v>
      </c>
      <c r="W392">
        <v>1122792</v>
      </c>
      <c r="X392">
        <v>3140182</v>
      </c>
      <c r="Y392">
        <v>106296</v>
      </c>
      <c r="Z392">
        <v>38521</v>
      </c>
      <c r="AA392">
        <v>0</v>
      </c>
      <c r="AB392">
        <v>0</v>
      </c>
      <c r="AC392">
        <v>969360</v>
      </c>
      <c r="AD392">
        <v>130670</v>
      </c>
      <c r="AE392">
        <v>0</v>
      </c>
      <c r="AF392">
        <v>0</v>
      </c>
      <c r="AG392">
        <v>1244847</v>
      </c>
      <c r="AH392">
        <v>4385029</v>
      </c>
      <c r="AI392">
        <v>1757367</v>
      </c>
      <c r="AJ392">
        <v>148671</v>
      </c>
      <c r="AK392">
        <v>64434</v>
      </c>
      <c r="AL392">
        <v>837170</v>
      </c>
      <c r="AM392">
        <v>88256</v>
      </c>
      <c r="AN392">
        <v>0</v>
      </c>
      <c r="AO392">
        <v>2895898</v>
      </c>
      <c r="AP392">
        <v>422020</v>
      </c>
      <c r="AQ392">
        <v>3317918</v>
      </c>
      <c r="AR392">
        <v>1067111</v>
      </c>
      <c r="AS392">
        <v>0</v>
      </c>
      <c r="AT392">
        <v>-57075</v>
      </c>
      <c r="AU392">
        <v>7538201</v>
      </c>
      <c r="AV392">
        <v>152014</v>
      </c>
      <c r="AW392">
        <v>0</v>
      </c>
      <c r="AX392">
        <v>0</v>
      </c>
      <c r="AY392">
        <v>0</v>
      </c>
      <c r="AZ392">
        <v>7633140</v>
      </c>
      <c r="BA392">
        <v>8700251</v>
      </c>
      <c r="BB392">
        <v>31293397</v>
      </c>
      <c r="BC392">
        <v>39993648</v>
      </c>
      <c r="BD392">
        <v>294824</v>
      </c>
      <c r="BE392">
        <v>6337109</v>
      </c>
      <c r="BF392">
        <v>0</v>
      </c>
      <c r="BG392">
        <v>0</v>
      </c>
      <c r="BH392">
        <v>0</v>
      </c>
      <c r="BI392">
        <v>6631933</v>
      </c>
      <c r="BJ392">
        <v>2048919</v>
      </c>
      <c r="BK392">
        <v>3410811</v>
      </c>
      <c r="BL392">
        <v>0</v>
      </c>
      <c r="BM392">
        <v>5459730</v>
      </c>
      <c r="BN392">
        <v>0</v>
      </c>
      <c r="BO392">
        <v>0</v>
      </c>
      <c r="BP392">
        <v>0</v>
      </c>
      <c r="BQ392">
        <v>0</v>
      </c>
      <c r="BR392">
        <v>0</v>
      </c>
      <c r="BS392">
        <v>0</v>
      </c>
      <c r="BT392">
        <v>0</v>
      </c>
      <c r="BU392">
        <v>245242</v>
      </c>
      <c r="BV392">
        <v>0</v>
      </c>
      <c r="BW392">
        <v>108973</v>
      </c>
      <c r="BX392">
        <v>134931587</v>
      </c>
      <c r="BY392">
        <v>3.45</v>
      </c>
      <c r="BZ392">
        <v>36412</v>
      </c>
      <c r="CA392">
        <v>18.510000000000002</v>
      </c>
      <c r="CB392">
        <v>18</v>
      </c>
      <c r="CC392">
        <v>809272</v>
      </c>
      <c r="CD392">
        <v>602950</v>
      </c>
      <c r="CE392">
        <v>426522</v>
      </c>
      <c r="CF392">
        <v>340820</v>
      </c>
      <c r="CG392" t="s">
        <v>7884</v>
      </c>
    </row>
    <row r="393" spans="1:85" x14ac:dyDescent="0.25">
      <c r="A393" t="s">
        <v>7889</v>
      </c>
      <c r="B393" t="s">
        <v>7881</v>
      </c>
      <c r="C393" t="s">
        <v>8565</v>
      </c>
      <c r="D393" t="s">
        <v>6331</v>
      </c>
      <c r="E393" s="525">
        <v>45473</v>
      </c>
      <c r="F393" s="525">
        <v>45628</v>
      </c>
      <c r="G393">
        <v>717138</v>
      </c>
      <c r="H393">
        <v>0</v>
      </c>
      <c r="I393">
        <v>1321744</v>
      </c>
      <c r="J393">
        <v>0</v>
      </c>
      <c r="K393">
        <v>180000</v>
      </c>
      <c r="L393">
        <v>0</v>
      </c>
      <c r="M393">
        <v>170414</v>
      </c>
      <c r="N393">
        <v>2389296</v>
      </c>
      <c r="O393">
        <v>36456</v>
      </c>
      <c r="P393">
        <v>144360</v>
      </c>
      <c r="Q393">
        <v>299251</v>
      </c>
      <c r="R393">
        <v>380723</v>
      </c>
      <c r="S393">
        <v>0</v>
      </c>
      <c r="T393">
        <v>1928775</v>
      </c>
      <c r="U393">
        <v>98642</v>
      </c>
      <c r="V393">
        <v>478664</v>
      </c>
      <c r="W393">
        <v>3366871</v>
      </c>
      <c r="X393">
        <v>5756167</v>
      </c>
      <c r="Y393">
        <v>671442</v>
      </c>
      <c r="Z393">
        <v>264619</v>
      </c>
      <c r="AA393">
        <v>0</v>
      </c>
      <c r="AB393">
        <v>113780</v>
      </c>
      <c r="AC393">
        <v>1273215</v>
      </c>
      <c r="AD393">
        <v>2933369</v>
      </c>
      <c r="AE393">
        <v>0</v>
      </c>
      <c r="AF393">
        <v>68777</v>
      </c>
      <c r="AG393">
        <v>5325202</v>
      </c>
      <c r="AH393">
        <v>11081369</v>
      </c>
      <c r="AI393">
        <v>6169147</v>
      </c>
      <c r="AJ393">
        <v>603153</v>
      </c>
      <c r="AK393">
        <v>1393425</v>
      </c>
      <c r="AL393">
        <v>1021102</v>
      </c>
      <c r="AM393">
        <v>507231</v>
      </c>
      <c r="AN393">
        <v>592250</v>
      </c>
      <c r="AO393">
        <v>10286308</v>
      </c>
      <c r="AP393">
        <v>7342242</v>
      </c>
      <c r="AQ393">
        <v>17628550</v>
      </c>
      <c r="AR393">
        <v>-6547181</v>
      </c>
      <c r="AS393">
        <v>482595</v>
      </c>
      <c r="AT393">
        <v>-499727</v>
      </c>
      <c r="AU393">
        <v>8635041</v>
      </c>
      <c r="AV393">
        <v>826085</v>
      </c>
      <c r="AW393">
        <v>40352</v>
      </c>
      <c r="AX393">
        <v>0</v>
      </c>
      <c r="AY393">
        <v>1342312</v>
      </c>
      <c r="AZ393">
        <v>10826658</v>
      </c>
      <c r="BA393">
        <v>4279477</v>
      </c>
      <c r="BB393">
        <v>151675884</v>
      </c>
      <c r="BC393">
        <v>155955361</v>
      </c>
      <c r="BD393">
        <v>2197378</v>
      </c>
      <c r="BE393">
        <v>1378661</v>
      </c>
      <c r="BF393">
        <v>49850</v>
      </c>
      <c r="BG393">
        <v>105427</v>
      </c>
      <c r="BH393">
        <v>3222100</v>
      </c>
      <c r="BI393">
        <v>6953416</v>
      </c>
      <c r="BJ393">
        <v>12488494</v>
      </c>
      <c r="BK393">
        <v>0</v>
      </c>
      <c r="BL393">
        <v>0</v>
      </c>
      <c r="BM393">
        <v>12488494</v>
      </c>
      <c r="BN393">
        <v>479841</v>
      </c>
      <c r="BO393">
        <v>0</v>
      </c>
      <c r="BP393">
        <v>1811614</v>
      </c>
      <c r="BQ393">
        <v>2291455</v>
      </c>
      <c r="BR393">
        <v>8528823</v>
      </c>
      <c r="BS393">
        <v>0</v>
      </c>
      <c r="BT393">
        <v>90560</v>
      </c>
      <c r="BU393">
        <v>608978</v>
      </c>
      <c r="BV393">
        <v>741418</v>
      </c>
      <c r="BW393">
        <v>200733</v>
      </c>
      <c r="BX393">
        <v>263229491</v>
      </c>
      <c r="BY393">
        <v>2.84</v>
      </c>
      <c r="BZ393">
        <v>58576</v>
      </c>
      <c r="CA393">
        <v>11.9</v>
      </c>
      <c r="CB393">
        <v>83</v>
      </c>
      <c r="CC393">
        <v>895390</v>
      </c>
      <c r="CD393">
        <v>0</v>
      </c>
      <c r="CE393">
        <v>1424058</v>
      </c>
      <c r="CF393">
        <v>233921</v>
      </c>
      <c r="CG393" t="s">
        <v>7884</v>
      </c>
    </row>
    <row r="394" spans="1:85" x14ac:dyDescent="0.25">
      <c r="A394" t="s">
        <v>8051</v>
      </c>
      <c r="B394" t="s">
        <v>859</v>
      </c>
      <c r="C394" t="s">
        <v>8566</v>
      </c>
      <c r="D394" t="s">
        <v>6587</v>
      </c>
      <c r="E394" s="525">
        <v>45565</v>
      </c>
      <c r="F394" s="525">
        <v>45870</v>
      </c>
      <c r="G394">
        <v>22659522</v>
      </c>
      <c r="H394">
        <v>0</v>
      </c>
      <c r="I394">
        <v>33759301</v>
      </c>
      <c r="J394">
        <v>0</v>
      </c>
      <c r="K394">
        <v>5749729</v>
      </c>
      <c r="L394">
        <v>3536022</v>
      </c>
      <c r="M394">
        <v>7525292</v>
      </c>
      <c r="N394">
        <v>73229866</v>
      </c>
      <c r="O394">
        <v>2901652</v>
      </c>
      <c r="P394">
        <v>0</v>
      </c>
      <c r="Q394">
        <v>5474266</v>
      </c>
      <c r="R394">
        <v>1462494</v>
      </c>
      <c r="S394">
        <v>0</v>
      </c>
      <c r="T394">
        <v>690615</v>
      </c>
      <c r="U394">
        <v>0</v>
      </c>
      <c r="V394">
        <v>1183317</v>
      </c>
      <c r="W394">
        <v>11712344</v>
      </c>
      <c r="X394">
        <v>84942210</v>
      </c>
      <c r="Y394">
        <v>4857932</v>
      </c>
      <c r="Z394">
        <v>6067925</v>
      </c>
      <c r="AA394">
        <v>4142037</v>
      </c>
      <c r="AB394">
        <v>3050891</v>
      </c>
      <c r="AC394">
        <v>15913204</v>
      </c>
      <c r="AD394">
        <v>36334563</v>
      </c>
      <c r="AE394">
        <v>0</v>
      </c>
      <c r="AF394">
        <v>19380831</v>
      </c>
      <c r="AG394">
        <v>89747383</v>
      </c>
      <c r="AH394">
        <v>174689593</v>
      </c>
      <c r="AI394">
        <v>44765483</v>
      </c>
      <c r="AJ394">
        <v>5131895</v>
      </c>
      <c r="AK394">
        <v>3516079</v>
      </c>
      <c r="AL394">
        <v>32546389</v>
      </c>
      <c r="AM394">
        <v>0</v>
      </c>
      <c r="AN394">
        <v>9683284</v>
      </c>
      <c r="AO394">
        <v>95643130</v>
      </c>
      <c r="AP394">
        <v>42528728</v>
      </c>
      <c r="AQ394">
        <v>138171858</v>
      </c>
      <c r="AR394">
        <v>36517735</v>
      </c>
      <c r="AS394">
        <v>32576103</v>
      </c>
      <c r="AT394">
        <v>-30883699</v>
      </c>
      <c r="AU394">
        <v>15946315</v>
      </c>
      <c r="AV394">
        <v>21724552</v>
      </c>
      <c r="AW394">
        <v>0</v>
      </c>
      <c r="AX394">
        <v>0</v>
      </c>
      <c r="AY394">
        <v>-8572649</v>
      </c>
      <c r="AZ394">
        <v>30790622</v>
      </c>
      <c r="BA394">
        <v>67308357</v>
      </c>
      <c r="BB394">
        <v>522238731</v>
      </c>
      <c r="BC394">
        <v>589547089</v>
      </c>
      <c r="BD394">
        <v>23106069</v>
      </c>
      <c r="BE394">
        <v>53384166</v>
      </c>
      <c r="BF394">
        <v>393142</v>
      </c>
      <c r="BG394">
        <v>457582</v>
      </c>
      <c r="BH394">
        <v>9216978</v>
      </c>
      <c r="BI394">
        <v>86557937</v>
      </c>
      <c r="BJ394">
        <v>309970000</v>
      </c>
      <c r="BK394">
        <v>269635000</v>
      </c>
      <c r="BL394">
        <v>0</v>
      </c>
      <c r="BM394">
        <v>579605000</v>
      </c>
      <c r="BN394">
        <v>38270049</v>
      </c>
      <c r="BO394">
        <v>0</v>
      </c>
      <c r="BP394">
        <v>266322647</v>
      </c>
      <c r="BQ394">
        <v>304592696</v>
      </c>
      <c r="BR394">
        <v>35217405</v>
      </c>
      <c r="BS394">
        <v>0</v>
      </c>
      <c r="BT394">
        <v>2382</v>
      </c>
      <c r="BU394" s="1006">
        <v>116035220</v>
      </c>
      <c r="BV394">
        <v>101030574</v>
      </c>
      <c r="BW394">
        <v>5574879</v>
      </c>
      <c r="BX394" s="1006">
        <v>7226469000</v>
      </c>
      <c r="BY394">
        <v>3.48</v>
      </c>
      <c r="BZ394">
        <v>170749</v>
      </c>
      <c r="CA394">
        <v>13.14</v>
      </c>
      <c r="CB394">
        <v>443</v>
      </c>
      <c r="CC394">
        <v>10811099</v>
      </c>
      <c r="CD394">
        <v>6818094</v>
      </c>
      <c r="CE394">
        <v>23605541</v>
      </c>
      <c r="CF394">
        <v>7340784</v>
      </c>
      <c r="CG394" t="s">
        <v>7884</v>
      </c>
    </row>
    <row r="395" spans="1:85" x14ac:dyDescent="0.25">
      <c r="A395" t="s">
        <v>7959</v>
      </c>
      <c r="B395" t="s">
        <v>7881</v>
      </c>
      <c r="C395" t="s">
        <v>8567</v>
      </c>
      <c r="D395" t="s">
        <v>8568</v>
      </c>
      <c r="E395" s="525">
        <v>45657</v>
      </c>
      <c r="F395" s="525">
        <v>45784</v>
      </c>
      <c r="G395">
        <v>60110</v>
      </c>
      <c r="H395">
        <v>0</v>
      </c>
      <c r="I395">
        <v>95591</v>
      </c>
      <c r="J395">
        <v>0</v>
      </c>
      <c r="K395">
        <v>0</v>
      </c>
      <c r="L395">
        <v>0</v>
      </c>
      <c r="M395">
        <v>0</v>
      </c>
      <c r="N395">
        <v>155701</v>
      </c>
      <c r="O395">
        <v>0</v>
      </c>
      <c r="P395">
        <v>0</v>
      </c>
      <c r="Q395">
        <v>229543</v>
      </c>
      <c r="R395">
        <v>219520</v>
      </c>
      <c r="S395">
        <v>0</v>
      </c>
      <c r="T395">
        <v>116216</v>
      </c>
      <c r="U395">
        <v>0</v>
      </c>
      <c r="V395">
        <v>686</v>
      </c>
      <c r="W395">
        <v>565965</v>
      </c>
      <c r="X395">
        <v>721666</v>
      </c>
      <c r="Y395">
        <v>47245</v>
      </c>
      <c r="Z395">
        <v>33220</v>
      </c>
      <c r="AA395">
        <v>0</v>
      </c>
      <c r="AB395">
        <v>78239</v>
      </c>
      <c r="AC395">
        <v>193917</v>
      </c>
      <c r="AD395">
        <v>188001</v>
      </c>
      <c r="AE395">
        <v>0</v>
      </c>
      <c r="AF395">
        <v>8482</v>
      </c>
      <c r="AG395">
        <v>549104</v>
      </c>
      <c r="AH395">
        <v>1270770</v>
      </c>
      <c r="AI395">
        <v>704723</v>
      </c>
      <c r="AJ395">
        <v>230376</v>
      </c>
      <c r="AK395">
        <v>183619</v>
      </c>
      <c r="AL395">
        <v>244125</v>
      </c>
      <c r="AM395">
        <v>82755</v>
      </c>
      <c r="AN395">
        <v>0</v>
      </c>
      <c r="AO395">
        <v>1445598</v>
      </c>
      <c r="AP395">
        <v>0</v>
      </c>
      <c r="AQ395">
        <v>1445598</v>
      </c>
      <c r="AR395">
        <v>-174828</v>
      </c>
      <c r="AS395">
        <v>0</v>
      </c>
      <c r="AT395">
        <v>0</v>
      </c>
      <c r="AU395">
        <v>434000</v>
      </c>
      <c r="AV395">
        <v>81122</v>
      </c>
      <c r="AW395">
        <v>539940</v>
      </c>
      <c r="AX395">
        <v>0</v>
      </c>
      <c r="AY395">
        <v>0</v>
      </c>
      <c r="AZ395">
        <v>1055062</v>
      </c>
      <c r="BA395">
        <v>880234</v>
      </c>
      <c r="BB395">
        <v>0</v>
      </c>
      <c r="BC395">
        <v>0</v>
      </c>
      <c r="BD395">
        <v>69422</v>
      </c>
      <c r="BE395">
        <v>223424</v>
      </c>
      <c r="BF395">
        <v>66344</v>
      </c>
      <c r="BG395">
        <v>0</v>
      </c>
      <c r="BH395">
        <v>627679</v>
      </c>
      <c r="BI395">
        <v>986869</v>
      </c>
      <c r="BJ395">
        <v>0</v>
      </c>
      <c r="BK395">
        <v>0</v>
      </c>
      <c r="BL395">
        <v>0</v>
      </c>
      <c r="BM395">
        <v>0</v>
      </c>
      <c r="BN395">
        <v>0</v>
      </c>
      <c r="BO395">
        <v>0</v>
      </c>
      <c r="BP395">
        <v>0</v>
      </c>
      <c r="BQ395">
        <v>0</v>
      </c>
      <c r="BR395">
        <v>3441554</v>
      </c>
      <c r="BS395">
        <v>0</v>
      </c>
      <c r="BT395">
        <v>0</v>
      </c>
      <c r="BU395">
        <v>0</v>
      </c>
      <c r="BV395">
        <v>0</v>
      </c>
      <c r="BW395">
        <v>0</v>
      </c>
      <c r="BX395">
        <v>0</v>
      </c>
      <c r="BY395">
        <v>0</v>
      </c>
      <c r="BZ395">
        <v>0</v>
      </c>
      <c r="CA395">
        <v>0</v>
      </c>
      <c r="CB395">
        <v>0</v>
      </c>
      <c r="CC395">
        <v>0</v>
      </c>
      <c r="CD395">
        <v>0</v>
      </c>
      <c r="CE395">
        <v>0</v>
      </c>
      <c r="CF395">
        <v>0</v>
      </c>
      <c r="CG395" t="s">
        <v>7884</v>
      </c>
    </row>
    <row r="396" spans="1:85" x14ac:dyDescent="0.25">
      <c r="A396" t="s">
        <v>7971</v>
      </c>
      <c r="B396" t="s">
        <v>859</v>
      </c>
      <c r="C396" t="s">
        <v>8569</v>
      </c>
      <c r="D396" t="s">
        <v>6351</v>
      </c>
      <c r="E396" s="525">
        <v>45657</v>
      </c>
      <c r="F396" s="525">
        <v>45806</v>
      </c>
      <c r="G396">
        <v>12342726</v>
      </c>
      <c r="H396">
        <v>0</v>
      </c>
      <c r="I396">
        <v>21776785</v>
      </c>
      <c r="J396">
        <v>0</v>
      </c>
      <c r="K396">
        <v>1960640</v>
      </c>
      <c r="L396">
        <v>10250</v>
      </c>
      <c r="M396">
        <v>0</v>
      </c>
      <c r="N396">
        <v>36090401</v>
      </c>
      <c r="O396">
        <v>13630</v>
      </c>
      <c r="P396">
        <v>0</v>
      </c>
      <c r="Q396">
        <v>1419520</v>
      </c>
      <c r="R396">
        <v>732316</v>
      </c>
      <c r="S396">
        <v>0</v>
      </c>
      <c r="T396">
        <v>2605473</v>
      </c>
      <c r="U396">
        <v>250745</v>
      </c>
      <c r="V396">
        <v>2830226</v>
      </c>
      <c r="W396">
        <v>7851910</v>
      </c>
      <c r="X396">
        <v>43942311</v>
      </c>
      <c r="Y396">
        <v>998903</v>
      </c>
      <c r="Z396">
        <v>3699763</v>
      </c>
      <c r="AA396">
        <v>2343411</v>
      </c>
      <c r="AB396">
        <v>1765816</v>
      </c>
      <c r="AC396">
        <v>15948367</v>
      </c>
      <c r="AD396">
        <v>56013214</v>
      </c>
      <c r="AE396">
        <v>9377406</v>
      </c>
      <c r="AF396">
        <v>686936</v>
      </c>
      <c r="AG396">
        <v>90833816</v>
      </c>
      <c r="AH396">
        <v>134776127</v>
      </c>
      <c r="AI396">
        <v>36272529</v>
      </c>
      <c r="AJ396">
        <v>3694034</v>
      </c>
      <c r="AK396">
        <v>4031721</v>
      </c>
      <c r="AL396">
        <v>32742486</v>
      </c>
      <c r="AM396">
        <v>1405558</v>
      </c>
      <c r="AN396">
        <v>7973875</v>
      </c>
      <c r="AO396">
        <v>86120203</v>
      </c>
      <c r="AP396">
        <v>43420128</v>
      </c>
      <c r="AQ396">
        <v>129540331</v>
      </c>
      <c r="AR396">
        <v>5235796</v>
      </c>
      <c r="AS396">
        <v>14660977</v>
      </c>
      <c r="AT396">
        <v>-10615681</v>
      </c>
      <c r="AU396">
        <v>15236787</v>
      </c>
      <c r="AV396" s="1006">
        <v>17016030</v>
      </c>
      <c r="AW396">
        <v>0</v>
      </c>
      <c r="AX396">
        <v>0</v>
      </c>
      <c r="AY396">
        <v>20762961</v>
      </c>
      <c r="AZ396">
        <v>57061074</v>
      </c>
      <c r="BA396">
        <v>62296870</v>
      </c>
      <c r="BB396">
        <v>900243837</v>
      </c>
      <c r="BC396">
        <v>962540707</v>
      </c>
      <c r="BD396">
        <v>11558961</v>
      </c>
      <c r="BE396">
        <v>216216904</v>
      </c>
      <c r="BF396" s="1006">
        <v>15152020</v>
      </c>
      <c r="BG396">
        <v>0</v>
      </c>
      <c r="BH396">
        <v>5453807</v>
      </c>
      <c r="BI396">
        <v>248381692</v>
      </c>
      <c r="BJ396">
        <v>16069660</v>
      </c>
      <c r="BK396">
        <v>217401080</v>
      </c>
      <c r="BL396" s="1006">
        <v>85900000</v>
      </c>
      <c r="BM396">
        <v>319370740</v>
      </c>
      <c r="BN396">
        <v>27280255</v>
      </c>
      <c r="BO396">
        <v>0</v>
      </c>
      <c r="BP396">
        <v>66605730</v>
      </c>
      <c r="BQ396">
        <v>93885985</v>
      </c>
      <c r="BR396">
        <v>271926043</v>
      </c>
      <c r="BS396">
        <v>0</v>
      </c>
      <c r="BT396">
        <v>4833028</v>
      </c>
      <c r="BU396">
        <v>3361899</v>
      </c>
      <c r="BV396">
        <v>-2236223</v>
      </c>
      <c r="BW396">
        <v>4474715</v>
      </c>
      <c r="BX396">
        <v>5131585184</v>
      </c>
      <c r="BY396">
        <v>4.45</v>
      </c>
      <c r="BZ396">
        <v>157788</v>
      </c>
      <c r="CA396">
        <v>8.07</v>
      </c>
      <c r="CB396">
        <v>301</v>
      </c>
      <c r="CC396">
        <v>10720525</v>
      </c>
      <c r="CD396">
        <v>2203801</v>
      </c>
      <c r="CE396">
        <v>6327060</v>
      </c>
      <c r="CF396">
        <v>476807</v>
      </c>
      <c r="CG396" t="s">
        <v>7884</v>
      </c>
    </row>
    <row r="397" spans="1:85" x14ac:dyDescent="0.25">
      <c r="A397" t="s">
        <v>7889</v>
      </c>
      <c r="B397" t="s">
        <v>7881</v>
      </c>
      <c r="C397" t="s">
        <v>8570</v>
      </c>
      <c r="D397" t="s">
        <v>8571</v>
      </c>
      <c r="E397" s="525">
        <v>45473</v>
      </c>
      <c r="F397" s="525">
        <v>45789</v>
      </c>
      <c r="G397">
        <v>32278</v>
      </c>
      <c r="H397">
        <v>0</v>
      </c>
      <c r="I397">
        <v>19875</v>
      </c>
      <c r="J397">
        <v>0</v>
      </c>
      <c r="K397">
        <v>0</v>
      </c>
      <c r="L397">
        <v>0</v>
      </c>
      <c r="M397">
        <v>0</v>
      </c>
      <c r="N397">
        <v>52153</v>
      </c>
      <c r="O397">
        <v>0</v>
      </c>
      <c r="P397">
        <v>78665</v>
      </c>
      <c r="Q397">
        <v>664681</v>
      </c>
      <c r="R397">
        <v>182212</v>
      </c>
      <c r="S397">
        <v>0</v>
      </c>
      <c r="T397">
        <v>2180317</v>
      </c>
      <c r="U397">
        <v>0</v>
      </c>
      <c r="V397">
        <v>0</v>
      </c>
      <c r="W397">
        <v>3105875</v>
      </c>
      <c r="X397">
        <v>3158028</v>
      </c>
      <c r="Y397">
        <v>0</v>
      </c>
      <c r="Z397">
        <v>17600</v>
      </c>
      <c r="AA397">
        <v>0</v>
      </c>
      <c r="AB397">
        <v>99657</v>
      </c>
      <c r="AC397">
        <v>1106</v>
      </c>
      <c r="AD397">
        <v>0</v>
      </c>
      <c r="AE397">
        <v>0</v>
      </c>
      <c r="AF397">
        <v>25393</v>
      </c>
      <c r="AG397">
        <v>143756</v>
      </c>
      <c r="AH397">
        <v>3301784</v>
      </c>
      <c r="AI397">
        <v>914192</v>
      </c>
      <c r="AJ397">
        <v>152896</v>
      </c>
      <c r="AK397">
        <v>1985110</v>
      </c>
      <c r="AL397">
        <v>57471</v>
      </c>
      <c r="AM397">
        <v>0</v>
      </c>
      <c r="AN397">
        <v>535757</v>
      </c>
      <c r="AO397">
        <v>3645426</v>
      </c>
      <c r="AP397">
        <v>0</v>
      </c>
      <c r="AQ397">
        <v>3645426</v>
      </c>
      <c r="AR397">
        <v>-343642</v>
      </c>
      <c r="AS397">
        <v>8920</v>
      </c>
      <c r="AT397">
        <v>0</v>
      </c>
      <c r="AU397">
        <v>5769502</v>
      </c>
      <c r="AV397">
        <v>29147</v>
      </c>
      <c r="AW397">
        <v>0</v>
      </c>
      <c r="AX397">
        <v>0</v>
      </c>
      <c r="AY397">
        <v>0</v>
      </c>
      <c r="AZ397">
        <v>5807569</v>
      </c>
      <c r="BA397">
        <v>5463927</v>
      </c>
      <c r="BB397">
        <v>33484777</v>
      </c>
      <c r="BC397">
        <v>33855735</v>
      </c>
      <c r="BD397">
        <v>0</v>
      </c>
      <c r="BE397">
        <v>0</v>
      </c>
      <c r="BF397">
        <v>0</v>
      </c>
      <c r="BG397">
        <v>0</v>
      </c>
      <c r="BH397">
        <v>5479965</v>
      </c>
      <c r="BI397">
        <v>5479965</v>
      </c>
      <c r="BJ397">
        <v>0</v>
      </c>
      <c r="BK397">
        <v>0</v>
      </c>
      <c r="BL397">
        <v>0</v>
      </c>
      <c r="BM397">
        <v>0</v>
      </c>
      <c r="BN397">
        <v>0</v>
      </c>
      <c r="BO397">
        <v>0</v>
      </c>
      <c r="BP397">
        <v>0</v>
      </c>
      <c r="BQ397">
        <v>0</v>
      </c>
      <c r="BR397">
        <v>0</v>
      </c>
      <c r="BS397">
        <v>0</v>
      </c>
      <c r="BT397">
        <v>0</v>
      </c>
      <c r="BU397">
        <v>0</v>
      </c>
      <c r="BV397">
        <v>0</v>
      </c>
      <c r="BW397">
        <v>6842</v>
      </c>
      <c r="BX397" s="1006">
        <v>13404500</v>
      </c>
      <c r="BY397">
        <v>11.9</v>
      </c>
      <c r="BZ397">
        <v>0</v>
      </c>
      <c r="CA397">
        <v>7.62</v>
      </c>
      <c r="CB397">
        <v>0</v>
      </c>
      <c r="CC397">
        <v>1434</v>
      </c>
      <c r="CD397">
        <v>7542</v>
      </c>
      <c r="CE397">
        <v>290076</v>
      </c>
      <c r="CF397">
        <v>4371</v>
      </c>
      <c r="CG397" t="s">
        <v>7884</v>
      </c>
    </row>
    <row r="398" spans="1:85" x14ac:dyDescent="0.25">
      <c r="A398" t="s">
        <v>8051</v>
      </c>
      <c r="B398" t="s">
        <v>7881</v>
      </c>
      <c r="C398" t="s">
        <v>8572</v>
      </c>
      <c r="D398" t="s">
        <v>8573</v>
      </c>
      <c r="E398" s="525">
        <v>45657</v>
      </c>
      <c r="F398" s="525">
        <v>45644</v>
      </c>
      <c r="G398">
        <v>0</v>
      </c>
      <c r="H398">
        <v>0</v>
      </c>
      <c r="I398">
        <v>107750</v>
      </c>
      <c r="J398">
        <v>0</v>
      </c>
      <c r="K398">
        <v>0</v>
      </c>
      <c r="L398">
        <v>0</v>
      </c>
      <c r="M398">
        <v>0</v>
      </c>
      <c r="N398">
        <v>107750</v>
      </c>
      <c r="O398">
        <v>0</v>
      </c>
      <c r="P398">
        <v>67153</v>
      </c>
      <c r="Q398">
        <v>18682</v>
      </c>
      <c r="R398">
        <v>290477</v>
      </c>
      <c r="S398">
        <v>0</v>
      </c>
      <c r="T398">
        <v>667222</v>
      </c>
      <c r="U398">
        <v>23600</v>
      </c>
      <c r="V398">
        <v>0</v>
      </c>
      <c r="W398">
        <v>1067134</v>
      </c>
      <c r="X398">
        <v>1174884</v>
      </c>
      <c r="Y398">
        <v>634646</v>
      </c>
      <c r="Z398">
        <v>0</v>
      </c>
      <c r="AA398">
        <v>0</v>
      </c>
      <c r="AB398">
        <v>0</v>
      </c>
      <c r="AC398">
        <v>0</v>
      </c>
      <c r="AD398">
        <v>0</v>
      </c>
      <c r="AE398">
        <v>0</v>
      </c>
      <c r="AF398">
        <v>30578</v>
      </c>
      <c r="AG398">
        <v>665224</v>
      </c>
      <c r="AH398">
        <v>1840108</v>
      </c>
      <c r="AI398">
        <v>975517</v>
      </c>
      <c r="AJ398">
        <v>165392</v>
      </c>
      <c r="AK398">
        <v>45254</v>
      </c>
      <c r="AL398">
        <v>866850</v>
      </c>
      <c r="AM398">
        <v>95552</v>
      </c>
      <c r="AN398">
        <v>1026651</v>
      </c>
      <c r="AO398">
        <v>3175216</v>
      </c>
      <c r="AP398">
        <v>0</v>
      </c>
      <c r="AQ398">
        <v>3175216</v>
      </c>
      <c r="AR398">
        <v>-1335108</v>
      </c>
      <c r="AS398">
        <v>14514</v>
      </c>
      <c r="AT398">
        <v>0</v>
      </c>
      <c r="AU398">
        <v>570797</v>
      </c>
      <c r="AV398">
        <v>0</v>
      </c>
      <c r="AW398">
        <v>777057</v>
      </c>
      <c r="AX398">
        <v>0</v>
      </c>
      <c r="AY398">
        <v>0</v>
      </c>
      <c r="AZ398">
        <v>1362368</v>
      </c>
      <c r="BA398">
        <v>27260</v>
      </c>
      <c r="BB398">
        <v>0</v>
      </c>
      <c r="BC398">
        <v>0</v>
      </c>
      <c r="BD398">
        <v>69042</v>
      </c>
      <c r="BE398">
        <v>0</v>
      </c>
      <c r="BF398">
        <v>0</v>
      </c>
      <c r="BG398">
        <v>0</v>
      </c>
      <c r="BH398">
        <v>0</v>
      </c>
      <c r="BI398">
        <v>69042</v>
      </c>
      <c r="BJ398">
        <v>0</v>
      </c>
      <c r="BK398">
        <v>0</v>
      </c>
      <c r="BL398">
        <v>0</v>
      </c>
      <c r="BM398">
        <v>0</v>
      </c>
      <c r="BN398">
        <v>0</v>
      </c>
      <c r="BO398">
        <v>0</v>
      </c>
      <c r="BP398">
        <v>0</v>
      </c>
      <c r="BQ398">
        <v>0</v>
      </c>
      <c r="BR398">
        <v>0</v>
      </c>
      <c r="BS398">
        <v>0</v>
      </c>
      <c r="BT398">
        <v>0</v>
      </c>
      <c r="BU398">
        <v>0</v>
      </c>
      <c r="BV398">
        <v>0</v>
      </c>
      <c r="BW398">
        <v>0</v>
      </c>
      <c r="BX398">
        <v>0</v>
      </c>
      <c r="BY398">
        <v>0</v>
      </c>
      <c r="BZ398">
        <v>0</v>
      </c>
      <c r="CA398">
        <v>0</v>
      </c>
      <c r="CB398">
        <v>0</v>
      </c>
      <c r="CC398">
        <v>0</v>
      </c>
      <c r="CD398">
        <v>0</v>
      </c>
      <c r="CE398">
        <v>0</v>
      </c>
      <c r="CF398">
        <v>0</v>
      </c>
      <c r="CG398" t="s">
        <v>7884</v>
      </c>
    </row>
    <row r="399" spans="1:85" x14ac:dyDescent="0.25">
      <c r="A399" t="s">
        <v>7964</v>
      </c>
      <c r="B399" t="s">
        <v>7881</v>
      </c>
      <c r="C399" t="s">
        <v>8574</v>
      </c>
      <c r="D399" t="s">
        <v>8575</v>
      </c>
      <c r="E399" s="525">
        <v>45382</v>
      </c>
      <c r="F399" s="525">
        <v>45481</v>
      </c>
      <c r="G399">
        <v>0</v>
      </c>
      <c r="H399">
        <v>0</v>
      </c>
      <c r="I399">
        <v>255616</v>
      </c>
      <c r="J399">
        <v>0</v>
      </c>
      <c r="K399">
        <v>0</v>
      </c>
      <c r="L399">
        <v>0</v>
      </c>
      <c r="M399">
        <v>0</v>
      </c>
      <c r="N399">
        <v>255616</v>
      </c>
      <c r="O399">
        <v>0</v>
      </c>
      <c r="P399">
        <v>0</v>
      </c>
      <c r="Q399">
        <v>46485</v>
      </c>
      <c r="R399">
        <v>38053</v>
      </c>
      <c r="S399">
        <v>0</v>
      </c>
      <c r="T399">
        <v>222228</v>
      </c>
      <c r="U399">
        <v>0</v>
      </c>
      <c r="V399">
        <v>0</v>
      </c>
      <c r="W399">
        <v>306766</v>
      </c>
      <c r="X399">
        <v>562382</v>
      </c>
      <c r="Y399">
        <v>0</v>
      </c>
      <c r="Z399">
        <v>1020</v>
      </c>
      <c r="AA399">
        <v>0</v>
      </c>
      <c r="AB399">
        <v>0</v>
      </c>
      <c r="AC399">
        <v>4561</v>
      </c>
      <c r="AD399">
        <v>49652</v>
      </c>
      <c r="AE399">
        <v>0</v>
      </c>
      <c r="AF399">
        <v>0</v>
      </c>
      <c r="AG399">
        <v>55233</v>
      </c>
      <c r="AH399">
        <v>617615</v>
      </c>
      <c r="AI399">
        <v>538250</v>
      </c>
      <c r="AJ399">
        <v>97689</v>
      </c>
      <c r="AK399">
        <v>2280</v>
      </c>
      <c r="AL399">
        <v>460706</v>
      </c>
      <c r="AM399">
        <v>80502</v>
      </c>
      <c r="AN399">
        <v>5522895</v>
      </c>
      <c r="AO399">
        <v>6702322</v>
      </c>
      <c r="AP399">
        <v>2435968</v>
      </c>
      <c r="AQ399">
        <v>9138290</v>
      </c>
      <c r="AR399">
        <v>-8520675</v>
      </c>
      <c r="AS399">
        <v>31534</v>
      </c>
      <c r="AT399">
        <v>-492830</v>
      </c>
      <c r="AU399">
        <v>2427583</v>
      </c>
      <c r="AV399">
        <v>26216</v>
      </c>
      <c r="AW399">
        <v>0</v>
      </c>
      <c r="AX399">
        <v>0</v>
      </c>
      <c r="AY399">
        <v>4655195</v>
      </c>
      <c r="AZ399">
        <v>6647698</v>
      </c>
      <c r="BA399">
        <v>-1872977</v>
      </c>
      <c r="BB399">
        <v>0</v>
      </c>
      <c r="BC399">
        <v>0</v>
      </c>
      <c r="BD399">
        <v>376521</v>
      </c>
      <c r="BE399">
        <v>3986969</v>
      </c>
      <c r="BF399">
        <v>0</v>
      </c>
      <c r="BG399">
        <v>0</v>
      </c>
      <c r="BH399">
        <v>0</v>
      </c>
      <c r="BI399">
        <v>4363490</v>
      </c>
      <c r="BJ399">
        <v>5975000</v>
      </c>
      <c r="BK399">
        <v>2556121</v>
      </c>
      <c r="BL399">
        <v>0</v>
      </c>
      <c r="BM399">
        <v>8531121</v>
      </c>
      <c r="BN399">
        <v>0</v>
      </c>
      <c r="BO399">
        <v>0</v>
      </c>
      <c r="BP399">
        <v>0</v>
      </c>
      <c r="BQ399">
        <v>0</v>
      </c>
      <c r="BR399">
        <v>0</v>
      </c>
      <c r="BS399">
        <v>5975000</v>
      </c>
      <c r="BT399">
        <v>0</v>
      </c>
      <c r="BU399">
        <v>2556121</v>
      </c>
      <c r="BV399">
        <v>0</v>
      </c>
      <c r="BW399">
        <v>5763</v>
      </c>
      <c r="BX399">
        <v>0</v>
      </c>
      <c r="BY399">
        <v>0</v>
      </c>
      <c r="BZ399">
        <v>0</v>
      </c>
      <c r="CA399">
        <v>44.35</v>
      </c>
      <c r="CB399">
        <v>5</v>
      </c>
      <c r="CC399">
        <v>272421</v>
      </c>
      <c r="CD399">
        <v>8941</v>
      </c>
      <c r="CE399">
        <v>40544</v>
      </c>
      <c r="CF399">
        <v>53880</v>
      </c>
      <c r="CG399" t="s">
        <v>7884</v>
      </c>
    </row>
    <row r="400" spans="1:85" x14ac:dyDescent="0.25">
      <c r="A400" t="s">
        <v>7907</v>
      </c>
      <c r="B400" t="s">
        <v>859</v>
      </c>
      <c r="C400" t="s">
        <v>8576</v>
      </c>
      <c r="D400" t="s">
        <v>6599</v>
      </c>
      <c r="E400" s="525">
        <v>45473</v>
      </c>
      <c r="F400" s="525">
        <v>45775</v>
      </c>
      <c r="G400">
        <v>22491087</v>
      </c>
      <c r="H400">
        <v>0</v>
      </c>
      <c r="I400">
        <v>47248144</v>
      </c>
      <c r="J400">
        <v>0</v>
      </c>
      <c r="K400">
        <v>5884787</v>
      </c>
      <c r="L400">
        <v>2441122</v>
      </c>
      <c r="M400">
        <v>0</v>
      </c>
      <c r="N400">
        <v>78065140</v>
      </c>
      <c r="O400">
        <v>416804</v>
      </c>
      <c r="P400">
        <v>0</v>
      </c>
      <c r="Q400">
        <v>10348202</v>
      </c>
      <c r="R400">
        <v>914947</v>
      </c>
      <c r="S400">
        <v>0</v>
      </c>
      <c r="T400">
        <v>764114</v>
      </c>
      <c r="U400">
        <v>0</v>
      </c>
      <c r="V400">
        <v>3133144</v>
      </c>
      <c r="W400">
        <v>15577211</v>
      </c>
      <c r="X400">
        <v>93642351</v>
      </c>
      <c r="Y400">
        <v>301981</v>
      </c>
      <c r="Z400">
        <v>7136378</v>
      </c>
      <c r="AA400">
        <v>3864784</v>
      </c>
      <c r="AB400">
        <v>2318134</v>
      </c>
      <c r="AC400">
        <v>22400444</v>
      </c>
      <c r="AD400">
        <v>43900298</v>
      </c>
      <c r="AE400">
        <v>0</v>
      </c>
      <c r="AF400">
        <v>1147117</v>
      </c>
      <c r="AG400">
        <v>81069136</v>
      </c>
      <c r="AH400">
        <v>174711487</v>
      </c>
      <c r="AI400">
        <v>17919977</v>
      </c>
      <c r="AJ400">
        <v>5838363</v>
      </c>
      <c r="AK400">
        <v>3337818</v>
      </c>
      <c r="AL400">
        <v>91011215</v>
      </c>
      <c r="AM400">
        <v>1961213</v>
      </c>
      <c r="AN400">
        <v>208161</v>
      </c>
      <c r="AO400">
        <v>120276747</v>
      </c>
      <c r="AP400">
        <v>32997734</v>
      </c>
      <c r="AQ400">
        <v>153274481</v>
      </c>
      <c r="AR400">
        <v>21437006</v>
      </c>
      <c r="AS400">
        <v>23322725</v>
      </c>
      <c r="AT400">
        <v>-767</v>
      </c>
      <c r="AU400">
        <v>4611049</v>
      </c>
      <c r="AV400">
        <v>21581448</v>
      </c>
      <c r="AW400">
        <v>40786</v>
      </c>
      <c r="AX400">
        <v>0</v>
      </c>
      <c r="AY400">
        <v>591189</v>
      </c>
      <c r="AZ400">
        <v>50146430</v>
      </c>
      <c r="BA400">
        <v>71583436</v>
      </c>
      <c r="BB400">
        <v>903258894</v>
      </c>
      <c r="BC400" s="1006">
        <v>974842330</v>
      </c>
      <c r="BD400">
        <v>2023992</v>
      </c>
      <c r="BE400">
        <v>16902815</v>
      </c>
      <c r="BF400">
        <v>88834</v>
      </c>
      <c r="BG400">
        <v>113530</v>
      </c>
      <c r="BH400">
        <v>1989706</v>
      </c>
      <c r="BI400">
        <v>21118877</v>
      </c>
      <c r="BJ400">
        <v>0</v>
      </c>
      <c r="BK400">
        <v>0</v>
      </c>
      <c r="BL400">
        <v>0</v>
      </c>
      <c r="BM400">
        <v>0</v>
      </c>
      <c r="BN400">
        <v>0</v>
      </c>
      <c r="BO400">
        <v>0</v>
      </c>
      <c r="BP400">
        <v>51334491</v>
      </c>
      <c r="BQ400">
        <v>51334491</v>
      </c>
      <c r="BR400">
        <v>396285826</v>
      </c>
      <c r="BS400">
        <v>0</v>
      </c>
      <c r="BT400">
        <v>140145</v>
      </c>
      <c r="BU400">
        <v>0</v>
      </c>
      <c r="BV400">
        <v>0</v>
      </c>
      <c r="BW400">
        <v>5693657</v>
      </c>
      <c r="BX400">
        <v>6437934687</v>
      </c>
      <c r="BY400">
        <v>3.56</v>
      </c>
      <c r="BZ400">
        <v>288340</v>
      </c>
      <c r="CA400">
        <v>13.71</v>
      </c>
      <c r="CB400">
        <v>128</v>
      </c>
      <c r="CC400">
        <v>20653392</v>
      </c>
      <c r="CD400">
        <v>5829174</v>
      </c>
      <c r="CE400">
        <v>31036856</v>
      </c>
      <c r="CF400">
        <v>0</v>
      </c>
      <c r="CG400" t="s">
        <v>7884</v>
      </c>
    </row>
    <row r="401" spans="1:85" x14ac:dyDescent="0.25">
      <c r="A401" t="s">
        <v>8066</v>
      </c>
      <c r="B401" t="s">
        <v>7886</v>
      </c>
      <c r="C401" t="s">
        <v>8577</v>
      </c>
      <c r="D401" t="s">
        <v>6621</v>
      </c>
      <c r="E401" s="525">
        <v>45473</v>
      </c>
      <c r="F401" s="525">
        <v>45755</v>
      </c>
      <c r="G401">
        <v>1252736</v>
      </c>
      <c r="H401">
        <v>0</v>
      </c>
      <c r="I401">
        <v>2475343</v>
      </c>
      <c r="J401">
        <v>0</v>
      </c>
      <c r="K401">
        <v>0</v>
      </c>
      <c r="L401">
        <v>0</v>
      </c>
      <c r="M401">
        <v>874708</v>
      </c>
      <c r="N401">
        <v>4602787</v>
      </c>
      <c r="O401">
        <v>224617</v>
      </c>
      <c r="P401">
        <v>190123</v>
      </c>
      <c r="Q401">
        <v>356964</v>
      </c>
      <c r="R401">
        <v>1171766</v>
      </c>
      <c r="S401">
        <v>0</v>
      </c>
      <c r="T401">
        <v>3438606</v>
      </c>
      <c r="U401">
        <v>90687</v>
      </c>
      <c r="V401">
        <v>37163</v>
      </c>
      <c r="W401">
        <v>5509926</v>
      </c>
      <c r="X401">
        <v>10112713</v>
      </c>
      <c r="Y401">
        <v>864130</v>
      </c>
      <c r="Z401">
        <v>435573</v>
      </c>
      <c r="AA401">
        <v>274520</v>
      </c>
      <c r="AB401">
        <v>191882</v>
      </c>
      <c r="AC401">
        <v>4552431</v>
      </c>
      <c r="AD401">
        <v>7065431</v>
      </c>
      <c r="AE401">
        <v>0</v>
      </c>
      <c r="AF401">
        <v>2438130</v>
      </c>
      <c r="AG401">
        <v>15822097</v>
      </c>
      <c r="AH401">
        <v>25934810</v>
      </c>
      <c r="AI401">
        <v>8718682</v>
      </c>
      <c r="AJ401">
        <v>1132590</v>
      </c>
      <c r="AK401">
        <v>1778322</v>
      </c>
      <c r="AL401">
        <v>3027033</v>
      </c>
      <c r="AM401">
        <v>392104</v>
      </c>
      <c r="AN401">
        <v>284069</v>
      </c>
      <c r="AO401">
        <v>15332800</v>
      </c>
      <c r="AP401">
        <v>8867884</v>
      </c>
      <c r="AQ401">
        <v>24200684</v>
      </c>
      <c r="AR401">
        <v>1734126</v>
      </c>
      <c r="AS401">
        <v>3294494</v>
      </c>
      <c r="AT401">
        <v>-1783767</v>
      </c>
      <c r="AU401">
        <v>1901596</v>
      </c>
      <c r="AV401">
        <v>2750903</v>
      </c>
      <c r="AW401">
        <v>0</v>
      </c>
      <c r="AX401">
        <v>0</v>
      </c>
      <c r="AY401">
        <v>299349</v>
      </c>
      <c r="AZ401">
        <v>6462575</v>
      </c>
      <c r="BA401">
        <v>8196701</v>
      </c>
      <c r="BB401">
        <v>144744232</v>
      </c>
      <c r="BC401">
        <v>152954232</v>
      </c>
      <c r="BD401">
        <v>2609879</v>
      </c>
      <c r="BE401">
        <v>1589780</v>
      </c>
      <c r="BF401">
        <v>0</v>
      </c>
      <c r="BG401">
        <v>0</v>
      </c>
      <c r="BH401">
        <v>2313054</v>
      </c>
      <c r="BI401">
        <v>6512713</v>
      </c>
      <c r="BJ401">
        <v>40825000</v>
      </c>
      <c r="BK401">
        <v>1123412</v>
      </c>
      <c r="BL401" s="1006">
        <v>13050000</v>
      </c>
      <c r="BM401">
        <v>54998412</v>
      </c>
      <c r="BN401">
        <v>7161490</v>
      </c>
      <c r="BO401">
        <v>0</v>
      </c>
      <c r="BP401">
        <v>90414900</v>
      </c>
      <c r="BQ401">
        <v>97576390</v>
      </c>
      <c r="BR401">
        <v>55377842</v>
      </c>
      <c r="BS401">
        <v>0</v>
      </c>
      <c r="BT401">
        <v>0</v>
      </c>
      <c r="BU401">
        <v>5603431</v>
      </c>
      <c r="BV401">
        <v>2852528</v>
      </c>
      <c r="BW401">
        <v>682963</v>
      </c>
      <c r="BX401">
        <v>865581293</v>
      </c>
      <c r="BY401">
        <v>1.7</v>
      </c>
      <c r="BZ401">
        <v>10428</v>
      </c>
      <c r="CA401">
        <v>6.74</v>
      </c>
      <c r="CB401">
        <v>115</v>
      </c>
      <c r="CC401">
        <v>1481838</v>
      </c>
      <c r="CD401">
        <v>2255834</v>
      </c>
      <c r="CE401">
        <v>3043133</v>
      </c>
      <c r="CF401">
        <v>0</v>
      </c>
      <c r="CG401" t="s">
        <v>7884</v>
      </c>
    </row>
    <row r="402" spans="1:85" x14ac:dyDescent="0.25">
      <c r="A402" t="s">
        <v>8022</v>
      </c>
      <c r="B402" t="s">
        <v>7881</v>
      </c>
      <c r="C402" t="s">
        <v>8578</v>
      </c>
      <c r="D402" t="s">
        <v>8579</v>
      </c>
      <c r="E402" s="525">
        <v>45473</v>
      </c>
      <c r="F402" s="525">
        <v>45849</v>
      </c>
      <c r="G402">
        <v>66038</v>
      </c>
      <c r="H402">
        <v>0</v>
      </c>
      <c r="I402">
        <v>102002</v>
      </c>
      <c r="J402">
        <v>0</v>
      </c>
      <c r="K402">
        <v>0</v>
      </c>
      <c r="L402">
        <v>0</v>
      </c>
      <c r="M402">
        <v>0</v>
      </c>
      <c r="N402">
        <v>168040</v>
      </c>
      <c r="O402">
        <v>0</v>
      </c>
      <c r="P402">
        <v>352977</v>
      </c>
      <c r="Q402">
        <v>93590</v>
      </c>
      <c r="R402">
        <v>178350</v>
      </c>
      <c r="S402">
        <v>0</v>
      </c>
      <c r="T402">
        <v>65299</v>
      </c>
      <c r="U402">
        <v>0</v>
      </c>
      <c r="V402">
        <v>0</v>
      </c>
      <c r="W402">
        <v>690216</v>
      </c>
      <c r="X402">
        <v>858256</v>
      </c>
      <c r="Y402">
        <v>3113255</v>
      </c>
      <c r="Z402">
        <v>0</v>
      </c>
      <c r="AA402">
        <v>0</v>
      </c>
      <c r="AB402">
        <v>15155</v>
      </c>
      <c r="AC402">
        <v>114677</v>
      </c>
      <c r="AD402">
        <v>4980</v>
      </c>
      <c r="AE402">
        <v>0</v>
      </c>
      <c r="AF402">
        <v>0</v>
      </c>
      <c r="AG402">
        <v>3248067</v>
      </c>
      <c r="AH402">
        <v>4106323</v>
      </c>
      <c r="AI402">
        <v>2105836</v>
      </c>
      <c r="AJ402">
        <v>281028</v>
      </c>
      <c r="AK402">
        <v>56001</v>
      </c>
      <c r="AL402">
        <v>288791</v>
      </c>
      <c r="AM402">
        <v>238149</v>
      </c>
      <c r="AN402">
        <v>512691</v>
      </c>
      <c r="AO402">
        <v>3482496</v>
      </c>
      <c r="AP402">
        <v>3049367</v>
      </c>
      <c r="AQ402">
        <v>6531863</v>
      </c>
      <c r="AR402">
        <v>-2425540</v>
      </c>
      <c r="AS402">
        <v>552864</v>
      </c>
      <c r="AT402">
        <v>-459562</v>
      </c>
      <c r="AU402">
        <v>865149</v>
      </c>
      <c r="AV402">
        <v>82071</v>
      </c>
      <c r="AW402">
        <v>-195017</v>
      </c>
      <c r="AX402">
        <v>0</v>
      </c>
      <c r="AY402">
        <v>2028503</v>
      </c>
      <c r="AZ402">
        <v>2874008</v>
      </c>
      <c r="BA402">
        <v>448468</v>
      </c>
      <c r="BB402">
        <v>43442262</v>
      </c>
      <c r="BC402" s="1006">
        <v>43890730</v>
      </c>
      <c r="BD402">
        <v>722835</v>
      </c>
      <c r="BE402">
        <v>0</v>
      </c>
      <c r="BF402">
        <v>0</v>
      </c>
      <c r="BG402">
        <v>0</v>
      </c>
      <c r="BH402">
        <v>3161174</v>
      </c>
      <c r="BI402">
        <v>3884009</v>
      </c>
      <c r="BJ402">
        <v>13100579</v>
      </c>
      <c r="BK402">
        <v>0</v>
      </c>
      <c r="BL402">
        <v>0</v>
      </c>
      <c r="BM402">
        <v>13100579</v>
      </c>
      <c r="BN402">
        <v>0</v>
      </c>
      <c r="BO402">
        <v>0</v>
      </c>
      <c r="BP402">
        <v>0</v>
      </c>
      <c r="BQ402">
        <v>0</v>
      </c>
      <c r="BR402">
        <v>5610025</v>
      </c>
      <c r="BS402">
        <v>0</v>
      </c>
      <c r="BT402">
        <v>0</v>
      </c>
      <c r="BU402">
        <v>167135</v>
      </c>
      <c r="BV402">
        <v>1633272</v>
      </c>
      <c r="BW402">
        <v>27056</v>
      </c>
      <c r="BX402" s="1006">
        <v>20540000</v>
      </c>
      <c r="BY402">
        <v>1.8</v>
      </c>
      <c r="BZ402">
        <v>426506</v>
      </c>
      <c r="CA402">
        <v>6.21</v>
      </c>
      <c r="CB402">
        <v>16</v>
      </c>
      <c r="CC402">
        <v>0</v>
      </c>
      <c r="CD402">
        <v>78649</v>
      </c>
      <c r="CE402">
        <v>118299</v>
      </c>
      <c r="CF402">
        <v>96688</v>
      </c>
      <c r="CG402" t="s">
        <v>7884</v>
      </c>
    </row>
    <row r="403" spans="1:85" x14ac:dyDescent="0.25">
      <c r="A403" t="s">
        <v>8056</v>
      </c>
      <c r="B403" t="s">
        <v>7881</v>
      </c>
      <c r="C403" t="s">
        <v>8580</v>
      </c>
      <c r="D403" t="s">
        <v>8581</v>
      </c>
      <c r="E403" s="525">
        <v>45565</v>
      </c>
      <c r="F403" s="525">
        <v>45721</v>
      </c>
      <c r="G403">
        <v>91092</v>
      </c>
      <c r="H403">
        <v>0</v>
      </c>
      <c r="I403">
        <v>0</v>
      </c>
      <c r="J403">
        <v>0</v>
      </c>
      <c r="K403">
        <v>0</v>
      </c>
      <c r="L403">
        <v>0</v>
      </c>
      <c r="M403">
        <v>0</v>
      </c>
      <c r="N403">
        <v>91092</v>
      </c>
      <c r="O403">
        <v>6872</v>
      </c>
      <c r="P403">
        <v>0</v>
      </c>
      <c r="Q403">
        <v>0</v>
      </c>
      <c r="R403">
        <v>480652</v>
      </c>
      <c r="S403">
        <v>0</v>
      </c>
      <c r="T403">
        <v>69905</v>
      </c>
      <c r="U403">
        <v>0</v>
      </c>
      <c r="V403">
        <v>0</v>
      </c>
      <c r="W403">
        <v>557429</v>
      </c>
      <c r="X403">
        <v>648521</v>
      </c>
      <c r="Y403">
        <v>615872</v>
      </c>
      <c r="Z403">
        <v>0</v>
      </c>
      <c r="AA403">
        <v>0</v>
      </c>
      <c r="AB403">
        <v>0</v>
      </c>
      <c r="AC403">
        <v>111726</v>
      </c>
      <c r="AD403">
        <v>665482</v>
      </c>
      <c r="AE403">
        <v>0</v>
      </c>
      <c r="AF403">
        <v>15718</v>
      </c>
      <c r="AG403">
        <v>1408798</v>
      </c>
      <c r="AH403">
        <v>2057319</v>
      </c>
      <c r="AI403">
        <v>1281855</v>
      </c>
      <c r="AJ403">
        <v>163380</v>
      </c>
      <c r="AK403">
        <v>142039</v>
      </c>
      <c r="AL403">
        <v>90889</v>
      </c>
      <c r="AM403">
        <v>315093</v>
      </c>
      <c r="AN403">
        <v>1840570</v>
      </c>
      <c r="AO403">
        <v>3833826</v>
      </c>
      <c r="AP403">
        <v>2604236</v>
      </c>
      <c r="AQ403">
        <v>6438062</v>
      </c>
      <c r="AR403">
        <v>-4380743</v>
      </c>
      <c r="AS403">
        <v>187405</v>
      </c>
      <c r="AT403">
        <v>-314954</v>
      </c>
      <c r="AU403">
        <v>3349644</v>
      </c>
      <c r="AV403">
        <v>286933</v>
      </c>
      <c r="AW403">
        <v>0</v>
      </c>
      <c r="AX403">
        <v>0</v>
      </c>
      <c r="AY403">
        <v>2145305</v>
      </c>
      <c r="AZ403">
        <v>5654333</v>
      </c>
      <c r="BA403">
        <v>1273590</v>
      </c>
      <c r="BB403" s="1006">
        <v>28891990</v>
      </c>
      <c r="BC403">
        <v>30165582</v>
      </c>
      <c r="BD403">
        <v>3451565</v>
      </c>
      <c r="BE403">
        <v>0</v>
      </c>
      <c r="BF403">
        <v>0</v>
      </c>
      <c r="BG403">
        <v>0</v>
      </c>
      <c r="BH403">
        <v>-316153</v>
      </c>
      <c r="BI403">
        <v>3135412</v>
      </c>
      <c r="BJ403">
        <v>10849234</v>
      </c>
      <c r="BK403">
        <v>0</v>
      </c>
      <c r="BL403">
        <v>0</v>
      </c>
      <c r="BM403">
        <v>10849234</v>
      </c>
      <c r="BN403">
        <v>2664363</v>
      </c>
      <c r="BO403">
        <v>0</v>
      </c>
      <c r="BP403">
        <v>963363</v>
      </c>
      <c r="BQ403">
        <v>3627726</v>
      </c>
      <c r="BR403">
        <v>3010849</v>
      </c>
      <c r="BS403">
        <v>1370000</v>
      </c>
      <c r="BT403">
        <v>0</v>
      </c>
      <c r="BU403">
        <v>1166297</v>
      </c>
      <c r="BV403">
        <v>1166297</v>
      </c>
      <c r="BW403">
        <v>66335</v>
      </c>
      <c r="BX403">
        <v>90198842</v>
      </c>
      <c r="BY403">
        <v>0.9</v>
      </c>
      <c r="BZ403">
        <v>20836</v>
      </c>
      <c r="CA403">
        <v>1.37</v>
      </c>
      <c r="CB403">
        <v>17</v>
      </c>
      <c r="CC403">
        <v>106664</v>
      </c>
      <c r="CD403">
        <v>112537</v>
      </c>
      <c r="CE403">
        <v>1375923</v>
      </c>
      <c r="CF403">
        <v>42666</v>
      </c>
      <c r="CG403" t="s">
        <v>7884</v>
      </c>
    </row>
    <row r="404" spans="1:85" x14ac:dyDescent="0.25">
      <c r="A404" t="s">
        <v>8056</v>
      </c>
      <c r="B404" t="s">
        <v>859</v>
      </c>
      <c r="C404" t="s">
        <v>8582</v>
      </c>
      <c r="D404" t="s">
        <v>6528</v>
      </c>
      <c r="E404" s="525">
        <v>45657</v>
      </c>
      <c r="F404" s="525">
        <v>45825</v>
      </c>
      <c r="G404">
        <v>10993733</v>
      </c>
      <c r="H404">
        <v>0</v>
      </c>
      <c r="I404">
        <v>10391542</v>
      </c>
      <c r="J404">
        <v>0</v>
      </c>
      <c r="K404">
        <v>136641</v>
      </c>
      <c r="L404">
        <v>0</v>
      </c>
      <c r="M404">
        <v>0</v>
      </c>
      <c r="N404">
        <v>21521916</v>
      </c>
      <c r="O404">
        <v>1613348</v>
      </c>
      <c r="P404">
        <v>0</v>
      </c>
      <c r="Q404">
        <v>2428217</v>
      </c>
      <c r="R404">
        <v>1901294</v>
      </c>
      <c r="S404">
        <v>0</v>
      </c>
      <c r="T404">
        <v>405625</v>
      </c>
      <c r="U404">
        <v>0</v>
      </c>
      <c r="V404">
        <v>711153</v>
      </c>
      <c r="W404">
        <v>7059637</v>
      </c>
      <c r="X404">
        <v>28581553</v>
      </c>
      <c r="Y404">
        <v>642454</v>
      </c>
      <c r="Z404">
        <v>1816449</v>
      </c>
      <c r="AA404">
        <v>2060059</v>
      </c>
      <c r="AB404">
        <v>840812</v>
      </c>
      <c r="AC404">
        <v>7119484</v>
      </c>
      <c r="AD404">
        <v>40218153</v>
      </c>
      <c r="AE404">
        <v>0</v>
      </c>
      <c r="AF404">
        <v>268494</v>
      </c>
      <c r="AG404">
        <v>52965905</v>
      </c>
      <c r="AH404">
        <v>81547458</v>
      </c>
      <c r="AI404" s="1006">
        <v>23523880</v>
      </c>
      <c r="AJ404">
        <v>2069318</v>
      </c>
      <c r="AK404">
        <v>2206397</v>
      </c>
      <c r="AL404">
        <v>4000930</v>
      </c>
      <c r="AM404">
        <v>1245302</v>
      </c>
      <c r="AN404">
        <v>6937680</v>
      </c>
      <c r="AO404">
        <v>39983507</v>
      </c>
      <c r="AP404">
        <v>22941964</v>
      </c>
      <c r="AQ404">
        <v>62925471</v>
      </c>
      <c r="AR404">
        <v>18621987</v>
      </c>
      <c r="AS404">
        <v>9182550</v>
      </c>
      <c r="AT404">
        <v>-2178577</v>
      </c>
      <c r="AU404">
        <v>34755722</v>
      </c>
      <c r="AV404">
        <v>11557027</v>
      </c>
      <c r="AW404">
        <v>0</v>
      </c>
      <c r="AX404">
        <v>1890829</v>
      </c>
      <c r="AY404">
        <v>4210886</v>
      </c>
      <c r="AZ404">
        <v>59418437</v>
      </c>
      <c r="BA404">
        <v>78040424</v>
      </c>
      <c r="BB404">
        <v>560789292</v>
      </c>
      <c r="BC404">
        <v>638829717</v>
      </c>
      <c r="BD404">
        <v>2212822</v>
      </c>
      <c r="BE404">
        <v>192614021</v>
      </c>
      <c r="BF404">
        <v>1238976</v>
      </c>
      <c r="BG404">
        <v>33515971</v>
      </c>
      <c r="BH404">
        <v>1352627</v>
      </c>
      <c r="BI404">
        <v>230934417</v>
      </c>
      <c r="BJ404">
        <v>355781226</v>
      </c>
      <c r="BK404">
        <v>0</v>
      </c>
      <c r="BL404">
        <v>0</v>
      </c>
      <c r="BM404">
        <v>355781226</v>
      </c>
      <c r="BN404">
        <v>259220206</v>
      </c>
      <c r="BO404">
        <v>0</v>
      </c>
      <c r="BP404">
        <v>47659375</v>
      </c>
      <c r="BQ404">
        <v>306879581</v>
      </c>
      <c r="BR404">
        <v>169223645</v>
      </c>
      <c r="BS404" s="1006">
        <v>328456710</v>
      </c>
      <c r="BT404">
        <v>0</v>
      </c>
      <c r="BU404">
        <v>3993173</v>
      </c>
      <c r="BV404">
        <v>1504173</v>
      </c>
      <c r="BW404">
        <v>2630204</v>
      </c>
      <c r="BX404">
        <v>3370513564</v>
      </c>
      <c r="BY404">
        <v>3.74</v>
      </c>
      <c r="BZ404">
        <v>105081</v>
      </c>
      <c r="CA404">
        <v>8.18</v>
      </c>
      <c r="CB404">
        <v>188</v>
      </c>
      <c r="CC404">
        <v>6438402</v>
      </c>
      <c r="CD404">
        <v>3207604</v>
      </c>
      <c r="CE404">
        <v>2533936</v>
      </c>
      <c r="CF404">
        <v>26184</v>
      </c>
      <c r="CG404" t="s">
        <v>7884</v>
      </c>
    </row>
    <row r="405" spans="1:85" x14ac:dyDescent="0.25">
      <c r="A405" t="s">
        <v>7987</v>
      </c>
      <c r="B405" t="s">
        <v>7881</v>
      </c>
      <c r="C405" t="s">
        <v>8583</v>
      </c>
      <c r="D405" t="s">
        <v>8584</v>
      </c>
      <c r="E405" s="525">
        <v>45657</v>
      </c>
      <c r="F405" s="525">
        <v>45868</v>
      </c>
      <c r="G405">
        <v>591877</v>
      </c>
      <c r="H405">
        <v>0</v>
      </c>
      <c r="I405">
        <v>2231279</v>
      </c>
      <c r="J405">
        <v>0</v>
      </c>
      <c r="K405">
        <v>186632</v>
      </c>
      <c r="L405">
        <v>0</v>
      </c>
      <c r="M405">
        <v>0</v>
      </c>
      <c r="N405">
        <v>3009788</v>
      </c>
      <c r="O405">
        <v>18485</v>
      </c>
      <c r="P405">
        <v>135404</v>
      </c>
      <c r="Q405">
        <v>0</v>
      </c>
      <c r="R405">
        <v>141521</v>
      </c>
      <c r="S405">
        <v>0</v>
      </c>
      <c r="T405">
        <v>552094</v>
      </c>
      <c r="U405">
        <v>0</v>
      </c>
      <c r="V405">
        <v>62809</v>
      </c>
      <c r="W405">
        <v>910313</v>
      </c>
      <c r="X405">
        <v>3920101</v>
      </c>
      <c r="Y405">
        <v>611762</v>
      </c>
      <c r="Z405">
        <v>118827</v>
      </c>
      <c r="AA405">
        <v>47223</v>
      </c>
      <c r="AB405">
        <v>302696</v>
      </c>
      <c r="AC405">
        <v>2209474</v>
      </c>
      <c r="AD405">
        <v>3622310</v>
      </c>
      <c r="AE405">
        <v>0</v>
      </c>
      <c r="AF405">
        <v>385838</v>
      </c>
      <c r="AG405">
        <v>7298130</v>
      </c>
      <c r="AH405">
        <v>11218231</v>
      </c>
      <c r="AI405">
        <v>4796959</v>
      </c>
      <c r="AJ405">
        <v>851842</v>
      </c>
      <c r="AK405">
        <v>458911</v>
      </c>
      <c r="AL405">
        <v>1728126</v>
      </c>
      <c r="AM405">
        <v>229175</v>
      </c>
      <c r="AN405">
        <v>0</v>
      </c>
      <c r="AO405">
        <v>8065013</v>
      </c>
      <c r="AP405">
        <v>4045201</v>
      </c>
      <c r="AQ405">
        <v>12110214</v>
      </c>
      <c r="AR405">
        <v>-891983</v>
      </c>
      <c r="AS405">
        <v>1156050</v>
      </c>
      <c r="AT405">
        <v>0</v>
      </c>
      <c r="AU405">
        <v>4788051</v>
      </c>
      <c r="AV405">
        <v>1540727</v>
      </c>
      <c r="AW405">
        <v>0</v>
      </c>
      <c r="AX405">
        <v>0</v>
      </c>
      <c r="AY405">
        <v>335184</v>
      </c>
      <c r="AZ405">
        <v>7820012</v>
      </c>
      <c r="BA405">
        <v>6928029</v>
      </c>
      <c r="BB405">
        <v>90962688</v>
      </c>
      <c r="BC405">
        <v>95608075</v>
      </c>
      <c r="BD405">
        <v>2695041</v>
      </c>
      <c r="BE405">
        <v>2909073</v>
      </c>
      <c r="BF405">
        <v>0</v>
      </c>
      <c r="BG405">
        <v>0</v>
      </c>
      <c r="BH405">
        <v>0</v>
      </c>
      <c r="BI405">
        <v>5604114</v>
      </c>
      <c r="BJ405">
        <v>0</v>
      </c>
      <c r="BK405">
        <v>0</v>
      </c>
      <c r="BL405">
        <v>0</v>
      </c>
      <c r="BM405">
        <v>0</v>
      </c>
      <c r="BN405">
        <v>0</v>
      </c>
      <c r="BO405">
        <v>0</v>
      </c>
      <c r="BP405">
        <v>5590853</v>
      </c>
      <c r="BQ405">
        <v>5590853</v>
      </c>
      <c r="BR405">
        <v>9430987</v>
      </c>
      <c r="BS405">
        <v>0</v>
      </c>
      <c r="BT405">
        <v>10</v>
      </c>
      <c r="BU405">
        <v>0</v>
      </c>
      <c r="BV405">
        <v>0</v>
      </c>
      <c r="BW405">
        <v>395546</v>
      </c>
      <c r="BX405" s="1006">
        <v>425810790</v>
      </c>
      <c r="BY405">
        <v>1.39</v>
      </c>
      <c r="BZ405">
        <v>95252</v>
      </c>
      <c r="CA405">
        <v>7.61</v>
      </c>
      <c r="CB405">
        <v>31</v>
      </c>
      <c r="CC405">
        <v>225784</v>
      </c>
      <c r="CD405">
        <v>587652</v>
      </c>
      <c r="CE405">
        <v>1040871</v>
      </c>
      <c r="CF405">
        <v>940731</v>
      </c>
      <c r="CG405" t="s">
        <v>7884</v>
      </c>
    </row>
    <row r="406" spans="1:85" x14ac:dyDescent="0.25">
      <c r="A406" t="s">
        <v>7964</v>
      </c>
      <c r="B406" t="s">
        <v>7881</v>
      </c>
      <c r="C406" t="s">
        <v>8585</v>
      </c>
      <c r="D406" t="s">
        <v>8586</v>
      </c>
      <c r="E406" s="525">
        <v>45657</v>
      </c>
      <c r="F406" s="525">
        <v>45952</v>
      </c>
      <c r="G406">
        <v>514650</v>
      </c>
      <c r="H406">
        <v>0</v>
      </c>
      <c r="I406">
        <v>1444154</v>
      </c>
      <c r="J406">
        <v>0</v>
      </c>
      <c r="K406">
        <v>0</v>
      </c>
      <c r="L406">
        <v>0</v>
      </c>
      <c r="M406">
        <v>0</v>
      </c>
      <c r="N406">
        <v>1958804</v>
      </c>
      <c r="O406">
        <v>0</v>
      </c>
      <c r="P406">
        <v>101959</v>
      </c>
      <c r="Q406">
        <v>89953</v>
      </c>
      <c r="R406">
        <v>137567</v>
      </c>
      <c r="S406">
        <v>0</v>
      </c>
      <c r="T406">
        <v>81999</v>
      </c>
      <c r="U406">
        <v>0</v>
      </c>
      <c r="V406">
        <v>0</v>
      </c>
      <c r="W406">
        <v>411478</v>
      </c>
      <c r="X406">
        <v>2370282</v>
      </c>
      <c r="Y406">
        <v>0</v>
      </c>
      <c r="Z406">
        <v>0</v>
      </c>
      <c r="AA406">
        <v>0</v>
      </c>
      <c r="AB406">
        <v>46399</v>
      </c>
      <c r="AC406">
        <v>322319</v>
      </c>
      <c r="AD406">
        <v>149921</v>
      </c>
      <c r="AE406">
        <v>0</v>
      </c>
      <c r="AF406">
        <v>1494753</v>
      </c>
      <c r="AG406">
        <v>2013392</v>
      </c>
      <c r="AH406">
        <v>4383674</v>
      </c>
      <c r="AI406">
        <v>2071638</v>
      </c>
      <c r="AJ406">
        <v>139245</v>
      </c>
      <c r="AK406">
        <v>537664</v>
      </c>
      <c r="AL406">
        <v>1063755</v>
      </c>
      <c r="AM406">
        <v>110403</v>
      </c>
      <c r="AN406">
        <v>1014372</v>
      </c>
      <c r="AO406">
        <v>4937077</v>
      </c>
      <c r="AP406">
        <v>0</v>
      </c>
      <c r="AQ406">
        <v>4937077</v>
      </c>
      <c r="AR406">
        <v>-553403</v>
      </c>
      <c r="AS406">
        <v>4871</v>
      </c>
      <c r="AT406">
        <v>0</v>
      </c>
      <c r="AU406">
        <v>45295</v>
      </c>
      <c r="AV406">
        <v>275046</v>
      </c>
      <c r="AW406">
        <v>838582</v>
      </c>
      <c r="AX406">
        <v>0</v>
      </c>
      <c r="AY406">
        <v>1326</v>
      </c>
      <c r="AZ406">
        <v>1165120</v>
      </c>
      <c r="BA406">
        <v>611717</v>
      </c>
      <c r="BB406">
        <v>0</v>
      </c>
      <c r="BC406">
        <v>0</v>
      </c>
      <c r="BD406">
        <v>198951</v>
      </c>
      <c r="BE406">
        <v>18057</v>
      </c>
      <c r="BF406">
        <v>0</v>
      </c>
      <c r="BG406">
        <v>0</v>
      </c>
      <c r="BH406">
        <v>252841</v>
      </c>
      <c r="BI406">
        <v>469849</v>
      </c>
      <c r="BJ406">
        <v>11461256</v>
      </c>
      <c r="BK406">
        <v>0</v>
      </c>
      <c r="BL406">
        <v>0</v>
      </c>
      <c r="BM406">
        <v>11461256</v>
      </c>
      <c r="BN406">
        <v>0</v>
      </c>
      <c r="BO406">
        <v>0</v>
      </c>
      <c r="BP406">
        <v>0</v>
      </c>
      <c r="BQ406">
        <v>0</v>
      </c>
      <c r="BR406">
        <v>0</v>
      </c>
      <c r="BS406">
        <v>0</v>
      </c>
      <c r="BT406">
        <v>0</v>
      </c>
      <c r="BU406">
        <v>681959</v>
      </c>
      <c r="BV406">
        <v>0</v>
      </c>
      <c r="BW406">
        <v>69089</v>
      </c>
      <c r="BX406">
        <v>83008</v>
      </c>
      <c r="BY406">
        <v>6.2</v>
      </c>
      <c r="BZ406">
        <v>30325</v>
      </c>
      <c r="CA406">
        <v>28.35</v>
      </c>
      <c r="CB406">
        <v>23</v>
      </c>
      <c r="CC406">
        <v>605221</v>
      </c>
      <c r="CD406">
        <v>1493787</v>
      </c>
      <c r="CE406">
        <v>607222</v>
      </c>
      <c r="CF406">
        <v>181858</v>
      </c>
      <c r="CG406" t="s">
        <v>7884</v>
      </c>
    </row>
    <row r="407" spans="1:85" x14ac:dyDescent="0.25">
      <c r="A407" t="s">
        <v>8066</v>
      </c>
      <c r="B407" t="s">
        <v>859</v>
      </c>
      <c r="C407" t="s">
        <v>8587</v>
      </c>
      <c r="D407" t="s">
        <v>6627</v>
      </c>
      <c r="E407" s="525">
        <v>45473</v>
      </c>
      <c r="F407" s="525">
        <v>45687</v>
      </c>
      <c r="G407">
        <v>56395254</v>
      </c>
      <c r="H407">
        <v>0</v>
      </c>
      <c r="I407">
        <v>4654196</v>
      </c>
      <c r="J407">
        <v>0</v>
      </c>
      <c r="K407">
        <v>157375</v>
      </c>
      <c r="L407">
        <v>914482</v>
      </c>
      <c r="M407">
        <v>0</v>
      </c>
      <c r="N407">
        <v>62121307</v>
      </c>
      <c r="O407">
        <v>2203924</v>
      </c>
      <c r="P407">
        <v>0</v>
      </c>
      <c r="Q407">
        <v>1638545</v>
      </c>
      <c r="R407">
        <v>4088205</v>
      </c>
      <c r="S407">
        <v>0</v>
      </c>
      <c r="T407">
        <v>226320</v>
      </c>
      <c r="U407">
        <v>1090704</v>
      </c>
      <c r="V407">
        <v>0</v>
      </c>
      <c r="W407">
        <v>9247698</v>
      </c>
      <c r="X407">
        <v>71369005</v>
      </c>
      <c r="Y407">
        <v>1497640</v>
      </c>
      <c r="Z407">
        <v>7664104</v>
      </c>
      <c r="AA407">
        <v>5598529</v>
      </c>
      <c r="AB407">
        <v>1963557</v>
      </c>
      <c r="AC407">
        <v>14495853</v>
      </c>
      <c r="AD407">
        <v>46998349</v>
      </c>
      <c r="AE407">
        <v>0</v>
      </c>
      <c r="AF407">
        <v>668602</v>
      </c>
      <c r="AG407">
        <v>78886634</v>
      </c>
      <c r="AH407">
        <v>150255639</v>
      </c>
      <c r="AI407">
        <v>41353713</v>
      </c>
      <c r="AJ407">
        <v>6788313</v>
      </c>
      <c r="AK407">
        <v>4916293</v>
      </c>
      <c r="AL407">
        <v>63352689</v>
      </c>
      <c r="AM407">
        <v>6853566</v>
      </c>
      <c r="AN407">
        <v>0</v>
      </c>
      <c r="AO407">
        <v>123264574</v>
      </c>
      <c r="AP407">
        <v>53364848</v>
      </c>
      <c r="AQ407">
        <v>176629422</v>
      </c>
      <c r="AR407">
        <v>-26373783</v>
      </c>
      <c r="AS407">
        <v>17768363</v>
      </c>
      <c r="AT407">
        <v>-19761573</v>
      </c>
      <c r="AU407" s="1006">
        <v>40148240</v>
      </c>
      <c r="AV407">
        <v>29053562</v>
      </c>
      <c r="AW407">
        <v>0</v>
      </c>
      <c r="AX407">
        <v>-809053</v>
      </c>
      <c r="AY407">
        <v>-4697321</v>
      </c>
      <c r="AZ407">
        <v>61702218</v>
      </c>
      <c r="BA407">
        <v>35328435</v>
      </c>
      <c r="BB407" s="1006">
        <v>1230854030</v>
      </c>
      <c r="BC407">
        <v>1266175465</v>
      </c>
      <c r="BD407" s="1006">
        <v>54831520</v>
      </c>
      <c r="BE407">
        <v>6541636</v>
      </c>
      <c r="BF407">
        <v>2964640</v>
      </c>
      <c r="BG407">
        <v>0</v>
      </c>
      <c r="BH407">
        <v>6260606</v>
      </c>
      <c r="BI407">
        <v>70598402</v>
      </c>
      <c r="BJ407">
        <v>835752325</v>
      </c>
      <c r="BK407">
        <v>0</v>
      </c>
      <c r="BL407">
        <v>0</v>
      </c>
      <c r="BM407">
        <v>835752325</v>
      </c>
      <c r="BN407">
        <v>497839597</v>
      </c>
      <c r="BO407">
        <v>0</v>
      </c>
      <c r="BP407">
        <v>71494973</v>
      </c>
      <c r="BQ407">
        <v>569334570</v>
      </c>
      <c r="BR407">
        <v>126899972</v>
      </c>
      <c r="BS407" s="1006">
        <v>312092400</v>
      </c>
      <c r="BT407">
        <v>0</v>
      </c>
      <c r="BU407">
        <v>69025488</v>
      </c>
      <c r="BV407">
        <v>47768162</v>
      </c>
      <c r="BW407">
        <v>7771145</v>
      </c>
      <c r="BX407">
        <v>9715761</v>
      </c>
      <c r="BY407">
        <v>6.11</v>
      </c>
      <c r="BZ407">
        <v>163061</v>
      </c>
      <c r="CA407">
        <v>7.99</v>
      </c>
      <c r="CB407">
        <v>395</v>
      </c>
      <c r="CC407">
        <v>14586987</v>
      </c>
      <c r="CD407">
        <v>6782788</v>
      </c>
      <c r="CE407">
        <v>40664123</v>
      </c>
      <c r="CF407">
        <v>1729210</v>
      </c>
      <c r="CG407" t="s">
        <v>7884</v>
      </c>
    </row>
    <row r="408" spans="1:85" x14ac:dyDescent="0.25">
      <c r="A408" t="s">
        <v>7916</v>
      </c>
      <c r="B408" t="s">
        <v>7881</v>
      </c>
      <c r="C408" t="s">
        <v>8588</v>
      </c>
      <c r="D408" t="s">
        <v>8589</v>
      </c>
      <c r="E408" s="525">
        <v>45473</v>
      </c>
      <c r="F408" s="525">
        <v>45587</v>
      </c>
      <c r="G408">
        <v>0</v>
      </c>
      <c r="H408">
        <v>0</v>
      </c>
      <c r="I408">
        <v>349582</v>
      </c>
      <c r="J408">
        <v>0</v>
      </c>
      <c r="K408">
        <v>45599</v>
      </c>
      <c r="L408">
        <v>0</v>
      </c>
      <c r="M408">
        <v>0</v>
      </c>
      <c r="N408">
        <v>395181</v>
      </c>
      <c r="O408">
        <v>0</v>
      </c>
      <c r="P408">
        <v>0</v>
      </c>
      <c r="Q408">
        <v>0</v>
      </c>
      <c r="R408">
        <v>147403</v>
      </c>
      <c r="S408">
        <v>0</v>
      </c>
      <c r="T408">
        <v>61568</v>
      </c>
      <c r="U408">
        <v>0</v>
      </c>
      <c r="V408">
        <v>14795</v>
      </c>
      <c r="W408">
        <v>223766</v>
      </c>
      <c r="X408">
        <v>618947</v>
      </c>
      <c r="Y408">
        <v>0</v>
      </c>
      <c r="Z408">
        <v>0</v>
      </c>
      <c r="AA408">
        <v>0</v>
      </c>
      <c r="AB408">
        <v>0</v>
      </c>
      <c r="AC408">
        <v>0</v>
      </c>
      <c r="AD408">
        <v>-2560</v>
      </c>
      <c r="AE408">
        <v>0</v>
      </c>
      <c r="AF408">
        <v>0</v>
      </c>
      <c r="AG408">
        <v>-2560</v>
      </c>
      <c r="AH408">
        <v>616387</v>
      </c>
      <c r="AI408">
        <v>176940</v>
      </c>
      <c r="AJ408">
        <v>87915</v>
      </c>
      <c r="AK408">
        <v>36855</v>
      </c>
      <c r="AL408">
        <v>4703115</v>
      </c>
      <c r="AM408">
        <v>7095</v>
      </c>
      <c r="AN408">
        <v>19418</v>
      </c>
      <c r="AO408">
        <v>5031338</v>
      </c>
      <c r="AP408">
        <v>0</v>
      </c>
      <c r="AQ408">
        <v>5031338</v>
      </c>
      <c r="AR408">
        <v>-4414951</v>
      </c>
      <c r="AS408">
        <v>0</v>
      </c>
      <c r="AT408">
        <v>0</v>
      </c>
      <c r="AU408">
        <v>4874071</v>
      </c>
      <c r="AV408">
        <v>0</v>
      </c>
      <c r="AW408">
        <v>4772060</v>
      </c>
      <c r="AX408">
        <v>0</v>
      </c>
      <c r="AY408">
        <v>0</v>
      </c>
      <c r="AZ408">
        <v>9646131</v>
      </c>
      <c r="BA408">
        <v>5231180</v>
      </c>
      <c r="BB408">
        <v>0</v>
      </c>
      <c r="BC408">
        <v>0</v>
      </c>
      <c r="BD408">
        <v>5342291</v>
      </c>
      <c r="BE408">
        <v>0</v>
      </c>
      <c r="BF408">
        <v>0</v>
      </c>
      <c r="BG408">
        <v>0</v>
      </c>
      <c r="BH408">
        <v>0</v>
      </c>
      <c r="BI408">
        <v>5342291</v>
      </c>
      <c r="BJ408">
        <v>0</v>
      </c>
      <c r="BK408">
        <v>0</v>
      </c>
      <c r="BL408">
        <v>0</v>
      </c>
      <c r="BM408">
        <v>0</v>
      </c>
      <c r="BN408">
        <v>0</v>
      </c>
      <c r="BO408">
        <v>0</v>
      </c>
      <c r="BP408">
        <v>0</v>
      </c>
      <c r="BQ408">
        <v>0</v>
      </c>
      <c r="BR408">
        <v>0</v>
      </c>
      <c r="BS408">
        <v>0</v>
      </c>
      <c r="BT408">
        <v>0</v>
      </c>
      <c r="BU408">
        <v>0</v>
      </c>
      <c r="BV408">
        <v>0</v>
      </c>
      <c r="BW408">
        <v>0</v>
      </c>
      <c r="BX408">
        <v>0</v>
      </c>
      <c r="BY408">
        <v>0</v>
      </c>
      <c r="BZ408">
        <v>0</v>
      </c>
      <c r="CA408">
        <v>0</v>
      </c>
      <c r="CB408">
        <v>0</v>
      </c>
      <c r="CC408">
        <v>0</v>
      </c>
      <c r="CD408">
        <v>0</v>
      </c>
      <c r="CE408">
        <v>0</v>
      </c>
      <c r="CF408">
        <v>0</v>
      </c>
      <c r="CG408" t="s">
        <v>7884</v>
      </c>
    </row>
    <row r="409" spans="1:85" x14ac:dyDescent="0.25">
      <c r="A409" t="s">
        <v>7907</v>
      </c>
      <c r="B409" t="s">
        <v>7881</v>
      </c>
      <c r="C409" t="s">
        <v>8590</v>
      </c>
      <c r="D409" t="s">
        <v>8591</v>
      </c>
      <c r="E409" s="525">
        <v>45473</v>
      </c>
      <c r="F409" s="525">
        <v>45650</v>
      </c>
      <c r="G409">
        <v>31</v>
      </c>
      <c r="H409">
        <v>0</v>
      </c>
      <c r="I409">
        <v>49746</v>
      </c>
      <c r="J409">
        <v>0</v>
      </c>
      <c r="K409">
        <v>5140</v>
      </c>
      <c r="L409">
        <v>0</v>
      </c>
      <c r="M409">
        <v>0</v>
      </c>
      <c r="N409">
        <v>54917</v>
      </c>
      <c r="O409">
        <v>2111</v>
      </c>
      <c r="P409">
        <v>0</v>
      </c>
      <c r="Q409">
        <v>488131</v>
      </c>
      <c r="R409">
        <v>0</v>
      </c>
      <c r="S409">
        <v>55835</v>
      </c>
      <c r="T409">
        <v>0</v>
      </c>
      <c r="U409">
        <v>0</v>
      </c>
      <c r="V409">
        <v>0</v>
      </c>
      <c r="W409">
        <v>546077</v>
      </c>
      <c r="X409">
        <v>600994</v>
      </c>
      <c r="Y409">
        <v>137060</v>
      </c>
      <c r="Z409">
        <v>540</v>
      </c>
      <c r="AA409">
        <v>0</v>
      </c>
      <c r="AB409">
        <v>0</v>
      </c>
      <c r="AC409">
        <v>76661</v>
      </c>
      <c r="AD409">
        <v>440000</v>
      </c>
      <c r="AE409">
        <v>0</v>
      </c>
      <c r="AF409">
        <v>63110</v>
      </c>
      <c r="AG409">
        <v>717371</v>
      </c>
      <c r="AH409">
        <v>1318365</v>
      </c>
      <c r="AI409">
        <v>606111</v>
      </c>
      <c r="AJ409">
        <v>111233</v>
      </c>
      <c r="AK409">
        <v>8233</v>
      </c>
      <c r="AL409">
        <v>296735</v>
      </c>
      <c r="AM409">
        <v>50941</v>
      </c>
      <c r="AN409">
        <v>2446</v>
      </c>
      <c r="AO409">
        <v>1075699</v>
      </c>
      <c r="AP409">
        <v>656159</v>
      </c>
      <c r="AQ409">
        <v>1731858</v>
      </c>
      <c r="AR409">
        <v>-413493</v>
      </c>
      <c r="AS409">
        <v>145615</v>
      </c>
      <c r="AT409">
        <v>0</v>
      </c>
      <c r="AU409">
        <v>0</v>
      </c>
      <c r="AV409">
        <v>0</v>
      </c>
      <c r="AW409">
        <v>0</v>
      </c>
      <c r="AX409">
        <v>0</v>
      </c>
      <c r="AY409">
        <v>665385</v>
      </c>
      <c r="AZ409">
        <v>811000</v>
      </c>
      <c r="BA409">
        <v>397507</v>
      </c>
      <c r="BB409">
        <v>2425232</v>
      </c>
      <c r="BC409">
        <v>2822739</v>
      </c>
      <c r="BD409">
        <v>0</v>
      </c>
      <c r="BE409">
        <v>0</v>
      </c>
      <c r="BF409">
        <v>0</v>
      </c>
      <c r="BG409">
        <v>0</v>
      </c>
      <c r="BH409">
        <v>0</v>
      </c>
      <c r="BI409">
        <v>0</v>
      </c>
      <c r="BJ409">
        <v>0</v>
      </c>
      <c r="BK409">
        <v>0</v>
      </c>
      <c r="BL409">
        <v>0</v>
      </c>
      <c r="BM409">
        <v>0</v>
      </c>
      <c r="BN409">
        <v>0</v>
      </c>
      <c r="BO409">
        <v>0</v>
      </c>
      <c r="BP409">
        <v>0</v>
      </c>
      <c r="BQ409">
        <v>0</v>
      </c>
      <c r="BR409">
        <v>0</v>
      </c>
      <c r="BS409">
        <v>0</v>
      </c>
      <c r="BT409">
        <v>0</v>
      </c>
      <c r="BU409">
        <v>0</v>
      </c>
      <c r="BV409">
        <v>0</v>
      </c>
      <c r="BW409">
        <v>0</v>
      </c>
      <c r="BX409">
        <v>0</v>
      </c>
      <c r="BY409">
        <v>0</v>
      </c>
      <c r="BZ409">
        <v>0</v>
      </c>
      <c r="CA409">
        <v>0</v>
      </c>
      <c r="CB409">
        <v>0</v>
      </c>
      <c r="CC409">
        <v>1228</v>
      </c>
      <c r="CD409">
        <v>0</v>
      </c>
      <c r="CE409">
        <v>35496</v>
      </c>
      <c r="CF409">
        <v>175</v>
      </c>
      <c r="CG409" t="s">
        <v>7884</v>
      </c>
    </row>
    <row r="410" spans="1:85" x14ac:dyDescent="0.25">
      <c r="A410" t="s">
        <v>7998</v>
      </c>
      <c r="B410" t="s">
        <v>7886</v>
      </c>
      <c r="C410" t="s">
        <v>8592</v>
      </c>
      <c r="D410" t="s">
        <v>8593</v>
      </c>
      <c r="E410" s="525">
        <v>45473</v>
      </c>
      <c r="F410" s="525">
        <v>45637</v>
      </c>
      <c r="G410">
        <v>746943</v>
      </c>
      <c r="H410">
        <v>0</v>
      </c>
      <c r="I410">
        <v>2165538</v>
      </c>
      <c r="J410">
        <v>0</v>
      </c>
      <c r="K410">
        <v>0</v>
      </c>
      <c r="L410">
        <v>0</v>
      </c>
      <c r="M410">
        <v>0</v>
      </c>
      <c r="N410">
        <v>2912481</v>
      </c>
      <c r="O410">
        <v>629053</v>
      </c>
      <c r="P410">
        <v>0</v>
      </c>
      <c r="Q410">
        <v>305860</v>
      </c>
      <c r="R410">
        <v>491116</v>
      </c>
      <c r="S410">
        <v>0</v>
      </c>
      <c r="T410">
        <v>197547</v>
      </c>
      <c r="U410">
        <v>121344</v>
      </c>
      <c r="V410">
        <v>236367</v>
      </c>
      <c r="W410">
        <v>1981287</v>
      </c>
      <c r="X410">
        <v>4893768</v>
      </c>
      <c r="Y410">
        <v>666363</v>
      </c>
      <c r="Z410">
        <v>265400</v>
      </c>
      <c r="AA410">
        <v>307119</v>
      </c>
      <c r="AB410">
        <v>44215</v>
      </c>
      <c r="AC410">
        <v>3360623</v>
      </c>
      <c r="AD410">
        <v>2908150</v>
      </c>
      <c r="AE410">
        <v>0</v>
      </c>
      <c r="AF410">
        <v>272805</v>
      </c>
      <c r="AG410">
        <v>7824675</v>
      </c>
      <c r="AH410">
        <v>12718443</v>
      </c>
      <c r="AI410">
        <v>5244569</v>
      </c>
      <c r="AJ410">
        <v>907305</v>
      </c>
      <c r="AK410">
        <v>1135581</v>
      </c>
      <c r="AL410">
        <v>1173371</v>
      </c>
      <c r="AM410">
        <v>275073</v>
      </c>
      <c r="AN410">
        <v>31544</v>
      </c>
      <c r="AO410">
        <v>8767443</v>
      </c>
      <c r="AP410">
        <v>4155662</v>
      </c>
      <c r="AQ410">
        <v>12923105</v>
      </c>
      <c r="AR410">
        <v>-204662</v>
      </c>
      <c r="AS410">
        <v>1354484</v>
      </c>
      <c r="AT410">
        <v>-80947</v>
      </c>
      <c r="AU410">
        <v>0</v>
      </c>
      <c r="AV410">
        <v>1772110</v>
      </c>
      <c r="AW410">
        <v>11649705</v>
      </c>
      <c r="AX410">
        <v>0</v>
      </c>
      <c r="AY410">
        <v>998856</v>
      </c>
      <c r="AZ410">
        <v>15694208</v>
      </c>
      <c r="BA410">
        <v>15489546</v>
      </c>
      <c r="BB410">
        <v>112259085</v>
      </c>
      <c r="BC410">
        <v>127748631</v>
      </c>
      <c r="BD410">
        <v>4643011</v>
      </c>
      <c r="BE410">
        <v>9050332</v>
      </c>
      <c r="BF410">
        <v>0</v>
      </c>
      <c r="BG410">
        <v>675631</v>
      </c>
      <c r="BH410">
        <v>193167</v>
      </c>
      <c r="BI410">
        <v>14562141</v>
      </c>
      <c r="BJ410">
        <v>1332273</v>
      </c>
      <c r="BK410">
        <v>0</v>
      </c>
      <c r="BL410">
        <v>1920000</v>
      </c>
      <c r="BM410">
        <v>3252273</v>
      </c>
      <c r="BN410">
        <v>2336926</v>
      </c>
      <c r="BO410">
        <v>0</v>
      </c>
      <c r="BP410">
        <v>9226727</v>
      </c>
      <c r="BQ410">
        <v>11563653</v>
      </c>
      <c r="BR410">
        <v>14807128</v>
      </c>
      <c r="BS410">
        <v>0</v>
      </c>
      <c r="BT410">
        <v>0</v>
      </c>
      <c r="BU410">
        <v>466276</v>
      </c>
      <c r="BV410">
        <v>466276</v>
      </c>
      <c r="BW410">
        <v>453361</v>
      </c>
      <c r="BX410" s="1006">
        <v>965406000</v>
      </c>
      <c r="BY410">
        <v>1.42</v>
      </c>
      <c r="BZ410">
        <v>9959</v>
      </c>
      <c r="CA410">
        <v>6.42</v>
      </c>
      <c r="CB410">
        <v>54</v>
      </c>
      <c r="CC410">
        <v>1027874</v>
      </c>
      <c r="CD410">
        <v>1245793</v>
      </c>
      <c r="CE410">
        <v>3320850</v>
      </c>
      <c r="CF410">
        <v>138099</v>
      </c>
      <c r="CG410" t="s">
        <v>7884</v>
      </c>
    </row>
    <row r="411" spans="1:85" x14ac:dyDescent="0.25">
      <c r="A411" t="s">
        <v>7923</v>
      </c>
      <c r="B411" t="s">
        <v>7881</v>
      </c>
      <c r="C411" t="s">
        <v>8594</v>
      </c>
      <c r="D411" t="s">
        <v>8595</v>
      </c>
      <c r="E411" s="525">
        <v>45473</v>
      </c>
      <c r="F411" s="525">
        <v>45638</v>
      </c>
      <c r="G411">
        <v>268056</v>
      </c>
      <c r="H411">
        <v>0</v>
      </c>
      <c r="I411">
        <v>211960</v>
      </c>
      <c r="J411">
        <v>0</v>
      </c>
      <c r="K411">
        <v>0</v>
      </c>
      <c r="L411">
        <v>0</v>
      </c>
      <c r="M411">
        <v>92053</v>
      </c>
      <c r="N411">
        <v>572069</v>
      </c>
      <c r="O411">
        <v>0</v>
      </c>
      <c r="P411">
        <v>0</v>
      </c>
      <c r="Q411">
        <v>143313</v>
      </c>
      <c r="R411">
        <v>350178</v>
      </c>
      <c r="S411">
        <v>0</v>
      </c>
      <c r="T411">
        <v>70671</v>
      </c>
      <c r="U411">
        <v>103769</v>
      </c>
      <c r="V411">
        <v>219430</v>
      </c>
      <c r="W411">
        <v>887361</v>
      </c>
      <c r="X411">
        <v>1459430</v>
      </c>
      <c r="Y411">
        <v>31166</v>
      </c>
      <c r="Z411">
        <v>120112</v>
      </c>
      <c r="AA411">
        <v>0</v>
      </c>
      <c r="AB411">
        <v>0</v>
      </c>
      <c r="AC411">
        <v>1791993</v>
      </c>
      <c r="AD411">
        <v>1532971</v>
      </c>
      <c r="AE411">
        <v>0</v>
      </c>
      <c r="AF411">
        <v>14241</v>
      </c>
      <c r="AG411">
        <v>3490483</v>
      </c>
      <c r="AH411">
        <v>4949913</v>
      </c>
      <c r="AI411">
        <v>2196189</v>
      </c>
      <c r="AJ411">
        <v>473451</v>
      </c>
      <c r="AK411">
        <v>155336</v>
      </c>
      <c r="AL411">
        <v>664437</v>
      </c>
      <c r="AM411">
        <v>131085</v>
      </c>
      <c r="AN411">
        <v>1109925</v>
      </c>
      <c r="AO411">
        <v>4730423</v>
      </c>
      <c r="AP411">
        <v>7620308</v>
      </c>
      <c r="AQ411">
        <v>12350731</v>
      </c>
      <c r="AR411">
        <v>-7400818</v>
      </c>
      <c r="AS411">
        <v>1371198</v>
      </c>
      <c r="AT411">
        <v>-2052</v>
      </c>
      <c r="AU411">
        <v>4555738</v>
      </c>
      <c r="AV411">
        <v>630363</v>
      </c>
      <c r="AW411">
        <v>0</v>
      </c>
      <c r="AX411">
        <v>0</v>
      </c>
      <c r="AY411">
        <v>703136</v>
      </c>
      <c r="AZ411">
        <v>7258383</v>
      </c>
      <c r="BA411">
        <v>-142435</v>
      </c>
      <c r="BB411">
        <v>102134814</v>
      </c>
      <c r="BC411">
        <v>101992379</v>
      </c>
      <c r="BD411">
        <v>0</v>
      </c>
      <c r="BE411">
        <v>4659786</v>
      </c>
      <c r="BF411">
        <v>0</v>
      </c>
      <c r="BG411">
        <v>0</v>
      </c>
      <c r="BH411">
        <v>1303447</v>
      </c>
      <c r="BI411">
        <v>5963233</v>
      </c>
      <c r="BJ411">
        <v>0</v>
      </c>
      <c r="BK411">
        <v>0</v>
      </c>
      <c r="BL411">
        <v>0</v>
      </c>
      <c r="BM411">
        <v>0</v>
      </c>
      <c r="BN411">
        <v>0</v>
      </c>
      <c r="BO411">
        <v>0</v>
      </c>
      <c r="BP411">
        <v>6656159</v>
      </c>
      <c r="BQ411">
        <v>6656159</v>
      </c>
      <c r="BR411">
        <v>23171764</v>
      </c>
      <c r="BS411">
        <v>0</v>
      </c>
      <c r="BT411">
        <v>0</v>
      </c>
      <c r="BU411">
        <v>0</v>
      </c>
      <c r="BV411">
        <v>0</v>
      </c>
      <c r="BW411">
        <v>170929</v>
      </c>
      <c r="BX411" s="1006">
        <v>175555740</v>
      </c>
      <c r="BY411">
        <v>1.23</v>
      </c>
      <c r="BZ411">
        <v>39640</v>
      </c>
      <c r="CA411">
        <v>3.35</v>
      </c>
      <c r="CB411">
        <v>17</v>
      </c>
      <c r="CC411">
        <v>381195</v>
      </c>
      <c r="CD411">
        <v>887488</v>
      </c>
      <c r="CE411">
        <v>508844</v>
      </c>
      <c r="CF411">
        <v>235946</v>
      </c>
      <c r="CG411" t="s">
        <v>7884</v>
      </c>
    </row>
    <row r="412" spans="1:85" x14ac:dyDescent="0.25">
      <c r="A412" t="s">
        <v>7939</v>
      </c>
      <c r="B412" t="s">
        <v>7881</v>
      </c>
      <c r="C412" t="s">
        <v>8596</v>
      </c>
      <c r="D412" t="s">
        <v>8597</v>
      </c>
      <c r="E412" s="525">
        <v>45565</v>
      </c>
      <c r="F412" s="525">
        <v>45778</v>
      </c>
      <c r="G412">
        <v>8089</v>
      </c>
      <c r="H412">
        <v>0</v>
      </c>
      <c r="I412">
        <v>0</v>
      </c>
      <c r="J412">
        <v>0</v>
      </c>
      <c r="K412">
        <v>0</v>
      </c>
      <c r="L412">
        <v>0</v>
      </c>
      <c r="M412">
        <v>0</v>
      </c>
      <c r="N412">
        <v>8089</v>
      </c>
      <c r="O412">
        <v>0</v>
      </c>
      <c r="P412">
        <v>0</v>
      </c>
      <c r="Q412">
        <v>33507</v>
      </c>
      <c r="R412">
        <v>0</v>
      </c>
      <c r="S412">
        <v>0</v>
      </c>
      <c r="T412">
        <v>875886</v>
      </c>
      <c r="U412">
        <v>0</v>
      </c>
      <c r="V412">
        <v>0</v>
      </c>
      <c r="W412">
        <v>909393</v>
      </c>
      <c r="X412">
        <v>917482</v>
      </c>
      <c r="Y412">
        <v>2070385</v>
      </c>
      <c r="Z412">
        <v>0</v>
      </c>
      <c r="AA412">
        <v>0</v>
      </c>
      <c r="AB412">
        <v>0</v>
      </c>
      <c r="AC412">
        <v>0</v>
      </c>
      <c r="AD412">
        <v>0</v>
      </c>
      <c r="AE412">
        <v>0</v>
      </c>
      <c r="AF412">
        <v>887927</v>
      </c>
      <c r="AG412">
        <v>2958312</v>
      </c>
      <c r="AH412">
        <v>3875794</v>
      </c>
      <c r="AI412">
        <v>1145851</v>
      </c>
      <c r="AJ412">
        <v>108720</v>
      </c>
      <c r="AK412">
        <v>210533</v>
      </c>
      <c r="AL412">
        <v>213210</v>
      </c>
      <c r="AM412">
        <v>0</v>
      </c>
      <c r="AN412">
        <v>361000</v>
      </c>
      <c r="AO412">
        <v>2039314</v>
      </c>
      <c r="AP412">
        <v>0</v>
      </c>
      <c r="AQ412">
        <v>2039314</v>
      </c>
      <c r="AR412">
        <v>1836480</v>
      </c>
      <c r="AS412">
        <v>614479</v>
      </c>
      <c r="AT412">
        <v>-731551</v>
      </c>
      <c r="AU412">
        <v>0</v>
      </c>
      <c r="AV412">
        <v>0</v>
      </c>
      <c r="AW412">
        <v>667533</v>
      </c>
      <c r="AX412">
        <v>0</v>
      </c>
      <c r="AY412">
        <v>0</v>
      </c>
      <c r="AZ412">
        <v>550461</v>
      </c>
      <c r="BA412">
        <v>2386941</v>
      </c>
      <c r="BB412">
        <v>0</v>
      </c>
      <c r="BC412">
        <v>0</v>
      </c>
      <c r="BD412">
        <v>667533</v>
      </c>
      <c r="BE412">
        <v>0</v>
      </c>
      <c r="BF412">
        <v>0</v>
      </c>
      <c r="BG412">
        <v>0</v>
      </c>
      <c r="BH412">
        <v>0</v>
      </c>
      <c r="BI412">
        <v>667533</v>
      </c>
      <c r="BJ412">
        <v>19072936</v>
      </c>
      <c r="BK412">
        <v>0</v>
      </c>
      <c r="BL412">
        <v>0</v>
      </c>
      <c r="BM412">
        <v>19072936</v>
      </c>
      <c r="BN412">
        <v>0</v>
      </c>
      <c r="BO412">
        <v>0</v>
      </c>
      <c r="BP412">
        <v>521683</v>
      </c>
      <c r="BQ412">
        <v>521683</v>
      </c>
      <c r="BR412">
        <v>0</v>
      </c>
      <c r="BS412">
        <v>0</v>
      </c>
      <c r="BT412">
        <v>0</v>
      </c>
      <c r="BU412">
        <v>245000</v>
      </c>
      <c r="BV412">
        <v>0</v>
      </c>
      <c r="BW412">
        <v>0</v>
      </c>
      <c r="BX412">
        <v>0</v>
      </c>
      <c r="BY412">
        <v>0</v>
      </c>
      <c r="BZ412">
        <v>0</v>
      </c>
      <c r="CA412">
        <v>0</v>
      </c>
      <c r="CB412">
        <v>0</v>
      </c>
      <c r="CC412">
        <v>0</v>
      </c>
      <c r="CD412">
        <v>0</v>
      </c>
      <c r="CE412">
        <v>28324</v>
      </c>
      <c r="CF412">
        <v>0</v>
      </c>
      <c r="CG412" t="s">
        <v>7884</v>
      </c>
    </row>
    <row r="413" spans="1:85" x14ac:dyDescent="0.25">
      <c r="A413" t="s">
        <v>7892</v>
      </c>
      <c r="B413" t="s">
        <v>7909</v>
      </c>
      <c r="C413" t="s">
        <v>8598</v>
      </c>
      <c r="D413" t="s">
        <v>6380</v>
      </c>
      <c r="E413" s="525">
        <v>45565</v>
      </c>
      <c r="F413" s="525">
        <v>45771</v>
      </c>
      <c r="G413">
        <v>37315643</v>
      </c>
      <c r="H413">
        <v>0</v>
      </c>
      <c r="I413">
        <v>106157153</v>
      </c>
      <c r="J413">
        <v>0</v>
      </c>
      <c r="K413">
        <v>741348</v>
      </c>
      <c r="L413">
        <v>36609679</v>
      </c>
      <c r="M413">
        <v>229058</v>
      </c>
      <c r="N413">
        <v>181052881</v>
      </c>
      <c r="O413">
        <v>1362734</v>
      </c>
      <c r="P413">
        <v>1359203</v>
      </c>
      <c r="Q413">
        <v>10940177</v>
      </c>
      <c r="R413">
        <v>5307947</v>
      </c>
      <c r="S413">
        <v>0</v>
      </c>
      <c r="T413">
        <v>949329</v>
      </c>
      <c r="U413">
        <v>830625</v>
      </c>
      <c r="V413">
        <v>-68102950</v>
      </c>
      <c r="W413">
        <v>-47352935</v>
      </c>
      <c r="X413">
        <v>133699946</v>
      </c>
      <c r="Y413">
        <v>17746197</v>
      </c>
      <c r="Z413">
        <v>24023807</v>
      </c>
      <c r="AA413">
        <v>14342116</v>
      </c>
      <c r="AB413">
        <v>5687656</v>
      </c>
      <c r="AC413">
        <v>43437789</v>
      </c>
      <c r="AD413">
        <v>71932626</v>
      </c>
      <c r="AE413">
        <v>0</v>
      </c>
      <c r="AF413">
        <v>30076277</v>
      </c>
      <c r="AG413">
        <v>207246468</v>
      </c>
      <c r="AH413">
        <v>340946414</v>
      </c>
      <c r="AI413">
        <v>65242588</v>
      </c>
      <c r="AJ413">
        <v>14550418</v>
      </c>
      <c r="AK413">
        <v>6145726</v>
      </c>
      <c r="AL413" s="1006">
        <v>150420350</v>
      </c>
      <c r="AM413">
        <v>16297113</v>
      </c>
      <c r="AN413">
        <v>29970210</v>
      </c>
      <c r="AO413">
        <v>282626405</v>
      </c>
      <c r="AP413">
        <v>156980989</v>
      </c>
      <c r="AQ413">
        <v>439607394</v>
      </c>
      <c r="AR413">
        <v>-98660980</v>
      </c>
      <c r="AS413">
        <v>72884219</v>
      </c>
      <c r="AT413">
        <v>-80407385</v>
      </c>
      <c r="AU413">
        <v>160222</v>
      </c>
      <c r="AV413">
        <v>70946448</v>
      </c>
      <c r="AW413">
        <v>32831398</v>
      </c>
      <c r="AX413">
        <v>0</v>
      </c>
      <c r="AY413">
        <v>1111746</v>
      </c>
      <c r="AZ413">
        <v>97526648</v>
      </c>
      <c r="BA413">
        <v>-1134332</v>
      </c>
      <c r="BB413">
        <v>1811176252</v>
      </c>
      <c r="BC413">
        <v>1810040916</v>
      </c>
      <c r="BD413" s="1006">
        <v>11473450</v>
      </c>
      <c r="BE413">
        <v>65482792</v>
      </c>
      <c r="BF413">
        <v>4577866</v>
      </c>
      <c r="BG413">
        <v>1712102</v>
      </c>
      <c r="BH413">
        <v>30839472</v>
      </c>
      <c r="BI413">
        <v>114085682</v>
      </c>
      <c r="BJ413">
        <v>2089210000</v>
      </c>
      <c r="BK413">
        <v>0</v>
      </c>
      <c r="BL413">
        <v>0</v>
      </c>
      <c r="BM413">
        <v>2089210000</v>
      </c>
      <c r="BN413">
        <v>347654416</v>
      </c>
      <c r="BO413">
        <v>0</v>
      </c>
      <c r="BP413">
        <v>585247171</v>
      </c>
      <c r="BQ413">
        <v>932901587</v>
      </c>
      <c r="BR413">
        <v>314483993</v>
      </c>
      <c r="BS413">
        <v>0</v>
      </c>
      <c r="BT413">
        <v>52671</v>
      </c>
      <c r="BU413">
        <v>175150033</v>
      </c>
      <c r="BV413">
        <v>124055593</v>
      </c>
      <c r="BW413">
        <v>17741898</v>
      </c>
      <c r="BX413">
        <v>19571104</v>
      </c>
      <c r="BY413">
        <v>1.99</v>
      </c>
      <c r="BZ413">
        <v>305675</v>
      </c>
      <c r="CA413">
        <v>10.199999999999999</v>
      </c>
      <c r="CB413">
        <v>573</v>
      </c>
      <c r="CC413" s="1006">
        <v>43624680</v>
      </c>
      <c r="CD413">
        <v>20669181</v>
      </c>
      <c r="CE413" s="1006">
        <v>25231770</v>
      </c>
      <c r="CF413">
        <v>529030</v>
      </c>
      <c r="CG413" t="s">
        <v>7884</v>
      </c>
    </row>
    <row r="414" spans="1:85" x14ac:dyDescent="0.25">
      <c r="A414" t="s">
        <v>7907</v>
      </c>
      <c r="B414" t="s">
        <v>859</v>
      </c>
      <c r="C414" t="s">
        <v>8599</v>
      </c>
      <c r="D414" t="s">
        <v>6524</v>
      </c>
      <c r="E414" s="525">
        <v>45473</v>
      </c>
      <c r="F414" s="525">
        <v>45654</v>
      </c>
      <c r="G414">
        <v>24506721</v>
      </c>
      <c r="H414">
        <v>0</v>
      </c>
      <c r="I414">
        <v>50314606</v>
      </c>
      <c r="J414">
        <v>0</v>
      </c>
      <c r="K414">
        <v>1705</v>
      </c>
      <c r="L414">
        <v>3433131</v>
      </c>
      <c r="M414">
        <v>157898</v>
      </c>
      <c r="N414">
        <v>78414061</v>
      </c>
      <c r="O414">
        <v>11994093</v>
      </c>
      <c r="P414">
        <v>1987768</v>
      </c>
      <c r="Q414">
        <v>7326366</v>
      </c>
      <c r="R414">
        <v>17417645</v>
      </c>
      <c r="S414">
        <v>0</v>
      </c>
      <c r="T414">
        <v>3412907</v>
      </c>
      <c r="U414">
        <v>281292</v>
      </c>
      <c r="V414">
        <v>3133962</v>
      </c>
      <c r="W414">
        <v>45554033</v>
      </c>
      <c r="X414">
        <v>123968094</v>
      </c>
      <c r="Y414">
        <v>9200160</v>
      </c>
      <c r="Z414">
        <v>4723322</v>
      </c>
      <c r="AA414">
        <v>3556927</v>
      </c>
      <c r="AB414">
        <v>577366</v>
      </c>
      <c r="AC414">
        <v>11603158</v>
      </c>
      <c r="AD414">
        <v>47312721</v>
      </c>
      <c r="AE414">
        <v>0</v>
      </c>
      <c r="AF414">
        <v>7418578</v>
      </c>
      <c r="AG414">
        <v>84392232</v>
      </c>
      <c r="AH414">
        <v>208360326</v>
      </c>
      <c r="AI414">
        <v>38761219</v>
      </c>
      <c r="AJ414">
        <v>8392386</v>
      </c>
      <c r="AK414">
        <v>1474005</v>
      </c>
      <c r="AL414">
        <v>55689536</v>
      </c>
      <c r="AM414">
        <v>55448</v>
      </c>
      <c r="AN414">
        <v>65878856</v>
      </c>
      <c r="AO414">
        <v>170251450</v>
      </c>
      <c r="AP414">
        <v>64766705</v>
      </c>
      <c r="AQ414">
        <v>235018155</v>
      </c>
      <c r="AR414">
        <v>-26657829</v>
      </c>
      <c r="AS414">
        <v>24546156</v>
      </c>
      <c r="AT414">
        <v>-2915629</v>
      </c>
      <c r="AU414">
        <v>43643178</v>
      </c>
      <c r="AV414">
        <v>20678026</v>
      </c>
      <c r="AW414">
        <v>0</v>
      </c>
      <c r="AX414">
        <v>0</v>
      </c>
      <c r="AY414">
        <v>-2540551</v>
      </c>
      <c r="AZ414">
        <v>83411180</v>
      </c>
      <c r="BA414">
        <v>56753351</v>
      </c>
      <c r="BB414">
        <v>0</v>
      </c>
      <c r="BC414">
        <v>0</v>
      </c>
      <c r="BD414">
        <v>28476956</v>
      </c>
      <c r="BE414">
        <v>13829654</v>
      </c>
      <c r="BF414">
        <v>5240696</v>
      </c>
      <c r="BG414">
        <v>209996</v>
      </c>
      <c r="BH414">
        <v>11284264</v>
      </c>
      <c r="BI414">
        <v>59041566</v>
      </c>
      <c r="BJ414">
        <v>60903027</v>
      </c>
      <c r="BK414">
        <v>0</v>
      </c>
      <c r="BL414">
        <v>0</v>
      </c>
      <c r="BM414">
        <v>60903027</v>
      </c>
      <c r="BN414">
        <v>4963523</v>
      </c>
      <c r="BO414">
        <v>0</v>
      </c>
      <c r="BP414">
        <v>58260618</v>
      </c>
      <c r="BQ414">
        <v>63224141</v>
      </c>
      <c r="BR414">
        <v>0</v>
      </c>
      <c r="BS414">
        <v>0</v>
      </c>
      <c r="BT414">
        <v>1800</v>
      </c>
      <c r="BU414">
        <v>7779515</v>
      </c>
      <c r="BV414">
        <v>0</v>
      </c>
      <c r="BW414">
        <v>5603253</v>
      </c>
      <c r="BX414">
        <v>9759773944</v>
      </c>
      <c r="BY414">
        <v>3.77</v>
      </c>
      <c r="BZ414">
        <v>206243</v>
      </c>
      <c r="CA414">
        <v>13.99</v>
      </c>
      <c r="CB414">
        <v>218</v>
      </c>
      <c r="CC414">
        <v>28052555</v>
      </c>
      <c r="CD414">
        <v>7377445</v>
      </c>
      <c r="CE414">
        <v>43266457</v>
      </c>
      <c r="CF414">
        <v>5980867</v>
      </c>
      <c r="CG414" t="s">
        <v>7884</v>
      </c>
    </row>
    <row r="415" spans="1:85" x14ac:dyDescent="0.25">
      <c r="A415" t="s">
        <v>8051</v>
      </c>
      <c r="B415" t="s">
        <v>7909</v>
      </c>
      <c r="C415" t="s">
        <v>8600</v>
      </c>
      <c r="D415" t="s">
        <v>6358</v>
      </c>
      <c r="E415" s="525">
        <v>45565</v>
      </c>
      <c r="F415" s="525">
        <v>45744</v>
      </c>
      <c r="G415">
        <v>137753247</v>
      </c>
      <c r="H415">
        <v>0</v>
      </c>
      <c r="I415">
        <v>399091385</v>
      </c>
      <c r="J415">
        <v>0</v>
      </c>
      <c r="K415">
        <v>970191</v>
      </c>
      <c r="L415">
        <v>45018779</v>
      </c>
      <c r="M415">
        <v>0</v>
      </c>
      <c r="N415">
        <v>582833602</v>
      </c>
      <c r="O415">
        <v>10165941</v>
      </c>
      <c r="P415">
        <v>457162</v>
      </c>
      <c r="Q415">
        <v>0</v>
      </c>
      <c r="R415">
        <v>18971727</v>
      </c>
      <c r="S415">
        <v>0</v>
      </c>
      <c r="T415">
        <v>7474847</v>
      </c>
      <c r="U415">
        <v>0</v>
      </c>
      <c r="V415">
        <v>3616573</v>
      </c>
      <c r="W415">
        <v>40686250</v>
      </c>
      <c r="X415">
        <v>623519852</v>
      </c>
      <c r="Y415">
        <v>87591721</v>
      </c>
      <c r="Z415" s="1006">
        <v>61355750</v>
      </c>
      <c r="AA415">
        <v>26017353</v>
      </c>
      <c r="AB415">
        <v>38714744</v>
      </c>
      <c r="AC415">
        <v>64571334</v>
      </c>
      <c r="AD415">
        <v>251053921</v>
      </c>
      <c r="AE415">
        <v>54935919</v>
      </c>
      <c r="AF415">
        <v>40930017</v>
      </c>
      <c r="AG415">
        <v>625170759</v>
      </c>
      <c r="AH415">
        <v>1248690611</v>
      </c>
      <c r="AI415">
        <v>255789169</v>
      </c>
      <c r="AJ415">
        <v>38434499</v>
      </c>
      <c r="AK415">
        <v>31273109</v>
      </c>
      <c r="AL415" s="1006">
        <v>374487410</v>
      </c>
      <c r="AM415">
        <v>14658058</v>
      </c>
      <c r="AN415">
        <v>40686610</v>
      </c>
      <c r="AO415">
        <v>755328855</v>
      </c>
      <c r="AP415">
        <v>374203569</v>
      </c>
      <c r="AQ415">
        <v>1129532424</v>
      </c>
      <c r="AR415">
        <v>119158187</v>
      </c>
      <c r="AS415" s="1006">
        <v>206671480</v>
      </c>
      <c r="AT415">
        <v>-250393513</v>
      </c>
      <c r="AU415">
        <v>160377484</v>
      </c>
      <c r="AV415">
        <v>167748356</v>
      </c>
      <c r="AW415">
        <v>0</v>
      </c>
      <c r="AX415">
        <v>0</v>
      </c>
      <c r="AY415">
        <v>25311308</v>
      </c>
      <c r="AZ415">
        <v>309715115</v>
      </c>
      <c r="BA415">
        <v>428873302</v>
      </c>
      <c r="BB415" s="1006">
        <v>1017475780</v>
      </c>
      <c r="BC415">
        <v>1446349082</v>
      </c>
      <c r="BD415" s="1006">
        <v>419700000</v>
      </c>
      <c r="BE415" s="1006">
        <v>397900000</v>
      </c>
      <c r="BF415" s="1006">
        <v>40300000</v>
      </c>
      <c r="BG415" s="1006">
        <v>55200000</v>
      </c>
      <c r="BH415">
        <v>151861000</v>
      </c>
      <c r="BI415">
        <v>1064961000</v>
      </c>
      <c r="BJ415">
        <v>7948300000</v>
      </c>
      <c r="BK415">
        <v>0</v>
      </c>
      <c r="BL415">
        <v>0</v>
      </c>
      <c r="BM415">
        <v>7948300000</v>
      </c>
      <c r="BN415">
        <v>350082000</v>
      </c>
      <c r="BO415">
        <v>0</v>
      </c>
      <c r="BP415">
        <v>0</v>
      </c>
      <c r="BQ415">
        <v>350082000</v>
      </c>
      <c r="BR415">
        <v>1350123000</v>
      </c>
      <c r="BS415" s="1006">
        <v>723555000</v>
      </c>
      <c r="BT415">
        <v>4238000</v>
      </c>
      <c r="BU415">
        <v>560407701</v>
      </c>
      <c r="BV415">
        <v>380438169</v>
      </c>
      <c r="BW415">
        <v>43370826</v>
      </c>
      <c r="BX415">
        <v>52103280582</v>
      </c>
      <c r="BY415">
        <v>2.86</v>
      </c>
      <c r="BZ415">
        <v>731518</v>
      </c>
      <c r="CA415">
        <v>13.44</v>
      </c>
      <c r="CB415">
        <v>2123</v>
      </c>
      <c r="CC415">
        <v>72678107</v>
      </c>
      <c r="CD415">
        <v>34270064</v>
      </c>
      <c r="CE415">
        <v>67907074</v>
      </c>
      <c r="CF415">
        <v>10692323</v>
      </c>
      <c r="CG415" t="s">
        <v>7884</v>
      </c>
    </row>
    <row r="416" spans="1:85" x14ac:dyDescent="0.25">
      <c r="A416" t="s">
        <v>7942</v>
      </c>
      <c r="B416" t="s">
        <v>7881</v>
      </c>
      <c r="C416" t="s">
        <v>8601</v>
      </c>
      <c r="D416" t="s">
        <v>8602</v>
      </c>
      <c r="E416" s="525">
        <v>45412</v>
      </c>
      <c r="F416" s="525">
        <v>45688</v>
      </c>
      <c r="G416">
        <v>8235</v>
      </c>
      <c r="H416">
        <v>0</v>
      </c>
      <c r="I416">
        <v>26644</v>
      </c>
      <c r="J416">
        <v>0</v>
      </c>
      <c r="K416">
        <v>0</v>
      </c>
      <c r="L416">
        <v>0</v>
      </c>
      <c r="M416">
        <v>0</v>
      </c>
      <c r="N416">
        <v>34879</v>
      </c>
      <c r="O416">
        <v>0</v>
      </c>
      <c r="P416">
        <v>0</v>
      </c>
      <c r="Q416">
        <v>22789</v>
      </c>
      <c r="R416">
        <v>138362</v>
      </c>
      <c r="S416">
        <v>0</v>
      </c>
      <c r="T416">
        <v>46315</v>
      </c>
      <c r="U416">
        <v>0</v>
      </c>
      <c r="V416">
        <v>0</v>
      </c>
      <c r="W416">
        <v>207466</v>
      </c>
      <c r="X416">
        <v>242345</v>
      </c>
      <c r="Y416">
        <v>146025</v>
      </c>
      <c r="Z416">
        <v>0</v>
      </c>
      <c r="AA416">
        <v>0</v>
      </c>
      <c r="AB416">
        <v>33533</v>
      </c>
      <c r="AC416">
        <v>0</v>
      </c>
      <c r="AD416">
        <v>0</v>
      </c>
      <c r="AE416">
        <v>0</v>
      </c>
      <c r="AF416">
        <v>70917</v>
      </c>
      <c r="AG416">
        <v>250475</v>
      </c>
      <c r="AH416">
        <v>492820</v>
      </c>
      <c r="AI416">
        <v>494300</v>
      </c>
      <c r="AJ416">
        <v>130676</v>
      </c>
      <c r="AK416">
        <v>51150</v>
      </c>
      <c r="AL416">
        <v>273839</v>
      </c>
      <c r="AM416">
        <v>135056</v>
      </c>
      <c r="AN416">
        <v>22197</v>
      </c>
      <c r="AO416">
        <v>1107218</v>
      </c>
      <c r="AP416">
        <v>0</v>
      </c>
      <c r="AQ416">
        <v>1107218</v>
      </c>
      <c r="AR416">
        <v>-614398</v>
      </c>
      <c r="AS416">
        <v>31909</v>
      </c>
      <c r="AT416">
        <v>0</v>
      </c>
      <c r="AU416">
        <v>1711420</v>
      </c>
      <c r="AV416">
        <v>21709</v>
      </c>
      <c r="AW416">
        <v>0</v>
      </c>
      <c r="AX416">
        <v>0</v>
      </c>
      <c r="AY416">
        <v>1242300</v>
      </c>
      <c r="AZ416">
        <v>3007338</v>
      </c>
      <c r="BA416">
        <v>2392940</v>
      </c>
      <c r="BB416">
        <v>0</v>
      </c>
      <c r="BC416">
        <v>0</v>
      </c>
      <c r="BD416">
        <v>2478155</v>
      </c>
      <c r="BE416">
        <v>9443</v>
      </c>
      <c r="BF416">
        <v>0</v>
      </c>
      <c r="BG416">
        <v>0</v>
      </c>
      <c r="BH416">
        <v>1049</v>
      </c>
      <c r="BI416">
        <v>2488647</v>
      </c>
      <c r="BJ416">
        <v>0</v>
      </c>
      <c r="BK416">
        <v>0</v>
      </c>
      <c r="BL416">
        <v>0</v>
      </c>
      <c r="BM416">
        <v>0</v>
      </c>
      <c r="BN416">
        <v>0</v>
      </c>
      <c r="BO416">
        <v>0</v>
      </c>
      <c r="BP416">
        <v>0</v>
      </c>
      <c r="BQ416">
        <v>0</v>
      </c>
      <c r="BR416">
        <v>0</v>
      </c>
      <c r="BS416">
        <v>0</v>
      </c>
      <c r="BT416">
        <v>30</v>
      </c>
      <c r="BU416">
        <v>246247</v>
      </c>
      <c r="BV416">
        <v>0</v>
      </c>
      <c r="BW416">
        <v>0</v>
      </c>
      <c r="BX416">
        <v>0</v>
      </c>
      <c r="BY416">
        <v>0</v>
      </c>
      <c r="BZ416">
        <v>0</v>
      </c>
      <c r="CA416">
        <v>0</v>
      </c>
      <c r="CB416">
        <v>0</v>
      </c>
      <c r="CC416">
        <v>0</v>
      </c>
      <c r="CD416">
        <v>0</v>
      </c>
      <c r="CE416">
        <v>0</v>
      </c>
      <c r="CF416">
        <v>0</v>
      </c>
      <c r="CG416" t="s">
        <v>7884</v>
      </c>
    </row>
    <row r="417" spans="1:85" x14ac:dyDescent="0.25">
      <c r="A417" t="s">
        <v>7889</v>
      </c>
      <c r="B417" t="s">
        <v>7881</v>
      </c>
      <c r="C417" t="s">
        <v>8603</v>
      </c>
      <c r="D417" t="s">
        <v>8604</v>
      </c>
      <c r="E417" s="525">
        <v>45473</v>
      </c>
      <c r="F417" s="525">
        <v>45670</v>
      </c>
      <c r="G417">
        <v>297763</v>
      </c>
      <c r="H417">
        <v>0</v>
      </c>
      <c r="I417">
        <v>184443</v>
      </c>
      <c r="J417">
        <v>0</v>
      </c>
      <c r="K417">
        <v>6615</v>
      </c>
      <c r="L417">
        <v>0</v>
      </c>
      <c r="M417">
        <v>0</v>
      </c>
      <c r="N417">
        <v>488821</v>
      </c>
      <c r="O417">
        <v>50390</v>
      </c>
      <c r="P417">
        <v>0</v>
      </c>
      <c r="Q417">
        <v>2576</v>
      </c>
      <c r="R417">
        <v>137580</v>
      </c>
      <c r="S417">
        <v>0</v>
      </c>
      <c r="T417">
        <v>424117</v>
      </c>
      <c r="U417">
        <v>0</v>
      </c>
      <c r="V417">
        <v>0</v>
      </c>
      <c r="W417">
        <v>614663</v>
      </c>
      <c r="X417">
        <v>1103484</v>
      </c>
      <c r="Y417">
        <v>528398</v>
      </c>
      <c r="Z417">
        <v>56921</v>
      </c>
      <c r="AA417">
        <v>0</v>
      </c>
      <c r="AB417">
        <v>0</v>
      </c>
      <c r="AC417">
        <v>303586</v>
      </c>
      <c r="AD417">
        <v>851045</v>
      </c>
      <c r="AE417">
        <v>0</v>
      </c>
      <c r="AF417">
        <v>976</v>
      </c>
      <c r="AG417">
        <v>1740926</v>
      </c>
      <c r="AH417">
        <v>2844410</v>
      </c>
      <c r="AI417">
        <v>1654485</v>
      </c>
      <c r="AJ417">
        <v>292905</v>
      </c>
      <c r="AK417">
        <v>416775</v>
      </c>
      <c r="AL417">
        <v>400636</v>
      </c>
      <c r="AM417">
        <v>209956</v>
      </c>
      <c r="AN417">
        <v>231274</v>
      </c>
      <c r="AO417">
        <v>3206031</v>
      </c>
      <c r="AP417">
        <v>2962751</v>
      </c>
      <c r="AQ417">
        <v>6168782</v>
      </c>
      <c r="AR417">
        <v>-3324372</v>
      </c>
      <c r="AS417">
        <v>3000</v>
      </c>
      <c r="AT417">
        <v>-42429</v>
      </c>
      <c r="AU417">
        <v>1093141</v>
      </c>
      <c r="AV417">
        <v>407983</v>
      </c>
      <c r="AW417">
        <v>146566</v>
      </c>
      <c r="AX417">
        <v>0</v>
      </c>
      <c r="AY417">
        <v>152012</v>
      </c>
      <c r="AZ417">
        <v>1760273</v>
      </c>
      <c r="BA417">
        <v>-1564099</v>
      </c>
      <c r="BB417" s="1006">
        <v>80540710</v>
      </c>
      <c r="BC417">
        <v>78976612</v>
      </c>
      <c r="BD417">
        <v>1002801</v>
      </c>
      <c r="BE417">
        <v>0</v>
      </c>
      <c r="BF417">
        <v>20071</v>
      </c>
      <c r="BG417">
        <v>0</v>
      </c>
      <c r="BH417">
        <v>444648</v>
      </c>
      <c r="BI417">
        <v>1467520</v>
      </c>
      <c r="BJ417">
        <v>0</v>
      </c>
      <c r="BK417">
        <v>468990</v>
      </c>
      <c r="BL417">
        <v>0</v>
      </c>
      <c r="BM417">
        <v>468990</v>
      </c>
      <c r="BN417">
        <v>0</v>
      </c>
      <c r="BO417">
        <v>0</v>
      </c>
      <c r="BP417">
        <v>0</v>
      </c>
      <c r="BQ417">
        <v>0</v>
      </c>
      <c r="BR417">
        <v>3227194</v>
      </c>
      <c r="BS417">
        <v>0</v>
      </c>
      <c r="BT417">
        <v>0</v>
      </c>
      <c r="BU417">
        <v>0</v>
      </c>
      <c r="BV417">
        <v>0</v>
      </c>
      <c r="BW417">
        <v>101042</v>
      </c>
      <c r="BX417">
        <v>12577415</v>
      </c>
      <c r="BY417">
        <v>4</v>
      </c>
      <c r="BZ417">
        <v>14219</v>
      </c>
      <c r="CA417">
        <v>4.84</v>
      </c>
      <c r="CB417">
        <v>22</v>
      </c>
      <c r="CC417">
        <v>165678</v>
      </c>
      <c r="CD417">
        <v>18513</v>
      </c>
      <c r="CE417">
        <v>435353</v>
      </c>
      <c r="CF417">
        <v>197921</v>
      </c>
      <c r="CG417" t="s">
        <v>7884</v>
      </c>
    </row>
    <row r="418" spans="1:85" x14ac:dyDescent="0.25">
      <c r="A418" t="s">
        <v>8051</v>
      </c>
      <c r="B418" t="s">
        <v>7909</v>
      </c>
      <c r="C418" t="s">
        <v>8605</v>
      </c>
      <c r="D418" t="s">
        <v>6293</v>
      </c>
      <c r="E418" s="525">
        <v>45565</v>
      </c>
      <c r="F418" s="525">
        <v>45744</v>
      </c>
      <c r="G418">
        <v>49941126</v>
      </c>
      <c r="H418">
        <v>0</v>
      </c>
      <c r="I418">
        <v>77300813</v>
      </c>
      <c r="J418">
        <v>0</v>
      </c>
      <c r="K418">
        <v>14628726</v>
      </c>
      <c r="L418">
        <v>7192410</v>
      </c>
      <c r="M418">
        <v>0</v>
      </c>
      <c r="N418">
        <v>149063075</v>
      </c>
      <c r="O418">
        <v>3048052</v>
      </c>
      <c r="P418">
        <v>132993</v>
      </c>
      <c r="Q418">
        <v>2083221</v>
      </c>
      <c r="R418">
        <v>3265885</v>
      </c>
      <c r="S418">
        <v>0</v>
      </c>
      <c r="T418">
        <v>1357772</v>
      </c>
      <c r="U418">
        <v>0</v>
      </c>
      <c r="V418">
        <v>3886395</v>
      </c>
      <c r="W418">
        <v>13774318</v>
      </c>
      <c r="X418">
        <v>162837393</v>
      </c>
      <c r="Y418">
        <v>3598277</v>
      </c>
      <c r="Z418">
        <v>19977981</v>
      </c>
      <c r="AA418">
        <v>6950978</v>
      </c>
      <c r="AB418">
        <v>10817723</v>
      </c>
      <c r="AC418">
        <v>21620263</v>
      </c>
      <c r="AD418">
        <v>86837237</v>
      </c>
      <c r="AE418">
        <v>963409</v>
      </c>
      <c r="AF418">
        <v>11139983</v>
      </c>
      <c r="AG418">
        <v>161905851</v>
      </c>
      <c r="AH418">
        <v>324743244</v>
      </c>
      <c r="AI418">
        <v>67434252</v>
      </c>
      <c r="AJ418">
        <v>10088515</v>
      </c>
      <c r="AK418">
        <v>8395089</v>
      </c>
      <c r="AL418">
        <v>75609109</v>
      </c>
      <c r="AM418">
        <v>1688934</v>
      </c>
      <c r="AN418">
        <v>4527161</v>
      </c>
      <c r="AO418">
        <v>167743060</v>
      </c>
      <c r="AP418">
        <v>49499151</v>
      </c>
      <c r="AQ418">
        <v>217242211</v>
      </c>
      <c r="AR418">
        <v>107501033</v>
      </c>
      <c r="AS418">
        <v>54828518</v>
      </c>
      <c r="AT418">
        <v>-56434523</v>
      </c>
      <c r="AU418">
        <v>6621725</v>
      </c>
      <c r="AV418">
        <v>40653074</v>
      </c>
      <c r="AW418">
        <v>0</v>
      </c>
      <c r="AX418">
        <v>0</v>
      </c>
      <c r="AY418">
        <v>-823344</v>
      </c>
      <c r="AZ418">
        <v>44845450</v>
      </c>
      <c r="BA418">
        <v>152346483</v>
      </c>
      <c r="BB418">
        <v>844139327</v>
      </c>
      <c r="BC418">
        <v>996485811</v>
      </c>
      <c r="BD418">
        <v>14426274</v>
      </c>
      <c r="BE418" s="1006">
        <v>123251390</v>
      </c>
      <c r="BF418">
        <v>2758135</v>
      </c>
      <c r="BG418">
        <v>215297</v>
      </c>
      <c r="BH418">
        <v>10404339</v>
      </c>
      <c r="BI418">
        <v>151055435</v>
      </c>
      <c r="BJ418">
        <v>1307305000</v>
      </c>
      <c r="BK418">
        <v>0</v>
      </c>
      <c r="BL418">
        <v>0</v>
      </c>
      <c r="BM418">
        <v>1307305000</v>
      </c>
      <c r="BN418">
        <v>142901878</v>
      </c>
      <c r="BO418">
        <v>0</v>
      </c>
      <c r="BP418">
        <v>509041119</v>
      </c>
      <c r="BQ418">
        <v>651942997</v>
      </c>
      <c r="BR418">
        <v>379128947</v>
      </c>
      <c r="BS418">
        <v>0</v>
      </c>
      <c r="BT418">
        <v>0</v>
      </c>
      <c r="BU418">
        <v>98486413</v>
      </c>
      <c r="BV418">
        <v>74792772</v>
      </c>
      <c r="BW418">
        <v>11006681</v>
      </c>
      <c r="BX418">
        <v>13530296933</v>
      </c>
      <c r="BY418">
        <v>3.83</v>
      </c>
      <c r="BZ418">
        <v>265167</v>
      </c>
      <c r="CA418">
        <v>13.54</v>
      </c>
      <c r="CB418">
        <v>550</v>
      </c>
      <c r="CC418" s="1006">
        <v>20567330</v>
      </c>
      <c r="CD418">
        <v>9627243</v>
      </c>
      <c r="CE418">
        <v>43389133</v>
      </c>
      <c r="CF418">
        <v>1876156</v>
      </c>
      <c r="CG418" t="s">
        <v>7884</v>
      </c>
    </row>
    <row r="419" spans="1:85" x14ac:dyDescent="0.25">
      <c r="A419" t="s">
        <v>8051</v>
      </c>
      <c r="B419" t="s">
        <v>7881</v>
      </c>
      <c r="C419" t="s">
        <v>8606</v>
      </c>
      <c r="D419" t="s">
        <v>6271</v>
      </c>
      <c r="E419" s="525">
        <v>45565</v>
      </c>
      <c r="F419" s="525">
        <v>45736</v>
      </c>
      <c r="G419">
        <v>160425</v>
      </c>
      <c r="H419">
        <v>0</v>
      </c>
      <c r="I419">
        <v>258224</v>
      </c>
      <c r="J419">
        <v>0</v>
      </c>
      <c r="K419">
        <v>0</v>
      </c>
      <c r="L419">
        <v>0</v>
      </c>
      <c r="M419">
        <v>0</v>
      </c>
      <c r="N419">
        <v>418649</v>
      </c>
      <c r="O419">
        <v>0</v>
      </c>
      <c r="P419">
        <v>0</v>
      </c>
      <c r="Q419">
        <v>0</v>
      </c>
      <c r="R419">
        <v>198022</v>
      </c>
      <c r="S419">
        <v>0</v>
      </c>
      <c r="T419">
        <v>78028</v>
      </c>
      <c r="U419">
        <v>0</v>
      </c>
      <c r="V419">
        <v>0</v>
      </c>
      <c r="W419">
        <v>276050</v>
      </c>
      <c r="X419">
        <v>694699</v>
      </c>
      <c r="Y419">
        <v>230895</v>
      </c>
      <c r="Z419">
        <v>0</v>
      </c>
      <c r="AA419">
        <v>0</v>
      </c>
      <c r="AB419">
        <v>3200</v>
      </c>
      <c r="AC419">
        <v>575924</v>
      </c>
      <c r="AD419">
        <v>1041362</v>
      </c>
      <c r="AE419">
        <v>0</v>
      </c>
      <c r="AF419">
        <v>228555</v>
      </c>
      <c r="AG419">
        <v>2079936</v>
      </c>
      <c r="AH419">
        <v>2774635</v>
      </c>
      <c r="AI419">
        <v>1914719</v>
      </c>
      <c r="AJ419">
        <v>260613</v>
      </c>
      <c r="AK419">
        <v>241244</v>
      </c>
      <c r="AL419">
        <v>162652</v>
      </c>
      <c r="AM419">
        <v>156650</v>
      </c>
      <c r="AN419">
        <v>485864</v>
      </c>
      <c r="AO419">
        <v>3221742</v>
      </c>
      <c r="AP419">
        <v>4114181</v>
      </c>
      <c r="AQ419">
        <v>7335923</v>
      </c>
      <c r="AR419">
        <v>-4561288</v>
      </c>
      <c r="AS419">
        <v>307877</v>
      </c>
      <c r="AT419">
        <v>0</v>
      </c>
      <c r="AU419">
        <v>1300676</v>
      </c>
      <c r="AV419">
        <v>361738</v>
      </c>
      <c r="AW419">
        <v>145640</v>
      </c>
      <c r="AX419">
        <v>0</v>
      </c>
      <c r="AY419">
        <v>387153</v>
      </c>
      <c r="AZ419">
        <v>2503084</v>
      </c>
      <c r="BA419">
        <v>-2058204</v>
      </c>
      <c r="BB419">
        <v>0</v>
      </c>
      <c r="BC419">
        <v>0</v>
      </c>
      <c r="BD419">
        <v>0</v>
      </c>
      <c r="BE419">
        <v>1104722</v>
      </c>
      <c r="BF419">
        <v>0</v>
      </c>
      <c r="BG419">
        <v>0</v>
      </c>
      <c r="BH419">
        <v>14525</v>
      </c>
      <c r="BI419">
        <v>1119247</v>
      </c>
      <c r="BJ419">
        <v>0</v>
      </c>
      <c r="BK419">
        <v>0</v>
      </c>
      <c r="BL419">
        <v>0</v>
      </c>
      <c r="BM419">
        <v>0</v>
      </c>
      <c r="BN419">
        <v>0</v>
      </c>
      <c r="BO419">
        <v>0</v>
      </c>
      <c r="BP419">
        <v>0</v>
      </c>
      <c r="BQ419">
        <v>0</v>
      </c>
      <c r="BR419">
        <v>0</v>
      </c>
      <c r="BS419">
        <v>0</v>
      </c>
      <c r="BT419">
        <v>0</v>
      </c>
      <c r="BU419">
        <v>0</v>
      </c>
      <c r="BV419">
        <v>0</v>
      </c>
      <c r="BW419">
        <v>96744</v>
      </c>
      <c r="BX419">
        <v>155729909</v>
      </c>
      <c r="BY419">
        <v>1</v>
      </c>
      <c r="BZ419">
        <v>44661</v>
      </c>
      <c r="CA419">
        <v>4.33</v>
      </c>
      <c r="CB419">
        <v>21</v>
      </c>
      <c r="CC419">
        <v>7807</v>
      </c>
      <c r="CD419">
        <v>1057162</v>
      </c>
      <c r="CE419">
        <v>312892</v>
      </c>
      <c r="CF419">
        <v>87270</v>
      </c>
      <c r="CG419" t="s">
        <v>7884</v>
      </c>
    </row>
    <row r="420" spans="1:85" x14ac:dyDescent="0.25">
      <c r="A420" t="s">
        <v>7897</v>
      </c>
      <c r="B420" t="s">
        <v>7886</v>
      </c>
      <c r="C420" t="s">
        <v>8607</v>
      </c>
      <c r="D420" t="s">
        <v>6474</v>
      </c>
      <c r="E420" s="525">
        <v>45473</v>
      </c>
      <c r="F420" s="525">
        <v>45636</v>
      </c>
      <c r="G420">
        <v>3506535</v>
      </c>
      <c r="H420">
        <v>0</v>
      </c>
      <c r="I420">
        <v>4356968</v>
      </c>
      <c r="J420">
        <v>0</v>
      </c>
      <c r="K420">
        <v>2336617</v>
      </c>
      <c r="L420">
        <v>0</v>
      </c>
      <c r="M420">
        <v>4209505</v>
      </c>
      <c r="N420">
        <v>14409625</v>
      </c>
      <c r="O420">
        <v>19687043</v>
      </c>
      <c r="P420">
        <v>78896</v>
      </c>
      <c r="Q420">
        <v>7285459</v>
      </c>
      <c r="R420">
        <v>6345918</v>
      </c>
      <c r="S420">
        <v>0</v>
      </c>
      <c r="T420">
        <v>0</v>
      </c>
      <c r="U420">
        <v>323028</v>
      </c>
      <c r="V420">
        <v>0</v>
      </c>
      <c r="W420">
        <v>33720344</v>
      </c>
      <c r="X420">
        <v>48129969</v>
      </c>
      <c r="Y420">
        <v>350609</v>
      </c>
      <c r="Z420">
        <v>2745491</v>
      </c>
      <c r="AA420">
        <v>1608104</v>
      </c>
      <c r="AB420">
        <v>1052379</v>
      </c>
      <c r="AC420">
        <v>10988644</v>
      </c>
      <c r="AD420">
        <v>21959119</v>
      </c>
      <c r="AE420">
        <v>0</v>
      </c>
      <c r="AF420">
        <v>2184821</v>
      </c>
      <c r="AG420">
        <v>40889167</v>
      </c>
      <c r="AH420">
        <v>89019136</v>
      </c>
      <c r="AI420">
        <v>15451955</v>
      </c>
      <c r="AJ420">
        <v>4952046</v>
      </c>
      <c r="AK420">
        <v>3143782</v>
      </c>
      <c r="AL420">
        <v>13442722</v>
      </c>
      <c r="AM420">
        <v>837483</v>
      </c>
      <c r="AN420">
        <v>2359153</v>
      </c>
      <c r="AO420">
        <v>40187141</v>
      </c>
      <c r="AP420">
        <v>32637966</v>
      </c>
      <c r="AQ420">
        <v>72825107</v>
      </c>
      <c r="AR420">
        <v>16194029</v>
      </c>
      <c r="AS420">
        <v>6092218</v>
      </c>
      <c r="AT420">
        <v>-3988162</v>
      </c>
      <c r="AU420">
        <v>36830529</v>
      </c>
      <c r="AV420">
        <v>9433307</v>
      </c>
      <c r="AW420">
        <v>0</v>
      </c>
      <c r="AX420">
        <v>0</v>
      </c>
      <c r="AY420">
        <v>6740006</v>
      </c>
      <c r="AZ420">
        <v>55107898</v>
      </c>
      <c r="BA420">
        <v>71301927</v>
      </c>
      <c r="BB420" s="1006">
        <v>640963950</v>
      </c>
      <c r="BC420">
        <v>712265882</v>
      </c>
      <c r="BD420" s="1006">
        <v>35315580</v>
      </c>
      <c r="BE420">
        <v>24127503</v>
      </c>
      <c r="BF420">
        <v>2798615</v>
      </c>
      <c r="BG420">
        <v>0</v>
      </c>
      <c r="BH420">
        <v>6794335</v>
      </c>
      <c r="BI420">
        <v>69036033</v>
      </c>
      <c r="BJ420">
        <v>88515000</v>
      </c>
      <c r="BK420">
        <v>25882353</v>
      </c>
      <c r="BL420">
        <v>0</v>
      </c>
      <c r="BM420">
        <v>114397353</v>
      </c>
      <c r="BN420">
        <v>41012182</v>
      </c>
      <c r="BO420">
        <v>0</v>
      </c>
      <c r="BP420">
        <v>9181165</v>
      </c>
      <c r="BQ420">
        <v>50193347</v>
      </c>
      <c r="BR420">
        <v>74522812</v>
      </c>
      <c r="BS420">
        <v>0</v>
      </c>
      <c r="BT420">
        <v>208155</v>
      </c>
      <c r="BU420">
        <v>20581022</v>
      </c>
      <c r="BV420">
        <v>17439095</v>
      </c>
      <c r="BW420">
        <v>2419220</v>
      </c>
      <c r="BX420">
        <v>19261855383</v>
      </c>
      <c r="BY420">
        <v>1.2</v>
      </c>
      <c r="BZ420">
        <v>169722</v>
      </c>
      <c r="CA420">
        <v>5.96</v>
      </c>
      <c r="CB420">
        <v>144</v>
      </c>
      <c r="CC420">
        <v>432755</v>
      </c>
      <c r="CD420">
        <v>4355900</v>
      </c>
      <c r="CE420">
        <v>7889125</v>
      </c>
      <c r="CF420">
        <v>3717340</v>
      </c>
      <c r="CG420" t="s">
        <v>7884</v>
      </c>
    </row>
    <row r="421" spans="1:85" x14ac:dyDescent="0.25">
      <c r="A421" t="s">
        <v>8608</v>
      </c>
      <c r="B421" t="s">
        <v>7886</v>
      </c>
      <c r="C421" t="s">
        <v>8609</v>
      </c>
      <c r="D421" t="s">
        <v>3212</v>
      </c>
      <c r="E421" s="525">
        <v>45565</v>
      </c>
      <c r="F421" s="525">
        <v>45744</v>
      </c>
      <c r="G421">
        <v>11032321</v>
      </c>
      <c r="H421">
        <v>0</v>
      </c>
      <c r="I421">
        <v>18635918</v>
      </c>
      <c r="J421">
        <v>0</v>
      </c>
      <c r="K421">
        <v>1852405</v>
      </c>
      <c r="L421">
        <v>0</v>
      </c>
      <c r="M421">
        <v>0</v>
      </c>
      <c r="N421">
        <v>31520644</v>
      </c>
      <c r="O421">
        <v>0</v>
      </c>
      <c r="P421">
        <v>0</v>
      </c>
      <c r="Q421">
        <v>0</v>
      </c>
      <c r="R421">
        <v>1019300</v>
      </c>
      <c r="S421">
        <v>1629309</v>
      </c>
      <c r="T421">
        <v>520858</v>
      </c>
      <c r="U421">
        <v>0</v>
      </c>
      <c r="V421">
        <v>761194</v>
      </c>
      <c r="W421">
        <v>3930661</v>
      </c>
      <c r="X421">
        <v>35451305</v>
      </c>
      <c r="Y421">
        <v>9336815</v>
      </c>
      <c r="Z421">
        <v>2163754</v>
      </c>
      <c r="AA421">
        <v>6821982</v>
      </c>
      <c r="AB421">
        <v>1897876</v>
      </c>
      <c r="AC421">
        <v>1754588</v>
      </c>
      <c r="AD421">
        <v>224194</v>
      </c>
      <c r="AE421">
        <v>0</v>
      </c>
      <c r="AF421">
        <v>4838344</v>
      </c>
      <c r="AG421">
        <v>27037553</v>
      </c>
      <c r="AH421">
        <v>62488858</v>
      </c>
      <c r="AI421">
        <v>25543964</v>
      </c>
      <c r="AJ421">
        <v>7459867</v>
      </c>
      <c r="AK421">
        <v>1493445</v>
      </c>
      <c r="AL421">
        <v>12985165</v>
      </c>
      <c r="AM421">
        <v>2207400</v>
      </c>
      <c r="AN421">
        <v>2025318</v>
      </c>
      <c r="AO421">
        <v>51715159</v>
      </c>
      <c r="AP421">
        <v>33380989</v>
      </c>
      <c r="AQ421">
        <v>85096148</v>
      </c>
      <c r="AR421">
        <v>-22607290</v>
      </c>
      <c r="AS421">
        <v>3991435</v>
      </c>
      <c r="AT421">
        <v>-9150262</v>
      </c>
      <c r="AU421">
        <v>8698987</v>
      </c>
      <c r="AV421">
        <v>3871418</v>
      </c>
      <c r="AW421">
        <v>0</v>
      </c>
      <c r="AX421">
        <v>-3163582</v>
      </c>
      <c r="AY421">
        <v>-1519806</v>
      </c>
      <c r="AZ421">
        <v>2728190</v>
      </c>
      <c r="BA421">
        <v>-19879100</v>
      </c>
      <c r="BB421">
        <v>249682108</v>
      </c>
      <c r="BC421">
        <v>230036608</v>
      </c>
      <c r="BD421">
        <v>18115</v>
      </c>
      <c r="BE421">
        <v>-273889</v>
      </c>
      <c r="BF421">
        <v>0</v>
      </c>
      <c r="BG421">
        <v>0</v>
      </c>
      <c r="BH421">
        <v>5694985</v>
      </c>
      <c r="BI421">
        <v>5439211</v>
      </c>
      <c r="BJ421">
        <v>190420457</v>
      </c>
      <c r="BK421">
        <v>0</v>
      </c>
      <c r="BL421">
        <v>0</v>
      </c>
      <c r="BM421">
        <v>190420457</v>
      </c>
      <c r="BN421">
        <v>26410540</v>
      </c>
      <c r="BO421">
        <v>0</v>
      </c>
      <c r="BP421">
        <v>10399039</v>
      </c>
      <c r="BQ421">
        <v>36809579</v>
      </c>
      <c r="BR421">
        <v>33731139</v>
      </c>
      <c r="BS421">
        <v>0</v>
      </c>
      <c r="BT421">
        <v>0</v>
      </c>
      <c r="BU421">
        <v>11850584</v>
      </c>
      <c r="BV421">
        <v>0</v>
      </c>
      <c r="BW421">
        <v>1050575</v>
      </c>
      <c r="BX421" s="1006">
        <v>2485619000</v>
      </c>
      <c r="BY421">
        <v>4.91</v>
      </c>
      <c r="BZ421">
        <v>31022</v>
      </c>
      <c r="CA421">
        <v>30</v>
      </c>
      <c r="CB421">
        <v>228</v>
      </c>
      <c r="CC421">
        <v>6078729</v>
      </c>
      <c r="CD421">
        <v>4861363</v>
      </c>
      <c r="CE421">
        <v>7410892</v>
      </c>
      <c r="CF421">
        <v>602492</v>
      </c>
      <c r="CG421" t="s">
        <v>7884</v>
      </c>
    </row>
    <row r="422" spans="1:85" x14ac:dyDescent="0.25">
      <c r="A422" t="s">
        <v>7892</v>
      </c>
      <c r="B422" t="s">
        <v>7909</v>
      </c>
      <c r="C422" t="s">
        <v>8610</v>
      </c>
      <c r="D422" t="s">
        <v>6487</v>
      </c>
      <c r="E422" s="525">
        <v>45565</v>
      </c>
      <c r="F422" s="525">
        <v>45722</v>
      </c>
      <c r="G422">
        <v>55348747</v>
      </c>
      <c r="H422">
        <v>0</v>
      </c>
      <c r="I422">
        <v>404209649</v>
      </c>
      <c r="J422">
        <v>0</v>
      </c>
      <c r="K422">
        <v>9759218</v>
      </c>
      <c r="L422">
        <v>0</v>
      </c>
      <c r="M422">
        <v>0</v>
      </c>
      <c r="N422">
        <v>469317614</v>
      </c>
      <c r="O422">
        <v>18227077</v>
      </c>
      <c r="P422">
        <v>0</v>
      </c>
      <c r="Q422">
        <v>9013830</v>
      </c>
      <c r="R422">
        <v>42538997</v>
      </c>
      <c r="S422">
        <v>0</v>
      </c>
      <c r="T422">
        <v>22993636</v>
      </c>
      <c r="U422">
        <v>0</v>
      </c>
      <c r="V422">
        <v>44695589</v>
      </c>
      <c r="W422">
        <v>137469129</v>
      </c>
      <c r="X422">
        <v>606786743</v>
      </c>
      <c r="Y422">
        <v>50815575</v>
      </c>
      <c r="Z422">
        <v>31171755</v>
      </c>
      <c r="AA422">
        <v>53274714</v>
      </c>
      <c r="AB422">
        <v>41852089</v>
      </c>
      <c r="AC422">
        <v>52177818</v>
      </c>
      <c r="AD422" s="1006">
        <v>81622190</v>
      </c>
      <c r="AE422">
        <v>15457356</v>
      </c>
      <c r="AF422">
        <v>21781371</v>
      </c>
      <c r="AG422">
        <v>348152868</v>
      </c>
      <c r="AH422">
        <v>954939611</v>
      </c>
      <c r="AI422" s="1006">
        <v>189480080</v>
      </c>
      <c r="AJ422">
        <v>62282708</v>
      </c>
      <c r="AK422">
        <v>12548993</v>
      </c>
      <c r="AL422">
        <v>354224427</v>
      </c>
      <c r="AM422">
        <v>12114439</v>
      </c>
      <c r="AN422">
        <v>12223527</v>
      </c>
      <c r="AO422">
        <v>642874174</v>
      </c>
      <c r="AP422">
        <v>282856494</v>
      </c>
      <c r="AQ422">
        <v>925730668</v>
      </c>
      <c r="AR422">
        <v>29208943</v>
      </c>
      <c r="AS422">
        <v>75954401</v>
      </c>
      <c r="AT422">
        <v>-200319853</v>
      </c>
      <c r="AU422">
        <v>3429394</v>
      </c>
      <c r="AV422">
        <v>120510834</v>
      </c>
      <c r="AW422">
        <v>50852693</v>
      </c>
      <c r="AX422">
        <v>0</v>
      </c>
      <c r="AY422">
        <v>-4134</v>
      </c>
      <c r="AZ422">
        <v>50423335</v>
      </c>
      <c r="BA422">
        <v>79632278</v>
      </c>
      <c r="BB422">
        <v>1129226516</v>
      </c>
      <c r="BC422">
        <v>1208858794</v>
      </c>
      <c r="BD422">
        <v>45527172</v>
      </c>
      <c r="BE422">
        <v>73508244</v>
      </c>
      <c r="BF422">
        <v>29678496</v>
      </c>
      <c r="BG422">
        <v>584164</v>
      </c>
      <c r="BH422">
        <v>95475962</v>
      </c>
      <c r="BI422">
        <v>244774038</v>
      </c>
      <c r="BJ422">
        <v>5143651377</v>
      </c>
      <c r="BK422">
        <v>120000000</v>
      </c>
      <c r="BL422">
        <v>0</v>
      </c>
      <c r="BM422">
        <v>5263651377</v>
      </c>
      <c r="BN422">
        <v>470858191</v>
      </c>
      <c r="BO422">
        <v>0</v>
      </c>
      <c r="BP422">
        <v>543547677</v>
      </c>
      <c r="BQ422">
        <v>1014405868</v>
      </c>
      <c r="BR422">
        <v>587876638</v>
      </c>
      <c r="BS422">
        <v>1000672924</v>
      </c>
      <c r="BT422">
        <v>80324</v>
      </c>
      <c r="BU422">
        <v>352780197</v>
      </c>
      <c r="BV422">
        <v>259320197</v>
      </c>
      <c r="BW422">
        <v>27884707</v>
      </c>
      <c r="BX422">
        <v>45091302</v>
      </c>
      <c r="BY422">
        <v>1.62</v>
      </c>
      <c r="BZ422">
        <v>480250</v>
      </c>
      <c r="CA422">
        <v>16.829999999999998</v>
      </c>
      <c r="CB422">
        <v>1377</v>
      </c>
      <c r="CC422">
        <v>74804658</v>
      </c>
      <c r="CD422">
        <v>36434758</v>
      </c>
      <c r="CE422">
        <v>122356404</v>
      </c>
      <c r="CF422">
        <v>2437871</v>
      </c>
      <c r="CG422" t="s">
        <v>7884</v>
      </c>
    </row>
    <row r="423" spans="1:85" x14ac:dyDescent="0.25">
      <c r="A423" t="s">
        <v>8013</v>
      </c>
      <c r="B423" t="s">
        <v>7881</v>
      </c>
      <c r="C423" t="s">
        <v>8611</v>
      </c>
      <c r="D423" t="s">
        <v>8612</v>
      </c>
      <c r="E423" s="525">
        <v>45657</v>
      </c>
      <c r="F423" s="525">
        <v>45835</v>
      </c>
      <c r="G423">
        <v>328150</v>
      </c>
      <c r="H423">
        <v>0</v>
      </c>
      <c r="I423">
        <v>1085645</v>
      </c>
      <c r="J423">
        <v>0</v>
      </c>
      <c r="K423">
        <v>0</v>
      </c>
      <c r="L423">
        <v>0</v>
      </c>
      <c r="M423">
        <v>0</v>
      </c>
      <c r="N423">
        <v>1413795</v>
      </c>
      <c r="O423">
        <v>24489</v>
      </c>
      <c r="P423">
        <v>0</v>
      </c>
      <c r="Q423">
        <v>23556</v>
      </c>
      <c r="R423">
        <v>0</v>
      </c>
      <c r="S423">
        <v>0</v>
      </c>
      <c r="T423">
        <v>154327</v>
      </c>
      <c r="U423">
        <v>0</v>
      </c>
      <c r="V423">
        <v>67760</v>
      </c>
      <c r="W423">
        <v>270132</v>
      </c>
      <c r="X423">
        <v>1683927</v>
      </c>
      <c r="Y423">
        <v>2247</v>
      </c>
      <c r="Z423">
        <v>82789</v>
      </c>
      <c r="AA423">
        <v>11450</v>
      </c>
      <c r="AB423">
        <v>27850</v>
      </c>
      <c r="AC423">
        <v>802285</v>
      </c>
      <c r="AD423">
        <v>1050683</v>
      </c>
      <c r="AE423">
        <v>0</v>
      </c>
      <c r="AF423">
        <v>363371</v>
      </c>
      <c r="AG423">
        <v>2340675</v>
      </c>
      <c r="AH423">
        <v>4024602</v>
      </c>
      <c r="AI423">
        <v>1466221</v>
      </c>
      <c r="AJ423">
        <v>421888</v>
      </c>
      <c r="AK423">
        <v>518079</v>
      </c>
      <c r="AL423">
        <v>4009455</v>
      </c>
      <c r="AM423">
        <v>57690</v>
      </c>
      <c r="AN423">
        <v>430146</v>
      </c>
      <c r="AO423">
        <v>6903479</v>
      </c>
      <c r="AP423">
        <v>0</v>
      </c>
      <c r="AQ423">
        <v>6903479</v>
      </c>
      <c r="AR423">
        <v>-2878877</v>
      </c>
      <c r="AS423">
        <v>583921</v>
      </c>
      <c r="AT423">
        <v>-3409748</v>
      </c>
      <c r="AU423">
        <v>3353643</v>
      </c>
      <c r="AV423">
        <v>418640</v>
      </c>
      <c r="AW423">
        <v>-1875560</v>
      </c>
      <c r="AX423">
        <v>0</v>
      </c>
      <c r="AY423">
        <v>1308068</v>
      </c>
      <c r="AZ423">
        <v>378964</v>
      </c>
      <c r="BA423">
        <v>-2499913</v>
      </c>
      <c r="BB423">
        <v>0</v>
      </c>
      <c r="BC423">
        <v>0</v>
      </c>
      <c r="BD423">
        <v>6213508</v>
      </c>
      <c r="BE423">
        <v>0</v>
      </c>
      <c r="BF423">
        <v>0</v>
      </c>
      <c r="BG423">
        <v>0</v>
      </c>
      <c r="BH423">
        <v>6080</v>
      </c>
      <c r="BI423">
        <v>6219588</v>
      </c>
      <c r="BJ423">
        <v>125131210</v>
      </c>
      <c r="BK423">
        <v>0</v>
      </c>
      <c r="BL423">
        <v>0</v>
      </c>
      <c r="BM423">
        <v>125131210</v>
      </c>
      <c r="BN423">
        <v>2696425</v>
      </c>
      <c r="BO423">
        <v>0</v>
      </c>
      <c r="BP423">
        <v>1802691</v>
      </c>
      <c r="BQ423">
        <v>4499116</v>
      </c>
      <c r="BR423">
        <v>40580066</v>
      </c>
      <c r="BS423">
        <v>0</v>
      </c>
      <c r="BT423">
        <v>0</v>
      </c>
      <c r="BU423" s="1006">
        <v>12333230</v>
      </c>
      <c r="BV423">
        <v>0</v>
      </c>
      <c r="BW423">
        <v>99653</v>
      </c>
      <c r="BX423" s="1006">
        <v>121974400</v>
      </c>
      <c r="BY423">
        <v>2.66</v>
      </c>
      <c r="BZ423">
        <v>44564</v>
      </c>
      <c r="CA423">
        <v>14.19</v>
      </c>
      <c r="CB423">
        <v>16</v>
      </c>
      <c r="CC423">
        <v>0</v>
      </c>
      <c r="CD423">
        <v>261367</v>
      </c>
      <c r="CE423">
        <v>1109245</v>
      </c>
      <c r="CF423">
        <v>45901</v>
      </c>
      <c r="CG423" t="s">
        <v>7884</v>
      </c>
    </row>
    <row r="424" spans="1:85" x14ac:dyDescent="0.25">
      <c r="A424" t="s">
        <v>7907</v>
      </c>
      <c r="B424" t="s">
        <v>7886</v>
      </c>
      <c r="C424" t="s">
        <v>8613</v>
      </c>
      <c r="D424" t="s">
        <v>6601</v>
      </c>
      <c r="E424" s="525">
        <v>45473</v>
      </c>
      <c r="F424" s="525">
        <v>45644</v>
      </c>
      <c r="G424">
        <v>2734450</v>
      </c>
      <c r="H424">
        <v>0</v>
      </c>
      <c r="I424">
        <v>3429110</v>
      </c>
      <c r="J424">
        <v>0</v>
      </c>
      <c r="K424">
        <v>59400</v>
      </c>
      <c r="L424">
        <v>0</v>
      </c>
      <c r="M424">
        <v>0</v>
      </c>
      <c r="N424">
        <v>6222960</v>
      </c>
      <c r="O424">
        <v>56381</v>
      </c>
      <c r="P424">
        <v>998329</v>
      </c>
      <c r="Q424">
        <v>3976031</v>
      </c>
      <c r="R424">
        <v>326342</v>
      </c>
      <c r="S424">
        <v>0</v>
      </c>
      <c r="T424">
        <v>670044</v>
      </c>
      <c r="U424">
        <v>132771</v>
      </c>
      <c r="V424">
        <v>59177</v>
      </c>
      <c r="W424">
        <v>6219075</v>
      </c>
      <c r="X424">
        <v>12442035</v>
      </c>
      <c r="Y424">
        <v>5628733</v>
      </c>
      <c r="Z424">
        <v>307187</v>
      </c>
      <c r="AA424">
        <v>201929</v>
      </c>
      <c r="AB424">
        <v>204956</v>
      </c>
      <c r="AC424">
        <v>2913543</v>
      </c>
      <c r="AD424">
        <v>6884109</v>
      </c>
      <c r="AE424">
        <v>0</v>
      </c>
      <c r="AF424">
        <v>439589</v>
      </c>
      <c r="AG424">
        <v>16580046</v>
      </c>
      <c r="AH424">
        <v>29022081</v>
      </c>
      <c r="AI424" s="1006">
        <v>11604090</v>
      </c>
      <c r="AJ424">
        <v>1919205</v>
      </c>
      <c r="AK424">
        <v>2879215</v>
      </c>
      <c r="AL424">
        <v>6581830</v>
      </c>
      <c r="AM424">
        <v>0</v>
      </c>
      <c r="AN424">
        <v>3372760</v>
      </c>
      <c r="AO424">
        <v>26357100</v>
      </c>
      <c r="AP424">
        <v>6540679</v>
      </c>
      <c r="AQ424">
        <v>32897779</v>
      </c>
      <c r="AR424">
        <v>-3875698</v>
      </c>
      <c r="AS424">
        <v>1411922</v>
      </c>
      <c r="AT424">
        <v>-1275572</v>
      </c>
      <c r="AU424">
        <v>5528868</v>
      </c>
      <c r="AV424">
        <v>2893307</v>
      </c>
      <c r="AW424">
        <v>0</v>
      </c>
      <c r="AX424">
        <v>0</v>
      </c>
      <c r="AY424">
        <v>972490</v>
      </c>
      <c r="AZ424">
        <v>9531015</v>
      </c>
      <c r="BA424">
        <v>5655317</v>
      </c>
      <c r="BB424">
        <v>147403321</v>
      </c>
      <c r="BC424">
        <v>151632592</v>
      </c>
      <c r="BD424">
        <v>11397244</v>
      </c>
      <c r="BE424">
        <v>650748</v>
      </c>
      <c r="BF424">
        <v>35654</v>
      </c>
      <c r="BG424">
        <v>60203</v>
      </c>
      <c r="BH424">
        <v>1116036</v>
      </c>
      <c r="BI424">
        <v>13259885</v>
      </c>
      <c r="BJ424">
        <v>23180000</v>
      </c>
      <c r="BK424">
        <v>0</v>
      </c>
      <c r="BL424">
        <v>0</v>
      </c>
      <c r="BM424">
        <v>23180000</v>
      </c>
      <c r="BN424">
        <v>0</v>
      </c>
      <c r="BO424">
        <v>0</v>
      </c>
      <c r="BP424">
        <v>2</v>
      </c>
      <c r="BQ424">
        <v>2</v>
      </c>
      <c r="BR424">
        <v>30764774</v>
      </c>
      <c r="BS424">
        <v>0</v>
      </c>
      <c r="BT424">
        <v>0</v>
      </c>
      <c r="BU424">
        <v>9583</v>
      </c>
      <c r="BV424">
        <v>1559205</v>
      </c>
      <c r="BW424">
        <v>659136</v>
      </c>
      <c r="BX424">
        <v>881332984</v>
      </c>
      <c r="BY424">
        <v>3.19</v>
      </c>
      <c r="BZ424">
        <v>99873</v>
      </c>
      <c r="CA424">
        <v>9.44</v>
      </c>
      <c r="CB424">
        <v>0</v>
      </c>
      <c r="CC424">
        <v>3398757</v>
      </c>
      <c r="CD424">
        <v>3559572</v>
      </c>
      <c r="CE424">
        <v>5928034</v>
      </c>
      <c r="CF424">
        <v>1062258</v>
      </c>
      <c r="CG424" t="s">
        <v>7884</v>
      </c>
    </row>
    <row r="425" spans="1:85" x14ac:dyDescent="0.25">
      <c r="A425" t="s">
        <v>8614</v>
      </c>
      <c r="B425" t="s">
        <v>7881</v>
      </c>
      <c r="C425" t="s">
        <v>8615</v>
      </c>
      <c r="D425" t="s">
        <v>8616</v>
      </c>
      <c r="E425" s="525">
        <v>45565</v>
      </c>
      <c r="F425" s="525">
        <v>45737</v>
      </c>
      <c r="G425">
        <v>5096744</v>
      </c>
      <c r="H425">
        <v>0</v>
      </c>
      <c r="I425">
        <v>2878044</v>
      </c>
      <c r="J425">
        <v>0</v>
      </c>
      <c r="K425">
        <v>0</v>
      </c>
      <c r="L425">
        <v>0</v>
      </c>
      <c r="M425">
        <v>0</v>
      </c>
      <c r="N425">
        <v>7974788</v>
      </c>
      <c r="O425">
        <v>0</v>
      </c>
      <c r="P425">
        <v>0</v>
      </c>
      <c r="Q425">
        <v>296960</v>
      </c>
      <c r="R425">
        <v>0</v>
      </c>
      <c r="S425">
        <v>0</v>
      </c>
      <c r="T425">
        <v>113160</v>
      </c>
      <c r="U425">
        <v>0</v>
      </c>
      <c r="V425">
        <v>0</v>
      </c>
      <c r="W425">
        <v>410120</v>
      </c>
      <c r="X425">
        <v>8384908</v>
      </c>
      <c r="Y425">
        <v>904199</v>
      </c>
      <c r="Z425">
        <v>324219</v>
      </c>
      <c r="AA425">
        <v>805425</v>
      </c>
      <c r="AB425">
        <v>664338</v>
      </c>
      <c r="AC425">
        <v>497232</v>
      </c>
      <c r="AD425">
        <v>141602</v>
      </c>
      <c r="AE425">
        <v>0</v>
      </c>
      <c r="AF425">
        <v>141892</v>
      </c>
      <c r="AG425">
        <v>3478907</v>
      </c>
      <c r="AH425">
        <v>11863815</v>
      </c>
      <c r="AI425">
        <v>0</v>
      </c>
      <c r="AJ425">
        <v>0</v>
      </c>
      <c r="AK425">
        <v>0</v>
      </c>
      <c r="AL425">
        <v>0</v>
      </c>
      <c r="AM425">
        <v>0</v>
      </c>
      <c r="AN425">
        <v>0</v>
      </c>
      <c r="AO425">
        <v>0</v>
      </c>
      <c r="AP425">
        <v>0</v>
      </c>
      <c r="AQ425">
        <v>0</v>
      </c>
      <c r="AR425">
        <v>11863815</v>
      </c>
      <c r="AS425">
        <v>274012</v>
      </c>
      <c r="AT425">
        <v>-335271</v>
      </c>
      <c r="AU425">
        <v>4259801</v>
      </c>
      <c r="AV425">
        <v>0</v>
      </c>
      <c r="AW425">
        <v>0</v>
      </c>
      <c r="AX425">
        <v>0</v>
      </c>
      <c r="AY425">
        <v>-897835</v>
      </c>
      <c r="AZ425">
        <v>3300707</v>
      </c>
      <c r="BA425">
        <v>15164522</v>
      </c>
      <c r="BB425">
        <v>0</v>
      </c>
      <c r="BC425">
        <v>0</v>
      </c>
      <c r="BD425">
        <v>0</v>
      </c>
      <c r="BE425">
        <v>0</v>
      </c>
      <c r="BF425">
        <v>0</v>
      </c>
      <c r="BG425">
        <v>0</v>
      </c>
      <c r="BH425">
        <v>1156943</v>
      </c>
      <c r="BI425">
        <v>1156943</v>
      </c>
      <c r="BJ425">
        <v>0</v>
      </c>
      <c r="BK425">
        <v>0</v>
      </c>
      <c r="BL425">
        <v>0</v>
      </c>
      <c r="BM425">
        <v>0</v>
      </c>
      <c r="BN425">
        <v>21043062</v>
      </c>
      <c r="BO425">
        <v>0</v>
      </c>
      <c r="BP425">
        <v>0</v>
      </c>
      <c r="BQ425">
        <v>21043062</v>
      </c>
      <c r="BR425">
        <v>25166635</v>
      </c>
      <c r="BS425">
        <v>0</v>
      </c>
      <c r="BT425">
        <v>0</v>
      </c>
      <c r="BU425">
        <v>6215156</v>
      </c>
      <c r="BV425">
        <v>0</v>
      </c>
      <c r="BW425">
        <v>333839</v>
      </c>
      <c r="BX425">
        <v>413357455</v>
      </c>
      <c r="BY425">
        <v>15.25</v>
      </c>
      <c r="BZ425">
        <v>29882</v>
      </c>
      <c r="CA425">
        <v>23.89</v>
      </c>
      <c r="CB425">
        <v>178</v>
      </c>
      <c r="CC425">
        <v>1579181</v>
      </c>
      <c r="CD425">
        <v>1906320</v>
      </c>
      <c r="CE425">
        <v>517592</v>
      </c>
      <c r="CF425">
        <v>19080</v>
      </c>
      <c r="CG425" t="s">
        <v>7884</v>
      </c>
    </row>
    <row r="426" spans="1:85" x14ac:dyDescent="0.25">
      <c r="A426" t="s">
        <v>8051</v>
      </c>
      <c r="B426" t="s">
        <v>7881</v>
      </c>
      <c r="C426" t="s">
        <v>8617</v>
      </c>
      <c r="D426" t="s">
        <v>8618</v>
      </c>
      <c r="E426" s="525">
        <v>45565</v>
      </c>
      <c r="F426" s="525">
        <v>45734</v>
      </c>
      <c r="G426">
        <v>92163</v>
      </c>
      <c r="H426">
        <v>0</v>
      </c>
      <c r="I426">
        <v>128196</v>
      </c>
      <c r="J426">
        <v>0</v>
      </c>
      <c r="K426">
        <v>0</v>
      </c>
      <c r="L426">
        <v>0</v>
      </c>
      <c r="M426">
        <v>5550</v>
      </c>
      <c r="N426">
        <v>225909</v>
      </c>
      <c r="O426">
        <v>0</v>
      </c>
      <c r="P426">
        <v>0</v>
      </c>
      <c r="Q426">
        <v>0</v>
      </c>
      <c r="R426">
        <v>422185</v>
      </c>
      <c r="S426">
        <v>0</v>
      </c>
      <c r="T426">
        <v>102438</v>
      </c>
      <c r="U426">
        <v>14150</v>
      </c>
      <c r="V426">
        <v>0</v>
      </c>
      <c r="W426">
        <v>538773</v>
      </c>
      <c r="X426">
        <v>764682</v>
      </c>
      <c r="Y426">
        <v>0</v>
      </c>
      <c r="Z426">
        <v>1219</v>
      </c>
      <c r="AA426">
        <v>0</v>
      </c>
      <c r="AB426">
        <v>0</v>
      </c>
      <c r="AC426">
        <v>213190</v>
      </c>
      <c r="AD426">
        <v>0</v>
      </c>
      <c r="AE426">
        <v>0</v>
      </c>
      <c r="AF426">
        <v>0</v>
      </c>
      <c r="AG426">
        <v>214409</v>
      </c>
      <c r="AH426">
        <v>979091</v>
      </c>
      <c r="AI426">
        <v>975679</v>
      </c>
      <c r="AJ426">
        <v>141677</v>
      </c>
      <c r="AK426">
        <v>88375</v>
      </c>
      <c r="AL426">
        <v>741757</v>
      </c>
      <c r="AM426">
        <v>96019</v>
      </c>
      <c r="AN426">
        <v>102922</v>
      </c>
      <c r="AO426">
        <v>2146429</v>
      </c>
      <c r="AP426">
        <v>3218005</v>
      </c>
      <c r="AQ426">
        <v>5364434</v>
      </c>
      <c r="AR426">
        <v>-4385343</v>
      </c>
      <c r="AS426">
        <v>99640</v>
      </c>
      <c r="AT426">
        <v>0</v>
      </c>
      <c r="AU426">
        <v>2306958</v>
      </c>
      <c r="AV426">
        <v>2357</v>
      </c>
      <c r="AW426">
        <v>63633</v>
      </c>
      <c r="AX426">
        <v>0</v>
      </c>
      <c r="AY426">
        <v>140013</v>
      </c>
      <c r="AZ426">
        <v>2612601</v>
      </c>
      <c r="BA426">
        <v>-1772742</v>
      </c>
      <c r="BB426">
        <v>40052945</v>
      </c>
      <c r="BC426">
        <v>38280203</v>
      </c>
      <c r="BD426">
        <v>1098091</v>
      </c>
      <c r="BE426">
        <v>1550445</v>
      </c>
      <c r="BF426">
        <v>0</v>
      </c>
      <c r="BG426">
        <v>0</v>
      </c>
      <c r="BH426">
        <v>0</v>
      </c>
      <c r="BI426">
        <v>2648536</v>
      </c>
      <c r="BJ426">
        <v>0</v>
      </c>
      <c r="BK426">
        <v>0</v>
      </c>
      <c r="BL426">
        <v>0</v>
      </c>
      <c r="BM426">
        <v>0</v>
      </c>
      <c r="BN426">
        <v>0</v>
      </c>
      <c r="BO426">
        <v>0</v>
      </c>
      <c r="BP426">
        <v>522189</v>
      </c>
      <c r="BQ426">
        <v>522189</v>
      </c>
      <c r="BR426">
        <v>0</v>
      </c>
      <c r="BS426">
        <v>0</v>
      </c>
      <c r="BT426">
        <v>0</v>
      </c>
      <c r="BU426">
        <v>0</v>
      </c>
      <c r="BV426">
        <v>0</v>
      </c>
      <c r="BW426">
        <v>56739</v>
      </c>
      <c r="BX426">
        <v>87571382</v>
      </c>
      <c r="BY426">
        <v>0.4</v>
      </c>
      <c r="BZ426">
        <v>93082</v>
      </c>
      <c r="CA426">
        <v>3.98</v>
      </c>
      <c r="CB426">
        <v>10</v>
      </c>
      <c r="CC426">
        <v>380484</v>
      </c>
      <c r="CD426">
        <v>936356</v>
      </c>
      <c r="CE426">
        <v>102922</v>
      </c>
      <c r="CF426">
        <v>4992</v>
      </c>
      <c r="CG426" t="s">
        <v>7884</v>
      </c>
    </row>
    <row r="427" spans="1:85" x14ac:dyDescent="0.25">
      <c r="A427" t="s">
        <v>7935</v>
      </c>
      <c r="B427" t="s">
        <v>859</v>
      </c>
      <c r="C427" t="s">
        <v>8619</v>
      </c>
      <c r="D427" t="s">
        <v>6279</v>
      </c>
      <c r="E427" s="525">
        <v>45473</v>
      </c>
      <c r="F427" s="525">
        <v>45716</v>
      </c>
      <c r="G427">
        <v>9913715</v>
      </c>
      <c r="H427">
        <v>0</v>
      </c>
      <c r="I427">
        <v>10270064</v>
      </c>
      <c r="J427">
        <v>0</v>
      </c>
      <c r="K427">
        <v>124403</v>
      </c>
      <c r="L427">
        <v>0</v>
      </c>
      <c r="M427">
        <v>955178</v>
      </c>
      <c r="N427">
        <v>21263360</v>
      </c>
      <c r="O427">
        <v>1740092</v>
      </c>
      <c r="P427">
        <v>105000</v>
      </c>
      <c r="Q427">
        <v>2837072</v>
      </c>
      <c r="R427">
        <v>620658</v>
      </c>
      <c r="S427">
        <v>0</v>
      </c>
      <c r="T427">
        <v>411663</v>
      </c>
      <c r="U427">
        <v>0</v>
      </c>
      <c r="V427">
        <v>478062</v>
      </c>
      <c r="W427">
        <v>6192547</v>
      </c>
      <c r="X427">
        <v>27455907</v>
      </c>
      <c r="Y427">
        <v>2223511</v>
      </c>
      <c r="Z427">
        <v>2453238</v>
      </c>
      <c r="AA427">
        <v>1602517</v>
      </c>
      <c r="AB427">
        <v>266366</v>
      </c>
      <c r="AC427">
        <v>15093932</v>
      </c>
      <c r="AD427">
        <v>16048423</v>
      </c>
      <c r="AE427">
        <v>589880</v>
      </c>
      <c r="AF427">
        <v>4102408</v>
      </c>
      <c r="AG427">
        <v>42380275</v>
      </c>
      <c r="AH427">
        <v>69836182</v>
      </c>
      <c r="AI427">
        <v>24642348</v>
      </c>
      <c r="AJ427">
        <v>2735551</v>
      </c>
      <c r="AK427">
        <v>1886304</v>
      </c>
      <c r="AL427">
        <v>22958181</v>
      </c>
      <c r="AM427">
        <v>1404860</v>
      </c>
      <c r="AN427">
        <v>5381909</v>
      </c>
      <c r="AO427">
        <v>59009153</v>
      </c>
      <c r="AP427">
        <v>0</v>
      </c>
      <c r="AQ427">
        <v>59009153</v>
      </c>
      <c r="AR427">
        <v>10827029</v>
      </c>
      <c r="AS427">
        <v>7691461</v>
      </c>
      <c r="AT427">
        <v>-40040</v>
      </c>
      <c r="AU427">
        <v>16430746</v>
      </c>
      <c r="AV427">
        <v>10105874</v>
      </c>
      <c r="AW427">
        <v>0</v>
      </c>
      <c r="AX427">
        <v>0</v>
      </c>
      <c r="AY427">
        <v>483727</v>
      </c>
      <c r="AZ427">
        <v>34671768</v>
      </c>
      <c r="BA427">
        <v>45498797</v>
      </c>
      <c r="BB427" s="1006">
        <v>544281340</v>
      </c>
      <c r="BC427">
        <v>566267844</v>
      </c>
      <c r="BD427">
        <v>320081</v>
      </c>
      <c r="BE427">
        <v>49947459</v>
      </c>
      <c r="BF427">
        <v>0</v>
      </c>
      <c r="BG427">
        <v>252501</v>
      </c>
      <c r="BH427">
        <v>0</v>
      </c>
      <c r="BI427">
        <v>50520041</v>
      </c>
      <c r="BJ427">
        <v>0</v>
      </c>
      <c r="BK427">
        <v>0</v>
      </c>
      <c r="BL427">
        <v>0</v>
      </c>
      <c r="BM427">
        <v>0</v>
      </c>
      <c r="BN427">
        <v>2271646</v>
      </c>
      <c r="BO427">
        <v>0</v>
      </c>
      <c r="BP427">
        <v>68186876</v>
      </c>
      <c r="BQ427">
        <v>70458522</v>
      </c>
      <c r="BR427">
        <v>48291108</v>
      </c>
      <c r="BS427">
        <v>0</v>
      </c>
      <c r="BT427">
        <v>0</v>
      </c>
      <c r="BU427">
        <v>0</v>
      </c>
      <c r="BV427">
        <v>0</v>
      </c>
      <c r="BW427">
        <v>2737328</v>
      </c>
      <c r="BX427">
        <v>3736595</v>
      </c>
      <c r="BY427">
        <v>3.1</v>
      </c>
      <c r="BZ427">
        <v>159967</v>
      </c>
      <c r="CA427">
        <v>7.77</v>
      </c>
      <c r="CB427">
        <v>196</v>
      </c>
      <c r="CC427">
        <v>6330726</v>
      </c>
      <c r="CD427">
        <v>0</v>
      </c>
      <c r="CE427">
        <v>3249273</v>
      </c>
      <c r="CF427">
        <v>182230</v>
      </c>
      <c r="CG427" t="s">
        <v>7884</v>
      </c>
    </row>
    <row r="428" spans="1:85" x14ac:dyDescent="0.25">
      <c r="A428" t="s">
        <v>7927</v>
      </c>
      <c r="B428" t="s">
        <v>859</v>
      </c>
      <c r="C428" t="s">
        <v>8620</v>
      </c>
      <c r="D428" t="s">
        <v>6329</v>
      </c>
      <c r="E428" s="525">
        <v>45473</v>
      </c>
      <c r="F428" s="525">
        <v>45637</v>
      </c>
      <c r="G428">
        <v>774946</v>
      </c>
      <c r="H428">
        <v>0</v>
      </c>
      <c r="I428" s="1006">
        <v>31458280</v>
      </c>
      <c r="J428">
        <v>0</v>
      </c>
      <c r="K428">
        <v>16547</v>
      </c>
      <c r="L428">
        <v>0</v>
      </c>
      <c r="M428">
        <v>0</v>
      </c>
      <c r="N428">
        <v>32249773</v>
      </c>
      <c r="O428">
        <v>60672</v>
      </c>
      <c r="P428">
        <v>1208215</v>
      </c>
      <c r="Q428">
        <v>1342586</v>
      </c>
      <c r="R428">
        <v>254978</v>
      </c>
      <c r="S428">
        <v>0</v>
      </c>
      <c r="T428">
        <v>2455479</v>
      </c>
      <c r="U428">
        <v>126253</v>
      </c>
      <c r="V428">
        <v>217356</v>
      </c>
      <c r="W428">
        <v>5665539</v>
      </c>
      <c r="X428">
        <v>37915312</v>
      </c>
      <c r="Y428">
        <v>0</v>
      </c>
      <c r="Z428">
        <v>6597055</v>
      </c>
      <c r="AA428">
        <v>0</v>
      </c>
      <c r="AB428">
        <v>505714</v>
      </c>
      <c r="AC428" s="1006">
        <v>12624110</v>
      </c>
      <c r="AD428">
        <v>34032686</v>
      </c>
      <c r="AE428">
        <v>0</v>
      </c>
      <c r="AF428">
        <v>10006969</v>
      </c>
      <c r="AG428">
        <v>63766534</v>
      </c>
      <c r="AH428">
        <v>101681846</v>
      </c>
      <c r="AI428" s="1006">
        <v>28341760</v>
      </c>
      <c r="AJ428">
        <v>2680187</v>
      </c>
      <c r="AK428">
        <v>4683517</v>
      </c>
      <c r="AL428">
        <v>8301970</v>
      </c>
      <c r="AM428">
        <v>925441</v>
      </c>
      <c r="AN428">
        <v>7460200</v>
      </c>
      <c r="AO428">
        <v>52393075</v>
      </c>
      <c r="AP428">
        <v>36528333</v>
      </c>
      <c r="AQ428">
        <v>88921408</v>
      </c>
      <c r="AR428">
        <v>12760438</v>
      </c>
      <c r="AS428">
        <v>4774332</v>
      </c>
      <c r="AT428">
        <v>-6932782</v>
      </c>
      <c r="AU428">
        <v>6403969</v>
      </c>
      <c r="AV428">
        <v>12435987</v>
      </c>
      <c r="AW428">
        <v>1658688</v>
      </c>
      <c r="AX428">
        <v>0</v>
      </c>
      <c r="AY428">
        <v>0</v>
      </c>
      <c r="AZ428">
        <v>18340194</v>
      </c>
      <c r="BA428">
        <v>31100632</v>
      </c>
      <c r="BB428">
        <v>0</v>
      </c>
      <c r="BC428">
        <v>0</v>
      </c>
      <c r="BD428">
        <v>4636761</v>
      </c>
      <c r="BE428">
        <v>5389581</v>
      </c>
      <c r="BF428">
        <v>1326227</v>
      </c>
      <c r="BG428">
        <v>245102</v>
      </c>
      <c r="BH428">
        <v>0</v>
      </c>
      <c r="BI428">
        <v>11597671</v>
      </c>
      <c r="BJ428">
        <v>202988027</v>
      </c>
      <c r="BK428">
        <v>0</v>
      </c>
      <c r="BL428">
        <v>0</v>
      </c>
      <c r="BM428">
        <v>202988027</v>
      </c>
      <c r="BN428">
        <v>99971243</v>
      </c>
      <c r="BO428">
        <v>0</v>
      </c>
      <c r="BP428">
        <v>0</v>
      </c>
      <c r="BQ428">
        <v>99971243</v>
      </c>
      <c r="BR428">
        <v>146723539</v>
      </c>
      <c r="BS428">
        <v>0</v>
      </c>
      <c r="BT428">
        <v>0</v>
      </c>
      <c r="BU428">
        <v>21088367</v>
      </c>
      <c r="BV428">
        <v>16531997</v>
      </c>
      <c r="BW428">
        <v>3153727</v>
      </c>
      <c r="BX428">
        <v>4449615</v>
      </c>
      <c r="BY428">
        <v>0</v>
      </c>
      <c r="BZ428">
        <v>0</v>
      </c>
      <c r="CA428">
        <v>10.23</v>
      </c>
      <c r="CB428">
        <v>0</v>
      </c>
      <c r="CC428">
        <v>6306367</v>
      </c>
      <c r="CD428">
        <v>0</v>
      </c>
      <c r="CE428">
        <v>238246</v>
      </c>
      <c r="CF428">
        <v>0</v>
      </c>
      <c r="CG428" t="s">
        <v>7884</v>
      </c>
    </row>
    <row r="429" spans="1:85" x14ac:dyDescent="0.25">
      <c r="A429" t="s">
        <v>7939</v>
      </c>
      <c r="B429" t="s">
        <v>7886</v>
      </c>
      <c r="C429" t="s">
        <v>8621</v>
      </c>
      <c r="D429" t="s">
        <v>6417</v>
      </c>
      <c r="E429" s="525">
        <v>45657</v>
      </c>
      <c r="F429" s="525">
        <v>45839</v>
      </c>
      <c r="G429">
        <v>2869580</v>
      </c>
      <c r="H429">
        <v>0</v>
      </c>
      <c r="I429">
        <v>4961728</v>
      </c>
      <c r="J429">
        <v>0</v>
      </c>
      <c r="K429">
        <v>579515</v>
      </c>
      <c r="L429">
        <v>0</v>
      </c>
      <c r="M429">
        <v>0</v>
      </c>
      <c r="N429">
        <v>8410823</v>
      </c>
      <c r="O429">
        <v>1291418</v>
      </c>
      <c r="P429">
        <v>210132</v>
      </c>
      <c r="Q429">
        <v>253509</v>
      </c>
      <c r="R429">
        <v>733953</v>
      </c>
      <c r="S429">
        <v>0</v>
      </c>
      <c r="T429">
        <v>210417</v>
      </c>
      <c r="U429">
        <v>0</v>
      </c>
      <c r="V429">
        <v>1814283</v>
      </c>
      <c r="W429">
        <v>4513712</v>
      </c>
      <c r="X429">
        <v>12924535</v>
      </c>
      <c r="Y429">
        <v>643950</v>
      </c>
      <c r="Z429">
        <v>402360</v>
      </c>
      <c r="AA429">
        <v>197345</v>
      </c>
      <c r="AB429">
        <v>206376</v>
      </c>
      <c r="AC429">
        <v>4008889</v>
      </c>
      <c r="AD429">
        <v>9844504</v>
      </c>
      <c r="AE429">
        <v>0</v>
      </c>
      <c r="AF429">
        <v>1819099</v>
      </c>
      <c r="AG429">
        <v>17122523</v>
      </c>
      <c r="AH429">
        <v>30047058</v>
      </c>
      <c r="AI429">
        <v>11452571</v>
      </c>
      <c r="AJ429">
        <v>2244061</v>
      </c>
      <c r="AK429">
        <v>3430098</v>
      </c>
      <c r="AL429">
        <v>9350429</v>
      </c>
      <c r="AM429">
        <v>788904</v>
      </c>
      <c r="AN429">
        <v>374053</v>
      </c>
      <c r="AO429">
        <v>27640116</v>
      </c>
      <c r="AP429">
        <v>15200548</v>
      </c>
      <c r="AQ429">
        <v>42840664</v>
      </c>
      <c r="AR429">
        <v>-12793606</v>
      </c>
      <c r="AS429">
        <v>1982514</v>
      </c>
      <c r="AT429">
        <v>-3872370</v>
      </c>
      <c r="AU429">
        <v>31000956</v>
      </c>
      <c r="AV429">
        <v>3025726</v>
      </c>
      <c r="AW429">
        <v>0</v>
      </c>
      <c r="AX429">
        <v>0</v>
      </c>
      <c r="AY429">
        <v>20365</v>
      </c>
      <c r="AZ429">
        <v>32157191</v>
      </c>
      <c r="BA429">
        <v>19363585</v>
      </c>
      <c r="BB429">
        <v>162458036</v>
      </c>
      <c r="BC429">
        <v>181821621</v>
      </c>
      <c r="BD429">
        <v>596256</v>
      </c>
      <c r="BE429">
        <v>4084847</v>
      </c>
      <c r="BF429">
        <v>0</v>
      </c>
      <c r="BG429">
        <v>0</v>
      </c>
      <c r="BH429">
        <v>1576864</v>
      </c>
      <c r="BI429">
        <v>6257967</v>
      </c>
      <c r="BJ429">
        <v>102799434</v>
      </c>
      <c r="BK429">
        <v>24982402</v>
      </c>
      <c r="BL429">
        <v>0</v>
      </c>
      <c r="BM429">
        <v>127781836</v>
      </c>
      <c r="BN429">
        <v>18814081</v>
      </c>
      <c r="BO429">
        <v>0</v>
      </c>
      <c r="BP429">
        <v>5216491</v>
      </c>
      <c r="BQ429">
        <v>24030572</v>
      </c>
      <c r="BR429">
        <v>16243362</v>
      </c>
      <c r="BS429">
        <v>0</v>
      </c>
      <c r="BT429">
        <v>20365</v>
      </c>
      <c r="BU429">
        <v>10236419</v>
      </c>
      <c r="BV429">
        <v>3412368</v>
      </c>
      <c r="BW429">
        <v>726703</v>
      </c>
      <c r="BX429">
        <v>781468044</v>
      </c>
      <c r="BY429">
        <v>3.71</v>
      </c>
      <c r="BZ429">
        <v>78670</v>
      </c>
      <c r="CA429">
        <v>11.57</v>
      </c>
      <c r="CB429">
        <v>111</v>
      </c>
      <c r="CC429">
        <v>1678054</v>
      </c>
      <c r="CD429">
        <v>1994805</v>
      </c>
      <c r="CE429">
        <v>8651800</v>
      </c>
      <c r="CF429">
        <v>591378</v>
      </c>
      <c r="CG429" t="s">
        <v>7884</v>
      </c>
    </row>
    <row r="430" spans="1:85" x14ac:dyDescent="0.25">
      <c r="A430" t="s">
        <v>8073</v>
      </c>
      <c r="B430" t="s">
        <v>7886</v>
      </c>
      <c r="C430" t="s">
        <v>8622</v>
      </c>
      <c r="D430" t="s">
        <v>6291</v>
      </c>
      <c r="E430" s="525">
        <v>45657</v>
      </c>
      <c r="F430" s="525">
        <v>45799</v>
      </c>
      <c r="G430">
        <v>950631</v>
      </c>
      <c r="H430">
        <v>0</v>
      </c>
      <c r="I430">
        <v>1249050</v>
      </c>
      <c r="J430">
        <v>0</v>
      </c>
      <c r="K430">
        <v>874575</v>
      </c>
      <c r="L430">
        <v>0</v>
      </c>
      <c r="M430">
        <v>109444</v>
      </c>
      <c r="N430">
        <v>3183700</v>
      </c>
      <c r="O430">
        <v>0</v>
      </c>
      <c r="P430">
        <v>145683</v>
      </c>
      <c r="Q430">
        <v>396744</v>
      </c>
      <c r="R430">
        <v>35660</v>
      </c>
      <c r="S430">
        <v>0</v>
      </c>
      <c r="T430">
        <v>283169</v>
      </c>
      <c r="U430">
        <v>93764</v>
      </c>
      <c r="V430">
        <v>88195</v>
      </c>
      <c r="W430">
        <v>1043215</v>
      </c>
      <c r="X430">
        <v>4226915</v>
      </c>
      <c r="Y430">
        <v>715254</v>
      </c>
      <c r="Z430">
        <v>343161</v>
      </c>
      <c r="AA430">
        <v>381119</v>
      </c>
      <c r="AB430">
        <v>105939</v>
      </c>
      <c r="AC430">
        <v>761394</v>
      </c>
      <c r="AD430">
        <v>6319594</v>
      </c>
      <c r="AE430">
        <v>0</v>
      </c>
      <c r="AF430">
        <v>1042804</v>
      </c>
      <c r="AG430">
        <v>9669265</v>
      </c>
      <c r="AH430">
        <v>13896180</v>
      </c>
      <c r="AI430">
        <v>5516039</v>
      </c>
      <c r="AJ430">
        <v>1430715</v>
      </c>
      <c r="AK430">
        <v>587247</v>
      </c>
      <c r="AL430">
        <v>10434238</v>
      </c>
      <c r="AM430">
        <v>762641</v>
      </c>
      <c r="AN430">
        <v>1045284</v>
      </c>
      <c r="AO430">
        <v>19776164</v>
      </c>
      <c r="AP430">
        <v>10788131</v>
      </c>
      <c r="AQ430">
        <v>30564295</v>
      </c>
      <c r="AR430">
        <v>-16668115</v>
      </c>
      <c r="AS430">
        <v>346760</v>
      </c>
      <c r="AT430">
        <v>-3624959</v>
      </c>
      <c r="AU430">
        <v>13876581</v>
      </c>
      <c r="AV430">
        <v>230432</v>
      </c>
      <c r="AW430">
        <v>19149242</v>
      </c>
      <c r="AX430">
        <v>-239236</v>
      </c>
      <c r="AY430">
        <v>1565383</v>
      </c>
      <c r="AZ430">
        <v>31304203</v>
      </c>
      <c r="BA430">
        <v>14636088</v>
      </c>
      <c r="BB430">
        <v>85946418</v>
      </c>
      <c r="BC430">
        <v>100582506</v>
      </c>
      <c r="BD430">
        <v>45663757</v>
      </c>
      <c r="BE430">
        <v>4460631</v>
      </c>
      <c r="BF430">
        <v>635257</v>
      </c>
      <c r="BG430">
        <v>1380571</v>
      </c>
      <c r="BH430">
        <v>8981866</v>
      </c>
      <c r="BI430">
        <v>61122082</v>
      </c>
      <c r="BJ430">
        <v>81250727</v>
      </c>
      <c r="BK430">
        <v>0</v>
      </c>
      <c r="BL430">
        <v>0</v>
      </c>
      <c r="BM430">
        <v>81250727</v>
      </c>
      <c r="BN430">
        <v>5496993</v>
      </c>
      <c r="BO430">
        <v>0</v>
      </c>
      <c r="BP430">
        <v>18460063</v>
      </c>
      <c r="BQ430">
        <v>23957056</v>
      </c>
      <c r="BR430">
        <v>2005739</v>
      </c>
      <c r="BS430">
        <v>0</v>
      </c>
      <c r="BT430">
        <v>0</v>
      </c>
      <c r="BU430">
        <v>3613000</v>
      </c>
      <c r="BV430">
        <v>3613000</v>
      </c>
      <c r="BW430">
        <v>518769</v>
      </c>
      <c r="BX430">
        <v>614126293</v>
      </c>
      <c r="BY430">
        <v>1.55</v>
      </c>
      <c r="BZ430">
        <v>10381</v>
      </c>
      <c r="CA430">
        <v>6.14</v>
      </c>
      <c r="CB430">
        <v>80</v>
      </c>
      <c r="CC430">
        <v>4247230</v>
      </c>
      <c r="CD430">
        <v>2514064</v>
      </c>
      <c r="CE430">
        <v>921939</v>
      </c>
      <c r="CF430">
        <v>177169</v>
      </c>
      <c r="CG430" t="s">
        <v>7884</v>
      </c>
    </row>
    <row r="431" spans="1:85" x14ac:dyDescent="0.25">
      <c r="A431" t="s">
        <v>7942</v>
      </c>
      <c r="B431" t="s">
        <v>7881</v>
      </c>
      <c r="C431" t="s">
        <v>8623</v>
      </c>
      <c r="D431" t="s">
        <v>8624</v>
      </c>
      <c r="E431" s="525">
        <v>45657</v>
      </c>
      <c r="F431" s="525">
        <v>45849</v>
      </c>
      <c r="G431">
        <v>105140</v>
      </c>
      <c r="H431">
        <v>0</v>
      </c>
      <c r="I431">
        <v>28300</v>
      </c>
      <c r="J431">
        <v>0</v>
      </c>
      <c r="K431">
        <v>0</v>
      </c>
      <c r="L431">
        <v>0</v>
      </c>
      <c r="M431">
        <v>22868</v>
      </c>
      <c r="N431">
        <v>156308</v>
      </c>
      <c r="O431">
        <v>0</v>
      </c>
      <c r="P431">
        <v>496468</v>
      </c>
      <c r="Q431">
        <v>91336</v>
      </c>
      <c r="R431">
        <v>244875</v>
      </c>
      <c r="S431">
        <v>65646</v>
      </c>
      <c r="T431">
        <v>527245</v>
      </c>
      <c r="U431">
        <v>0</v>
      </c>
      <c r="V431">
        <v>1027</v>
      </c>
      <c r="W431">
        <v>1426597</v>
      </c>
      <c r="X431">
        <v>1582905</v>
      </c>
      <c r="Y431">
        <v>866123</v>
      </c>
      <c r="Z431">
        <v>130120</v>
      </c>
      <c r="AA431">
        <v>4246</v>
      </c>
      <c r="AB431">
        <v>66367</v>
      </c>
      <c r="AC431">
        <v>4246</v>
      </c>
      <c r="AD431">
        <v>1661664</v>
      </c>
      <c r="AE431">
        <v>0</v>
      </c>
      <c r="AF431">
        <v>174133</v>
      </c>
      <c r="AG431">
        <v>2906899</v>
      </c>
      <c r="AH431">
        <v>4489804</v>
      </c>
      <c r="AI431">
        <v>2109989</v>
      </c>
      <c r="AJ431">
        <v>350575</v>
      </c>
      <c r="AK431">
        <v>256604</v>
      </c>
      <c r="AL431">
        <v>3020371</v>
      </c>
      <c r="AM431">
        <v>476165</v>
      </c>
      <c r="AN431">
        <v>1106990</v>
      </c>
      <c r="AO431">
        <v>7320694</v>
      </c>
      <c r="AP431">
        <v>9768818</v>
      </c>
      <c r="AQ431">
        <v>17089512</v>
      </c>
      <c r="AR431">
        <v>-12599708</v>
      </c>
      <c r="AS431">
        <v>280355</v>
      </c>
      <c r="AT431">
        <v>-2962055</v>
      </c>
      <c r="AU431">
        <v>5137014</v>
      </c>
      <c r="AV431">
        <v>453476</v>
      </c>
      <c r="AW431">
        <v>7782589</v>
      </c>
      <c r="AX431">
        <v>0</v>
      </c>
      <c r="AY431">
        <v>348357</v>
      </c>
      <c r="AZ431">
        <v>11039736</v>
      </c>
      <c r="BA431">
        <v>-1559972</v>
      </c>
      <c r="BB431">
        <v>68889932</v>
      </c>
      <c r="BC431">
        <v>67483794</v>
      </c>
      <c r="BD431">
        <v>1693051</v>
      </c>
      <c r="BE431">
        <v>2085551</v>
      </c>
      <c r="BF431">
        <v>570682</v>
      </c>
      <c r="BG431">
        <v>0</v>
      </c>
      <c r="BH431">
        <v>9684783</v>
      </c>
      <c r="BI431">
        <v>14034067</v>
      </c>
      <c r="BJ431">
        <v>60720146</v>
      </c>
      <c r="BK431">
        <v>95751857</v>
      </c>
      <c r="BL431">
        <v>0</v>
      </c>
      <c r="BM431">
        <v>156472003</v>
      </c>
      <c r="BN431">
        <v>610291</v>
      </c>
      <c r="BO431">
        <v>0</v>
      </c>
      <c r="BP431">
        <v>0</v>
      </c>
      <c r="BQ431">
        <v>610291</v>
      </c>
      <c r="BR431">
        <v>7702099</v>
      </c>
      <c r="BS431">
        <v>0</v>
      </c>
      <c r="BT431">
        <v>0</v>
      </c>
      <c r="BU431">
        <v>4877565</v>
      </c>
      <c r="BV431">
        <v>3529117</v>
      </c>
      <c r="BW431">
        <v>156912</v>
      </c>
      <c r="BX431">
        <v>150443621</v>
      </c>
      <c r="BY431">
        <v>2.5</v>
      </c>
      <c r="BZ431">
        <v>1171741</v>
      </c>
      <c r="CA431">
        <v>1</v>
      </c>
      <c r="CB431">
        <v>20</v>
      </c>
      <c r="CC431">
        <v>1064670</v>
      </c>
      <c r="CD431">
        <v>1047894</v>
      </c>
      <c r="CE431">
        <v>2087816</v>
      </c>
      <c r="CF431">
        <v>13602</v>
      </c>
      <c r="CG431" t="s">
        <v>7884</v>
      </c>
    </row>
    <row r="432" spans="1:85" x14ac:dyDescent="0.25">
      <c r="A432" t="s">
        <v>8174</v>
      </c>
      <c r="B432" t="s">
        <v>7881</v>
      </c>
      <c r="C432" t="s">
        <v>8625</v>
      </c>
      <c r="D432" t="s">
        <v>8626</v>
      </c>
      <c r="E432" s="525">
        <v>45473</v>
      </c>
      <c r="F432" s="525">
        <v>45693</v>
      </c>
      <c r="G432">
        <v>18681</v>
      </c>
      <c r="H432">
        <v>0</v>
      </c>
      <c r="I432">
        <v>0</v>
      </c>
      <c r="J432">
        <v>0</v>
      </c>
      <c r="K432">
        <v>0</v>
      </c>
      <c r="L432">
        <v>0</v>
      </c>
      <c r="M432">
        <v>0</v>
      </c>
      <c r="N432">
        <v>18681</v>
      </c>
      <c r="O432">
        <v>0</v>
      </c>
      <c r="P432">
        <v>0</v>
      </c>
      <c r="Q432">
        <v>0</v>
      </c>
      <c r="R432">
        <v>58231</v>
      </c>
      <c r="S432">
        <v>34923</v>
      </c>
      <c r="T432">
        <v>131683</v>
      </c>
      <c r="U432">
        <v>0</v>
      </c>
      <c r="V432">
        <v>93633</v>
      </c>
      <c r="W432">
        <v>318470</v>
      </c>
      <c r="X432">
        <v>337151</v>
      </c>
      <c r="Y432">
        <v>783473</v>
      </c>
      <c r="Z432">
        <v>517</v>
      </c>
      <c r="AA432">
        <v>0</v>
      </c>
      <c r="AB432">
        <v>0</v>
      </c>
      <c r="AC432">
        <v>0</v>
      </c>
      <c r="AD432">
        <v>23449</v>
      </c>
      <c r="AE432">
        <v>0</v>
      </c>
      <c r="AF432">
        <v>59639</v>
      </c>
      <c r="AG432">
        <v>867078</v>
      </c>
      <c r="AH432">
        <v>1204229</v>
      </c>
      <c r="AI432">
        <v>1031326</v>
      </c>
      <c r="AJ432">
        <v>100814</v>
      </c>
      <c r="AK432">
        <v>60534</v>
      </c>
      <c r="AL432">
        <v>236365</v>
      </c>
      <c r="AM432">
        <v>0</v>
      </c>
      <c r="AN432">
        <v>768519</v>
      </c>
      <c r="AO432">
        <v>2197558</v>
      </c>
      <c r="AP432">
        <v>1542804</v>
      </c>
      <c r="AQ432">
        <v>3740362</v>
      </c>
      <c r="AR432">
        <v>-2536133</v>
      </c>
      <c r="AS432">
        <v>114651</v>
      </c>
      <c r="AT432">
        <v>-2682</v>
      </c>
      <c r="AU432">
        <v>443235</v>
      </c>
      <c r="AV432">
        <v>0</v>
      </c>
      <c r="AW432">
        <v>425000</v>
      </c>
      <c r="AX432">
        <v>0</v>
      </c>
      <c r="AY432">
        <v>0</v>
      </c>
      <c r="AZ432">
        <v>980204</v>
      </c>
      <c r="BA432">
        <v>-1555929</v>
      </c>
      <c r="BB432">
        <v>29606233</v>
      </c>
      <c r="BC432">
        <v>28050304</v>
      </c>
      <c r="BD432">
        <v>92573</v>
      </c>
      <c r="BE432">
        <v>1888074</v>
      </c>
      <c r="BF432">
        <v>0</v>
      </c>
      <c r="BG432">
        <v>32520</v>
      </c>
      <c r="BH432">
        <v>42000</v>
      </c>
      <c r="BI432">
        <v>2055167</v>
      </c>
      <c r="BJ432">
        <v>0</v>
      </c>
      <c r="BK432">
        <v>0</v>
      </c>
      <c r="BL432">
        <v>0</v>
      </c>
      <c r="BM432">
        <v>0</v>
      </c>
      <c r="BN432">
        <v>0</v>
      </c>
      <c r="BO432">
        <v>0</v>
      </c>
      <c r="BP432">
        <v>0</v>
      </c>
      <c r="BQ432">
        <v>0</v>
      </c>
      <c r="BR432">
        <v>0</v>
      </c>
      <c r="BS432">
        <v>0</v>
      </c>
      <c r="BT432">
        <v>0</v>
      </c>
      <c r="BU432">
        <v>0</v>
      </c>
      <c r="BV432">
        <v>0</v>
      </c>
      <c r="BW432">
        <v>6206</v>
      </c>
      <c r="BX432" s="1006">
        <v>28234000</v>
      </c>
      <c r="BY432">
        <v>0</v>
      </c>
      <c r="BZ432">
        <v>108235</v>
      </c>
      <c r="CA432">
        <v>3.01</v>
      </c>
      <c r="CB432">
        <v>8</v>
      </c>
      <c r="CC432">
        <v>34648</v>
      </c>
      <c r="CD432">
        <v>20746</v>
      </c>
      <c r="CE432">
        <v>600099</v>
      </c>
      <c r="CF432">
        <v>14833</v>
      </c>
      <c r="CG432" t="s">
        <v>7884</v>
      </c>
    </row>
    <row r="433" spans="1:85" x14ac:dyDescent="0.25">
      <c r="A433" t="s">
        <v>7942</v>
      </c>
      <c r="B433" t="s">
        <v>7881</v>
      </c>
      <c r="C433" t="s">
        <v>8627</v>
      </c>
      <c r="D433" t="s">
        <v>6549</v>
      </c>
      <c r="E433" s="525">
        <v>45350</v>
      </c>
      <c r="F433" s="525">
        <v>45580</v>
      </c>
      <c r="G433">
        <v>541618</v>
      </c>
      <c r="H433">
        <v>0</v>
      </c>
      <c r="I433">
        <v>348596</v>
      </c>
      <c r="J433">
        <v>0</v>
      </c>
      <c r="K433">
        <v>73626</v>
      </c>
      <c r="L433">
        <v>0</v>
      </c>
      <c r="M433">
        <v>234171</v>
      </c>
      <c r="N433">
        <v>1198011</v>
      </c>
      <c r="O433">
        <v>133578</v>
      </c>
      <c r="P433">
        <v>2410</v>
      </c>
      <c r="Q433">
        <v>61289</v>
      </c>
      <c r="R433">
        <v>338358</v>
      </c>
      <c r="S433">
        <v>0</v>
      </c>
      <c r="T433">
        <v>50100</v>
      </c>
      <c r="U433">
        <v>0</v>
      </c>
      <c r="V433">
        <v>47919</v>
      </c>
      <c r="W433">
        <v>633654</v>
      </c>
      <c r="X433">
        <v>1831665</v>
      </c>
      <c r="Y433">
        <v>773180</v>
      </c>
      <c r="Z433">
        <v>0</v>
      </c>
      <c r="AA433">
        <v>0</v>
      </c>
      <c r="AB433">
        <v>520971</v>
      </c>
      <c r="AC433">
        <v>788981</v>
      </c>
      <c r="AD433">
        <v>22183</v>
      </c>
      <c r="AE433">
        <v>0</v>
      </c>
      <c r="AF433">
        <v>235277</v>
      </c>
      <c r="AG433">
        <v>2340592</v>
      </c>
      <c r="AH433">
        <v>4172257</v>
      </c>
      <c r="AI433">
        <v>1306539</v>
      </c>
      <c r="AJ433">
        <v>837608</v>
      </c>
      <c r="AK433">
        <v>531586</v>
      </c>
      <c r="AL433">
        <v>2114270</v>
      </c>
      <c r="AM433">
        <v>357911</v>
      </c>
      <c r="AN433">
        <v>40506</v>
      </c>
      <c r="AO433">
        <v>5188420</v>
      </c>
      <c r="AP433">
        <v>6048133</v>
      </c>
      <c r="AQ433">
        <v>11236553</v>
      </c>
      <c r="AR433">
        <v>-7064296</v>
      </c>
      <c r="AS433">
        <v>2212801</v>
      </c>
      <c r="AT433">
        <v>-1043977</v>
      </c>
      <c r="AU433">
        <v>13368134</v>
      </c>
      <c r="AV433">
        <v>1374379</v>
      </c>
      <c r="AW433">
        <v>0</v>
      </c>
      <c r="AX433">
        <v>0</v>
      </c>
      <c r="AY433">
        <v>9449858</v>
      </c>
      <c r="AZ433">
        <v>25361195</v>
      </c>
      <c r="BA433">
        <v>18296899</v>
      </c>
      <c r="BB433" s="1006">
        <v>177760500</v>
      </c>
      <c r="BC433">
        <v>196057399</v>
      </c>
      <c r="BD433">
        <v>9883678</v>
      </c>
      <c r="BE433">
        <v>143330</v>
      </c>
      <c r="BF433">
        <v>1778</v>
      </c>
      <c r="BG433">
        <v>0</v>
      </c>
      <c r="BH433">
        <v>1516891</v>
      </c>
      <c r="BI433">
        <v>11545677</v>
      </c>
      <c r="BJ433">
        <v>26784614</v>
      </c>
      <c r="BK433">
        <v>0</v>
      </c>
      <c r="BL433">
        <v>0</v>
      </c>
      <c r="BM433">
        <v>26784614</v>
      </c>
      <c r="BN433">
        <v>0</v>
      </c>
      <c r="BO433">
        <v>0</v>
      </c>
      <c r="BP433">
        <v>13523047</v>
      </c>
      <c r="BQ433">
        <v>13523047</v>
      </c>
      <c r="BR433">
        <v>54228162</v>
      </c>
      <c r="BS433">
        <v>4930000</v>
      </c>
      <c r="BT433">
        <v>0</v>
      </c>
      <c r="BU433">
        <v>9484053</v>
      </c>
      <c r="BV433">
        <v>0</v>
      </c>
      <c r="BW433">
        <v>323541</v>
      </c>
      <c r="BX433">
        <v>420034601</v>
      </c>
      <c r="BY433">
        <v>1.65</v>
      </c>
      <c r="BZ433">
        <v>40540</v>
      </c>
      <c r="CA433">
        <v>3.7</v>
      </c>
      <c r="CB433">
        <v>25</v>
      </c>
      <c r="CC433">
        <v>599436</v>
      </c>
      <c r="CD433">
        <v>0</v>
      </c>
      <c r="CE433">
        <v>258201</v>
      </c>
      <c r="CF433">
        <v>315577</v>
      </c>
      <c r="CG433" t="s">
        <v>7884</v>
      </c>
    </row>
    <row r="434" spans="1:85" x14ac:dyDescent="0.25">
      <c r="A434" t="s">
        <v>7892</v>
      </c>
      <c r="B434" t="s">
        <v>7881</v>
      </c>
      <c r="C434" t="s">
        <v>8628</v>
      </c>
      <c r="D434" t="s">
        <v>6483</v>
      </c>
      <c r="E434" s="525">
        <v>45565</v>
      </c>
      <c r="F434" s="525">
        <v>45660</v>
      </c>
      <c r="G434">
        <v>567831</v>
      </c>
      <c r="H434">
        <v>0</v>
      </c>
      <c r="I434">
        <v>998984</v>
      </c>
      <c r="J434">
        <v>0</v>
      </c>
      <c r="K434">
        <v>40200</v>
      </c>
      <c r="L434">
        <v>0</v>
      </c>
      <c r="M434">
        <v>0</v>
      </c>
      <c r="N434">
        <v>1607015</v>
      </c>
      <c r="O434">
        <v>0</v>
      </c>
      <c r="P434">
        <v>0</v>
      </c>
      <c r="Q434">
        <v>850237</v>
      </c>
      <c r="R434">
        <v>5478130</v>
      </c>
      <c r="S434">
        <v>0</v>
      </c>
      <c r="T434">
        <v>914045</v>
      </c>
      <c r="U434">
        <v>41805</v>
      </c>
      <c r="V434">
        <v>2662895</v>
      </c>
      <c r="W434">
        <v>9947112</v>
      </c>
      <c r="X434">
        <v>11554127</v>
      </c>
      <c r="Y434">
        <v>6635324</v>
      </c>
      <c r="Z434">
        <v>407013</v>
      </c>
      <c r="AA434">
        <v>88736</v>
      </c>
      <c r="AB434">
        <v>110840</v>
      </c>
      <c r="AC434">
        <v>2018519</v>
      </c>
      <c r="AD434">
        <v>2393886</v>
      </c>
      <c r="AE434">
        <v>0</v>
      </c>
      <c r="AF434">
        <v>333243</v>
      </c>
      <c r="AG434">
        <v>11987561</v>
      </c>
      <c r="AH434">
        <v>23541688</v>
      </c>
      <c r="AI434">
        <v>6020300</v>
      </c>
      <c r="AJ434">
        <v>1399047</v>
      </c>
      <c r="AK434">
        <v>4499551</v>
      </c>
      <c r="AL434">
        <v>11313732</v>
      </c>
      <c r="AM434">
        <v>188446</v>
      </c>
      <c r="AN434">
        <v>269635</v>
      </c>
      <c r="AO434">
        <v>23690711</v>
      </c>
      <c r="AP434">
        <v>10584918</v>
      </c>
      <c r="AQ434">
        <v>34275629</v>
      </c>
      <c r="AR434">
        <v>-10733941</v>
      </c>
      <c r="AS434">
        <v>1579393</v>
      </c>
      <c r="AT434">
        <v>-284121</v>
      </c>
      <c r="AU434">
        <v>15067423</v>
      </c>
      <c r="AV434">
        <v>1455195</v>
      </c>
      <c r="AW434">
        <v>0</v>
      </c>
      <c r="AX434">
        <v>0</v>
      </c>
      <c r="AY434">
        <v>1568873</v>
      </c>
      <c r="AZ434">
        <v>19386763</v>
      </c>
      <c r="BA434">
        <v>8652822</v>
      </c>
      <c r="BB434">
        <v>231891499</v>
      </c>
      <c r="BC434">
        <v>240544321</v>
      </c>
      <c r="BD434">
        <v>4899852</v>
      </c>
      <c r="BE434">
        <v>5348914</v>
      </c>
      <c r="BF434">
        <v>0</v>
      </c>
      <c r="BG434">
        <v>0</v>
      </c>
      <c r="BH434">
        <v>961381</v>
      </c>
      <c r="BI434">
        <v>11210147</v>
      </c>
      <c r="BJ434">
        <v>13200000</v>
      </c>
      <c r="BK434">
        <v>0</v>
      </c>
      <c r="BL434">
        <v>0</v>
      </c>
      <c r="BM434">
        <v>13200000</v>
      </c>
      <c r="BN434">
        <v>0</v>
      </c>
      <c r="BO434">
        <v>0</v>
      </c>
      <c r="BP434">
        <v>0</v>
      </c>
      <c r="BQ434">
        <v>0</v>
      </c>
      <c r="BR434">
        <v>37609239</v>
      </c>
      <c r="BS434">
        <v>0</v>
      </c>
      <c r="BT434">
        <v>0</v>
      </c>
      <c r="BU434">
        <v>2092500</v>
      </c>
      <c r="BV434">
        <v>2092500</v>
      </c>
      <c r="BW434">
        <v>353770</v>
      </c>
      <c r="BX434">
        <v>568704463</v>
      </c>
      <c r="BY434">
        <v>1.74</v>
      </c>
      <c r="BZ434">
        <v>161223</v>
      </c>
      <c r="CA434">
        <v>4.54</v>
      </c>
      <c r="CB434">
        <v>60</v>
      </c>
      <c r="CC434">
        <v>2039946</v>
      </c>
      <c r="CD434">
        <v>1495417</v>
      </c>
      <c r="CE434">
        <v>1243615</v>
      </c>
      <c r="CF434">
        <v>409147</v>
      </c>
      <c r="CG434" t="s">
        <v>7884</v>
      </c>
    </row>
    <row r="435" spans="1:85" x14ac:dyDescent="0.25">
      <c r="A435" t="s">
        <v>7985</v>
      </c>
      <c r="B435" t="s">
        <v>7881</v>
      </c>
      <c r="C435" t="s">
        <v>8629</v>
      </c>
      <c r="D435" t="s">
        <v>8630</v>
      </c>
      <c r="E435" s="525">
        <v>45473</v>
      </c>
      <c r="G435">
        <v>0</v>
      </c>
      <c r="H435">
        <v>0</v>
      </c>
      <c r="I435">
        <v>0</v>
      </c>
      <c r="J435">
        <v>0</v>
      </c>
      <c r="K435">
        <v>0</v>
      </c>
      <c r="L435">
        <v>0</v>
      </c>
      <c r="M435">
        <v>0</v>
      </c>
      <c r="N435">
        <v>0</v>
      </c>
      <c r="O435">
        <v>0</v>
      </c>
      <c r="P435">
        <v>0</v>
      </c>
      <c r="Q435">
        <v>0</v>
      </c>
      <c r="R435">
        <v>0</v>
      </c>
      <c r="S435">
        <v>0</v>
      </c>
      <c r="T435">
        <v>0</v>
      </c>
      <c r="U435">
        <v>0</v>
      </c>
      <c r="V435">
        <v>0</v>
      </c>
      <c r="W435">
        <v>0</v>
      </c>
      <c r="X435">
        <v>0</v>
      </c>
      <c r="Y435">
        <v>0</v>
      </c>
      <c r="Z435">
        <v>0</v>
      </c>
      <c r="AA435">
        <v>0</v>
      </c>
      <c r="AB435">
        <v>0</v>
      </c>
      <c r="AC435">
        <v>0</v>
      </c>
      <c r="AD435">
        <v>0</v>
      </c>
      <c r="AE435">
        <v>0</v>
      </c>
      <c r="AF435">
        <v>0</v>
      </c>
      <c r="AG435">
        <v>0</v>
      </c>
      <c r="AH435">
        <v>0</v>
      </c>
      <c r="AI435">
        <v>0</v>
      </c>
      <c r="AJ435">
        <v>0</v>
      </c>
      <c r="AK435">
        <v>0</v>
      </c>
      <c r="AL435">
        <v>0</v>
      </c>
      <c r="AM435">
        <v>0</v>
      </c>
      <c r="AN435">
        <v>0</v>
      </c>
      <c r="AO435">
        <v>0</v>
      </c>
      <c r="AP435">
        <v>0</v>
      </c>
      <c r="AQ435">
        <v>0</v>
      </c>
      <c r="AR435">
        <v>0</v>
      </c>
      <c r="AS435">
        <v>0</v>
      </c>
      <c r="AT435">
        <v>0</v>
      </c>
      <c r="AU435">
        <v>0</v>
      </c>
      <c r="AV435">
        <v>0</v>
      </c>
      <c r="AW435">
        <v>0</v>
      </c>
      <c r="AX435">
        <v>0</v>
      </c>
      <c r="AY435">
        <v>0</v>
      </c>
      <c r="AZ435">
        <v>0</v>
      </c>
      <c r="BA435">
        <v>0</v>
      </c>
      <c r="BB435">
        <v>0</v>
      </c>
      <c r="BC435">
        <v>0</v>
      </c>
      <c r="BD435">
        <v>0</v>
      </c>
      <c r="BE435">
        <v>0</v>
      </c>
      <c r="BF435">
        <v>0</v>
      </c>
      <c r="BG435">
        <v>0</v>
      </c>
      <c r="BH435">
        <v>0</v>
      </c>
      <c r="BI435">
        <v>0</v>
      </c>
      <c r="BJ435">
        <v>0</v>
      </c>
      <c r="BK435">
        <v>0</v>
      </c>
      <c r="BL435">
        <v>0</v>
      </c>
      <c r="BM435">
        <v>0</v>
      </c>
      <c r="BN435">
        <v>0</v>
      </c>
      <c r="BO435">
        <v>0</v>
      </c>
      <c r="BP435">
        <v>0</v>
      </c>
      <c r="BQ435">
        <v>0</v>
      </c>
      <c r="BR435">
        <v>0</v>
      </c>
      <c r="BS435">
        <v>0</v>
      </c>
      <c r="BT435">
        <v>0</v>
      </c>
      <c r="BU435">
        <v>0</v>
      </c>
      <c r="BV435">
        <v>0</v>
      </c>
      <c r="BW435">
        <v>0</v>
      </c>
      <c r="BX435">
        <v>0</v>
      </c>
      <c r="BY435">
        <v>0</v>
      </c>
      <c r="BZ435">
        <v>0</v>
      </c>
      <c r="CA435">
        <v>0</v>
      </c>
      <c r="CB435">
        <v>0</v>
      </c>
      <c r="CC435">
        <v>0</v>
      </c>
      <c r="CD435">
        <v>0</v>
      </c>
      <c r="CE435">
        <v>0</v>
      </c>
      <c r="CF435">
        <v>0</v>
      </c>
      <c r="CG435" t="s">
        <v>7884</v>
      </c>
    </row>
    <row r="436" spans="1:85" x14ac:dyDescent="0.25">
      <c r="A436" t="s">
        <v>7952</v>
      </c>
      <c r="B436" t="s">
        <v>7881</v>
      </c>
      <c r="C436" t="s">
        <v>8631</v>
      </c>
      <c r="D436" t="s">
        <v>8632</v>
      </c>
      <c r="E436" s="525">
        <v>45657</v>
      </c>
      <c r="G436">
        <v>0</v>
      </c>
      <c r="H436">
        <v>0</v>
      </c>
      <c r="I436">
        <v>0</v>
      </c>
      <c r="J436">
        <v>0</v>
      </c>
      <c r="K436">
        <v>0</v>
      </c>
      <c r="L436">
        <v>0</v>
      </c>
      <c r="M436">
        <v>0</v>
      </c>
      <c r="N436">
        <v>0</v>
      </c>
      <c r="O436">
        <v>0</v>
      </c>
      <c r="P436">
        <v>0</v>
      </c>
      <c r="Q436">
        <v>0</v>
      </c>
      <c r="R436">
        <v>0</v>
      </c>
      <c r="S436">
        <v>0</v>
      </c>
      <c r="T436">
        <v>0</v>
      </c>
      <c r="U436">
        <v>0</v>
      </c>
      <c r="V436">
        <v>0</v>
      </c>
      <c r="W436">
        <v>0</v>
      </c>
      <c r="X436">
        <v>0</v>
      </c>
      <c r="Y436">
        <v>0</v>
      </c>
      <c r="Z436">
        <v>0</v>
      </c>
      <c r="AA436">
        <v>0</v>
      </c>
      <c r="AB436">
        <v>0</v>
      </c>
      <c r="AC436">
        <v>0</v>
      </c>
      <c r="AD436">
        <v>0</v>
      </c>
      <c r="AE436">
        <v>0</v>
      </c>
      <c r="AF436">
        <v>0</v>
      </c>
      <c r="AG436">
        <v>0</v>
      </c>
      <c r="AH436">
        <v>0</v>
      </c>
      <c r="AI436">
        <v>0</v>
      </c>
      <c r="AJ436">
        <v>0</v>
      </c>
      <c r="AK436">
        <v>0</v>
      </c>
      <c r="AL436">
        <v>0</v>
      </c>
      <c r="AM436">
        <v>0</v>
      </c>
      <c r="AN436">
        <v>0</v>
      </c>
      <c r="AO436">
        <v>0</v>
      </c>
      <c r="AP436">
        <v>0</v>
      </c>
      <c r="AQ436">
        <v>0</v>
      </c>
      <c r="AR436">
        <v>0</v>
      </c>
      <c r="AS436">
        <v>0</v>
      </c>
      <c r="AT436">
        <v>0</v>
      </c>
      <c r="AU436">
        <v>0</v>
      </c>
      <c r="AV436">
        <v>0</v>
      </c>
      <c r="AW436">
        <v>0</v>
      </c>
      <c r="AX436">
        <v>0</v>
      </c>
      <c r="AY436">
        <v>0</v>
      </c>
      <c r="AZ436">
        <v>0</v>
      </c>
      <c r="BA436">
        <v>0</v>
      </c>
      <c r="BB436">
        <v>0</v>
      </c>
      <c r="BC436">
        <v>0</v>
      </c>
      <c r="BD436">
        <v>0</v>
      </c>
      <c r="BE436">
        <v>0</v>
      </c>
      <c r="BF436">
        <v>0</v>
      </c>
      <c r="BG436">
        <v>0</v>
      </c>
      <c r="BH436">
        <v>0</v>
      </c>
      <c r="BI436">
        <v>0</v>
      </c>
      <c r="BJ436">
        <v>0</v>
      </c>
      <c r="BK436">
        <v>0</v>
      </c>
      <c r="BL436">
        <v>0</v>
      </c>
      <c r="BM436">
        <v>0</v>
      </c>
      <c r="BN436">
        <v>0</v>
      </c>
      <c r="BO436">
        <v>0</v>
      </c>
      <c r="BP436">
        <v>0</v>
      </c>
      <c r="BQ436">
        <v>0</v>
      </c>
      <c r="BR436">
        <v>0</v>
      </c>
      <c r="BS436">
        <v>0</v>
      </c>
      <c r="BT436">
        <v>0</v>
      </c>
      <c r="BU436">
        <v>0</v>
      </c>
      <c r="BV436">
        <v>0</v>
      </c>
      <c r="BW436">
        <v>0</v>
      </c>
      <c r="BX436">
        <v>0</v>
      </c>
      <c r="BY436">
        <v>0</v>
      </c>
      <c r="BZ436">
        <v>0</v>
      </c>
      <c r="CA436">
        <v>0</v>
      </c>
      <c r="CB436">
        <v>0</v>
      </c>
      <c r="CC436">
        <v>0</v>
      </c>
      <c r="CD436">
        <v>0</v>
      </c>
      <c r="CE436">
        <v>0</v>
      </c>
      <c r="CF436">
        <v>0</v>
      </c>
      <c r="CG436" t="s">
        <v>7884</v>
      </c>
    </row>
    <row r="437" spans="1:85" x14ac:dyDescent="0.25">
      <c r="A437" t="s">
        <v>8174</v>
      </c>
      <c r="B437" t="s">
        <v>7881</v>
      </c>
      <c r="C437" t="s">
        <v>8633</v>
      </c>
      <c r="D437" t="s">
        <v>8634</v>
      </c>
      <c r="E437" s="525">
        <v>45647</v>
      </c>
      <c r="F437" s="525">
        <v>45789</v>
      </c>
      <c r="G437">
        <v>0</v>
      </c>
      <c r="H437">
        <v>0</v>
      </c>
      <c r="I437">
        <v>0</v>
      </c>
      <c r="J437">
        <v>0</v>
      </c>
      <c r="K437">
        <v>0</v>
      </c>
      <c r="L437">
        <v>0</v>
      </c>
      <c r="M437">
        <v>0</v>
      </c>
      <c r="N437">
        <v>0</v>
      </c>
      <c r="O437">
        <v>0</v>
      </c>
      <c r="P437">
        <v>0</v>
      </c>
      <c r="Q437">
        <v>0</v>
      </c>
      <c r="R437">
        <v>33855</v>
      </c>
      <c r="S437">
        <v>12645</v>
      </c>
      <c r="T437">
        <v>0</v>
      </c>
      <c r="U437">
        <v>0</v>
      </c>
      <c r="V437">
        <v>0</v>
      </c>
      <c r="W437">
        <v>46500</v>
      </c>
      <c r="X437">
        <v>46500</v>
      </c>
      <c r="Y437">
        <v>0</v>
      </c>
      <c r="Z437">
        <v>0</v>
      </c>
      <c r="AA437">
        <v>0</v>
      </c>
      <c r="AB437">
        <v>89244</v>
      </c>
      <c r="AC437">
        <v>7560</v>
      </c>
      <c r="AD437">
        <v>0</v>
      </c>
      <c r="AE437">
        <v>0</v>
      </c>
      <c r="AF437">
        <v>1035000</v>
      </c>
      <c r="AG437">
        <v>1131804</v>
      </c>
      <c r="AH437">
        <v>1178304</v>
      </c>
      <c r="AI437">
        <v>433989</v>
      </c>
      <c r="AJ437">
        <v>38356</v>
      </c>
      <c r="AK437">
        <v>90557</v>
      </c>
      <c r="AL437">
        <v>67315</v>
      </c>
      <c r="AM437">
        <v>7917</v>
      </c>
      <c r="AN437">
        <v>5833</v>
      </c>
      <c r="AO437">
        <v>643967</v>
      </c>
      <c r="AP437">
        <v>0</v>
      </c>
      <c r="AQ437">
        <v>643967</v>
      </c>
      <c r="AR437">
        <v>534337</v>
      </c>
      <c r="AS437">
        <v>0</v>
      </c>
      <c r="AT437">
        <v>0</v>
      </c>
      <c r="AU437">
        <v>774393</v>
      </c>
      <c r="AV437">
        <v>0</v>
      </c>
      <c r="AW437">
        <v>0</v>
      </c>
      <c r="AX437">
        <v>0</v>
      </c>
      <c r="AY437">
        <v>0</v>
      </c>
      <c r="AZ437">
        <v>774393</v>
      </c>
      <c r="BA437">
        <v>1308730</v>
      </c>
      <c r="BB437">
        <v>0</v>
      </c>
      <c r="BC437">
        <v>0</v>
      </c>
      <c r="BD437">
        <v>2574551</v>
      </c>
      <c r="BE437">
        <v>44597</v>
      </c>
      <c r="BF437">
        <v>0</v>
      </c>
      <c r="BG437">
        <v>0</v>
      </c>
      <c r="BH437">
        <v>445664</v>
      </c>
      <c r="BI437">
        <v>3064812</v>
      </c>
      <c r="BJ437">
        <v>0</v>
      </c>
      <c r="BK437">
        <v>0</v>
      </c>
      <c r="BL437">
        <v>0</v>
      </c>
      <c r="BM437">
        <v>0</v>
      </c>
      <c r="BN437">
        <v>0</v>
      </c>
      <c r="BO437">
        <v>0</v>
      </c>
      <c r="BP437">
        <v>0</v>
      </c>
      <c r="BQ437">
        <v>0</v>
      </c>
      <c r="BR437">
        <v>0</v>
      </c>
      <c r="BS437">
        <v>0</v>
      </c>
      <c r="BT437">
        <v>0</v>
      </c>
      <c r="BU437">
        <v>0</v>
      </c>
      <c r="BV437">
        <v>0</v>
      </c>
      <c r="BW437">
        <v>0</v>
      </c>
      <c r="BX437">
        <v>0</v>
      </c>
      <c r="BY437">
        <v>0</v>
      </c>
      <c r="BZ437">
        <v>0</v>
      </c>
      <c r="CA437">
        <v>0</v>
      </c>
      <c r="CB437">
        <v>0</v>
      </c>
      <c r="CC437">
        <v>0</v>
      </c>
      <c r="CD437">
        <v>0</v>
      </c>
      <c r="CE437">
        <v>0</v>
      </c>
      <c r="CF437">
        <v>0</v>
      </c>
      <c r="CG437" t="s">
        <v>7884</v>
      </c>
    </row>
    <row r="438" spans="1:85" x14ac:dyDescent="0.25">
      <c r="A438" t="s">
        <v>7944</v>
      </c>
      <c r="B438" t="s">
        <v>7909</v>
      </c>
      <c r="C438" t="s">
        <v>8635</v>
      </c>
      <c r="D438" t="s">
        <v>6297</v>
      </c>
      <c r="E438" s="525">
        <v>45473</v>
      </c>
      <c r="F438" s="525">
        <v>45804</v>
      </c>
      <c r="G438">
        <v>61173837</v>
      </c>
      <c r="H438">
        <v>0</v>
      </c>
      <c r="I438">
        <v>60716874</v>
      </c>
      <c r="J438">
        <v>0</v>
      </c>
      <c r="K438">
        <v>2934931</v>
      </c>
      <c r="L438">
        <v>4208734</v>
      </c>
      <c r="M438">
        <v>14662405</v>
      </c>
      <c r="N438">
        <v>143696781</v>
      </c>
      <c r="O438">
        <v>4354255</v>
      </c>
      <c r="P438">
        <v>1062229</v>
      </c>
      <c r="Q438">
        <v>236381</v>
      </c>
      <c r="R438">
        <v>5643048</v>
      </c>
      <c r="S438">
        <v>0</v>
      </c>
      <c r="T438">
        <v>3015972</v>
      </c>
      <c r="U438">
        <v>0</v>
      </c>
      <c r="V438">
        <v>3811370</v>
      </c>
      <c r="W438">
        <v>18123255</v>
      </c>
      <c r="X438">
        <v>161820036</v>
      </c>
      <c r="Y438">
        <v>7174713</v>
      </c>
      <c r="Z438">
        <v>14955891</v>
      </c>
      <c r="AA438">
        <v>6123093</v>
      </c>
      <c r="AB438">
        <v>6205462</v>
      </c>
      <c r="AC438">
        <v>19116916</v>
      </c>
      <c r="AD438">
        <v>89730869</v>
      </c>
      <c r="AE438">
        <v>0</v>
      </c>
      <c r="AF438">
        <v>5118305</v>
      </c>
      <c r="AG438">
        <v>148425249</v>
      </c>
      <c r="AH438">
        <v>310245285</v>
      </c>
      <c r="AI438">
        <v>60695439</v>
      </c>
      <c r="AJ438">
        <v>14214096</v>
      </c>
      <c r="AK438">
        <v>5818378</v>
      </c>
      <c r="AL438">
        <v>133919537</v>
      </c>
      <c r="AM438">
        <v>3091089</v>
      </c>
      <c r="AN438">
        <v>11421152</v>
      </c>
      <c r="AO438">
        <v>229159691</v>
      </c>
      <c r="AP438">
        <v>79658133</v>
      </c>
      <c r="AQ438">
        <v>308817824</v>
      </c>
      <c r="AR438">
        <v>1427461</v>
      </c>
      <c r="AS438">
        <v>12371983</v>
      </c>
      <c r="AT438">
        <v>-23822995</v>
      </c>
      <c r="AU438">
        <v>68221944</v>
      </c>
      <c r="AV438">
        <v>50901274</v>
      </c>
      <c r="AW438">
        <v>0</v>
      </c>
      <c r="AX438">
        <v>0</v>
      </c>
      <c r="AY438">
        <v>12716994</v>
      </c>
      <c r="AZ438">
        <v>120389200</v>
      </c>
      <c r="BA438">
        <v>121816661</v>
      </c>
      <c r="BB438">
        <v>559602239</v>
      </c>
      <c r="BC438">
        <v>681418901</v>
      </c>
      <c r="BD438">
        <v>193566487</v>
      </c>
      <c r="BE438">
        <v>33258126</v>
      </c>
      <c r="BF438">
        <v>15244938</v>
      </c>
      <c r="BG438">
        <v>2301756</v>
      </c>
      <c r="BH438">
        <v>28418166</v>
      </c>
      <c r="BI438">
        <v>272789473</v>
      </c>
      <c r="BJ438">
        <v>609365000</v>
      </c>
      <c r="BK438">
        <v>16690095</v>
      </c>
      <c r="BL438" s="1006">
        <v>18925000</v>
      </c>
      <c r="BM438">
        <v>644980095</v>
      </c>
      <c r="BN438">
        <v>90807011</v>
      </c>
      <c r="BO438">
        <v>0</v>
      </c>
      <c r="BP438">
        <v>119239634</v>
      </c>
      <c r="BQ438">
        <v>210046645</v>
      </c>
      <c r="BR438">
        <v>0</v>
      </c>
      <c r="BS438">
        <v>0</v>
      </c>
      <c r="BT438">
        <v>0</v>
      </c>
      <c r="BU438">
        <v>68043616</v>
      </c>
      <c r="BV438">
        <v>35265572</v>
      </c>
      <c r="BW438">
        <v>13496059</v>
      </c>
      <c r="BX438">
        <v>16667631415</v>
      </c>
      <c r="BY438">
        <v>4.01</v>
      </c>
      <c r="BZ438">
        <v>243628</v>
      </c>
      <c r="CA438">
        <v>10.65</v>
      </c>
      <c r="CB438">
        <v>434</v>
      </c>
      <c r="CC438">
        <v>40417488</v>
      </c>
      <c r="CD438" s="1006">
        <v>18756630</v>
      </c>
      <c r="CE438">
        <v>36064797</v>
      </c>
      <c r="CF438">
        <v>2267412</v>
      </c>
      <c r="CG438" t="s">
        <v>7884</v>
      </c>
    </row>
    <row r="439" spans="1:85" x14ac:dyDescent="0.25">
      <c r="A439" t="s">
        <v>7907</v>
      </c>
      <c r="B439" t="s">
        <v>7909</v>
      </c>
      <c r="C439" t="s">
        <v>8636</v>
      </c>
      <c r="D439" t="s">
        <v>6591</v>
      </c>
      <c r="E439" s="525">
        <v>45473</v>
      </c>
      <c r="F439" s="525">
        <v>45648</v>
      </c>
      <c r="G439">
        <v>289349682</v>
      </c>
      <c r="H439">
        <v>0</v>
      </c>
      <c r="I439">
        <v>523003472</v>
      </c>
      <c r="J439">
        <v>0</v>
      </c>
      <c r="K439">
        <v>7607073</v>
      </c>
      <c r="L439">
        <v>0</v>
      </c>
      <c r="M439">
        <v>0</v>
      </c>
      <c r="N439">
        <v>819960227</v>
      </c>
      <c r="O439">
        <v>4836543</v>
      </c>
      <c r="P439">
        <v>0</v>
      </c>
      <c r="Q439">
        <v>22336159</v>
      </c>
      <c r="R439">
        <v>39932603</v>
      </c>
      <c r="S439">
        <v>0</v>
      </c>
      <c r="T439">
        <v>0</v>
      </c>
      <c r="U439">
        <v>0</v>
      </c>
      <c r="V439">
        <v>21388158</v>
      </c>
      <c r="W439">
        <v>88493463</v>
      </c>
      <c r="X439">
        <v>908453690</v>
      </c>
      <c r="Y439">
        <v>13441004</v>
      </c>
      <c r="Z439" s="1006">
        <v>38246040</v>
      </c>
      <c r="AA439">
        <v>53234857</v>
      </c>
      <c r="AB439">
        <v>22622065</v>
      </c>
      <c r="AC439">
        <v>80126035</v>
      </c>
      <c r="AD439">
        <v>193913694</v>
      </c>
      <c r="AE439">
        <v>42172906</v>
      </c>
      <c r="AF439">
        <v>49179785</v>
      </c>
      <c r="AG439">
        <v>492936386</v>
      </c>
      <c r="AH439">
        <v>1401390076</v>
      </c>
      <c r="AI439">
        <v>217450984</v>
      </c>
      <c r="AJ439">
        <v>34842967</v>
      </c>
      <c r="AK439">
        <v>22432928</v>
      </c>
      <c r="AL439">
        <v>321808907</v>
      </c>
      <c r="AM439">
        <v>13402457</v>
      </c>
      <c r="AN439">
        <v>7746188</v>
      </c>
      <c r="AO439">
        <v>617684431</v>
      </c>
      <c r="AP439">
        <v>358872028</v>
      </c>
      <c r="AQ439">
        <v>976556459</v>
      </c>
      <c r="AR439">
        <v>424833617</v>
      </c>
      <c r="AS439">
        <v>156780103</v>
      </c>
      <c r="AT439" s="1006">
        <v>-365105150</v>
      </c>
      <c r="AU439">
        <v>285219</v>
      </c>
      <c r="AV439">
        <v>99586542</v>
      </c>
      <c r="AW439">
        <v>63908998</v>
      </c>
      <c r="AX439">
        <v>0</v>
      </c>
      <c r="AY439">
        <v>-109856173</v>
      </c>
      <c r="AZ439">
        <v>-154400461</v>
      </c>
      <c r="BA439">
        <v>270433156</v>
      </c>
      <c r="BB439">
        <v>-822917012</v>
      </c>
      <c r="BC439">
        <v>-552483854</v>
      </c>
      <c r="BD439" s="1006">
        <v>68855380</v>
      </c>
      <c r="BE439">
        <v>427741357</v>
      </c>
      <c r="BF439">
        <v>5782707</v>
      </c>
      <c r="BG439">
        <v>4905923</v>
      </c>
      <c r="BH439">
        <v>51228163</v>
      </c>
      <c r="BI439">
        <v>558513530</v>
      </c>
      <c r="BJ439">
        <v>8936700000</v>
      </c>
      <c r="BK439">
        <v>0</v>
      </c>
      <c r="BL439">
        <v>0</v>
      </c>
      <c r="BM439">
        <v>8936700000</v>
      </c>
      <c r="BN439">
        <v>935834486</v>
      </c>
      <c r="BO439">
        <v>0</v>
      </c>
      <c r="BP439">
        <v>0</v>
      </c>
      <c r="BQ439">
        <v>935834486</v>
      </c>
      <c r="BR439">
        <v>1036257974</v>
      </c>
      <c r="BS439">
        <v>17488711</v>
      </c>
      <c r="BT439">
        <v>0</v>
      </c>
      <c r="BU439">
        <v>473863479</v>
      </c>
      <c r="BV439">
        <v>473863479</v>
      </c>
      <c r="BW439">
        <v>25515536</v>
      </c>
      <c r="BX439">
        <v>35384827</v>
      </c>
      <c r="BY439">
        <v>5.98</v>
      </c>
      <c r="BZ439">
        <v>379839</v>
      </c>
      <c r="CA439">
        <v>32.14</v>
      </c>
      <c r="CB439">
        <v>1523</v>
      </c>
      <c r="CC439">
        <v>75071852</v>
      </c>
      <c r="CD439">
        <v>26980589</v>
      </c>
      <c r="CE439">
        <v>132232273</v>
      </c>
      <c r="CF439">
        <v>7281206</v>
      </c>
      <c r="CG439" t="s">
        <v>7884</v>
      </c>
    </row>
    <row r="440" spans="1:85" x14ac:dyDescent="0.25">
      <c r="A440" t="s">
        <v>7935</v>
      </c>
      <c r="B440" t="s">
        <v>7881</v>
      </c>
      <c r="C440" t="s">
        <v>8637</v>
      </c>
      <c r="D440" t="s">
        <v>8638</v>
      </c>
      <c r="E440" s="525">
        <v>45473</v>
      </c>
      <c r="G440">
        <v>72640</v>
      </c>
      <c r="H440">
        <v>0</v>
      </c>
      <c r="I440">
        <v>0</v>
      </c>
      <c r="J440">
        <v>0</v>
      </c>
      <c r="K440">
        <v>983573</v>
      </c>
      <c r="L440">
        <v>0</v>
      </c>
      <c r="M440">
        <v>8500</v>
      </c>
      <c r="N440">
        <v>1064713</v>
      </c>
      <c r="O440">
        <v>0</v>
      </c>
      <c r="P440">
        <v>0</v>
      </c>
      <c r="Q440">
        <v>0</v>
      </c>
      <c r="R440">
        <v>0</v>
      </c>
      <c r="S440">
        <v>0</v>
      </c>
      <c r="T440">
        <v>147780</v>
      </c>
      <c r="U440">
        <v>38652</v>
      </c>
      <c r="V440">
        <v>0</v>
      </c>
      <c r="W440">
        <v>186432</v>
      </c>
      <c r="X440">
        <v>1251145</v>
      </c>
      <c r="Y440">
        <v>2607307</v>
      </c>
      <c r="Z440">
        <v>0</v>
      </c>
      <c r="AA440">
        <v>0</v>
      </c>
      <c r="AB440">
        <v>0</v>
      </c>
      <c r="AC440">
        <v>0</v>
      </c>
      <c r="AD440">
        <v>0</v>
      </c>
      <c r="AE440">
        <v>0</v>
      </c>
      <c r="AF440">
        <v>372107</v>
      </c>
      <c r="AG440">
        <v>2979414</v>
      </c>
      <c r="AH440">
        <v>4230559</v>
      </c>
      <c r="AI440">
        <v>1082888</v>
      </c>
      <c r="AJ440">
        <v>243029</v>
      </c>
      <c r="AK440">
        <v>76083</v>
      </c>
      <c r="AL440">
        <v>785503</v>
      </c>
      <c r="AM440">
        <v>1336086</v>
      </c>
      <c r="AN440">
        <v>4308145</v>
      </c>
      <c r="AO440">
        <v>7831734</v>
      </c>
      <c r="AP440">
        <v>0</v>
      </c>
      <c r="AQ440">
        <v>7831734</v>
      </c>
      <c r="AR440">
        <v>-3601175</v>
      </c>
      <c r="AS440">
        <v>-262883</v>
      </c>
      <c r="AT440">
        <v>36408</v>
      </c>
      <c r="AU440">
        <v>2908359</v>
      </c>
      <c r="AV440">
        <v>199966</v>
      </c>
      <c r="AW440">
        <v>0</v>
      </c>
      <c r="AX440">
        <v>317318</v>
      </c>
      <c r="AY440">
        <v>0</v>
      </c>
      <c r="AZ440">
        <v>3199168</v>
      </c>
      <c r="BA440">
        <v>-402007</v>
      </c>
      <c r="BB440">
        <v>0</v>
      </c>
      <c r="BC440">
        <v>0</v>
      </c>
      <c r="BD440">
        <v>10930104</v>
      </c>
      <c r="BE440">
        <v>0</v>
      </c>
      <c r="BF440">
        <v>0</v>
      </c>
      <c r="BG440">
        <v>0</v>
      </c>
      <c r="BH440">
        <v>0</v>
      </c>
      <c r="BI440">
        <v>10930104</v>
      </c>
      <c r="BJ440">
        <v>0</v>
      </c>
      <c r="BK440">
        <v>0</v>
      </c>
      <c r="BL440">
        <v>0</v>
      </c>
      <c r="BM440">
        <v>0</v>
      </c>
      <c r="BN440">
        <v>0</v>
      </c>
      <c r="BO440">
        <v>0</v>
      </c>
      <c r="BP440">
        <v>0</v>
      </c>
      <c r="BQ440">
        <v>0</v>
      </c>
      <c r="BR440">
        <v>0</v>
      </c>
      <c r="BS440">
        <v>0</v>
      </c>
      <c r="BT440">
        <v>0</v>
      </c>
      <c r="BU440">
        <v>210000</v>
      </c>
      <c r="BV440">
        <v>0</v>
      </c>
      <c r="BW440">
        <v>0</v>
      </c>
      <c r="BX440">
        <v>0</v>
      </c>
      <c r="BY440">
        <v>0</v>
      </c>
      <c r="BZ440">
        <v>0</v>
      </c>
      <c r="CA440">
        <v>0</v>
      </c>
      <c r="CB440">
        <v>0</v>
      </c>
      <c r="CC440">
        <v>0</v>
      </c>
      <c r="CD440">
        <v>0</v>
      </c>
      <c r="CE440">
        <v>0</v>
      </c>
      <c r="CF440">
        <v>0</v>
      </c>
      <c r="CG440" t="s">
        <v>7884</v>
      </c>
    </row>
    <row r="441" spans="1:85" x14ac:dyDescent="0.25">
      <c r="A441" t="s">
        <v>7998</v>
      </c>
      <c r="B441" t="s">
        <v>7886</v>
      </c>
      <c r="C441" t="s">
        <v>8639</v>
      </c>
      <c r="D441" t="s">
        <v>8640</v>
      </c>
      <c r="E441" s="525">
        <v>45473</v>
      </c>
      <c r="F441" s="525">
        <v>45645</v>
      </c>
      <c r="G441">
        <v>847787</v>
      </c>
      <c r="H441">
        <v>0</v>
      </c>
      <c r="I441">
        <v>1487960</v>
      </c>
      <c r="J441">
        <v>0</v>
      </c>
      <c r="K441">
        <v>0</v>
      </c>
      <c r="L441">
        <v>0</v>
      </c>
      <c r="M441">
        <v>0</v>
      </c>
      <c r="N441">
        <v>2335747</v>
      </c>
      <c r="O441">
        <v>68571</v>
      </c>
      <c r="P441">
        <v>152765</v>
      </c>
      <c r="Q441">
        <v>266719</v>
      </c>
      <c r="R441">
        <v>357395</v>
      </c>
      <c r="S441">
        <v>0</v>
      </c>
      <c r="T441">
        <v>108747</v>
      </c>
      <c r="U441">
        <v>108648</v>
      </c>
      <c r="V441">
        <v>819018</v>
      </c>
      <c r="W441">
        <v>1881863</v>
      </c>
      <c r="X441">
        <v>4217610</v>
      </c>
      <c r="Y441">
        <v>398910</v>
      </c>
      <c r="Z441">
        <v>323767</v>
      </c>
      <c r="AA441">
        <v>308933</v>
      </c>
      <c r="AB441">
        <v>285592</v>
      </c>
      <c r="AC441">
        <v>2361268</v>
      </c>
      <c r="AD441">
        <v>3515039</v>
      </c>
      <c r="AE441">
        <v>0</v>
      </c>
      <c r="AF441">
        <v>12915</v>
      </c>
      <c r="AG441">
        <v>7206424</v>
      </c>
      <c r="AH441">
        <v>11424034</v>
      </c>
      <c r="AI441">
        <v>5963088</v>
      </c>
      <c r="AJ441">
        <v>756424</v>
      </c>
      <c r="AK441">
        <v>1448941</v>
      </c>
      <c r="AL441">
        <v>1456779</v>
      </c>
      <c r="AM441">
        <v>228860</v>
      </c>
      <c r="AN441">
        <v>8555</v>
      </c>
      <c r="AO441">
        <v>9862647</v>
      </c>
      <c r="AP441">
        <v>7962603</v>
      </c>
      <c r="AQ441">
        <v>17825250</v>
      </c>
      <c r="AR441">
        <v>-6401216</v>
      </c>
      <c r="AS441">
        <v>232497</v>
      </c>
      <c r="AT441">
        <v>-894789</v>
      </c>
      <c r="AU441" s="1006">
        <v>17472210</v>
      </c>
      <c r="AV441">
        <v>1878580</v>
      </c>
      <c r="AW441">
        <v>0</v>
      </c>
      <c r="AX441">
        <v>0</v>
      </c>
      <c r="AY441">
        <v>1086128</v>
      </c>
      <c r="AZ441">
        <v>19774626</v>
      </c>
      <c r="BA441">
        <v>13373410</v>
      </c>
      <c r="BB441">
        <v>116814696</v>
      </c>
      <c r="BC441">
        <v>130188106</v>
      </c>
      <c r="BD441">
        <v>8205574</v>
      </c>
      <c r="BE441">
        <v>20068674</v>
      </c>
      <c r="BF441">
        <v>1062364</v>
      </c>
      <c r="BG441">
        <v>150100</v>
      </c>
      <c r="BH441">
        <v>1174774</v>
      </c>
      <c r="BI441">
        <v>30661486</v>
      </c>
      <c r="BJ441">
        <v>27105578</v>
      </c>
      <c r="BK441">
        <v>0</v>
      </c>
      <c r="BL441">
        <v>0</v>
      </c>
      <c r="BM441">
        <v>27105578</v>
      </c>
      <c r="BN441">
        <v>0</v>
      </c>
      <c r="BO441">
        <v>0</v>
      </c>
      <c r="BP441">
        <v>1503252</v>
      </c>
      <c r="BQ441">
        <v>1503252</v>
      </c>
      <c r="BR441">
        <v>8531451</v>
      </c>
      <c r="BS441">
        <v>8296000</v>
      </c>
      <c r="BT441">
        <v>0</v>
      </c>
      <c r="BU441">
        <v>3386562</v>
      </c>
      <c r="BV441">
        <v>160939</v>
      </c>
      <c r="BW441">
        <v>475040</v>
      </c>
      <c r="BX441">
        <v>619063</v>
      </c>
      <c r="BY441">
        <v>1.5</v>
      </c>
      <c r="BZ441">
        <v>44465</v>
      </c>
      <c r="CA441">
        <v>4.92</v>
      </c>
      <c r="CB441">
        <v>65</v>
      </c>
      <c r="CC441">
        <v>1059155</v>
      </c>
      <c r="CD441">
        <v>1059155</v>
      </c>
      <c r="CE441">
        <v>1753139</v>
      </c>
      <c r="CF441">
        <v>161618</v>
      </c>
      <c r="CG441" t="s">
        <v>7884</v>
      </c>
    </row>
    <row r="442" spans="1:85" x14ac:dyDescent="0.25">
      <c r="A442" t="s">
        <v>8209</v>
      </c>
      <c r="B442" t="s">
        <v>7909</v>
      </c>
      <c r="C442" t="s">
        <v>8641</v>
      </c>
      <c r="D442" t="s">
        <v>6510</v>
      </c>
      <c r="E442" s="525">
        <v>45473</v>
      </c>
      <c r="F442" s="525">
        <v>45764</v>
      </c>
      <c r="G442">
        <v>35531779</v>
      </c>
      <c r="H442">
        <v>0</v>
      </c>
      <c r="I442">
        <v>59657057</v>
      </c>
      <c r="J442">
        <v>0</v>
      </c>
      <c r="K442">
        <v>4059232</v>
      </c>
      <c r="L442">
        <v>133310</v>
      </c>
      <c r="M442">
        <v>1005320</v>
      </c>
      <c r="N442">
        <v>100386698</v>
      </c>
      <c r="O442">
        <v>1034654</v>
      </c>
      <c r="P442">
        <v>0</v>
      </c>
      <c r="Q442">
        <v>2563020</v>
      </c>
      <c r="R442">
        <v>2805032</v>
      </c>
      <c r="S442">
        <v>0</v>
      </c>
      <c r="T442">
        <v>872973</v>
      </c>
      <c r="U442">
        <v>0</v>
      </c>
      <c r="V442">
        <v>533332</v>
      </c>
      <c r="W442">
        <v>7809011</v>
      </c>
      <c r="X442">
        <v>108195709</v>
      </c>
      <c r="Y442">
        <v>327249</v>
      </c>
      <c r="Z442">
        <v>12769086</v>
      </c>
      <c r="AA442">
        <v>7747257</v>
      </c>
      <c r="AB442">
        <v>10730265</v>
      </c>
      <c r="AC442">
        <v>25502274</v>
      </c>
      <c r="AD442">
        <v>128058762</v>
      </c>
      <c r="AE442">
        <v>0</v>
      </c>
      <c r="AF442">
        <v>2627024</v>
      </c>
      <c r="AG442">
        <v>187761917</v>
      </c>
      <c r="AH442">
        <v>295957626</v>
      </c>
      <c r="AI442">
        <v>48995453</v>
      </c>
      <c r="AJ442">
        <v>8160129</v>
      </c>
      <c r="AK442">
        <v>9274398</v>
      </c>
      <c r="AL442">
        <v>78926793</v>
      </c>
      <c r="AM442">
        <v>5172717</v>
      </c>
      <c r="AN442">
        <v>5287818</v>
      </c>
      <c r="AO442">
        <v>155817308</v>
      </c>
      <c r="AP442">
        <v>111386214</v>
      </c>
      <c r="AQ442">
        <v>267203522</v>
      </c>
      <c r="AR442">
        <v>28754104</v>
      </c>
      <c r="AS442">
        <v>60672808</v>
      </c>
      <c r="AT442">
        <v>-79526825</v>
      </c>
      <c r="AU442" s="1006">
        <v>34810240</v>
      </c>
      <c r="AV442">
        <v>44734128</v>
      </c>
      <c r="AW442">
        <v>33626372</v>
      </c>
      <c r="AX442">
        <v>0</v>
      </c>
      <c r="AY442">
        <v>22537987</v>
      </c>
      <c r="AZ442">
        <v>116854710</v>
      </c>
      <c r="BA442">
        <v>145608814</v>
      </c>
      <c r="BB442">
        <v>949869162</v>
      </c>
      <c r="BC442">
        <v>1095477977</v>
      </c>
      <c r="BD442">
        <v>40160552</v>
      </c>
      <c r="BE442">
        <v>169082944</v>
      </c>
      <c r="BF442">
        <v>9530427</v>
      </c>
      <c r="BG442">
        <v>17781652</v>
      </c>
      <c r="BH442">
        <v>20172075</v>
      </c>
      <c r="BI442">
        <v>256727650</v>
      </c>
      <c r="BJ442">
        <v>1701505000</v>
      </c>
      <c r="BK442">
        <v>32367978</v>
      </c>
      <c r="BL442">
        <v>17956357</v>
      </c>
      <c r="BM442">
        <v>1751829335</v>
      </c>
      <c r="BN442">
        <v>206816151</v>
      </c>
      <c r="BO442">
        <v>0</v>
      </c>
      <c r="BP442">
        <v>231552845</v>
      </c>
      <c r="BQ442">
        <v>438368996</v>
      </c>
      <c r="BR442">
        <v>765616722</v>
      </c>
      <c r="BS442">
        <v>15823146</v>
      </c>
      <c r="BT442">
        <v>0</v>
      </c>
      <c r="BU442">
        <v>70595185</v>
      </c>
      <c r="BV442">
        <v>19327467</v>
      </c>
      <c r="BW442">
        <v>11826204</v>
      </c>
      <c r="BX442">
        <v>13823559</v>
      </c>
      <c r="BY442">
        <v>3.5</v>
      </c>
      <c r="BZ442">
        <v>274335</v>
      </c>
      <c r="CA442">
        <v>8.49</v>
      </c>
      <c r="CB442">
        <v>430</v>
      </c>
      <c r="CC442">
        <v>16000335</v>
      </c>
      <c r="CD442">
        <v>4000084</v>
      </c>
      <c r="CE442">
        <v>4997774</v>
      </c>
      <c r="CF442">
        <v>3683935</v>
      </c>
      <c r="CG442" t="s">
        <v>7884</v>
      </c>
    </row>
    <row r="443" spans="1:85" x14ac:dyDescent="0.25">
      <c r="A443" t="s">
        <v>8271</v>
      </c>
      <c r="B443" t="s">
        <v>7886</v>
      </c>
      <c r="C443" t="s">
        <v>8642</v>
      </c>
      <c r="D443" t="s">
        <v>8643</v>
      </c>
      <c r="E443" s="525">
        <v>45473</v>
      </c>
      <c r="F443" s="525">
        <v>45817</v>
      </c>
      <c r="G443">
        <v>0</v>
      </c>
      <c r="H443">
        <v>0</v>
      </c>
      <c r="I443">
        <v>378</v>
      </c>
      <c r="J443">
        <v>0</v>
      </c>
      <c r="K443">
        <v>0</v>
      </c>
      <c r="L443">
        <v>0</v>
      </c>
      <c r="M443">
        <v>0</v>
      </c>
      <c r="N443">
        <v>378</v>
      </c>
      <c r="O443">
        <v>0</v>
      </c>
      <c r="P443">
        <v>166199</v>
      </c>
      <c r="Q443">
        <v>0</v>
      </c>
      <c r="R443">
        <v>0</v>
      </c>
      <c r="S443">
        <v>0</v>
      </c>
      <c r="T443">
        <v>321193</v>
      </c>
      <c r="U443">
        <v>74000</v>
      </c>
      <c r="V443">
        <v>43578</v>
      </c>
      <c r="W443">
        <v>604970</v>
      </c>
      <c r="X443">
        <v>605348</v>
      </c>
      <c r="Y443">
        <v>2834864</v>
      </c>
      <c r="Z443">
        <v>336199</v>
      </c>
      <c r="AA443">
        <v>0</v>
      </c>
      <c r="AB443">
        <v>0</v>
      </c>
      <c r="AC443">
        <v>638353</v>
      </c>
      <c r="AD443">
        <v>6554383</v>
      </c>
      <c r="AE443">
        <v>0</v>
      </c>
      <c r="AF443">
        <v>300444</v>
      </c>
      <c r="AG443">
        <v>10664243</v>
      </c>
      <c r="AH443">
        <v>11269591</v>
      </c>
      <c r="AI443">
        <v>3459332</v>
      </c>
      <c r="AJ443">
        <v>482165</v>
      </c>
      <c r="AK443">
        <v>652386</v>
      </c>
      <c r="AL443">
        <v>2522929</v>
      </c>
      <c r="AM443">
        <v>71828</v>
      </c>
      <c r="AN443">
        <v>1516148</v>
      </c>
      <c r="AO443">
        <v>8704788</v>
      </c>
      <c r="AP443">
        <v>3063338</v>
      </c>
      <c r="AQ443">
        <v>11768126</v>
      </c>
      <c r="AR443">
        <v>-498535</v>
      </c>
      <c r="AS443">
        <v>592125</v>
      </c>
      <c r="AT443">
        <v>0</v>
      </c>
      <c r="AU443">
        <v>3051625</v>
      </c>
      <c r="AV443">
        <v>2195491</v>
      </c>
      <c r="AW443">
        <v>0</v>
      </c>
      <c r="AX443">
        <v>0</v>
      </c>
      <c r="AY443">
        <v>-3516563</v>
      </c>
      <c r="AZ443">
        <v>2322678</v>
      </c>
      <c r="BA443">
        <v>1824143</v>
      </c>
      <c r="BB443">
        <v>42107636</v>
      </c>
      <c r="BC443">
        <v>43931779</v>
      </c>
      <c r="BD443">
        <v>654554</v>
      </c>
      <c r="BE443">
        <v>0</v>
      </c>
      <c r="BF443">
        <v>0</v>
      </c>
      <c r="BG443">
        <v>0</v>
      </c>
      <c r="BH443">
        <v>1445086</v>
      </c>
      <c r="BI443">
        <v>2099640</v>
      </c>
      <c r="BJ443">
        <v>0</v>
      </c>
      <c r="BK443">
        <v>0</v>
      </c>
      <c r="BL443">
        <v>0</v>
      </c>
      <c r="BM443">
        <v>0</v>
      </c>
      <c r="BN443">
        <v>0</v>
      </c>
      <c r="BO443">
        <v>0</v>
      </c>
      <c r="BP443">
        <v>9697092</v>
      </c>
      <c r="BQ443">
        <v>9697092</v>
      </c>
      <c r="BR443">
        <v>306185</v>
      </c>
      <c r="BS443">
        <v>0</v>
      </c>
      <c r="BT443">
        <v>0</v>
      </c>
      <c r="BU443">
        <v>0</v>
      </c>
      <c r="BV443">
        <v>0</v>
      </c>
      <c r="BW443">
        <v>511188</v>
      </c>
      <c r="BX443" s="1006">
        <v>589066860</v>
      </c>
      <c r="BY443">
        <v>0</v>
      </c>
      <c r="BZ443">
        <v>34380</v>
      </c>
      <c r="CA443">
        <v>0</v>
      </c>
      <c r="CB443">
        <v>35</v>
      </c>
      <c r="CC443">
        <v>616496</v>
      </c>
      <c r="CD443">
        <v>0</v>
      </c>
      <c r="CE443">
        <v>910037</v>
      </c>
      <c r="CF443">
        <v>3783</v>
      </c>
      <c r="CG443" t="s">
        <v>7884</v>
      </c>
    </row>
    <row r="444" spans="1:85" x14ac:dyDescent="0.25">
      <c r="A444" t="s">
        <v>7987</v>
      </c>
      <c r="B444" t="s">
        <v>7881</v>
      </c>
      <c r="C444" t="s">
        <v>8644</v>
      </c>
      <c r="D444" t="s">
        <v>8645</v>
      </c>
      <c r="E444" s="525">
        <v>45565</v>
      </c>
      <c r="F444" s="525">
        <v>45789</v>
      </c>
      <c r="G444">
        <v>259337</v>
      </c>
      <c r="H444">
        <v>0</v>
      </c>
      <c r="I444">
        <v>0</v>
      </c>
      <c r="J444">
        <v>0</v>
      </c>
      <c r="K444">
        <v>0</v>
      </c>
      <c r="L444">
        <v>0</v>
      </c>
      <c r="M444">
        <v>0</v>
      </c>
      <c r="N444">
        <v>259337</v>
      </c>
      <c r="O444">
        <v>0</v>
      </c>
      <c r="P444">
        <v>4222</v>
      </c>
      <c r="Q444">
        <v>15863</v>
      </c>
      <c r="R444">
        <v>34648</v>
      </c>
      <c r="S444">
        <v>0</v>
      </c>
      <c r="T444">
        <v>27792</v>
      </c>
      <c r="U444">
        <v>0</v>
      </c>
      <c r="V444">
        <v>0</v>
      </c>
      <c r="W444">
        <v>82525</v>
      </c>
      <c r="X444">
        <v>341862</v>
      </c>
      <c r="Y444">
        <v>0</v>
      </c>
      <c r="Z444">
        <v>0</v>
      </c>
      <c r="AA444">
        <v>0</v>
      </c>
      <c r="AB444">
        <v>0</v>
      </c>
      <c r="AC444">
        <v>7494</v>
      </c>
      <c r="AD444">
        <v>0</v>
      </c>
      <c r="AE444">
        <v>0</v>
      </c>
      <c r="AF444">
        <v>155177</v>
      </c>
      <c r="AG444">
        <v>162671</v>
      </c>
      <c r="AH444">
        <v>504533</v>
      </c>
      <c r="AI444">
        <v>55030</v>
      </c>
      <c r="AJ444">
        <v>37216</v>
      </c>
      <c r="AK444">
        <v>1367</v>
      </c>
      <c r="AL444">
        <v>335182</v>
      </c>
      <c r="AM444">
        <v>27494</v>
      </c>
      <c r="AN444">
        <v>118828</v>
      </c>
      <c r="AO444">
        <v>575117</v>
      </c>
      <c r="AP444">
        <v>0</v>
      </c>
      <c r="AQ444">
        <v>575117</v>
      </c>
      <c r="AR444">
        <v>-70584</v>
      </c>
      <c r="AS444">
        <v>1854</v>
      </c>
      <c r="AT444">
        <v>0</v>
      </c>
      <c r="AU444">
        <v>54813</v>
      </c>
      <c r="AV444">
        <v>29578</v>
      </c>
      <c r="AW444">
        <v>0</v>
      </c>
      <c r="AX444">
        <v>0</v>
      </c>
      <c r="AY444">
        <v>0</v>
      </c>
      <c r="AZ444">
        <v>86245</v>
      </c>
      <c r="BA444">
        <v>15661</v>
      </c>
      <c r="BB444">
        <v>0</v>
      </c>
      <c r="BC444">
        <v>0</v>
      </c>
      <c r="BD444">
        <v>0</v>
      </c>
      <c r="BE444">
        <v>0</v>
      </c>
      <c r="BF444">
        <v>0</v>
      </c>
      <c r="BG444">
        <v>0</v>
      </c>
      <c r="BH444">
        <v>0</v>
      </c>
      <c r="BI444">
        <v>0</v>
      </c>
      <c r="BJ444">
        <v>0</v>
      </c>
      <c r="BK444">
        <v>0</v>
      </c>
      <c r="BL444">
        <v>0</v>
      </c>
      <c r="BM444">
        <v>0</v>
      </c>
      <c r="BN444">
        <v>0</v>
      </c>
      <c r="BO444">
        <v>0</v>
      </c>
      <c r="BP444">
        <v>0</v>
      </c>
      <c r="BQ444">
        <v>0</v>
      </c>
      <c r="BR444">
        <v>0</v>
      </c>
      <c r="BS444">
        <v>0</v>
      </c>
      <c r="BT444">
        <v>0</v>
      </c>
      <c r="BU444">
        <v>0</v>
      </c>
      <c r="BV444">
        <v>0</v>
      </c>
      <c r="BW444">
        <v>0</v>
      </c>
      <c r="BX444">
        <v>0</v>
      </c>
      <c r="BY444">
        <v>0</v>
      </c>
      <c r="BZ444">
        <v>0</v>
      </c>
      <c r="CA444">
        <v>0</v>
      </c>
      <c r="CB444">
        <v>0</v>
      </c>
      <c r="CC444">
        <v>0</v>
      </c>
      <c r="CD444">
        <v>0</v>
      </c>
      <c r="CE444">
        <v>0</v>
      </c>
      <c r="CF444">
        <v>0</v>
      </c>
      <c r="CG444" t="s">
        <v>7884</v>
      </c>
    </row>
    <row r="445" spans="1:85" x14ac:dyDescent="0.25">
      <c r="A445" t="s">
        <v>7913</v>
      </c>
      <c r="B445" t="s">
        <v>7881</v>
      </c>
      <c r="C445" t="s">
        <v>8646</v>
      </c>
      <c r="D445" t="s">
        <v>8647</v>
      </c>
      <c r="E445" s="525">
        <v>45657</v>
      </c>
      <c r="F445" s="525">
        <v>45838</v>
      </c>
      <c r="G445">
        <v>123034</v>
      </c>
      <c r="H445">
        <v>0</v>
      </c>
      <c r="I445">
        <v>17587</v>
      </c>
      <c r="J445">
        <v>0</v>
      </c>
      <c r="K445">
        <v>0</v>
      </c>
      <c r="L445">
        <v>0</v>
      </c>
      <c r="M445">
        <v>0</v>
      </c>
      <c r="N445">
        <v>140621</v>
      </c>
      <c r="O445">
        <v>0</v>
      </c>
      <c r="P445">
        <v>0</v>
      </c>
      <c r="Q445">
        <v>0</v>
      </c>
      <c r="R445">
        <v>146260</v>
      </c>
      <c r="S445">
        <v>0</v>
      </c>
      <c r="T445">
        <v>64967</v>
      </c>
      <c r="U445">
        <v>0</v>
      </c>
      <c r="V445">
        <v>0</v>
      </c>
      <c r="W445">
        <v>211227</v>
      </c>
      <c r="X445">
        <v>351848</v>
      </c>
      <c r="Y445">
        <v>91891</v>
      </c>
      <c r="Z445">
        <v>0</v>
      </c>
      <c r="AA445">
        <v>0</v>
      </c>
      <c r="AB445">
        <v>0</v>
      </c>
      <c r="AC445">
        <v>142866</v>
      </c>
      <c r="AD445">
        <v>517222</v>
      </c>
      <c r="AE445">
        <v>0</v>
      </c>
      <c r="AF445">
        <v>16363</v>
      </c>
      <c r="AG445">
        <v>768342</v>
      </c>
      <c r="AH445">
        <v>1120190</v>
      </c>
      <c r="AI445">
        <v>746420</v>
      </c>
      <c r="AJ445">
        <v>196444</v>
      </c>
      <c r="AK445">
        <v>88360</v>
      </c>
      <c r="AL445">
        <v>285259</v>
      </c>
      <c r="AM445">
        <v>87881</v>
      </c>
      <c r="AN445">
        <v>95523</v>
      </c>
      <c r="AO445">
        <v>1499887</v>
      </c>
      <c r="AP445">
        <v>7207257</v>
      </c>
      <c r="AQ445">
        <v>8707144</v>
      </c>
      <c r="AR445">
        <v>-7586954</v>
      </c>
      <c r="AS445">
        <v>0</v>
      </c>
      <c r="AT445">
        <v>-218513</v>
      </c>
      <c r="AU445">
        <v>130711</v>
      </c>
      <c r="AV445">
        <v>262083</v>
      </c>
      <c r="AW445">
        <v>16791479</v>
      </c>
      <c r="AX445">
        <v>0</v>
      </c>
      <c r="AY445">
        <v>0</v>
      </c>
      <c r="AZ445">
        <v>16965760</v>
      </c>
      <c r="BA445">
        <v>9378806</v>
      </c>
      <c r="BB445">
        <v>237630481</v>
      </c>
      <c r="BC445">
        <v>247029064</v>
      </c>
      <c r="BD445">
        <v>0</v>
      </c>
      <c r="BE445">
        <v>14408669</v>
      </c>
      <c r="BF445">
        <v>0</v>
      </c>
      <c r="BG445">
        <v>0</v>
      </c>
      <c r="BH445">
        <v>0</v>
      </c>
      <c r="BI445">
        <v>14408669</v>
      </c>
      <c r="BJ445">
        <v>0</v>
      </c>
      <c r="BK445">
        <v>0</v>
      </c>
      <c r="BL445">
        <v>0</v>
      </c>
      <c r="BM445">
        <v>0</v>
      </c>
      <c r="BN445">
        <v>0</v>
      </c>
      <c r="BO445">
        <v>0</v>
      </c>
      <c r="BP445">
        <v>0</v>
      </c>
      <c r="BQ445">
        <v>0</v>
      </c>
      <c r="BR445">
        <v>50996</v>
      </c>
      <c r="BS445">
        <v>0</v>
      </c>
      <c r="BT445">
        <v>0</v>
      </c>
      <c r="BU445">
        <v>0</v>
      </c>
      <c r="BV445">
        <v>0</v>
      </c>
      <c r="BW445">
        <v>61485</v>
      </c>
      <c r="BX445" s="1006">
        <v>77205710</v>
      </c>
      <c r="BY445">
        <v>0</v>
      </c>
      <c r="BZ445">
        <v>23460</v>
      </c>
      <c r="CA445">
        <v>2.29</v>
      </c>
      <c r="CB445">
        <v>9</v>
      </c>
      <c r="CC445">
        <v>0</v>
      </c>
      <c r="CD445">
        <v>206577</v>
      </c>
      <c r="CE445">
        <v>66748</v>
      </c>
      <c r="CF445">
        <v>44196</v>
      </c>
      <c r="CG445" t="s">
        <v>7884</v>
      </c>
    </row>
    <row r="446" spans="1:85" x14ac:dyDescent="0.25">
      <c r="A446" t="s">
        <v>7952</v>
      </c>
      <c r="B446" t="s">
        <v>7909</v>
      </c>
      <c r="C446" t="s">
        <v>8648</v>
      </c>
      <c r="D446" t="s">
        <v>6366</v>
      </c>
      <c r="E446" s="525">
        <v>45657</v>
      </c>
      <c r="F446" s="525">
        <v>45827</v>
      </c>
      <c r="G446">
        <v>203171988</v>
      </c>
      <c r="H446">
        <v>0</v>
      </c>
      <c r="I446">
        <v>305577669</v>
      </c>
      <c r="J446">
        <v>0</v>
      </c>
      <c r="K446">
        <v>1017650</v>
      </c>
      <c r="L446">
        <v>14200541</v>
      </c>
      <c r="M446">
        <v>1241732</v>
      </c>
      <c r="N446">
        <v>525209580</v>
      </c>
      <c r="O446">
        <v>6942426</v>
      </c>
      <c r="P446">
        <v>328647</v>
      </c>
      <c r="Q446">
        <v>581672</v>
      </c>
      <c r="R446">
        <v>20706723</v>
      </c>
      <c r="S446">
        <v>33375643</v>
      </c>
      <c r="T446">
        <v>18750732</v>
      </c>
      <c r="U446">
        <v>356835</v>
      </c>
      <c r="V446">
        <v>0</v>
      </c>
      <c r="W446">
        <v>81042678</v>
      </c>
      <c r="X446">
        <v>606252258</v>
      </c>
      <c r="Y446">
        <v>4685885</v>
      </c>
      <c r="Z446">
        <v>57531844</v>
      </c>
      <c r="AA446">
        <v>28580835</v>
      </c>
      <c r="AB446">
        <v>43432429</v>
      </c>
      <c r="AC446">
        <v>95944891</v>
      </c>
      <c r="AD446">
        <v>255981423</v>
      </c>
      <c r="AE446">
        <v>77275375</v>
      </c>
      <c r="AF446">
        <v>11015864</v>
      </c>
      <c r="AG446">
        <v>574448546</v>
      </c>
      <c r="AH446">
        <v>1180700804</v>
      </c>
      <c r="AI446">
        <v>242819256</v>
      </c>
      <c r="AJ446">
        <v>30115289</v>
      </c>
      <c r="AK446">
        <v>30928699</v>
      </c>
      <c r="AL446">
        <v>280520853</v>
      </c>
      <c r="AM446">
        <v>6250571</v>
      </c>
      <c r="AN446">
        <v>61354325</v>
      </c>
      <c r="AO446">
        <v>651988993</v>
      </c>
      <c r="AP446">
        <v>360302272</v>
      </c>
      <c r="AQ446">
        <v>1012291265</v>
      </c>
      <c r="AR446">
        <v>168409539</v>
      </c>
      <c r="AS446">
        <v>144130637</v>
      </c>
      <c r="AT446">
        <v>-304359179</v>
      </c>
      <c r="AU446">
        <v>85757741</v>
      </c>
      <c r="AV446">
        <v>153124953</v>
      </c>
      <c r="AW446">
        <v>0</v>
      </c>
      <c r="AX446">
        <v>0</v>
      </c>
      <c r="AY446">
        <v>29725867</v>
      </c>
      <c r="AZ446">
        <v>108380019</v>
      </c>
      <c r="BA446">
        <v>276789558</v>
      </c>
      <c r="BB446">
        <v>1937716573</v>
      </c>
      <c r="BC446">
        <v>2214506131</v>
      </c>
      <c r="BD446">
        <v>124701756</v>
      </c>
      <c r="BE446">
        <v>485172913</v>
      </c>
      <c r="BF446">
        <v>27688395</v>
      </c>
      <c r="BG446">
        <v>37361184</v>
      </c>
      <c r="BH446">
        <v>98602756</v>
      </c>
      <c r="BI446">
        <v>773527004</v>
      </c>
      <c r="BJ446">
        <v>7361525513</v>
      </c>
      <c r="BK446">
        <v>0</v>
      </c>
      <c r="BL446">
        <v>0</v>
      </c>
      <c r="BM446">
        <v>7361525513</v>
      </c>
      <c r="BN446">
        <v>541717123</v>
      </c>
      <c r="BO446">
        <v>0</v>
      </c>
      <c r="BP446">
        <v>0</v>
      </c>
      <c r="BQ446">
        <v>541717123</v>
      </c>
      <c r="BR446">
        <v>1518278864</v>
      </c>
      <c r="BS446">
        <v>0</v>
      </c>
      <c r="BT446">
        <v>1907560</v>
      </c>
      <c r="BU446">
        <v>627163301</v>
      </c>
      <c r="BV446">
        <v>343550072</v>
      </c>
      <c r="BW446">
        <v>41146001</v>
      </c>
      <c r="BX446">
        <v>46589560077</v>
      </c>
      <c r="BY446">
        <v>4.7300000000000004</v>
      </c>
      <c r="BZ446">
        <v>694900</v>
      </c>
      <c r="CA446">
        <v>12.76</v>
      </c>
      <c r="CB446">
        <v>1272</v>
      </c>
      <c r="CC446">
        <v>59913754</v>
      </c>
      <c r="CD446">
        <v>29745423</v>
      </c>
      <c r="CE446">
        <v>23454309</v>
      </c>
      <c r="CF446">
        <v>3285899</v>
      </c>
      <c r="CG446" t="s">
        <v>7884</v>
      </c>
    </row>
    <row r="447" spans="1:85" x14ac:dyDescent="0.25">
      <c r="A447" t="s">
        <v>7913</v>
      </c>
      <c r="B447" t="s">
        <v>7886</v>
      </c>
      <c r="C447" t="s">
        <v>8649</v>
      </c>
      <c r="D447" t="s">
        <v>6619</v>
      </c>
      <c r="E447" s="525">
        <v>45657</v>
      </c>
      <c r="F447" s="525">
        <v>45836</v>
      </c>
      <c r="G447">
        <v>5592992</v>
      </c>
      <c r="H447">
        <v>0</v>
      </c>
      <c r="I447">
        <v>5321294</v>
      </c>
      <c r="J447">
        <v>0</v>
      </c>
      <c r="K447">
        <v>735158</v>
      </c>
      <c r="L447">
        <v>0</v>
      </c>
      <c r="M447">
        <v>4193581</v>
      </c>
      <c r="N447">
        <v>15843025</v>
      </c>
      <c r="O447">
        <v>1278641</v>
      </c>
      <c r="P447">
        <v>0</v>
      </c>
      <c r="Q447">
        <v>378732</v>
      </c>
      <c r="R447">
        <v>960480</v>
      </c>
      <c r="S447">
        <v>0</v>
      </c>
      <c r="T447">
        <v>1317014</v>
      </c>
      <c r="U447">
        <v>0</v>
      </c>
      <c r="V447">
        <v>354322</v>
      </c>
      <c r="W447">
        <v>4289189</v>
      </c>
      <c r="X447">
        <v>20132214</v>
      </c>
      <c r="Y447">
        <v>0</v>
      </c>
      <c r="Z447">
        <v>2313373</v>
      </c>
      <c r="AA447">
        <v>542787</v>
      </c>
      <c r="AB447">
        <v>502510</v>
      </c>
      <c r="AC447">
        <v>8444897</v>
      </c>
      <c r="AD447">
        <v>22722178</v>
      </c>
      <c r="AE447">
        <v>929182</v>
      </c>
      <c r="AF447">
        <v>2915983</v>
      </c>
      <c r="AG447">
        <v>38370910</v>
      </c>
      <c r="AH447">
        <v>58503124</v>
      </c>
      <c r="AI447">
        <v>13151247</v>
      </c>
      <c r="AJ447">
        <v>2716394</v>
      </c>
      <c r="AK447">
        <v>3961140</v>
      </c>
      <c r="AL447">
        <v>11264458</v>
      </c>
      <c r="AM447">
        <v>802830</v>
      </c>
      <c r="AN447">
        <v>4614117</v>
      </c>
      <c r="AO447">
        <v>36510186</v>
      </c>
      <c r="AP447">
        <v>34393571</v>
      </c>
      <c r="AQ447">
        <v>70903757</v>
      </c>
      <c r="AR447">
        <v>-12400633</v>
      </c>
      <c r="AS447">
        <v>4828186</v>
      </c>
      <c r="AT447">
        <v>-3143214</v>
      </c>
      <c r="AU447">
        <v>36374153</v>
      </c>
      <c r="AV447">
        <v>8088109</v>
      </c>
      <c r="AW447">
        <v>0</v>
      </c>
      <c r="AX447">
        <v>6556656</v>
      </c>
      <c r="AY447">
        <v>0</v>
      </c>
      <c r="AZ447">
        <v>52703890</v>
      </c>
      <c r="BA447">
        <v>40303257</v>
      </c>
      <c r="BB447">
        <v>448333109</v>
      </c>
      <c r="BC447">
        <v>488636366</v>
      </c>
      <c r="BD447">
        <v>23545295</v>
      </c>
      <c r="BE447">
        <v>55373645</v>
      </c>
      <c r="BF447">
        <v>7300134</v>
      </c>
      <c r="BG447">
        <v>2060528</v>
      </c>
      <c r="BH447">
        <v>4804375</v>
      </c>
      <c r="BI447">
        <v>93083977</v>
      </c>
      <c r="BJ447">
        <v>130385000</v>
      </c>
      <c r="BK447">
        <v>0</v>
      </c>
      <c r="BL447">
        <v>0</v>
      </c>
      <c r="BM447">
        <v>130385000</v>
      </c>
      <c r="BN447">
        <v>8945490</v>
      </c>
      <c r="BO447">
        <v>0</v>
      </c>
      <c r="BP447">
        <v>49409894</v>
      </c>
      <c r="BQ447">
        <v>58355384</v>
      </c>
      <c r="BR447">
        <v>79409816</v>
      </c>
      <c r="BS447">
        <v>129531411</v>
      </c>
      <c r="BT447">
        <v>2368340</v>
      </c>
      <c r="BU447">
        <v>1063577</v>
      </c>
      <c r="BV447">
        <v>1063577</v>
      </c>
      <c r="BW447">
        <v>2133477</v>
      </c>
      <c r="BX447">
        <v>2840802836</v>
      </c>
      <c r="BY447">
        <v>2.35</v>
      </c>
      <c r="BZ447">
        <v>67944</v>
      </c>
      <c r="CA447">
        <v>7.43</v>
      </c>
      <c r="CB447">
        <v>106</v>
      </c>
      <c r="CC447">
        <v>3845195</v>
      </c>
      <c r="CD447">
        <v>2382714</v>
      </c>
      <c r="CE447">
        <v>1991953</v>
      </c>
      <c r="CF447">
        <v>1150519</v>
      </c>
      <c r="CG447" t="s">
        <v>7884</v>
      </c>
    </row>
    <row r="448" spans="1:85" x14ac:dyDescent="0.25">
      <c r="A448" t="s">
        <v>7885</v>
      </c>
      <c r="B448" t="s">
        <v>7881</v>
      </c>
      <c r="C448" t="s">
        <v>8650</v>
      </c>
      <c r="D448" t="s">
        <v>8651</v>
      </c>
      <c r="E448" s="525">
        <v>45473</v>
      </c>
      <c r="F448" s="525">
        <v>45643</v>
      </c>
      <c r="G448">
        <v>20887</v>
      </c>
      <c r="H448">
        <v>0</v>
      </c>
      <c r="I448">
        <v>20897</v>
      </c>
      <c r="J448">
        <v>0</v>
      </c>
      <c r="K448">
        <v>0</v>
      </c>
      <c r="L448">
        <v>0</v>
      </c>
      <c r="M448">
        <v>0</v>
      </c>
      <c r="N448">
        <v>41784</v>
      </c>
      <c r="O448">
        <v>0</v>
      </c>
      <c r="P448">
        <v>0</v>
      </c>
      <c r="Q448">
        <v>0</v>
      </c>
      <c r="R448">
        <v>156468</v>
      </c>
      <c r="S448">
        <v>0</v>
      </c>
      <c r="T448">
        <v>502010</v>
      </c>
      <c r="U448">
        <v>0</v>
      </c>
      <c r="V448">
        <v>0</v>
      </c>
      <c r="W448">
        <v>658478</v>
      </c>
      <c r="X448">
        <v>700262</v>
      </c>
      <c r="Y448">
        <v>146726</v>
      </c>
      <c r="Z448">
        <v>1464</v>
      </c>
      <c r="AA448">
        <v>0</v>
      </c>
      <c r="AB448">
        <v>0</v>
      </c>
      <c r="AC448">
        <v>5459</v>
      </c>
      <c r="AD448">
        <v>0</v>
      </c>
      <c r="AE448">
        <v>0</v>
      </c>
      <c r="AF448">
        <v>0</v>
      </c>
      <c r="AG448">
        <v>153649</v>
      </c>
      <c r="AH448">
        <v>853911</v>
      </c>
      <c r="AI448">
        <v>1185320</v>
      </c>
      <c r="AJ448">
        <v>122805</v>
      </c>
      <c r="AK448">
        <v>145448</v>
      </c>
      <c r="AL448">
        <v>657916</v>
      </c>
      <c r="AM448">
        <v>51307</v>
      </c>
      <c r="AN448">
        <v>0</v>
      </c>
      <c r="AO448">
        <v>2162796</v>
      </c>
      <c r="AP448">
        <v>0</v>
      </c>
      <c r="AQ448">
        <v>2162796</v>
      </c>
      <c r="AR448">
        <v>-1308885</v>
      </c>
      <c r="AS448">
        <v>16715</v>
      </c>
      <c r="AT448">
        <v>-98919</v>
      </c>
      <c r="AU448">
        <v>1939898</v>
      </c>
      <c r="AV448">
        <v>75518</v>
      </c>
      <c r="AW448">
        <v>1573648</v>
      </c>
      <c r="AX448">
        <v>0</v>
      </c>
      <c r="AY448">
        <v>0</v>
      </c>
      <c r="AZ448">
        <v>3506860</v>
      </c>
      <c r="BA448">
        <v>2197975</v>
      </c>
      <c r="BB448">
        <v>0</v>
      </c>
      <c r="BC448">
        <v>0</v>
      </c>
      <c r="BD448">
        <v>1625587</v>
      </c>
      <c r="BE448">
        <v>0</v>
      </c>
      <c r="BF448">
        <v>0</v>
      </c>
      <c r="BG448">
        <v>0</v>
      </c>
      <c r="BH448">
        <v>323061</v>
      </c>
      <c r="BI448">
        <v>1948648</v>
      </c>
      <c r="BJ448">
        <v>0</v>
      </c>
      <c r="BK448">
        <v>4110014</v>
      </c>
      <c r="BL448">
        <v>0</v>
      </c>
      <c r="BM448">
        <v>4110014</v>
      </c>
      <c r="BN448">
        <v>0</v>
      </c>
      <c r="BO448">
        <v>0</v>
      </c>
      <c r="BP448">
        <v>0</v>
      </c>
      <c r="BQ448">
        <v>0</v>
      </c>
      <c r="BR448">
        <v>0</v>
      </c>
      <c r="BS448">
        <v>0</v>
      </c>
      <c r="BT448">
        <v>0</v>
      </c>
      <c r="BU448">
        <v>520215</v>
      </c>
      <c r="BV448">
        <v>0</v>
      </c>
      <c r="BW448">
        <v>0</v>
      </c>
      <c r="BX448">
        <v>0</v>
      </c>
      <c r="BY448">
        <v>0</v>
      </c>
      <c r="BZ448">
        <v>0</v>
      </c>
      <c r="CA448">
        <v>0</v>
      </c>
      <c r="CB448">
        <v>0</v>
      </c>
      <c r="CC448">
        <v>0</v>
      </c>
      <c r="CD448">
        <v>0</v>
      </c>
      <c r="CE448">
        <v>0</v>
      </c>
      <c r="CF448">
        <v>0</v>
      </c>
      <c r="CG448" t="s">
        <v>7884</v>
      </c>
    </row>
    <row r="449" spans="1:85" x14ac:dyDescent="0.25">
      <c r="A449" t="s">
        <v>7913</v>
      </c>
      <c r="B449" t="s">
        <v>7881</v>
      </c>
      <c r="C449" t="s">
        <v>8652</v>
      </c>
      <c r="D449" t="s">
        <v>8653</v>
      </c>
      <c r="E449" s="525">
        <v>45657</v>
      </c>
      <c r="G449">
        <v>0</v>
      </c>
      <c r="H449">
        <v>0</v>
      </c>
      <c r="I449">
        <v>0</v>
      </c>
      <c r="J449">
        <v>0</v>
      </c>
      <c r="K449">
        <v>0</v>
      </c>
      <c r="L449">
        <v>0</v>
      </c>
      <c r="M449">
        <v>0</v>
      </c>
      <c r="N449">
        <v>0</v>
      </c>
      <c r="O449">
        <v>0</v>
      </c>
      <c r="P449">
        <v>0</v>
      </c>
      <c r="Q449">
        <v>0</v>
      </c>
      <c r="R449">
        <v>0</v>
      </c>
      <c r="S449">
        <v>0</v>
      </c>
      <c r="T449">
        <v>0</v>
      </c>
      <c r="U449">
        <v>0</v>
      </c>
      <c r="V449">
        <v>0</v>
      </c>
      <c r="W449">
        <v>0</v>
      </c>
      <c r="X449">
        <v>0</v>
      </c>
      <c r="Y449">
        <v>0</v>
      </c>
      <c r="Z449">
        <v>0</v>
      </c>
      <c r="AA449">
        <v>0</v>
      </c>
      <c r="AB449">
        <v>0</v>
      </c>
      <c r="AC449">
        <v>0</v>
      </c>
      <c r="AD449">
        <v>0</v>
      </c>
      <c r="AE449">
        <v>0</v>
      </c>
      <c r="AF449">
        <v>0</v>
      </c>
      <c r="AG449">
        <v>0</v>
      </c>
      <c r="AH449">
        <v>0</v>
      </c>
      <c r="AI449">
        <v>0</v>
      </c>
      <c r="AJ449">
        <v>0</v>
      </c>
      <c r="AK449">
        <v>0</v>
      </c>
      <c r="AL449">
        <v>0</v>
      </c>
      <c r="AM449">
        <v>0</v>
      </c>
      <c r="AN449">
        <v>0</v>
      </c>
      <c r="AO449">
        <v>0</v>
      </c>
      <c r="AP449">
        <v>0</v>
      </c>
      <c r="AQ449">
        <v>0</v>
      </c>
      <c r="AR449">
        <v>0</v>
      </c>
      <c r="AS449">
        <v>0</v>
      </c>
      <c r="AT449">
        <v>0</v>
      </c>
      <c r="AU449">
        <v>0</v>
      </c>
      <c r="AV449">
        <v>0</v>
      </c>
      <c r="AW449">
        <v>0</v>
      </c>
      <c r="AX449">
        <v>0</v>
      </c>
      <c r="AY449">
        <v>0</v>
      </c>
      <c r="AZ449">
        <v>0</v>
      </c>
      <c r="BA449">
        <v>0</v>
      </c>
      <c r="BB449">
        <v>0</v>
      </c>
      <c r="BC449">
        <v>0</v>
      </c>
      <c r="BD449">
        <v>0</v>
      </c>
      <c r="BE449">
        <v>0</v>
      </c>
      <c r="BF449">
        <v>0</v>
      </c>
      <c r="BG449">
        <v>0</v>
      </c>
      <c r="BH449">
        <v>0</v>
      </c>
      <c r="BI449">
        <v>0</v>
      </c>
      <c r="BJ449">
        <v>0</v>
      </c>
      <c r="BK449">
        <v>0</v>
      </c>
      <c r="BL449">
        <v>0</v>
      </c>
      <c r="BM449">
        <v>0</v>
      </c>
      <c r="BN449">
        <v>0</v>
      </c>
      <c r="BO449">
        <v>0</v>
      </c>
      <c r="BP449">
        <v>0</v>
      </c>
      <c r="BQ449">
        <v>0</v>
      </c>
      <c r="BR449">
        <v>0</v>
      </c>
      <c r="BS449">
        <v>0</v>
      </c>
      <c r="BT449">
        <v>0</v>
      </c>
      <c r="BU449">
        <v>0</v>
      </c>
      <c r="BV449">
        <v>0</v>
      </c>
      <c r="BW449">
        <v>0</v>
      </c>
      <c r="BX449">
        <v>0</v>
      </c>
      <c r="BY449">
        <v>0</v>
      </c>
      <c r="BZ449">
        <v>0</v>
      </c>
      <c r="CA449">
        <v>0</v>
      </c>
      <c r="CB449">
        <v>0</v>
      </c>
      <c r="CC449">
        <v>0</v>
      </c>
      <c r="CD449">
        <v>0</v>
      </c>
      <c r="CE449">
        <v>0</v>
      </c>
      <c r="CF449">
        <v>0</v>
      </c>
      <c r="CG449" t="s">
        <v>7884</v>
      </c>
    </row>
    <row r="450" spans="1:85" x14ac:dyDescent="0.25">
      <c r="A450" t="s">
        <v>8013</v>
      </c>
      <c r="B450" t="s">
        <v>7881</v>
      </c>
      <c r="C450" t="s">
        <v>8654</v>
      </c>
      <c r="D450" t="s">
        <v>8655</v>
      </c>
      <c r="E450" s="525">
        <v>45657</v>
      </c>
      <c r="F450" s="525">
        <v>45944</v>
      </c>
      <c r="G450">
        <v>309255</v>
      </c>
      <c r="H450">
        <v>0</v>
      </c>
      <c r="I450">
        <v>383501</v>
      </c>
      <c r="J450">
        <v>0</v>
      </c>
      <c r="K450">
        <v>0</v>
      </c>
      <c r="L450">
        <v>0</v>
      </c>
      <c r="M450">
        <v>25156</v>
      </c>
      <c r="N450">
        <v>717912</v>
      </c>
      <c r="O450">
        <v>0</v>
      </c>
      <c r="P450">
        <v>0</v>
      </c>
      <c r="Q450">
        <v>45269</v>
      </c>
      <c r="R450">
        <v>21936</v>
      </c>
      <c r="S450">
        <v>0</v>
      </c>
      <c r="T450">
        <v>807640</v>
      </c>
      <c r="U450">
        <v>0</v>
      </c>
      <c r="V450">
        <v>458750</v>
      </c>
      <c r="W450">
        <v>1333595</v>
      </c>
      <c r="X450">
        <v>2051507</v>
      </c>
      <c r="Y450">
        <v>230614</v>
      </c>
      <c r="Z450">
        <v>65902</v>
      </c>
      <c r="AA450">
        <v>0</v>
      </c>
      <c r="AB450">
        <v>18088</v>
      </c>
      <c r="AC450">
        <v>511068</v>
      </c>
      <c r="AD450">
        <v>921628</v>
      </c>
      <c r="AE450">
        <v>0</v>
      </c>
      <c r="AF450">
        <v>1086344</v>
      </c>
      <c r="AG450">
        <v>2833644</v>
      </c>
      <c r="AH450">
        <v>4885151</v>
      </c>
      <c r="AI450">
        <v>2239747</v>
      </c>
      <c r="AJ450">
        <v>390694</v>
      </c>
      <c r="AK450">
        <v>152267</v>
      </c>
      <c r="AL450">
        <v>876028</v>
      </c>
      <c r="AM450">
        <v>107262</v>
      </c>
      <c r="AN450">
        <v>877635</v>
      </c>
      <c r="AO450">
        <v>4643633</v>
      </c>
      <c r="AP450">
        <v>3423296</v>
      </c>
      <c r="AQ450">
        <v>8066929</v>
      </c>
      <c r="AR450">
        <v>-3181778</v>
      </c>
      <c r="AS450">
        <v>620590</v>
      </c>
      <c r="AT450">
        <v>0</v>
      </c>
      <c r="AU450">
        <v>25638113</v>
      </c>
      <c r="AV450">
        <v>369389</v>
      </c>
      <c r="AW450">
        <v>3240494</v>
      </c>
      <c r="AX450">
        <v>-186286</v>
      </c>
      <c r="AY450">
        <v>215275</v>
      </c>
      <c r="AZ450">
        <v>29897575</v>
      </c>
      <c r="BA450">
        <v>26715797</v>
      </c>
      <c r="BB450">
        <v>94666086</v>
      </c>
      <c r="BC450">
        <v>121381883</v>
      </c>
      <c r="BD450">
        <v>0</v>
      </c>
      <c r="BE450">
        <v>0</v>
      </c>
      <c r="BF450">
        <v>0</v>
      </c>
      <c r="BG450">
        <v>0</v>
      </c>
      <c r="BH450">
        <v>0</v>
      </c>
      <c r="BI450">
        <v>0</v>
      </c>
      <c r="BJ450">
        <v>0</v>
      </c>
      <c r="BK450">
        <v>0</v>
      </c>
      <c r="BL450">
        <v>0</v>
      </c>
      <c r="BM450">
        <v>0</v>
      </c>
      <c r="BN450">
        <v>0</v>
      </c>
      <c r="BO450">
        <v>0</v>
      </c>
      <c r="BP450">
        <v>0</v>
      </c>
      <c r="BQ450">
        <v>0</v>
      </c>
      <c r="BR450">
        <v>16125773</v>
      </c>
      <c r="BS450">
        <v>0</v>
      </c>
      <c r="BT450">
        <v>-399837</v>
      </c>
      <c r="BU450">
        <v>0</v>
      </c>
      <c r="BV450">
        <v>0</v>
      </c>
      <c r="BW450">
        <v>91068</v>
      </c>
      <c r="BX450">
        <v>108583</v>
      </c>
      <c r="BY450">
        <v>2.75</v>
      </c>
      <c r="BZ450">
        <v>307896</v>
      </c>
      <c r="CA450">
        <v>7.88</v>
      </c>
      <c r="CB450">
        <v>28</v>
      </c>
      <c r="CC450">
        <v>9421</v>
      </c>
      <c r="CD450">
        <v>810664</v>
      </c>
      <c r="CE450">
        <v>336988</v>
      </c>
      <c r="CF450">
        <v>169394</v>
      </c>
      <c r="CG450" t="s">
        <v>7884</v>
      </c>
    </row>
    <row r="451" spans="1:85" x14ac:dyDescent="0.25">
      <c r="A451" t="s">
        <v>8209</v>
      </c>
      <c r="B451" t="s">
        <v>7886</v>
      </c>
      <c r="C451" t="s">
        <v>8656</v>
      </c>
      <c r="D451" t="s">
        <v>6485</v>
      </c>
      <c r="E451" s="525">
        <v>45473</v>
      </c>
      <c r="F451" s="525">
        <v>45653</v>
      </c>
      <c r="G451">
        <v>5470000</v>
      </c>
      <c r="H451">
        <v>0</v>
      </c>
      <c r="I451" s="1006">
        <v>16980000</v>
      </c>
      <c r="J451">
        <v>0</v>
      </c>
      <c r="K451">
        <v>958000</v>
      </c>
      <c r="L451">
        <v>0</v>
      </c>
      <c r="M451">
        <v>0</v>
      </c>
      <c r="N451">
        <v>23408000</v>
      </c>
      <c r="O451" s="1006">
        <v>36329000</v>
      </c>
      <c r="P451">
        <v>0</v>
      </c>
      <c r="Q451">
        <v>1276000</v>
      </c>
      <c r="R451" s="1006">
        <v>11898000</v>
      </c>
      <c r="S451">
        <v>0</v>
      </c>
      <c r="T451">
        <v>298000</v>
      </c>
      <c r="U451">
        <v>6985000</v>
      </c>
      <c r="V451">
        <v>0</v>
      </c>
      <c r="W451">
        <v>56786000</v>
      </c>
      <c r="X451">
        <v>80194000</v>
      </c>
      <c r="Y451">
        <v>244000</v>
      </c>
      <c r="Z451">
        <v>1759000</v>
      </c>
      <c r="AA451">
        <v>1295000</v>
      </c>
      <c r="AB451">
        <v>2103000</v>
      </c>
      <c r="AC451" s="1006">
        <v>11965000</v>
      </c>
      <c r="AD451" s="1006">
        <v>28996000</v>
      </c>
      <c r="AE451">
        <v>0</v>
      </c>
      <c r="AF451">
        <v>0</v>
      </c>
      <c r="AG451">
        <v>46362000</v>
      </c>
      <c r="AH451">
        <v>126556000</v>
      </c>
      <c r="AI451" s="1006">
        <v>37400000</v>
      </c>
      <c r="AJ451">
        <v>5976000</v>
      </c>
      <c r="AK451" s="1006">
        <v>13059000</v>
      </c>
      <c r="AL451" s="1006">
        <v>20357000</v>
      </c>
      <c r="AM451">
        <v>3391000</v>
      </c>
      <c r="AN451">
        <v>3818000</v>
      </c>
      <c r="AO451">
        <v>84001000</v>
      </c>
      <c r="AP451" s="1006">
        <v>66448000</v>
      </c>
      <c r="AQ451">
        <v>150449000</v>
      </c>
      <c r="AR451">
        <v>-23893000</v>
      </c>
      <c r="AS451" s="1006">
        <v>30715000</v>
      </c>
      <c r="AT451" s="1006">
        <v>-12974000</v>
      </c>
      <c r="AU451" s="1006">
        <v>36756000</v>
      </c>
      <c r="AV451">
        <v>9953000</v>
      </c>
      <c r="AW451">
        <v>0</v>
      </c>
      <c r="AX451">
        <v>0</v>
      </c>
      <c r="AY451">
        <v>13319000</v>
      </c>
      <c r="AZ451">
        <v>77769000</v>
      </c>
      <c r="BA451">
        <v>53876000</v>
      </c>
      <c r="BB451" s="1006">
        <v>941893000</v>
      </c>
      <c r="BC451" s="1006">
        <v>995769000</v>
      </c>
      <c r="BD451" s="1006">
        <v>31850000</v>
      </c>
      <c r="BE451" s="1006">
        <v>19305000</v>
      </c>
      <c r="BF451">
        <v>1602000</v>
      </c>
      <c r="BG451">
        <v>0</v>
      </c>
      <c r="BH451">
        <v>2363000</v>
      </c>
      <c r="BI451">
        <v>55120000</v>
      </c>
      <c r="BJ451">
        <v>431505000</v>
      </c>
      <c r="BK451">
        <v>10207000</v>
      </c>
      <c r="BL451">
        <v>0</v>
      </c>
      <c r="BM451">
        <v>441712000</v>
      </c>
      <c r="BN451">
        <v>63325000</v>
      </c>
      <c r="BO451">
        <v>0</v>
      </c>
      <c r="BP451">
        <v>340838000</v>
      </c>
      <c r="BQ451">
        <v>404163000</v>
      </c>
      <c r="BR451">
        <v>24837000</v>
      </c>
      <c r="BS451">
        <v>0</v>
      </c>
      <c r="BT451">
        <v>0</v>
      </c>
      <c r="BU451" s="1006">
        <v>48184000</v>
      </c>
      <c r="BV451" s="1006">
        <v>48184000</v>
      </c>
      <c r="BW451">
        <v>2443183</v>
      </c>
      <c r="BX451">
        <v>25742962</v>
      </c>
      <c r="BY451">
        <v>1.55</v>
      </c>
      <c r="BZ451">
        <v>212670</v>
      </c>
      <c r="CA451">
        <v>9.58</v>
      </c>
      <c r="CB451">
        <v>333</v>
      </c>
      <c r="CC451" s="1006">
        <v>13080000</v>
      </c>
      <c r="CD451">
        <v>5428000</v>
      </c>
      <c r="CE451" s="1006">
        <v>28842000</v>
      </c>
      <c r="CF451">
        <v>532000</v>
      </c>
      <c r="CG451" t="s">
        <v>7884</v>
      </c>
    </row>
    <row r="452" spans="1:85" x14ac:dyDescent="0.25">
      <c r="A452" t="s">
        <v>8051</v>
      </c>
      <c r="B452" t="s">
        <v>7881</v>
      </c>
      <c r="C452" t="s">
        <v>8657</v>
      </c>
      <c r="D452" t="s">
        <v>6315</v>
      </c>
      <c r="E452" s="525">
        <v>45565</v>
      </c>
      <c r="F452" s="525">
        <v>45775</v>
      </c>
      <c r="G452">
        <v>100509</v>
      </c>
      <c r="H452">
        <v>0</v>
      </c>
      <c r="I452">
        <v>353041</v>
      </c>
      <c r="J452">
        <v>0</v>
      </c>
      <c r="K452">
        <v>0</v>
      </c>
      <c r="L452">
        <v>730</v>
      </c>
      <c r="M452">
        <v>0</v>
      </c>
      <c r="N452">
        <v>454280</v>
      </c>
      <c r="O452">
        <v>7111</v>
      </c>
      <c r="P452">
        <v>0</v>
      </c>
      <c r="Q452">
        <v>240429</v>
      </c>
      <c r="R452">
        <v>263875</v>
      </c>
      <c r="S452">
        <v>0</v>
      </c>
      <c r="T452">
        <v>73760</v>
      </c>
      <c r="U452">
        <v>0</v>
      </c>
      <c r="V452">
        <v>5251</v>
      </c>
      <c r="W452">
        <v>590426</v>
      </c>
      <c r="X452">
        <v>1044706</v>
      </c>
      <c r="Y452">
        <v>1191358</v>
      </c>
      <c r="Z452">
        <v>32048</v>
      </c>
      <c r="AA452">
        <v>0</v>
      </c>
      <c r="AB452">
        <v>76</v>
      </c>
      <c r="AC452">
        <v>610670</v>
      </c>
      <c r="AD452">
        <v>356728</v>
      </c>
      <c r="AE452">
        <v>0</v>
      </c>
      <c r="AF452">
        <v>0</v>
      </c>
      <c r="AG452">
        <v>2190880</v>
      </c>
      <c r="AH452">
        <v>3235586</v>
      </c>
      <c r="AI452">
        <v>2509212</v>
      </c>
      <c r="AJ452">
        <v>542454</v>
      </c>
      <c r="AK452">
        <v>167363</v>
      </c>
      <c r="AL452">
        <v>2782059</v>
      </c>
      <c r="AM452">
        <v>0</v>
      </c>
      <c r="AN452">
        <v>87934</v>
      </c>
      <c r="AO452">
        <v>6089022</v>
      </c>
      <c r="AP452">
        <v>4127145</v>
      </c>
      <c r="AQ452">
        <v>10216167</v>
      </c>
      <c r="AR452">
        <v>-6980581</v>
      </c>
      <c r="AS452">
        <v>641638</v>
      </c>
      <c r="AT452">
        <v>0</v>
      </c>
      <c r="AU452">
        <v>219904</v>
      </c>
      <c r="AV452">
        <v>834886</v>
      </c>
      <c r="AW452">
        <v>1268997</v>
      </c>
      <c r="AX452">
        <v>0</v>
      </c>
      <c r="AY452">
        <v>0</v>
      </c>
      <c r="AZ452">
        <v>2965425</v>
      </c>
      <c r="BA452">
        <v>-4015156</v>
      </c>
      <c r="BB452">
        <v>0</v>
      </c>
      <c r="BC452">
        <v>0</v>
      </c>
      <c r="BD452">
        <v>0</v>
      </c>
      <c r="BE452">
        <v>12776</v>
      </c>
      <c r="BF452">
        <v>1442993</v>
      </c>
      <c r="BG452">
        <v>746118</v>
      </c>
      <c r="BH452">
        <v>7640</v>
      </c>
      <c r="BI452">
        <v>2209527</v>
      </c>
      <c r="BJ452">
        <v>250000</v>
      </c>
      <c r="BK452">
        <v>0</v>
      </c>
      <c r="BL452">
        <v>0</v>
      </c>
      <c r="BM452">
        <v>250000</v>
      </c>
      <c r="BN452">
        <v>0</v>
      </c>
      <c r="BO452">
        <v>0</v>
      </c>
      <c r="BP452">
        <v>0</v>
      </c>
      <c r="BQ452">
        <v>0</v>
      </c>
      <c r="BR452">
        <v>0</v>
      </c>
      <c r="BS452">
        <v>0</v>
      </c>
      <c r="BT452">
        <v>0</v>
      </c>
      <c r="BU452">
        <v>250000</v>
      </c>
      <c r="BV452">
        <v>250000</v>
      </c>
      <c r="BW452">
        <v>193104</v>
      </c>
      <c r="BX452" s="1006">
        <v>222773100</v>
      </c>
      <c r="BY452">
        <v>0.52</v>
      </c>
      <c r="BZ452">
        <v>26014</v>
      </c>
      <c r="CA452">
        <v>2.35</v>
      </c>
      <c r="CB452">
        <v>25</v>
      </c>
      <c r="CC452">
        <v>237975</v>
      </c>
      <c r="CD452">
        <v>988142</v>
      </c>
      <c r="CE452">
        <v>487072</v>
      </c>
      <c r="CF452">
        <v>0</v>
      </c>
      <c r="CG452" t="s">
        <v>7884</v>
      </c>
    </row>
    <row r="453" spans="1:85" x14ac:dyDescent="0.25">
      <c r="A453" t="s">
        <v>7907</v>
      </c>
      <c r="B453" t="s">
        <v>859</v>
      </c>
      <c r="C453" t="s">
        <v>8658</v>
      </c>
      <c r="D453" t="s">
        <v>6584</v>
      </c>
      <c r="E453" s="525">
        <v>45473</v>
      </c>
      <c r="F453" s="525">
        <v>45637</v>
      </c>
      <c r="G453">
        <v>33990218</v>
      </c>
      <c r="H453">
        <v>0</v>
      </c>
      <c r="I453">
        <v>69688658</v>
      </c>
      <c r="J453">
        <v>0</v>
      </c>
      <c r="K453">
        <v>2781530</v>
      </c>
      <c r="L453">
        <v>834995</v>
      </c>
      <c r="M453">
        <v>-9824196</v>
      </c>
      <c r="N453">
        <v>97471205</v>
      </c>
      <c r="O453">
        <v>5147746</v>
      </c>
      <c r="P453">
        <v>0</v>
      </c>
      <c r="Q453">
        <v>108130</v>
      </c>
      <c r="R453">
        <v>2151975</v>
      </c>
      <c r="S453">
        <v>0</v>
      </c>
      <c r="T453">
        <v>678917</v>
      </c>
      <c r="U453">
        <v>0</v>
      </c>
      <c r="V453">
        <v>3818504</v>
      </c>
      <c r="W453">
        <v>11905272</v>
      </c>
      <c r="X453">
        <v>109376477</v>
      </c>
      <c r="Y453">
        <v>777796</v>
      </c>
      <c r="Z453">
        <v>3858818</v>
      </c>
      <c r="AA453">
        <v>602686</v>
      </c>
      <c r="AB453">
        <v>3032593</v>
      </c>
      <c r="AC453">
        <v>21056109</v>
      </c>
      <c r="AD453">
        <v>81352053</v>
      </c>
      <c r="AE453">
        <v>0</v>
      </c>
      <c r="AF453">
        <v>9071175</v>
      </c>
      <c r="AG453">
        <v>119751230</v>
      </c>
      <c r="AH453">
        <v>229127707</v>
      </c>
      <c r="AI453" s="1006">
        <v>47439430</v>
      </c>
      <c r="AJ453">
        <v>8427068</v>
      </c>
      <c r="AK453">
        <v>10950009</v>
      </c>
      <c r="AL453">
        <v>80384256</v>
      </c>
      <c r="AM453">
        <v>2200004</v>
      </c>
      <c r="AN453">
        <v>3121196</v>
      </c>
      <c r="AO453">
        <v>152521963</v>
      </c>
      <c r="AP453">
        <v>57626332</v>
      </c>
      <c r="AQ453">
        <v>210148295</v>
      </c>
      <c r="AR453">
        <v>18979412</v>
      </c>
      <c r="AS453">
        <v>19377899</v>
      </c>
      <c r="AT453">
        <v>-31902378</v>
      </c>
      <c r="AU453">
        <v>17972024</v>
      </c>
      <c r="AV453">
        <v>27757169</v>
      </c>
      <c r="AW453">
        <v>0</v>
      </c>
      <c r="AX453">
        <v>0</v>
      </c>
      <c r="AY453">
        <v>14044037</v>
      </c>
      <c r="AZ453">
        <v>47248751</v>
      </c>
      <c r="BA453">
        <v>66228163</v>
      </c>
      <c r="BB453">
        <v>778915438</v>
      </c>
      <c r="BC453">
        <v>845143601</v>
      </c>
      <c r="BD453">
        <v>2155387</v>
      </c>
      <c r="BE453">
        <v>17668686</v>
      </c>
      <c r="BF453">
        <v>13919351</v>
      </c>
      <c r="BG453">
        <v>19324907</v>
      </c>
      <c r="BH453">
        <v>13623964</v>
      </c>
      <c r="BI453">
        <v>66692295</v>
      </c>
      <c r="BJ453">
        <v>716220000</v>
      </c>
      <c r="BK453">
        <v>20026131</v>
      </c>
      <c r="BL453">
        <v>0</v>
      </c>
      <c r="BM453">
        <v>736246131</v>
      </c>
      <c r="BN453">
        <v>39734750</v>
      </c>
      <c r="BO453">
        <v>0</v>
      </c>
      <c r="BP453">
        <v>178310632</v>
      </c>
      <c r="BQ453">
        <v>218045382</v>
      </c>
      <c r="BR453">
        <v>296806866</v>
      </c>
      <c r="BS453">
        <v>0</v>
      </c>
      <c r="BT453">
        <v>262474</v>
      </c>
      <c r="BU453" s="1006">
        <v>42451150</v>
      </c>
      <c r="BV453" s="1006">
        <v>25745650</v>
      </c>
      <c r="BW453">
        <v>6597093</v>
      </c>
      <c r="BX453">
        <v>8442561</v>
      </c>
      <c r="BY453">
        <v>4.6399999999999997</v>
      </c>
      <c r="BZ453">
        <v>326814</v>
      </c>
      <c r="CA453">
        <v>14.77</v>
      </c>
      <c r="CB453">
        <v>328</v>
      </c>
      <c r="CC453" s="1006">
        <v>17157010</v>
      </c>
      <c r="CD453">
        <v>8183117</v>
      </c>
      <c r="CE453">
        <v>37792509</v>
      </c>
      <c r="CF453">
        <v>1525941</v>
      </c>
      <c r="CG453" t="s">
        <v>7884</v>
      </c>
    </row>
    <row r="454" spans="1:85" x14ac:dyDescent="0.25">
      <c r="A454" t="s">
        <v>7952</v>
      </c>
      <c r="B454" t="s">
        <v>7881</v>
      </c>
      <c r="C454" t="s">
        <v>8659</v>
      </c>
      <c r="D454" t="s">
        <v>8660</v>
      </c>
      <c r="E454" s="525">
        <v>45657</v>
      </c>
      <c r="F454" s="525">
        <v>45832</v>
      </c>
      <c r="G454">
        <v>3789487</v>
      </c>
      <c r="H454">
        <v>0</v>
      </c>
      <c r="I454">
        <v>3042717</v>
      </c>
      <c r="J454">
        <v>0</v>
      </c>
      <c r="K454">
        <v>0</v>
      </c>
      <c r="L454">
        <v>0</v>
      </c>
      <c r="M454">
        <v>0</v>
      </c>
      <c r="N454">
        <v>6832204</v>
      </c>
      <c r="O454">
        <v>0</v>
      </c>
      <c r="P454">
        <v>4696332</v>
      </c>
      <c r="Q454">
        <v>2020833</v>
      </c>
      <c r="R454">
        <v>21867</v>
      </c>
      <c r="S454">
        <v>1136282</v>
      </c>
      <c r="T454">
        <v>18241245</v>
      </c>
      <c r="U454">
        <v>0</v>
      </c>
      <c r="V454">
        <v>0</v>
      </c>
      <c r="W454">
        <v>26116559</v>
      </c>
      <c r="X454">
        <v>32948763</v>
      </c>
      <c r="Y454">
        <v>64668</v>
      </c>
      <c r="Z454">
        <v>454279</v>
      </c>
      <c r="AA454">
        <v>68641</v>
      </c>
      <c r="AB454">
        <v>594406</v>
      </c>
      <c r="AC454">
        <v>3204576</v>
      </c>
      <c r="AD454">
        <v>1653013</v>
      </c>
      <c r="AE454">
        <v>0</v>
      </c>
      <c r="AF454">
        <v>1258920</v>
      </c>
      <c r="AG454">
        <v>7298503</v>
      </c>
      <c r="AH454">
        <v>40247266</v>
      </c>
      <c r="AI454">
        <v>6200020</v>
      </c>
      <c r="AJ454">
        <v>590750</v>
      </c>
      <c r="AK454">
        <v>519941</v>
      </c>
      <c r="AL454">
        <v>5075730</v>
      </c>
      <c r="AM454">
        <v>0</v>
      </c>
      <c r="AN454">
        <v>18281425</v>
      </c>
      <c r="AO454">
        <v>30667866</v>
      </c>
      <c r="AP454">
        <v>5180606</v>
      </c>
      <c r="AQ454">
        <v>35848472</v>
      </c>
      <c r="AR454">
        <v>4398794</v>
      </c>
      <c r="AS454">
        <v>1626574</v>
      </c>
      <c r="AT454">
        <v>0</v>
      </c>
      <c r="AU454">
        <v>8438740</v>
      </c>
      <c r="AV454">
        <v>1312581</v>
      </c>
      <c r="AW454">
        <v>0</v>
      </c>
      <c r="AX454">
        <v>0</v>
      </c>
      <c r="AY454">
        <v>487498</v>
      </c>
      <c r="AZ454">
        <v>11865393</v>
      </c>
      <c r="BA454">
        <v>16264187</v>
      </c>
      <c r="BB454">
        <v>83819775</v>
      </c>
      <c r="BC454">
        <v>110445174</v>
      </c>
      <c r="BD454">
        <v>2984619</v>
      </c>
      <c r="BE454">
        <v>301444</v>
      </c>
      <c r="BF454">
        <v>0</v>
      </c>
      <c r="BG454">
        <v>0</v>
      </c>
      <c r="BH454">
        <v>243750</v>
      </c>
      <c r="BI454">
        <v>3529813</v>
      </c>
      <c r="BJ454">
        <v>0</v>
      </c>
      <c r="BK454">
        <v>0</v>
      </c>
      <c r="BL454">
        <v>0</v>
      </c>
      <c r="BM454">
        <v>0</v>
      </c>
      <c r="BN454">
        <v>0</v>
      </c>
      <c r="BO454">
        <v>0</v>
      </c>
      <c r="BP454">
        <v>0</v>
      </c>
      <c r="BQ454">
        <v>0</v>
      </c>
      <c r="BR454">
        <v>48006379</v>
      </c>
      <c r="BS454">
        <v>0</v>
      </c>
      <c r="BT454">
        <v>0</v>
      </c>
      <c r="BU454">
        <v>0</v>
      </c>
      <c r="BV454">
        <v>0</v>
      </c>
      <c r="BW454">
        <v>351796</v>
      </c>
      <c r="BX454" s="1006">
        <v>488966000</v>
      </c>
      <c r="BY454">
        <v>7.75</v>
      </c>
      <c r="BZ454">
        <v>7928</v>
      </c>
      <c r="CA454">
        <v>19.420000000000002</v>
      </c>
      <c r="CB454">
        <v>46</v>
      </c>
      <c r="CC454">
        <v>1261740</v>
      </c>
      <c r="CD454">
        <v>896833</v>
      </c>
      <c r="CE454">
        <v>4552632</v>
      </c>
      <c r="CF454">
        <v>64336</v>
      </c>
      <c r="CG454" t="s">
        <v>7884</v>
      </c>
    </row>
    <row r="455" spans="1:85" x14ac:dyDescent="0.25">
      <c r="A455" t="s">
        <v>8066</v>
      </c>
      <c r="B455" t="s">
        <v>7881</v>
      </c>
      <c r="C455" t="s">
        <v>8661</v>
      </c>
      <c r="D455" t="s">
        <v>8662</v>
      </c>
      <c r="E455" s="525">
        <v>45473</v>
      </c>
      <c r="F455" s="525">
        <v>45639</v>
      </c>
      <c r="G455">
        <v>0</v>
      </c>
      <c r="H455">
        <v>0</v>
      </c>
      <c r="I455">
        <v>0</v>
      </c>
      <c r="J455">
        <v>0</v>
      </c>
      <c r="K455">
        <v>0</v>
      </c>
      <c r="L455">
        <v>0</v>
      </c>
      <c r="M455">
        <v>0</v>
      </c>
      <c r="N455">
        <v>0</v>
      </c>
      <c r="O455">
        <v>0</v>
      </c>
      <c r="P455">
        <v>0</v>
      </c>
      <c r="Q455">
        <v>0</v>
      </c>
      <c r="R455">
        <v>268099</v>
      </c>
      <c r="S455">
        <v>0</v>
      </c>
      <c r="T455">
        <v>469940</v>
      </c>
      <c r="U455">
        <v>0</v>
      </c>
      <c r="V455">
        <v>371207</v>
      </c>
      <c r="W455">
        <v>1109246</v>
      </c>
      <c r="X455">
        <v>1109246</v>
      </c>
      <c r="Y455">
        <v>92606</v>
      </c>
      <c r="Z455">
        <v>7200</v>
      </c>
      <c r="AA455">
        <v>0</v>
      </c>
      <c r="AB455">
        <v>0</v>
      </c>
      <c r="AC455">
        <v>0</v>
      </c>
      <c r="AD455">
        <v>0</v>
      </c>
      <c r="AE455">
        <v>0</v>
      </c>
      <c r="AF455">
        <v>215832</v>
      </c>
      <c r="AG455">
        <v>315638</v>
      </c>
      <c r="AH455">
        <v>1424884</v>
      </c>
      <c r="AI455">
        <v>1138207</v>
      </c>
      <c r="AJ455">
        <v>166611</v>
      </c>
      <c r="AK455">
        <v>329593</v>
      </c>
      <c r="AL455">
        <v>290185</v>
      </c>
      <c r="AM455">
        <v>91871</v>
      </c>
      <c r="AN455">
        <v>121491</v>
      </c>
      <c r="AO455">
        <v>2137958</v>
      </c>
      <c r="AP455">
        <v>0</v>
      </c>
      <c r="AQ455">
        <v>2137958</v>
      </c>
      <c r="AR455">
        <v>-713074</v>
      </c>
      <c r="AS455">
        <v>332855</v>
      </c>
      <c r="AT455">
        <v>-222767</v>
      </c>
      <c r="AU455">
        <v>111235</v>
      </c>
      <c r="AV455">
        <v>0</v>
      </c>
      <c r="AW455">
        <v>-1576426</v>
      </c>
      <c r="AX455">
        <v>7042</v>
      </c>
      <c r="AY455">
        <v>4596</v>
      </c>
      <c r="AZ455">
        <v>-1343465</v>
      </c>
      <c r="BA455">
        <v>-2056539</v>
      </c>
      <c r="BB455">
        <v>3055988</v>
      </c>
      <c r="BC455">
        <v>99449</v>
      </c>
      <c r="BD455">
        <v>222439</v>
      </c>
      <c r="BE455">
        <v>11179713</v>
      </c>
      <c r="BF455">
        <v>0</v>
      </c>
      <c r="BG455">
        <v>0</v>
      </c>
      <c r="BH455">
        <v>19382</v>
      </c>
      <c r="BI455">
        <v>11421534</v>
      </c>
      <c r="BJ455">
        <v>0</v>
      </c>
      <c r="BK455">
        <v>0</v>
      </c>
      <c r="BL455">
        <v>0</v>
      </c>
      <c r="BM455">
        <v>0</v>
      </c>
      <c r="BN455">
        <v>56724</v>
      </c>
      <c r="BO455">
        <v>0</v>
      </c>
      <c r="BP455">
        <v>4471015</v>
      </c>
      <c r="BQ455">
        <v>4527739</v>
      </c>
      <c r="BR455">
        <v>0</v>
      </c>
      <c r="BS455">
        <v>0</v>
      </c>
      <c r="BT455">
        <v>0</v>
      </c>
      <c r="BU455">
        <v>0</v>
      </c>
      <c r="BV455">
        <v>0</v>
      </c>
      <c r="BW455">
        <v>0</v>
      </c>
      <c r="BX455">
        <v>0</v>
      </c>
      <c r="BY455">
        <v>0</v>
      </c>
      <c r="BZ455">
        <v>0</v>
      </c>
      <c r="CA455">
        <v>0</v>
      </c>
      <c r="CB455">
        <v>0</v>
      </c>
      <c r="CC455">
        <v>0</v>
      </c>
      <c r="CD455">
        <v>0</v>
      </c>
      <c r="CE455">
        <v>0</v>
      </c>
      <c r="CF455">
        <v>0</v>
      </c>
      <c r="CG455" t="s">
        <v>7884</v>
      </c>
    </row>
    <row r="456" spans="1:85" x14ac:dyDescent="0.25">
      <c r="A456" t="s">
        <v>7897</v>
      </c>
      <c r="B456" t="s">
        <v>7886</v>
      </c>
      <c r="C456" t="s">
        <v>8663</v>
      </c>
      <c r="D456" t="s">
        <v>6459</v>
      </c>
      <c r="E456" s="525">
        <v>45473</v>
      </c>
      <c r="F456" s="525">
        <v>45590</v>
      </c>
      <c r="G456">
        <v>3243094</v>
      </c>
      <c r="H456">
        <v>0</v>
      </c>
      <c r="I456">
        <v>5340047</v>
      </c>
      <c r="J456">
        <v>0</v>
      </c>
      <c r="K456">
        <v>0</v>
      </c>
      <c r="L456">
        <v>0</v>
      </c>
      <c r="M456">
        <v>0</v>
      </c>
      <c r="N456">
        <v>8583141</v>
      </c>
      <c r="O456">
        <v>0</v>
      </c>
      <c r="P456">
        <v>82960</v>
      </c>
      <c r="Q456">
        <v>705229</v>
      </c>
      <c r="R456">
        <v>901720</v>
      </c>
      <c r="S456">
        <v>0</v>
      </c>
      <c r="T456">
        <v>299820</v>
      </c>
      <c r="U456">
        <v>0</v>
      </c>
      <c r="V456">
        <v>128400</v>
      </c>
      <c r="W456">
        <v>2118129</v>
      </c>
      <c r="X456">
        <v>10701270</v>
      </c>
      <c r="Y456">
        <v>131587</v>
      </c>
      <c r="Z456">
        <v>469605</v>
      </c>
      <c r="AA456">
        <v>335987</v>
      </c>
      <c r="AB456">
        <v>1177960</v>
      </c>
      <c r="AC456">
        <v>3078756</v>
      </c>
      <c r="AD456">
        <v>8095786</v>
      </c>
      <c r="AE456">
        <v>0</v>
      </c>
      <c r="AF456">
        <v>398744</v>
      </c>
      <c r="AG456">
        <v>13688425</v>
      </c>
      <c r="AH456">
        <v>24389695</v>
      </c>
      <c r="AI456">
        <v>10012561</v>
      </c>
      <c r="AJ456">
        <v>1337722</v>
      </c>
      <c r="AK456">
        <v>2342716</v>
      </c>
      <c r="AL456">
        <v>1715711</v>
      </c>
      <c r="AM456">
        <v>614434</v>
      </c>
      <c r="AN456">
        <v>2890951</v>
      </c>
      <c r="AO456">
        <v>18914095</v>
      </c>
      <c r="AP456">
        <v>13128676</v>
      </c>
      <c r="AQ456">
        <v>32042771</v>
      </c>
      <c r="AR456">
        <v>-7653076</v>
      </c>
      <c r="AS456">
        <v>2801012</v>
      </c>
      <c r="AT456">
        <v>-3321057</v>
      </c>
      <c r="AU456">
        <v>24677358</v>
      </c>
      <c r="AV456">
        <v>2973151</v>
      </c>
      <c r="AW456">
        <v>0</v>
      </c>
      <c r="AX456">
        <v>0</v>
      </c>
      <c r="AY456">
        <v>2420848</v>
      </c>
      <c r="AZ456">
        <v>29551312</v>
      </c>
      <c r="BA456">
        <v>21898236</v>
      </c>
      <c r="BB456">
        <v>175451353</v>
      </c>
      <c r="BC456">
        <v>197349587</v>
      </c>
      <c r="BD456">
        <v>20477967</v>
      </c>
      <c r="BE456">
        <v>7765178</v>
      </c>
      <c r="BF456">
        <v>143000</v>
      </c>
      <c r="BG456">
        <v>0</v>
      </c>
      <c r="BH456">
        <v>11367395</v>
      </c>
      <c r="BI456">
        <v>39753540</v>
      </c>
      <c r="BJ456">
        <v>92120000</v>
      </c>
      <c r="BK456">
        <v>0</v>
      </c>
      <c r="BL456">
        <v>0</v>
      </c>
      <c r="BM456">
        <v>92120000</v>
      </c>
      <c r="BN456">
        <v>25794302</v>
      </c>
      <c r="BO456">
        <v>0</v>
      </c>
      <c r="BP456">
        <v>145410859</v>
      </c>
      <c r="BQ456">
        <v>171205161</v>
      </c>
      <c r="BR456">
        <v>26144426</v>
      </c>
      <c r="BS456" s="1006">
        <v>47250000</v>
      </c>
      <c r="BT456">
        <v>0</v>
      </c>
      <c r="BU456">
        <v>7902131</v>
      </c>
      <c r="BV456">
        <v>4190334</v>
      </c>
      <c r="BW456">
        <v>736296</v>
      </c>
      <c r="BX456">
        <v>851836</v>
      </c>
      <c r="BY456">
        <v>3.93</v>
      </c>
      <c r="BZ456">
        <v>82035</v>
      </c>
      <c r="CA456">
        <v>11.66</v>
      </c>
      <c r="CB456">
        <v>91</v>
      </c>
      <c r="CC456">
        <v>1418576</v>
      </c>
      <c r="CD456">
        <v>1418576</v>
      </c>
      <c r="CE456">
        <v>4459132</v>
      </c>
      <c r="CF456">
        <v>747393</v>
      </c>
      <c r="CG456" t="s">
        <v>7884</v>
      </c>
    </row>
    <row r="457" spans="1:85" x14ac:dyDescent="0.25">
      <c r="A457" t="s">
        <v>8051</v>
      </c>
      <c r="B457" t="s">
        <v>7886</v>
      </c>
      <c r="C457" t="s">
        <v>8664</v>
      </c>
      <c r="D457" t="s">
        <v>8665</v>
      </c>
      <c r="E457" s="525">
        <v>45656</v>
      </c>
      <c r="F457" s="525">
        <v>45839</v>
      </c>
      <c r="G457">
        <v>696697</v>
      </c>
      <c r="H457">
        <v>0</v>
      </c>
      <c r="I457">
        <v>977793</v>
      </c>
      <c r="J457">
        <v>0</v>
      </c>
      <c r="K457">
        <v>0</v>
      </c>
      <c r="L457">
        <v>0</v>
      </c>
      <c r="M457">
        <v>0</v>
      </c>
      <c r="N457">
        <v>1674490</v>
      </c>
      <c r="O457">
        <v>0</v>
      </c>
      <c r="P457">
        <v>0</v>
      </c>
      <c r="Q457">
        <v>154261</v>
      </c>
      <c r="R457">
        <v>465670</v>
      </c>
      <c r="S457">
        <v>0</v>
      </c>
      <c r="T457">
        <v>103522</v>
      </c>
      <c r="U457">
        <v>0</v>
      </c>
      <c r="V457">
        <v>0</v>
      </c>
      <c r="W457">
        <v>723453</v>
      </c>
      <c r="X457">
        <v>2397943</v>
      </c>
      <c r="Y457">
        <v>377946</v>
      </c>
      <c r="Z457">
        <v>512140</v>
      </c>
      <c r="AA457">
        <v>344863</v>
      </c>
      <c r="AB457">
        <v>515166</v>
      </c>
      <c r="AC457">
        <v>2962165</v>
      </c>
      <c r="AD457">
        <v>8380442</v>
      </c>
      <c r="AE457">
        <v>0</v>
      </c>
      <c r="AF457">
        <v>0</v>
      </c>
      <c r="AG457">
        <v>13092722</v>
      </c>
      <c r="AH457">
        <v>15490665</v>
      </c>
      <c r="AI457">
        <v>3385261</v>
      </c>
      <c r="AJ457">
        <v>1443516</v>
      </c>
      <c r="AK457">
        <v>155915</v>
      </c>
      <c r="AL457">
        <v>14278596</v>
      </c>
      <c r="AM457">
        <v>0</v>
      </c>
      <c r="AN457">
        <v>490849</v>
      </c>
      <c r="AO457">
        <v>19754137</v>
      </c>
      <c r="AP457">
        <v>6411848</v>
      </c>
      <c r="AQ457">
        <v>26165985</v>
      </c>
      <c r="AR457">
        <v>-10675320</v>
      </c>
      <c r="AS457">
        <v>4374237</v>
      </c>
      <c r="AT457">
        <v>-16</v>
      </c>
      <c r="AU457">
        <v>12573283</v>
      </c>
      <c r="AV457">
        <v>2929235</v>
      </c>
      <c r="AW457">
        <v>4345</v>
      </c>
      <c r="AX457">
        <v>0</v>
      </c>
      <c r="AY457">
        <v>6701812</v>
      </c>
      <c r="AZ457">
        <v>26582896</v>
      </c>
      <c r="BA457">
        <v>15907576</v>
      </c>
      <c r="BB457">
        <v>154928778</v>
      </c>
      <c r="BC457">
        <v>170836354</v>
      </c>
      <c r="BD457">
        <v>7567992</v>
      </c>
      <c r="BE457">
        <v>1283895</v>
      </c>
      <c r="BF457">
        <v>116512</v>
      </c>
      <c r="BG457">
        <v>8837</v>
      </c>
      <c r="BH457">
        <v>0</v>
      </c>
      <c r="BI457">
        <v>8977236</v>
      </c>
      <c r="BJ457">
        <v>0</v>
      </c>
      <c r="BK457">
        <v>0</v>
      </c>
      <c r="BL457">
        <v>0</v>
      </c>
      <c r="BM457">
        <v>0</v>
      </c>
      <c r="BN457">
        <v>0</v>
      </c>
      <c r="BO457">
        <v>0</v>
      </c>
      <c r="BP457">
        <v>21926963</v>
      </c>
      <c r="BQ457">
        <v>21926963</v>
      </c>
      <c r="BR457">
        <v>44468463</v>
      </c>
      <c r="BS457">
        <v>0</v>
      </c>
      <c r="BT457">
        <v>0</v>
      </c>
      <c r="BU457">
        <v>0</v>
      </c>
      <c r="BV457">
        <v>0</v>
      </c>
      <c r="BW457">
        <v>740219</v>
      </c>
      <c r="BX457">
        <v>1008258</v>
      </c>
      <c r="BY457">
        <v>0.7</v>
      </c>
      <c r="BZ457">
        <v>0</v>
      </c>
      <c r="CA457">
        <v>2.2599999999999998</v>
      </c>
      <c r="CB457">
        <v>30</v>
      </c>
      <c r="CC457">
        <v>1972217</v>
      </c>
      <c r="CD457">
        <v>2175833</v>
      </c>
      <c r="CE457">
        <v>540581</v>
      </c>
      <c r="CF457">
        <v>5972</v>
      </c>
      <c r="CG457" t="s">
        <v>7884</v>
      </c>
    </row>
    <row r="458" spans="1:85" x14ac:dyDescent="0.25">
      <c r="A458" t="s">
        <v>7959</v>
      </c>
      <c r="B458" t="s">
        <v>7881</v>
      </c>
      <c r="C458" t="s">
        <v>8666</v>
      </c>
      <c r="D458" t="s">
        <v>6405</v>
      </c>
      <c r="E458" s="525">
        <v>45657</v>
      </c>
      <c r="F458" s="525">
        <v>45771</v>
      </c>
      <c r="G458">
        <v>859171</v>
      </c>
      <c r="H458">
        <v>0</v>
      </c>
      <c r="I458">
        <v>1699761</v>
      </c>
      <c r="J458">
        <v>0</v>
      </c>
      <c r="K458">
        <v>0</v>
      </c>
      <c r="L458">
        <v>0</v>
      </c>
      <c r="M458">
        <v>26100</v>
      </c>
      <c r="N458">
        <v>2585032</v>
      </c>
      <c r="O458">
        <v>11716</v>
      </c>
      <c r="P458">
        <v>0</v>
      </c>
      <c r="Q458">
        <v>403411</v>
      </c>
      <c r="R458">
        <v>41908</v>
      </c>
      <c r="S458">
        <v>0</v>
      </c>
      <c r="T458">
        <v>136058</v>
      </c>
      <c r="U458">
        <v>0</v>
      </c>
      <c r="V458">
        <v>484933</v>
      </c>
      <c r="W458">
        <v>1078026</v>
      </c>
      <c r="X458">
        <v>3663058</v>
      </c>
      <c r="Y458">
        <v>284394</v>
      </c>
      <c r="Z458">
        <v>160108</v>
      </c>
      <c r="AA458">
        <v>46085</v>
      </c>
      <c r="AB458">
        <v>106263</v>
      </c>
      <c r="AC458">
        <v>2632986</v>
      </c>
      <c r="AD458">
        <v>3415305</v>
      </c>
      <c r="AE458">
        <v>174771</v>
      </c>
      <c r="AF458">
        <v>741124</v>
      </c>
      <c r="AG458">
        <v>7561036</v>
      </c>
      <c r="AH458">
        <v>11224094</v>
      </c>
      <c r="AI458">
        <v>2349587</v>
      </c>
      <c r="AJ458">
        <v>917981</v>
      </c>
      <c r="AK458">
        <v>1210156</v>
      </c>
      <c r="AL458">
        <v>3431710</v>
      </c>
      <c r="AM458">
        <v>195378</v>
      </c>
      <c r="AN458">
        <v>127293</v>
      </c>
      <c r="AO458">
        <v>8232105</v>
      </c>
      <c r="AP458">
        <v>5370163</v>
      </c>
      <c r="AQ458">
        <v>13602268</v>
      </c>
      <c r="AR458">
        <v>-2378174</v>
      </c>
      <c r="AS458">
        <v>956505</v>
      </c>
      <c r="AT458">
        <v>-2709</v>
      </c>
      <c r="AU458">
        <v>5602653</v>
      </c>
      <c r="AV458">
        <v>1348932</v>
      </c>
      <c r="AW458">
        <v>0</v>
      </c>
      <c r="AX458">
        <v>0</v>
      </c>
      <c r="AY458">
        <v>275</v>
      </c>
      <c r="AZ458">
        <v>7905656</v>
      </c>
      <c r="BA458">
        <v>5527482</v>
      </c>
      <c r="BB458">
        <v>105049841</v>
      </c>
      <c r="BC458">
        <v>110326358</v>
      </c>
      <c r="BD458">
        <v>352135</v>
      </c>
      <c r="BE458">
        <v>714979</v>
      </c>
      <c r="BF458">
        <v>1896471</v>
      </c>
      <c r="BG458">
        <v>0</v>
      </c>
      <c r="BH458">
        <v>336</v>
      </c>
      <c r="BI458">
        <v>2963921</v>
      </c>
      <c r="BJ458">
        <v>0</v>
      </c>
      <c r="BK458">
        <v>0</v>
      </c>
      <c r="BL458">
        <v>0</v>
      </c>
      <c r="BM458">
        <v>0</v>
      </c>
      <c r="BN458">
        <v>1363065</v>
      </c>
      <c r="BO458">
        <v>0</v>
      </c>
      <c r="BP458">
        <v>0</v>
      </c>
      <c r="BQ458">
        <v>1363065</v>
      </c>
      <c r="BR458">
        <v>25095428</v>
      </c>
      <c r="BS458">
        <v>0</v>
      </c>
      <c r="BT458">
        <v>275</v>
      </c>
      <c r="BU458">
        <v>520150</v>
      </c>
      <c r="BV458">
        <v>0</v>
      </c>
      <c r="BW458">
        <v>341969</v>
      </c>
      <c r="BX458">
        <v>407710729</v>
      </c>
      <c r="BY458">
        <v>2.15</v>
      </c>
      <c r="BZ458">
        <v>52738</v>
      </c>
      <c r="CA458">
        <v>7.56</v>
      </c>
      <c r="CB458">
        <v>27</v>
      </c>
      <c r="CC458">
        <v>0</v>
      </c>
      <c r="CD458">
        <v>1117294</v>
      </c>
      <c r="CE458">
        <v>769823</v>
      </c>
      <c r="CF458">
        <v>1260269</v>
      </c>
      <c r="CG458" t="s">
        <v>7884</v>
      </c>
    </row>
    <row r="459" spans="1:85" x14ac:dyDescent="0.25">
      <c r="A459" t="s">
        <v>7964</v>
      </c>
      <c r="B459" t="s">
        <v>7881</v>
      </c>
      <c r="C459" t="s">
        <v>8667</v>
      </c>
      <c r="D459" t="s">
        <v>8668</v>
      </c>
      <c r="E459" s="525">
        <v>45657</v>
      </c>
      <c r="F459" s="525">
        <v>45812</v>
      </c>
      <c r="G459">
        <v>70782</v>
      </c>
      <c r="H459">
        <v>0</v>
      </c>
      <c r="I459">
        <v>288150</v>
      </c>
      <c r="J459">
        <v>0</v>
      </c>
      <c r="K459">
        <v>0</v>
      </c>
      <c r="L459">
        <v>0</v>
      </c>
      <c r="M459">
        <v>0</v>
      </c>
      <c r="N459">
        <v>358932</v>
      </c>
      <c r="O459">
        <v>0</v>
      </c>
      <c r="P459">
        <v>34343</v>
      </c>
      <c r="Q459">
        <v>0</v>
      </c>
      <c r="R459">
        <v>240558</v>
      </c>
      <c r="S459">
        <v>0</v>
      </c>
      <c r="T459">
        <v>257673</v>
      </c>
      <c r="U459">
        <v>0</v>
      </c>
      <c r="V459">
        <v>0</v>
      </c>
      <c r="W459">
        <v>532574</v>
      </c>
      <c r="X459">
        <v>891506</v>
      </c>
      <c r="Y459">
        <v>182553</v>
      </c>
      <c r="Z459">
        <v>0</v>
      </c>
      <c r="AA459">
        <v>9105</v>
      </c>
      <c r="AB459">
        <v>784245</v>
      </c>
      <c r="AC459">
        <v>234973</v>
      </c>
      <c r="AD459">
        <v>364571</v>
      </c>
      <c r="AE459">
        <v>0</v>
      </c>
      <c r="AF459">
        <v>10045</v>
      </c>
      <c r="AG459">
        <v>1585492</v>
      </c>
      <c r="AH459">
        <v>2476998</v>
      </c>
      <c r="AI459">
        <v>2200607</v>
      </c>
      <c r="AJ459">
        <v>350658</v>
      </c>
      <c r="AK459">
        <v>1181028</v>
      </c>
      <c r="AL459">
        <v>1813187</v>
      </c>
      <c r="AM459">
        <v>115022</v>
      </c>
      <c r="AN459">
        <v>312072</v>
      </c>
      <c r="AO459">
        <v>5972574</v>
      </c>
      <c r="AP459">
        <v>3997151</v>
      </c>
      <c r="AQ459">
        <v>9969725</v>
      </c>
      <c r="AR459">
        <v>-7492727</v>
      </c>
      <c r="AS459">
        <v>385737</v>
      </c>
      <c r="AT459">
        <v>-83632</v>
      </c>
      <c r="AU459" s="1006">
        <v>34868130</v>
      </c>
      <c r="AV459">
        <v>93637</v>
      </c>
      <c r="AW459">
        <v>3579086</v>
      </c>
      <c r="AX459">
        <v>0</v>
      </c>
      <c r="AY459">
        <v>1007037</v>
      </c>
      <c r="AZ459">
        <v>39849995</v>
      </c>
      <c r="BA459">
        <v>32357268</v>
      </c>
      <c r="BB459">
        <v>44769927</v>
      </c>
      <c r="BC459">
        <v>77127195</v>
      </c>
      <c r="BD459">
        <v>8644115</v>
      </c>
      <c r="BE459">
        <v>32316568</v>
      </c>
      <c r="BF459">
        <v>0</v>
      </c>
      <c r="BG459">
        <v>0</v>
      </c>
      <c r="BH459">
        <v>1081327</v>
      </c>
      <c r="BI459">
        <v>42042010</v>
      </c>
      <c r="BJ459">
        <v>1784131</v>
      </c>
      <c r="BK459">
        <v>19861110</v>
      </c>
      <c r="BL459">
        <v>0</v>
      </c>
      <c r="BM459">
        <v>21645241</v>
      </c>
      <c r="BN459">
        <v>291918</v>
      </c>
      <c r="BO459">
        <v>0</v>
      </c>
      <c r="BP459">
        <v>22588019</v>
      </c>
      <c r="BQ459">
        <v>22879937</v>
      </c>
      <c r="BR459">
        <v>4981</v>
      </c>
      <c r="BS459">
        <v>0</v>
      </c>
      <c r="BT459">
        <v>0</v>
      </c>
      <c r="BU459">
        <v>991089</v>
      </c>
      <c r="BV459">
        <v>897452</v>
      </c>
      <c r="BW459">
        <v>26921</v>
      </c>
      <c r="BX459" s="1006">
        <v>28312700</v>
      </c>
      <c r="BY459">
        <v>2.5</v>
      </c>
      <c r="BZ459">
        <v>15923</v>
      </c>
      <c r="CA459">
        <v>13.33</v>
      </c>
      <c r="CB459">
        <v>21</v>
      </c>
      <c r="CC459">
        <v>80350</v>
      </c>
      <c r="CD459">
        <v>600517</v>
      </c>
      <c r="CE459">
        <v>134510</v>
      </c>
      <c r="CF459">
        <v>86282</v>
      </c>
      <c r="CG459" t="s">
        <v>7884</v>
      </c>
    </row>
    <row r="460" spans="1:85" x14ac:dyDescent="0.25">
      <c r="A460" t="s">
        <v>7971</v>
      </c>
      <c r="B460" t="s">
        <v>7886</v>
      </c>
      <c r="C460" t="s">
        <v>8669</v>
      </c>
      <c r="D460" t="s">
        <v>6360</v>
      </c>
      <c r="E460" s="525">
        <v>45657</v>
      </c>
      <c r="F460" s="525">
        <v>45828</v>
      </c>
      <c r="G460">
        <v>3375119</v>
      </c>
      <c r="H460">
        <v>0</v>
      </c>
      <c r="I460">
        <v>5367136</v>
      </c>
      <c r="J460">
        <v>0</v>
      </c>
      <c r="K460">
        <v>0</v>
      </c>
      <c r="L460">
        <v>0</v>
      </c>
      <c r="M460">
        <v>29444</v>
      </c>
      <c r="N460">
        <v>8771699</v>
      </c>
      <c r="O460">
        <v>223300</v>
      </c>
      <c r="P460">
        <v>26411</v>
      </c>
      <c r="Q460">
        <v>0</v>
      </c>
      <c r="R460">
        <v>752220</v>
      </c>
      <c r="S460">
        <v>0</v>
      </c>
      <c r="T460">
        <v>103577</v>
      </c>
      <c r="U460">
        <v>0</v>
      </c>
      <c r="V460">
        <v>0</v>
      </c>
      <c r="W460">
        <v>1105508</v>
      </c>
      <c r="X460">
        <v>9877207</v>
      </c>
      <c r="Y460">
        <v>5601499</v>
      </c>
      <c r="Z460">
        <v>300951</v>
      </c>
      <c r="AA460">
        <v>597362</v>
      </c>
      <c r="AB460">
        <v>1323516</v>
      </c>
      <c r="AC460">
        <v>3075077</v>
      </c>
      <c r="AD460">
        <v>8482600</v>
      </c>
      <c r="AE460">
        <v>0</v>
      </c>
      <c r="AF460">
        <v>2099895</v>
      </c>
      <c r="AG460">
        <v>21480900</v>
      </c>
      <c r="AH460">
        <v>31358107</v>
      </c>
      <c r="AI460">
        <v>10054253</v>
      </c>
      <c r="AJ460">
        <v>2603978</v>
      </c>
      <c r="AK460">
        <v>1051941</v>
      </c>
      <c r="AL460">
        <v>7972566</v>
      </c>
      <c r="AM460">
        <v>392846</v>
      </c>
      <c r="AN460">
        <v>2847627</v>
      </c>
      <c r="AO460">
        <v>24923211</v>
      </c>
      <c r="AP460">
        <v>14441639</v>
      </c>
      <c r="AQ460">
        <v>39364850</v>
      </c>
      <c r="AR460">
        <v>-8006743</v>
      </c>
      <c r="AS460">
        <v>2478028</v>
      </c>
      <c r="AT460">
        <v>-2341922</v>
      </c>
      <c r="AU460">
        <v>8634975</v>
      </c>
      <c r="AV460">
        <v>2728358</v>
      </c>
      <c r="AW460">
        <v>-1010941</v>
      </c>
      <c r="AX460">
        <v>0</v>
      </c>
      <c r="AY460">
        <v>-92420</v>
      </c>
      <c r="AZ460">
        <v>10396078</v>
      </c>
      <c r="BA460">
        <v>2389335</v>
      </c>
      <c r="BB460">
        <v>267697075</v>
      </c>
      <c r="BC460" s="1006">
        <v>270086410</v>
      </c>
      <c r="BD460">
        <v>2381845</v>
      </c>
      <c r="BE460">
        <v>1961203</v>
      </c>
      <c r="BF460">
        <v>0</v>
      </c>
      <c r="BG460">
        <v>2381845</v>
      </c>
      <c r="BH460">
        <v>6099</v>
      </c>
      <c r="BI460">
        <v>6730992</v>
      </c>
      <c r="BJ460">
        <v>59756446</v>
      </c>
      <c r="BK460">
        <v>3803410</v>
      </c>
      <c r="BL460">
        <v>0</v>
      </c>
      <c r="BM460">
        <v>63559856</v>
      </c>
      <c r="BN460">
        <v>7928062</v>
      </c>
      <c r="BO460">
        <v>0</v>
      </c>
      <c r="BP460">
        <v>206967741</v>
      </c>
      <c r="BQ460">
        <v>214895803</v>
      </c>
      <c r="BR460">
        <v>55190607</v>
      </c>
      <c r="BS460">
        <v>0</v>
      </c>
      <c r="BT460">
        <v>0</v>
      </c>
      <c r="BU460">
        <v>7152827</v>
      </c>
      <c r="BV460">
        <v>4958367</v>
      </c>
      <c r="BW460">
        <v>645930</v>
      </c>
      <c r="BX460">
        <v>812019</v>
      </c>
      <c r="BY460">
        <v>4.38</v>
      </c>
      <c r="BZ460">
        <v>36502</v>
      </c>
      <c r="CA460">
        <v>13.58</v>
      </c>
      <c r="CB460">
        <v>91</v>
      </c>
      <c r="CC460">
        <v>3964142</v>
      </c>
      <c r="CD460">
        <v>1358617</v>
      </c>
      <c r="CE460">
        <v>2790362</v>
      </c>
      <c r="CF460">
        <v>700000</v>
      </c>
      <c r="CG460" t="s">
        <v>7884</v>
      </c>
    </row>
    <row r="461" spans="1:85" x14ac:dyDescent="0.25">
      <c r="A461" t="s">
        <v>8670</v>
      </c>
      <c r="B461" t="s">
        <v>7886</v>
      </c>
      <c r="C461" t="s">
        <v>8671</v>
      </c>
      <c r="D461" t="s">
        <v>8672</v>
      </c>
      <c r="E461" s="525">
        <v>45565</v>
      </c>
      <c r="F461" s="525">
        <v>45847</v>
      </c>
      <c r="G461">
        <v>4526334</v>
      </c>
      <c r="H461">
        <v>0</v>
      </c>
      <c r="I461">
        <v>16497966</v>
      </c>
      <c r="J461">
        <v>0</v>
      </c>
      <c r="K461">
        <v>164646</v>
      </c>
      <c r="L461">
        <v>0</v>
      </c>
      <c r="M461">
        <v>0</v>
      </c>
      <c r="N461">
        <v>21188946</v>
      </c>
      <c r="O461">
        <v>0</v>
      </c>
      <c r="P461">
        <v>0</v>
      </c>
      <c r="Q461">
        <v>0</v>
      </c>
      <c r="R461">
        <v>477446</v>
      </c>
      <c r="S461">
        <v>0</v>
      </c>
      <c r="T461">
        <v>369092</v>
      </c>
      <c r="U461">
        <v>0</v>
      </c>
      <c r="V461">
        <v>0</v>
      </c>
      <c r="W461">
        <v>846538</v>
      </c>
      <c r="X461">
        <v>22035484</v>
      </c>
      <c r="Y461">
        <v>992953</v>
      </c>
      <c r="Z461">
        <v>965803</v>
      </c>
      <c r="AA461">
        <v>66844</v>
      </c>
      <c r="AB461">
        <v>3425045</v>
      </c>
      <c r="AC461">
        <v>1817352</v>
      </c>
      <c r="AD461">
        <v>603642</v>
      </c>
      <c r="AE461">
        <v>0</v>
      </c>
      <c r="AF461">
        <v>2800</v>
      </c>
      <c r="AG461">
        <v>7874439</v>
      </c>
      <c r="AH461">
        <v>29909923</v>
      </c>
      <c r="AI461">
        <v>4403611</v>
      </c>
      <c r="AJ461">
        <v>2863485</v>
      </c>
      <c r="AK461">
        <v>455465</v>
      </c>
      <c r="AL461">
        <v>7786050</v>
      </c>
      <c r="AM461">
        <v>3420933</v>
      </c>
      <c r="AN461">
        <v>7379277</v>
      </c>
      <c r="AO461">
        <v>26308821</v>
      </c>
      <c r="AP461">
        <v>7813339</v>
      </c>
      <c r="AQ461">
        <v>34122160</v>
      </c>
      <c r="AR461">
        <v>-4212237</v>
      </c>
      <c r="AS461">
        <v>48126</v>
      </c>
      <c r="AT461">
        <v>0</v>
      </c>
      <c r="AU461">
        <v>20991391</v>
      </c>
      <c r="AV461">
        <v>3172765</v>
      </c>
      <c r="AW461">
        <v>0</v>
      </c>
      <c r="AX461">
        <v>0</v>
      </c>
      <c r="AY461">
        <v>2084408</v>
      </c>
      <c r="AZ461">
        <v>26296690</v>
      </c>
      <c r="BA461">
        <v>22084453</v>
      </c>
      <c r="BB461">
        <v>0</v>
      </c>
      <c r="BC461">
        <v>0</v>
      </c>
      <c r="BD461">
        <v>0</v>
      </c>
      <c r="BE461">
        <v>0</v>
      </c>
      <c r="BF461">
        <v>0</v>
      </c>
      <c r="BG461">
        <v>0</v>
      </c>
      <c r="BH461">
        <v>0</v>
      </c>
      <c r="BI461">
        <v>0</v>
      </c>
      <c r="BJ461">
        <v>0</v>
      </c>
      <c r="BK461">
        <v>0</v>
      </c>
      <c r="BL461">
        <v>0</v>
      </c>
      <c r="BM461">
        <v>0</v>
      </c>
      <c r="BN461">
        <v>0</v>
      </c>
      <c r="BO461">
        <v>0</v>
      </c>
      <c r="BP461">
        <v>17887833</v>
      </c>
      <c r="BQ461">
        <v>17887833</v>
      </c>
      <c r="BR461">
        <v>5892182</v>
      </c>
      <c r="BS461">
        <v>0</v>
      </c>
      <c r="BT461">
        <v>0</v>
      </c>
      <c r="BU461">
        <v>0</v>
      </c>
      <c r="BV461">
        <v>0</v>
      </c>
      <c r="BW461">
        <v>824142</v>
      </c>
      <c r="BX461">
        <v>1339235287</v>
      </c>
      <c r="BY461">
        <v>3.83</v>
      </c>
      <c r="BZ461">
        <v>0</v>
      </c>
      <c r="CA461">
        <v>25.71</v>
      </c>
      <c r="CB461">
        <v>46</v>
      </c>
      <c r="CC461">
        <v>1814089</v>
      </c>
      <c r="CD461">
        <v>2496409</v>
      </c>
      <c r="CE461">
        <v>1604689</v>
      </c>
      <c r="CF461">
        <v>0</v>
      </c>
      <c r="CG461" t="s">
        <v>7884</v>
      </c>
    </row>
    <row r="462" spans="1:85" x14ac:dyDescent="0.25">
      <c r="A462" t="s">
        <v>7916</v>
      </c>
      <c r="B462" t="s">
        <v>7881</v>
      </c>
      <c r="C462" t="s">
        <v>8673</v>
      </c>
      <c r="D462" t="s">
        <v>8674</v>
      </c>
      <c r="E462" s="525">
        <v>45473</v>
      </c>
      <c r="F462" s="525">
        <v>45594</v>
      </c>
      <c r="G462">
        <v>18465</v>
      </c>
      <c r="H462">
        <v>0</v>
      </c>
      <c r="I462">
        <v>45021</v>
      </c>
      <c r="J462">
        <v>0</v>
      </c>
      <c r="K462">
        <v>0</v>
      </c>
      <c r="L462">
        <v>0</v>
      </c>
      <c r="M462">
        <v>9094</v>
      </c>
      <c r="N462">
        <v>72580</v>
      </c>
      <c r="O462">
        <v>0</v>
      </c>
      <c r="P462">
        <v>0</v>
      </c>
      <c r="Q462">
        <v>0</v>
      </c>
      <c r="R462">
        <v>277673</v>
      </c>
      <c r="S462">
        <v>0</v>
      </c>
      <c r="T462">
        <v>270650</v>
      </c>
      <c r="U462">
        <v>0</v>
      </c>
      <c r="V462">
        <v>37591</v>
      </c>
      <c r="W462">
        <v>585914</v>
      </c>
      <c r="X462">
        <v>658494</v>
      </c>
      <c r="Y462">
        <v>0</v>
      </c>
      <c r="Z462">
        <v>0</v>
      </c>
      <c r="AA462">
        <v>0</v>
      </c>
      <c r="AB462">
        <v>0</v>
      </c>
      <c r="AC462">
        <v>0</v>
      </c>
      <c r="AD462">
        <v>14756</v>
      </c>
      <c r="AE462">
        <v>0</v>
      </c>
      <c r="AF462">
        <v>0</v>
      </c>
      <c r="AG462">
        <v>14756</v>
      </c>
      <c r="AH462">
        <v>673250</v>
      </c>
      <c r="AI462">
        <v>443864</v>
      </c>
      <c r="AJ462">
        <v>63239</v>
      </c>
      <c r="AK462">
        <v>90649</v>
      </c>
      <c r="AL462">
        <v>26255</v>
      </c>
      <c r="AM462">
        <v>15156</v>
      </c>
      <c r="AN462">
        <v>35176</v>
      </c>
      <c r="AO462">
        <v>674339</v>
      </c>
      <c r="AP462">
        <v>783153</v>
      </c>
      <c r="AQ462">
        <v>1457492</v>
      </c>
      <c r="AR462">
        <v>-784242</v>
      </c>
      <c r="AS462">
        <v>0</v>
      </c>
      <c r="AT462">
        <v>0</v>
      </c>
      <c r="AU462">
        <v>1044519</v>
      </c>
      <c r="AV462">
        <v>0</v>
      </c>
      <c r="AW462">
        <v>0</v>
      </c>
      <c r="AX462">
        <v>0</v>
      </c>
      <c r="AY462">
        <v>0</v>
      </c>
      <c r="AZ462">
        <v>1044519</v>
      </c>
      <c r="BA462">
        <v>260277</v>
      </c>
      <c r="BB462">
        <v>0</v>
      </c>
      <c r="BC462">
        <v>0</v>
      </c>
      <c r="BD462">
        <v>0</v>
      </c>
      <c r="BE462">
        <v>0</v>
      </c>
      <c r="BF462">
        <v>0</v>
      </c>
      <c r="BG462">
        <v>0</v>
      </c>
      <c r="BH462">
        <v>0</v>
      </c>
      <c r="BI462">
        <v>0</v>
      </c>
      <c r="BJ462">
        <v>0</v>
      </c>
      <c r="BK462">
        <v>16175</v>
      </c>
      <c r="BL462">
        <v>0</v>
      </c>
      <c r="BM462">
        <v>16175</v>
      </c>
      <c r="BN462">
        <v>0</v>
      </c>
      <c r="BO462">
        <v>0</v>
      </c>
      <c r="BP462">
        <v>0</v>
      </c>
      <c r="BQ462">
        <v>0</v>
      </c>
      <c r="BR462">
        <v>0</v>
      </c>
      <c r="BS462">
        <v>0</v>
      </c>
      <c r="BT462">
        <v>0</v>
      </c>
      <c r="BU462">
        <v>0</v>
      </c>
      <c r="BV462">
        <v>0</v>
      </c>
      <c r="BW462">
        <v>0</v>
      </c>
      <c r="BX462">
        <v>0</v>
      </c>
      <c r="BY462">
        <v>0</v>
      </c>
      <c r="BZ462">
        <v>0</v>
      </c>
      <c r="CA462">
        <v>0</v>
      </c>
      <c r="CB462">
        <v>0</v>
      </c>
      <c r="CC462">
        <v>0</v>
      </c>
      <c r="CD462">
        <v>0</v>
      </c>
      <c r="CE462">
        <v>53618</v>
      </c>
      <c r="CF462">
        <v>0</v>
      </c>
      <c r="CG462" t="s">
        <v>7884</v>
      </c>
    </row>
    <row r="463" spans="1:85" x14ac:dyDescent="0.25">
      <c r="A463" t="s">
        <v>8670</v>
      </c>
      <c r="B463" t="s">
        <v>7881</v>
      </c>
      <c r="C463" t="s">
        <v>8675</v>
      </c>
      <c r="D463" t="s">
        <v>8676</v>
      </c>
      <c r="E463" s="525">
        <v>45565</v>
      </c>
      <c r="F463" s="525">
        <v>45847</v>
      </c>
      <c r="G463">
        <v>1342461</v>
      </c>
      <c r="H463">
        <v>0</v>
      </c>
      <c r="I463">
        <v>4674129</v>
      </c>
      <c r="J463">
        <v>0</v>
      </c>
      <c r="K463">
        <v>18664</v>
      </c>
      <c r="L463">
        <v>0</v>
      </c>
      <c r="M463">
        <v>0</v>
      </c>
      <c r="N463">
        <v>6035254</v>
      </c>
      <c r="O463">
        <v>0</v>
      </c>
      <c r="P463">
        <v>0</v>
      </c>
      <c r="Q463">
        <v>0</v>
      </c>
      <c r="R463">
        <v>236364</v>
      </c>
      <c r="S463">
        <v>0</v>
      </c>
      <c r="T463">
        <v>185280</v>
      </c>
      <c r="U463">
        <v>0</v>
      </c>
      <c r="V463">
        <v>0</v>
      </c>
      <c r="W463">
        <v>421644</v>
      </c>
      <c r="X463">
        <v>6456898</v>
      </c>
      <c r="Y463">
        <v>777069</v>
      </c>
      <c r="Z463">
        <v>9000</v>
      </c>
      <c r="AA463">
        <v>20685</v>
      </c>
      <c r="AB463">
        <v>332771</v>
      </c>
      <c r="AC463">
        <v>1319184</v>
      </c>
      <c r="AD463">
        <v>489986</v>
      </c>
      <c r="AE463">
        <v>0</v>
      </c>
      <c r="AF463">
        <v>0</v>
      </c>
      <c r="AG463">
        <v>2948695</v>
      </c>
      <c r="AH463">
        <v>9405593</v>
      </c>
      <c r="AI463">
        <v>2843302</v>
      </c>
      <c r="AJ463">
        <v>1836379</v>
      </c>
      <c r="AK463">
        <v>260525</v>
      </c>
      <c r="AL463">
        <v>3621907</v>
      </c>
      <c r="AM463">
        <v>1361521</v>
      </c>
      <c r="AN463">
        <v>2197275</v>
      </c>
      <c r="AO463">
        <v>12120909</v>
      </c>
      <c r="AP463">
        <v>3202858</v>
      </c>
      <c r="AQ463">
        <v>15323767</v>
      </c>
      <c r="AR463">
        <v>-5918174</v>
      </c>
      <c r="AS463">
        <v>1374</v>
      </c>
      <c r="AT463">
        <v>0</v>
      </c>
      <c r="AU463">
        <v>4647985</v>
      </c>
      <c r="AV463">
        <v>3799</v>
      </c>
      <c r="AW463">
        <v>0</v>
      </c>
      <c r="AX463">
        <v>0</v>
      </c>
      <c r="AY463">
        <v>1589456</v>
      </c>
      <c r="AZ463">
        <v>6242614</v>
      </c>
      <c r="BA463">
        <v>324440</v>
      </c>
      <c r="BB463">
        <v>0</v>
      </c>
      <c r="BC463">
        <v>0</v>
      </c>
      <c r="BD463">
        <v>0</v>
      </c>
      <c r="BE463">
        <v>0</v>
      </c>
      <c r="BF463">
        <v>0</v>
      </c>
      <c r="BG463">
        <v>0</v>
      </c>
      <c r="BH463">
        <v>0</v>
      </c>
      <c r="BI463">
        <v>0</v>
      </c>
      <c r="BJ463">
        <v>0</v>
      </c>
      <c r="BK463">
        <v>0</v>
      </c>
      <c r="BL463">
        <v>0</v>
      </c>
      <c r="BM463">
        <v>0</v>
      </c>
      <c r="BN463">
        <v>0</v>
      </c>
      <c r="BO463">
        <v>0</v>
      </c>
      <c r="BP463">
        <v>0</v>
      </c>
      <c r="BQ463">
        <v>0</v>
      </c>
      <c r="BR463">
        <v>2135747</v>
      </c>
      <c r="BS463">
        <v>0</v>
      </c>
      <c r="BT463">
        <v>0</v>
      </c>
      <c r="BU463">
        <v>0</v>
      </c>
      <c r="BV463">
        <v>0</v>
      </c>
      <c r="BW463">
        <v>246304</v>
      </c>
      <c r="BX463" s="1006">
        <v>431803110</v>
      </c>
      <c r="BY463">
        <v>3.83</v>
      </c>
      <c r="BZ463">
        <v>0</v>
      </c>
      <c r="CA463">
        <v>24.5</v>
      </c>
      <c r="CB463">
        <v>53</v>
      </c>
      <c r="CC463">
        <v>775776</v>
      </c>
      <c r="CD463">
        <v>2038723</v>
      </c>
      <c r="CE463">
        <v>914544</v>
      </c>
      <c r="CF463">
        <v>0</v>
      </c>
      <c r="CG463" t="s">
        <v>7884</v>
      </c>
    </row>
    <row r="464" spans="1:85" x14ac:dyDescent="0.25">
      <c r="A464" t="s">
        <v>7907</v>
      </c>
      <c r="B464" t="s">
        <v>7881</v>
      </c>
      <c r="C464" t="s">
        <v>8677</v>
      </c>
      <c r="D464" t="s">
        <v>2064</v>
      </c>
      <c r="E464" s="525">
        <v>45473</v>
      </c>
      <c r="F464" s="525">
        <v>45653</v>
      </c>
      <c r="G464">
        <v>0</v>
      </c>
      <c r="H464">
        <v>0</v>
      </c>
      <c r="I464">
        <v>0</v>
      </c>
      <c r="J464">
        <v>0</v>
      </c>
      <c r="K464">
        <v>0</v>
      </c>
      <c r="L464">
        <v>0</v>
      </c>
      <c r="M464">
        <v>0</v>
      </c>
      <c r="N464">
        <v>0</v>
      </c>
      <c r="O464">
        <v>1505937</v>
      </c>
      <c r="P464">
        <v>0</v>
      </c>
      <c r="Q464">
        <v>506423</v>
      </c>
      <c r="R464">
        <v>5149162</v>
      </c>
      <c r="S464">
        <v>0</v>
      </c>
      <c r="T464">
        <v>3917126</v>
      </c>
      <c r="U464">
        <v>0</v>
      </c>
      <c r="V464">
        <v>5594857</v>
      </c>
      <c r="W464">
        <v>16673505</v>
      </c>
      <c r="X464">
        <v>16673505</v>
      </c>
      <c r="Y464">
        <v>7580311</v>
      </c>
      <c r="Z464">
        <v>0</v>
      </c>
      <c r="AA464">
        <v>0</v>
      </c>
      <c r="AB464">
        <v>0</v>
      </c>
      <c r="AC464">
        <v>27959</v>
      </c>
      <c r="AD464">
        <v>214070</v>
      </c>
      <c r="AE464">
        <v>0</v>
      </c>
      <c r="AF464">
        <v>993912</v>
      </c>
      <c r="AG464">
        <v>8816252</v>
      </c>
      <c r="AH464">
        <v>25489757</v>
      </c>
      <c r="AI464">
        <v>10566288</v>
      </c>
      <c r="AJ464">
        <v>2688756</v>
      </c>
      <c r="AK464">
        <v>32387</v>
      </c>
      <c r="AL464">
        <v>1434832</v>
      </c>
      <c r="AM464">
        <v>1284924</v>
      </c>
      <c r="AN464">
        <v>6086723</v>
      </c>
      <c r="AO464">
        <v>22093910</v>
      </c>
      <c r="AP464">
        <v>17138676</v>
      </c>
      <c r="AQ464">
        <v>39232586</v>
      </c>
      <c r="AR464">
        <v>-13742829</v>
      </c>
      <c r="AS464">
        <v>208466</v>
      </c>
      <c r="AT464">
        <v>-469695</v>
      </c>
      <c r="AU464">
        <v>397408</v>
      </c>
      <c r="AV464">
        <v>0</v>
      </c>
      <c r="AW464">
        <v>0</v>
      </c>
      <c r="AX464">
        <v>0</v>
      </c>
      <c r="AY464">
        <v>-25</v>
      </c>
      <c r="AZ464">
        <v>136154</v>
      </c>
      <c r="BA464">
        <v>-13606675</v>
      </c>
      <c r="BB464">
        <v>289098045</v>
      </c>
      <c r="BC464" s="1006">
        <v>275491370</v>
      </c>
      <c r="BD464">
        <v>411001</v>
      </c>
      <c r="BE464">
        <v>0</v>
      </c>
      <c r="BF464">
        <v>316184</v>
      </c>
      <c r="BG464">
        <v>0</v>
      </c>
      <c r="BH464">
        <v>1460873</v>
      </c>
      <c r="BI464">
        <v>2188058</v>
      </c>
      <c r="BJ464">
        <v>11594230</v>
      </c>
      <c r="BK464">
        <v>0</v>
      </c>
      <c r="BL464">
        <v>0</v>
      </c>
      <c r="BM464">
        <v>11594230</v>
      </c>
      <c r="BN464">
        <v>0</v>
      </c>
      <c r="BO464">
        <v>0</v>
      </c>
      <c r="BP464">
        <v>0</v>
      </c>
      <c r="BQ464">
        <v>0</v>
      </c>
      <c r="BR464">
        <v>0</v>
      </c>
      <c r="BS464">
        <v>0</v>
      </c>
      <c r="BT464">
        <v>0</v>
      </c>
      <c r="BU464">
        <v>1200982</v>
      </c>
      <c r="BV464">
        <v>0</v>
      </c>
      <c r="BW464">
        <v>24938</v>
      </c>
      <c r="BX464">
        <v>0</v>
      </c>
      <c r="BY464">
        <v>1</v>
      </c>
      <c r="BZ464">
        <v>54436</v>
      </c>
      <c r="CA464">
        <v>0</v>
      </c>
      <c r="CB464">
        <v>0</v>
      </c>
      <c r="CC464">
        <v>0</v>
      </c>
      <c r="CD464">
        <v>0</v>
      </c>
      <c r="CE464">
        <v>0</v>
      </c>
      <c r="CF464">
        <v>0</v>
      </c>
      <c r="CG464" t="s">
        <v>7884</v>
      </c>
    </row>
    <row r="465" spans="1:85" x14ac:dyDescent="0.25">
      <c r="A465" t="s">
        <v>7925</v>
      </c>
      <c r="B465" t="s">
        <v>7881</v>
      </c>
      <c r="C465" t="s">
        <v>8678</v>
      </c>
      <c r="D465" t="s">
        <v>8679</v>
      </c>
      <c r="E465" s="525">
        <v>45565</v>
      </c>
      <c r="F465" s="525">
        <v>45762</v>
      </c>
      <c r="G465">
        <v>0</v>
      </c>
      <c r="H465">
        <v>0</v>
      </c>
      <c r="I465">
        <v>0</v>
      </c>
      <c r="J465">
        <v>0</v>
      </c>
      <c r="K465">
        <v>0</v>
      </c>
      <c r="L465">
        <v>13219</v>
      </c>
      <c r="M465">
        <v>0</v>
      </c>
      <c r="N465">
        <v>13219</v>
      </c>
      <c r="O465">
        <v>698745</v>
      </c>
      <c r="P465">
        <v>0</v>
      </c>
      <c r="Q465">
        <v>109299</v>
      </c>
      <c r="R465">
        <v>1209329</v>
      </c>
      <c r="S465">
        <v>0</v>
      </c>
      <c r="T465">
        <v>0</v>
      </c>
      <c r="U465">
        <v>0</v>
      </c>
      <c r="V465">
        <v>0</v>
      </c>
      <c r="W465">
        <v>2017373</v>
      </c>
      <c r="X465">
        <v>2030592</v>
      </c>
      <c r="Y465">
        <v>1473784</v>
      </c>
      <c r="Z465">
        <v>51673</v>
      </c>
      <c r="AA465">
        <v>0</v>
      </c>
      <c r="AB465">
        <v>0</v>
      </c>
      <c r="AC465">
        <v>0</v>
      </c>
      <c r="AD465">
        <v>64225</v>
      </c>
      <c r="AE465">
        <v>0</v>
      </c>
      <c r="AF465">
        <v>14220</v>
      </c>
      <c r="AG465">
        <v>1603902</v>
      </c>
      <c r="AH465">
        <v>3634494</v>
      </c>
      <c r="AI465">
        <v>1788672</v>
      </c>
      <c r="AJ465">
        <v>375067</v>
      </c>
      <c r="AK465">
        <v>91265</v>
      </c>
      <c r="AL465">
        <v>481917</v>
      </c>
      <c r="AM465">
        <v>122713</v>
      </c>
      <c r="AN465">
        <v>1557555</v>
      </c>
      <c r="AO465">
        <v>4417189</v>
      </c>
      <c r="AP465">
        <v>6980254</v>
      </c>
      <c r="AQ465">
        <v>11397443</v>
      </c>
      <c r="AR465">
        <v>-7762949</v>
      </c>
      <c r="AS465">
        <v>0</v>
      </c>
      <c r="AT465">
        <v>-366482</v>
      </c>
      <c r="AU465">
        <v>28695783</v>
      </c>
      <c r="AV465">
        <v>29801</v>
      </c>
      <c r="AW465">
        <v>20285566</v>
      </c>
      <c r="AX465">
        <v>0</v>
      </c>
      <c r="AY465">
        <v>0</v>
      </c>
      <c r="AZ465">
        <v>48644668</v>
      </c>
      <c r="BA465">
        <v>40881719</v>
      </c>
      <c r="BB465">
        <v>86107323</v>
      </c>
      <c r="BC465">
        <v>126989042</v>
      </c>
      <c r="BD465">
        <v>425583</v>
      </c>
      <c r="BE465" s="1006">
        <v>67240850</v>
      </c>
      <c r="BF465">
        <v>144356</v>
      </c>
      <c r="BG465">
        <v>0</v>
      </c>
      <c r="BH465">
        <v>13800</v>
      </c>
      <c r="BI465">
        <v>67824589</v>
      </c>
      <c r="BJ465">
        <v>0</v>
      </c>
      <c r="BK465">
        <v>3227593</v>
      </c>
      <c r="BL465">
        <v>0</v>
      </c>
      <c r="BM465">
        <v>3227593</v>
      </c>
      <c r="BN465">
        <v>0</v>
      </c>
      <c r="BO465">
        <v>0</v>
      </c>
      <c r="BP465">
        <v>14475124</v>
      </c>
      <c r="BQ465">
        <v>14475124</v>
      </c>
      <c r="BR465">
        <v>1567</v>
      </c>
      <c r="BS465">
        <v>0</v>
      </c>
      <c r="BT465">
        <v>0</v>
      </c>
      <c r="BU465">
        <v>0</v>
      </c>
      <c r="BV465">
        <v>0</v>
      </c>
      <c r="BW465">
        <v>8123</v>
      </c>
      <c r="BX465">
        <v>13511136</v>
      </c>
      <c r="BY465">
        <v>3.1</v>
      </c>
      <c r="BZ465">
        <v>50899</v>
      </c>
      <c r="CA465">
        <v>1.63</v>
      </c>
      <c r="CB465">
        <v>25</v>
      </c>
      <c r="CC465">
        <v>124178</v>
      </c>
      <c r="CD465">
        <v>198000</v>
      </c>
      <c r="CE465">
        <v>481917</v>
      </c>
      <c r="CF465">
        <v>973409</v>
      </c>
      <c r="CG465" t="s">
        <v>7884</v>
      </c>
    </row>
    <row r="466" spans="1:85" x14ac:dyDescent="0.25">
      <c r="A466" t="s">
        <v>7985</v>
      </c>
      <c r="B466" t="s">
        <v>7881</v>
      </c>
      <c r="C466" t="s">
        <v>8680</v>
      </c>
      <c r="D466" t="s">
        <v>8681</v>
      </c>
      <c r="E466" s="525">
        <v>45473</v>
      </c>
      <c r="F466" s="525">
        <v>45939</v>
      </c>
      <c r="G466">
        <v>37684</v>
      </c>
      <c r="H466">
        <v>0</v>
      </c>
      <c r="I466">
        <v>53445</v>
      </c>
      <c r="J466">
        <v>0</v>
      </c>
      <c r="K466">
        <v>75196</v>
      </c>
      <c r="L466">
        <v>0</v>
      </c>
      <c r="M466">
        <v>18465</v>
      </c>
      <c r="N466">
        <v>184790</v>
      </c>
      <c r="O466">
        <v>0</v>
      </c>
      <c r="P466">
        <v>56722</v>
      </c>
      <c r="Q466">
        <v>0</v>
      </c>
      <c r="R466">
        <v>163552</v>
      </c>
      <c r="S466">
        <v>0</v>
      </c>
      <c r="T466">
        <v>4195567</v>
      </c>
      <c r="U466">
        <v>0</v>
      </c>
      <c r="V466">
        <v>48852</v>
      </c>
      <c r="W466">
        <v>4464693</v>
      </c>
      <c r="X466">
        <v>4649483</v>
      </c>
      <c r="Y466">
        <v>20576</v>
      </c>
      <c r="Z466">
        <v>6000</v>
      </c>
      <c r="AA466">
        <v>0</v>
      </c>
      <c r="AB466">
        <v>0</v>
      </c>
      <c r="AC466">
        <v>198455</v>
      </c>
      <c r="AD466">
        <v>0</v>
      </c>
      <c r="AE466">
        <v>0</v>
      </c>
      <c r="AF466">
        <v>0</v>
      </c>
      <c r="AG466">
        <v>225031</v>
      </c>
      <c r="AH466">
        <v>4874514</v>
      </c>
      <c r="AI466">
        <v>537731</v>
      </c>
      <c r="AJ466">
        <v>238652</v>
      </c>
      <c r="AK466">
        <v>128900</v>
      </c>
      <c r="AL466">
        <v>204022</v>
      </c>
      <c r="AM466">
        <v>45699</v>
      </c>
      <c r="AN466">
        <v>486144</v>
      </c>
      <c r="AO466">
        <v>1641148</v>
      </c>
      <c r="AP466">
        <v>873351</v>
      </c>
      <c r="AQ466">
        <v>2514499</v>
      </c>
      <c r="AR466">
        <v>2360015</v>
      </c>
      <c r="AS466">
        <v>142569</v>
      </c>
      <c r="AT466">
        <v>0</v>
      </c>
      <c r="AU466">
        <v>-19799</v>
      </c>
      <c r="AV466">
        <v>0</v>
      </c>
      <c r="AW466">
        <v>11331942</v>
      </c>
      <c r="AX466">
        <v>0</v>
      </c>
      <c r="AY466">
        <v>0</v>
      </c>
      <c r="AZ466">
        <v>11454712</v>
      </c>
      <c r="BA466">
        <v>13814727</v>
      </c>
      <c r="BB466">
        <v>28997798</v>
      </c>
      <c r="BC466">
        <v>42709467</v>
      </c>
      <c r="BD466">
        <v>0</v>
      </c>
      <c r="BE466">
        <v>0</v>
      </c>
      <c r="BF466">
        <v>0</v>
      </c>
      <c r="BG466">
        <v>0</v>
      </c>
      <c r="BH466">
        <v>286790</v>
      </c>
      <c r="BI466">
        <v>286790</v>
      </c>
      <c r="BJ466">
        <v>0</v>
      </c>
      <c r="BK466">
        <v>0</v>
      </c>
      <c r="BL466">
        <v>0</v>
      </c>
      <c r="BM466">
        <v>0</v>
      </c>
      <c r="BN466">
        <v>0</v>
      </c>
      <c r="BO466">
        <v>0</v>
      </c>
      <c r="BP466">
        <v>0</v>
      </c>
      <c r="BQ466">
        <v>0</v>
      </c>
      <c r="BR466">
        <v>0</v>
      </c>
      <c r="BS466">
        <v>0</v>
      </c>
      <c r="BT466">
        <v>0</v>
      </c>
      <c r="BU466">
        <v>0</v>
      </c>
      <c r="BV466">
        <v>0</v>
      </c>
      <c r="BW466">
        <v>0</v>
      </c>
      <c r="BX466">
        <v>0</v>
      </c>
      <c r="BY466">
        <v>0</v>
      </c>
      <c r="BZ466">
        <v>0</v>
      </c>
      <c r="CA466">
        <v>0</v>
      </c>
      <c r="CB466">
        <v>0</v>
      </c>
      <c r="CC466">
        <v>0</v>
      </c>
      <c r="CD466">
        <v>0</v>
      </c>
      <c r="CE466">
        <v>0</v>
      </c>
      <c r="CF466">
        <v>0</v>
      </c>
      <c r="CG466" t="s">
        <v>7884</v>
      </c>
    </row>
    <row r="467" spans="1:85" x14ac:dyDescent="0.25">
      <c r="A467" t="s">
        <v>7923</v>
      </c>
      <c r="B467" t="s">
        <v>7881</v>
      </c>
      <c r="C467" t="s">
        <v>8682</v>
      </c>
      <c r="D467" t="s">
        <v>8683</v>
      </c>
      <c r="E467" s="525">
        <v>45473</v>
      </c>
      <c r="F467" s="525">
        <v>45575</v>
      </c>
      <c r="G467">
        <v>259325</v>
      </c>
      <c r="H467">
        <v>0</v>
      </c>
      <c r="I467">
        <v>23750</v>
      </c>
      <c r="J467">
        <v>0</v>
      </c>
      <c r="K467">
        <v>0</v>
      </c>
      <c r="L467">
        <v>0</v>
      </c>
      <c r="M467">
        <v>23560</v>
      </c>
      <c r="N467">
        <v>306635</v>
      </c>
      <c r="O467">
        <v>0</v>
      </c>
      <c r="P467">
        <v>0</v>
      </c>
      <c r="Q467">
        <v>560185</v>
      </c>
      <c r="R467">
        <v>1387865</v>
      </c>
      <c r="S467">
        <v>0</v>
      </c>
      <c r="T467">
        <v>3588867</v>
      </c>
      <c r="U467">
        <v>30961</v>
      </c>
      <c r="V467">
        <v>478224</v>
      </c>
      <c r="W467">
        <v>6046102</v>
      </c>
      <c r="X467">
        <v>6352737</v>
      </c>
      <c r="Y467">
        <v>0</v>
      </c>
      <c r="Z467">
        <v>12574</v>
      </c>
      <c r="AA467">
        <v>0</v>
      </c>
      <c r="AB467">
        <v>0</v>
      </c>
      <c r="AC467">
        <v>204062</v>
      </c>
      <c r="AD467">
        <v>1351624</v>
      </c>
      <c r="AE467">
        <v>0</v>
      </c>
      <c r="AF467">
        <v>-49576</v>
      </c>
      <c r="AG467">
        <v>1518684</v>
      </c>
      <c r="AH467">
        <v>7871421</v>
      </c>
      <c r="AI467">
        <v>3812838</v>
      </c>
      <c r="AJ467">
        <v>607925</v>
      </c>
      <c r="AK467">
        <v>317973</v>
      </c>
      <c r="AL467">
        <v>874304</v>
      </c>
      <c r="AM467">
        <v>234650</v>
      </c>
      <c r="AN467">
        <v>5200826</v>
      </c>
      <c r="AO467">
        <v>11048516</v>
      </c>
      <c r="AP467">
        <v>3705122</v>
      </c>
      <c r="AQ467">
        <v>14753638</v>
      </c>
      <c r="AR467">
        <v>-6882217</v>
      </c>
      <c r="AS467">
        <v>925280</v>
      </c>
      <c r="AT467">
        <v>-113649</v>
      </c>
      <c r="AU467">
        <v>7477146</v>
      </c>
      <c r="AV467">
        <v>0</v>
      </c>
      <c r="AW467">
        <v>1017137</v>
      </c>
      <c r="AX467">
        <v>0</v>
      </c>
      <c r="AY467">
        <v>0</v>
      </c>
      <c r="AZ467">
        <v>9305914</v>
      </c>
      <c r="BA467">
        <v>2423697</v>
      </c>
      <c r="BB467">
        <v>94968109</v>
      </c>
      <c r="BC467">
        <v>97391806</v>
      </c>
      <c r="BD467">
        <v>2971299</v>
      </c>
      <c r="BE467">
        <v>0</v>
      </c>
      <c r="BF467">
        <v>0</v>
      </c>
      <c r="BG467">
        <v>0</v>
      </c>
      <c r="BH467">
        <v>221886</v>
      </c>
      <c r="BI467">
        <v>3193185</v>
      </c>
      <c r="BJ467">
        <v>3937876</v>
      </c>
      <c r="BK467">
        <v>0</v>
      </c>
      <c r="BL467">
        <v>0</v>
      </c>
      <c r="BM467">
        <v>3937876</v>
      </c>
      <c r="BN467">
        <v>0</v>
      </c>
      <c r="BO467">
        <v>0</v>
      </c>
      <c r="BP467">
        <v>0</v>
      </c>
      <c r="BQ467">
        <v>0</v>
      </c>
      <c r="BR467">
        <v>14756939</v>
      </c>
      <c r="BS467">
        <v>0</v>
      </c>
      <c r="BT467">
        <v>36050</v>
      </c>
      <c r="BU467">
        <v>0</v>
      </c>
      <c r="BV467">
        <v>1219799</v>
      </c>
      <c r="BW467">
        <v>115600</v>
      </c>
      <c r="BX467">
        <v>114946626</v>
      </c>
      <c r="BY467">
        <v>2</v>
      </c>
      <c r="BZ467">
        <v>79090</v>
      </c>
      <c r="CA467">
        <v>2.65</v>
      </c>
      <c r="CB467">
        <v>42</v>
      </c>
      <c r="CC467">
        <v>63667</v>
      </c>
      <c r="CD467">
        <v>9800</v>
      </c>
      <c r="CE467">
        <v>964270</v>
      </c>
      <c r="CF467">
        <v>26044</v>
      </c>
      <c r="CG467" t="s">
        <v>7884</v>
      </c>
    </row>
    <row r="468" spans="1:85" x14ac:dyDescent="0.25">
      <c r="A468" t="s">
        <v>8684</v>
      </c>
    </row>
  </sheetData>
  <autoFilter ref="A5:CF5" xr:uid="{CADA43DA-971C-41EA-9016-4E6AA21EA1C9}"/>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7030A0"/>
    <pageSetUpPr fitToPage="1"/>
  </sheetPr>
  <dimension ref="B1:T65"/>
  <sheetViews>
    <sheetView showGridLines="0" tabSelected="1" zoomScale="120" zoomScaleNormal="120" workbookViewId="0">
      <selection activeCell="M43" sqref="M43"/>
    </sheetView>
  </sheetViews>
  <sheetFormatPr defaultColWidth="1.6640625" defaultRowHeight="10.199999999999999" outlineLevelCol="1" x14ac:dyDescent="0.25"/>
  <cols>
    <col min="1" max="1" width="1.44140625" style="817" customWidth="1"/>
    <col min="2" max="2" width="1.6640625" style="817" customWidth="1"/>
    <col min="3" max="3" width="4.44140625" style="817" customWidth="1"/>
    <col min="4" max="4" width="35.109375" style="817" bestFit="1" customWidth="1"/>
    <col min="5" max="5" width="12.33203125" style="817" customWidth="1"/>
    <col min="6" max="6" width="11.5546875" style="817" customWidth="1"/>
    <col min="7" max="7" width="7.5546875" style="860" customWidth="1"/>
    <col min="8" max="8" width="8.33203125" style="820" customWidth="1" outlineLevel="1"/>
    <col min="9" max="9" width="1.6640625" style="817" customWidth="1"/>
    <col min="10" max="10" width="5" style="817" customWidth="1"/>
    <col min="11" max="11" width="35.5546875" style="817" customWidth="1"/>
    <col min="12" max="13" width="11.88671875" style="817" bestFit="1" customWidth="1"/>
    <col min="14" max="14" width="8.44140625" style="860" customWidth="1"/>
    <col min="15" max="15" width="8.33203125" style="820" customWidth="1" outlineLevel="1"/>
    <col min="16" max="16384" width="1.6640625" style="817"/>
  </cols>
  <sheetData>
    <row r="1" spans="2:15" s="811" customFormat="1" ht="8.4" thickBot="1" x14ac:dyDescent="0.3">
      <c r="C1" s="812"/>
      <c r="G1" s="859"/>
      <c r="N1" s="859"/>
    </row>
    <row r="2" spans="2:15" ht="10.5" customHeight="1" thickTop="1" x14ac:dyDescent="0.25">
      <c r="B2" s="813"/>
      <c r="C2" s="814" t="s">
        <v>792</v>
      </c>
      <c r="D2" s="815"/>
      <c r="E2" s="1055">
        <f>General!C4</f>
        <v>0</v>
      </c>
      <c r="F2" s="1056"/>
      <c r="G2" s="1056"/>
      <c r="H2" s="1057"/>
      <c r="I2" s="815"/>
      <c r="J2" s="815"/>
      <c r="K2" s="814" t="s">
        <v>793</v>
      </c>
      <c r="L2" s="808">
        <f>'Stmt of Revs Exps'!D4</f>
        <v>0</v>
      </c>
      <c r="M2" s="815"/>
      <c r="N2" s="871"/>
      <c r="O2" s="816"/>
    </row>
    <row r="3" spans="2:15" ht="10.5" customHeight="1" x14ac:dyDescent="0.25">
      <c r="B3" s="818"/>
      <c r="C3" s="819" t="s">
        <v>1058</v>
      </c>
      <c r="E3" s="809">
        <f>General!C5</f>
        <v>0</v>
      </c>
      <c r="K3" s="819" t="s">
        <v>388</v>
      </c>
      <c r="L3" s="810"/>
      <c r="O3" s="821"/>
    </row>
    <row r="4" spans="2:15" ht="10.5" customHeight="1" thickBot="1" x14ac:dyDescent="0.3">
      <c r="B4" s="822"/>
      <c r="C4" s="823" t="s">
        <v>389</v>
      </c>
      <c r="D4" s="823"/>
      <c r="E4" s="823"/>
      <c r="F4" s="824"/>
      <c r="G4" s="861"/>
      <c r="H4" s="824"/>
      <c r="I4" s="824"/>
      <c r="J4" s="825"/>
      <c r="K4" s="825"/>
      <c r="L4" s="824"/>
      <c r="M4" s="824"/>
      <c r="N4" s="861"/>
      <c r="O4" s="826"/>
    </row>
    <row r="5" spans="2:15" ht="8.1" customHeight="1" thickTop="1" x14ac:dyDescent="0.25">
      <c r="B5" s="813"/>
      <c r="C5" s="827"/>
      <c r="D5" s="815"/>
      <c r="E5" s="815"/>
      <c r="F5" s="820"/>
      <c r="G5" s="862"/>
      <c r="H5" s="821"/>
      <c r="I5" s="820"/>
      <c r="J5" s="820"/>
      <c r="K5" s="820"/>
      <c r="L5" s="820"/>
      <c r="M5" s="820"/>
      <c r="N5" s="862"/>
      <c r="O5" s="816"/>
    </row>
    <row r="6" spans="2:15" ht="10.5" customHeight="1" x14ac:dyDescent="0.25">
      <c r="B6" s="818"/>
      <c r="C6" s="828" t="s">
        <v>390</v>
      </c>
      <c r="D6" s="819" t="s">
        <v>391</v>
      </c>
      <c r="E6" s="829" t="str">
        <f>MID(Instructions!B1,1,6)</f>
        <v>FY2025</v>
      </c>
      <c r="F6" s="829" t="str">
        <f>"FY"&amp;RIGHT(E6,4)-1</f>
        <v>FY2024</v>
      </c>
      <c r="G6" s="863" t="s">
        <v>392</v>
      </c>
      <c r="H6" s="830" t="s">
        <v>611</v>
      </c>
      <c r="I6" s="820"/>
      <c r="J6" s="828" t="s">
        <v>393</v>
      </c>
      <c r="K6" s="831" t="s">
        <v>1065</v>
      </c>
      <c r="L6" s="829" t="str">
        <f>E6</f>
        <v>FY2025</v>
      </c>
      <c r="M6" s="829" t="str">
        <f>F6</f>
        <v>FY2024</v>
      </c>
      <c r="N6" s="872" t="s">
        <v>392</v>
      </c>
      <c r="O6" s="830" t="s">
        <v>611</v>
      </c>
    </row>
    <row r="7" spans="2:15" ht="10.5" customHeight="1" x14ac:dyDescent="0.25">
      <c r="B7" s="818"/>
      <c r="C7" s="828" t="s">
        <v>407</v>
      </c>
      <c r="D7" s="817" t="s">
        <v>408</v>
      </c>
      <c r="E7" s="842">
        <f>'Stmt of Revs Exps'!D14+'Stmt of Revs Exps'!D15</f>
        <v>0</v>
      </c>
      <c r="F7" s="847">
        <f>IFERROR(INDEX(FAA!G:G,MATCH(LEFT($E$3,3),FAA!$D:$D,FALSE)),0)</f>
        <v>0</v>
      </c>
      <c r="G7" s="864" t="e">
        <f t="shared" ref="G7:G12" si="0">SUM(E7/F7-1)</f>
        <v>#DIV/0!</v>
      </c>
      <c r="H7" s="821" t="s">
        <v>584</v>
      </c>
      <c r="J7" s="828" t="s">
        <v>409</v>
      </c>
      <c r="K7" s="817" t="s">
        <v>1068</v>
      </c>
      <c r="L7" s="842">
        <f>'Stmt of Revs Exps'!K49</f>
        <v>0</v>
      </c>
      <c r="M7" s="847">
        <f>IFERROR(INDEX(FAA!AS:AS,MATCH(LEFT($E$3,3),FAA!$D:$D,FALSE)),0)</f>
        <v>0</v>
      </c>
      <c r="N7" s="865" t="e">
        <f t="shared" ref="N7:N14" si="1">SUM(L7/M7-1)</f>
        <v>#DIV/0!</v>
      </c>
      <c r="O7" s="821" t="s">
        <v>174</v>
      </c>
    </row>
    <row r="8" spans="2:15" ht="10.5" customHeight="1" x14ac:dyDescent="0.25">
      <c r="B8" s="818"/>
      <c r="C8" s="828">
        <v>1.2</v>
      </c>
      <c r="D8" s="817" t="s">
        <v>542</v>
      </c>
      <c r="E8" s="842">
        <f>'Stmt of Revs Exps'!D22</f>
        <v>0</v>
      </c>
      <c r="F8" s="843">
        <f>IFERROR(INDEX(FAA!I:I,MATCH(LEFT($E$3,3),FAA!$D:$D,FALSE)),0)</f>
        <v>0</v>
      </c>
      <c r="G8" s="865" t="e">
        <f t="shared" si="0"/>
        <v>#DIV/0!</v>
      </c>
      <c r="H8" s="821" t="s">
        <v>846</v>
      </c>
      <c r="J8" s="828" t="s">
        <v>543</v>
      </c>
      <c r="K8" s="817" t="s">
        <v>544</v>
      </c>
      <c r="L8" s="845">
        <f>'Stmt of Revs Exps'!K53</f>
        <v>0</v>
      </c>
      <c r="M8" s="843">
        <f>IFERROR(INDEX(FAA!AT:AT,MATCH(LEFT($E$3,3),FAA!$D:$D,FALSE)),0)</f>
        <v>0</v>
      </c>
      <c r="N8" s="865" t="e">
        <f t="shared" si="1"/>
        <v>#DIV/0!</v>
      </c>
      <c r="O8" s="832" t="s">
        <v>928</v>
      </c>
    </row>
    <row r="9" spans="2:15" ht="10.5" customHeight="1" x14ac:dyDescent="0.25">
      <c r="B9" s="818"/>
      <c r="C9" s="828">
        <v>1.3</v>
      </c>
      <c r="D9" s="817" t="s">
        <v>545</v>
      </c>
      <c r="E9" s="842">
        <f>'Stmt of Revs Exps'!D24</f>
        <v>0</v>
      </c>
      <c r="F9" s="843">
        <f>IFERROR(INDEX(FAA!K:K,MATCH(LEFT($E$3,3),FAA!$D:$D,FALSE)),0)</f>
        <v>0</v>
      </c>
      <c r="G9" s="865" t="e">
        <f t="shared" si="0"/>
        <v>#DIV/0!</v>
      </c>
      <c r="H9" s="821" t="s">
        <v>848</v>
      </c>
      <c r="J9" s="828" t="s">
        <v>546</v>
      </c>
      <c r="K9" s="817" t="s">
        <v>547</v>
      </c>
      <c r="L9" s="842">
        <f>'Stmt of Revs Exps'!K50</f>
        <v>0</v>
      </c>
      <c r="M9" s="843">
        <f>IFERROR(INDEX(FAA!AU:AU,MATCH(LEFT($E$3,3),FAA!$D:$D,FALSE)),0)</f>
        <v>0</v>
      </c>
      <c r="N9" s="865" t="e">
        <f t="shared" si="1"/>
        <v>#DIV/0!</v>
      </c>
      <c r="O9" s="821" t="s">
        <v>175</v>
      </c>
    </row>
    <row r="10" spans="2:15" ht="10.5" customHeight="1" x14ac:dyDescent="0.25">
      <c r="B10" s="818"/>
      <c r="C10" s="828" t="s">
        <v>548</v>
      </c>
      <c r="D10" s="817" t="s">
        <v>549</v>
      </c>
      <c r="E10" s="842">
        <f>'Stmt of Revs Exps'!D23</f>
        <v>0</v>
      </c>
      <c r="F10" s="843">
        <f>IFERROR(INDEX(FAA!L:L,MATCH(LEFT($E$3,3),FAA!$D:$D,FALSE)),0)</f>
        <v>0</v>
      </c>
      <c r="G10" s="865" t="e">
        <f t="shared" si="0"/>
        <v>#DIV/0!</v>
      </c>
      <c r="H10" s="821" t="s">
        <v>847</v>
      </c>
      <c r="J10" s="828" t="s">
        <v>550</v>
      </c>
      <c r="K10" s="817" t="s">
        <v>882</v>
      </c>
      <c r="L10" s="842">
        <f>'Stmt of Revs Exps'!K51</f>
        <v>0</v>
      </c>
      <c r="M10" s="843">
        <f>IFERROR(INDEX(FAA!AV:AV,MATCH(LEFT($E$3,3),FAA!$D:$D,FALSE)),0)</f>
        <v>0</v>
      </c>
      <c r="N10" s="865" t="e">
        <f t="shared" si="1"/>
        <v>#DIV/0!</v>
      </c>
      <c r="O10" s="821" t="s">
        <v>176</v>
      </c>
    </row>
    <row r="11" spans="2:15" ht="10.5" customHeight="1" x14ac:dyDescent="0.25">
      <c r="B11" s="818"/>
      <c r="C11" s="828" t="s">
        <v>551</v>
      </c>
      <c r="D11" s="817" t="s">
        <v>675</v>
      </c>
      <c r="E11" s="842">
        <f>'Stmt of Revs Exps'!D29-'Stmt of Revs Exps'!D22-'Stmt of Revs Exps'!D23-'Stmt of Revs Exps'!D24</f>
        <v>0</v>
      </c>
      <c r="F11" s="844">
        <f>IFERROR(INDEX(FAA!M:M,MATCH(LEFT($E$3,3),FAA!$D:$D,FALSE)),0)</f>
        <v>0</v>
      </c>
      <c r="G11" s="865" t="e">
        <f t="shared" si="0"/>
        <v>#DIV/0!</v>
      </c>
      <c r="H11" s="821" t="s">
        <v>583</v>
      </c>
      <c r="J11" s="828" t="s">
        <v>676</v>
      </c>
      <c r="K11" s="817" t="s">
        <v>53</v>
      </c>
      <c r="L11" s="842">
        <f>'Stmt of Revs Exps'!K54</f>
        <v>0</v>
      </c>
      <c r="M11" s="843">
        <f>IFERROR(INDEX(FAA!AW:AW,MATCH(LEFT($E$3,3),FAA!$D:$D,FALSE)),0)</f>
        <v>0</v>
      </c>
      <c r="N11" s="865" t="e">
        <f t="shared" si="1"/>
        <v>#DIV/0!</v>
      </c>
      <c r="O11" s="821" t="s">
        <v>929</v>
      </c>
    </row>
    <row r="12" spans="2:15" ht="10.5" customHeight="1" x14ac:dyDescent="0.25">
      <c r="B12" s="818"/>
      <c r="C12" s="833">
        <v>1.6</v>
      </c>
      <c r="D12" s="834" t="s">
        <v>920</v>
      </c>
      <c r="E12" s="805">
        <f>SUM(E7:E11)</f>
        <v>0</v>
      </c>
      <c r="F12" s="805">
        <f>SUM(F7:F11)</f>
        <v>0</v>
      </c>
      <c r="G12" s="866" t="e">
        <f t="shared" si="0"/>
        <v>#DIV/0!</v>
      </c>
      <c r="H12" s="821" t="s">
        <v>536</v>
      </c>
      <c r="J12" s="828" t="s">
        <v>921</v>
      </c>
      <c r="K12" s="817" t="s">
        <v>623</v>
      </c>
      <c r="L12" s="842">
        <f>'Stmt of Revs Exps'!K55</f>
        <v>0</v>
      </c>
      <c r="M12" s="843">
        <f>IFERROR(INDEX(FAA!AX:AX,MATCH(LEFT($E$3,3),FAA!$D:$D,FALSE)),0)</f>
        <v>0</v>
      </c>
      <c r="N12" s="865" t="e">
        <f t="shared" si="1"/>
        <v>#DIV/0!</v>
      </c>
      <c r="O12" s="821" t="s">
        <v>930</v>
      </c>
    </row>
    <row r="13" spans="2:15" ht="10.5" customHeight="1" x14ac:dyDescent="0.25">
      <c r="B13" s="818"/>
      <c r="C13" s="828"/>
      <c r="E13" s="737"/>
      <c r="F13" s="737"/>
      <c r="H13" s="821"/>
      <c r="J13" s="828" t="s">
        <v>624</v>
      </c>
      <c r="K13" s="817" t="s">
        <v>883</v>
      </c>
      <c r="L13" s="845">
        <f>'Stmt of Revs Exps'!K52+'Stmt of Revs Exps'!K56+'Stmt of Revs Exps'!K57</f>
        <v>0</v>
      </c>
      <c r="M13" s="843">
        <f>IFERROR(INDEX(FAA!AY:AY,MATCH(LEFT($E$3,3),FAA!$D:$D,FALSE)),0)</f>
        <v>0</v>
      </c>
      <c r="N13" s="865" t="e">
        <f t="shared" si="1"/>
        <v>#DIV/0!</v>
      </c>
      <c r="O13" s="832" t="s">
        <v>674</v>
      </c>
    </row>
    <row r="14" spans="2:15" ht="10.5" customHeight="1" x14ac:dyDescent="0.25">
      <c r="B14" s="818"/>
      <c r="C14" s="828" t="s">
        <v>625</v>
      </c>
      <c r="D14" s="819" t="s">
        <v>626</v>
      </c>
      <c r="E14" s="737"/>
      <c r="F14" s="737"/>
      <c r="H14" s="821"/>
      <c r="J14" s="828" t="s">
        <v>627</v>
      </c>
      <c r="K14" s="819" t="s">
        <v>1066</v>
      </c>
      <c r="L14" s="805">
        <f>SUM(L7:L13)</f>
        <v>0</v>
      </c>
      <c r="M14" s="805">
        <f>SUM(M7:M13)</f>
        <v>0</v>
      </c>
      <c r="N14" s="866" t="e">
        <f t="shared" si="1"/>
        <v>#DIV/0!</v>
      </c>
      <c r="O14" s="821" t="s">
        <v>536</v>
      </c>
    </row>
    <row r="15" spans="2:15" ht="10.5" customHeight="1" x14ac:dyDescent="0.25">
      <c r="B15" s="818"/>
      <c r="C15" s="828" t="s">
        <v>628</v>
      </c>
      <c r="D15" s="817" t="s">
        <v>298</v>
      </c>
      <c r="E15" s="842">
        <f>'Stmt of Revs Exps'!D16</f>
        <v>0</v>
      </c>
      <c r="F15" s="843">
        <f>IFERROR(INDEX(FAA!O:O,MATCH(LEFT($E$3,3),FAA!$D:$D,FALSE)),0)</f>
        <v>0</v>
      </c>
      <c r="G15" s="865" t="e">
        <f t="shared" ref="G15:G23" si="2">SUM(E15/F15-1)</f>
        <v>#DIV/0!</v>
      </c>
      <c r="H15" s="821" t="s">
        <v>159</v>
      </c>
      <c r="J15" s="828"/>
      <c r="L15" s="736"/>
      <c r="M15" s="737"/>
      <c r="N15" s="873"/>
      <c r="O15" s="821"/>
    </row>
    <row r="16" spans="2:15" ht="10.5" customHeight="1" x14ac:dyDescent="0.25">
      <c r="B16" s="818"/>
      <c r="C16" s="828" t="s">
        <v>629</v>
      </c>
      <c r="D16" s="817" t="s">
        <v>299</v>
      </c>
      <c r="E16" s="842">
        <f>'Stmt of Revs Exps'!D17</f>
        <v>0</v>
      </c>
      <c r="F16" s="843">
        <f>IFERROR(INDEX(FAA!P:P,MATCH(LEFT($E$3,3),FAA!$D:$D,FALSE)),0)</f>
        <v>0</v>
      </c>
      <c r="G16" s="865" t="e">
        <f t="shared" si="2"/>
        <v>#DIV/0!</v>
      </c>
      <c r="H16" s="821" t="s">
        <v>160</v>
      </c>
      <c r="J16" s="828" t="s">
        <v>631</v>
      </c>
      <c r="K16" s="819" t="s">
        <v>632</v>
      </c>
      <c r="L16" s="737" t="s">
        <v>919</v>
      </c>
      <c r="M16" s="737"/>
      <c r="O16" s="821"/>
    </row>
    <row r="17" spans="2:20" ht="10.5" customHeight="1" x14ac:dyDescent="0.25">
      <c r="B17" s="818"/>
      <c r="C17" s="828" t="s">
        <v>633</v>
      </c>
      <c r="D17" s="817" t="s">
        <v>630</v>
      </c>
      <c r="E17" s="842">
        <f>'Stmt of Revs Exps'!D34</f>
        <v>0</v>
      </c>
      <c r="F17" s="843">
        <f>IFERROR(INDEX(FAA!Q:Q,MATCH(LEFT($E$3,3),FAA!$D:$D,FALSE)),0)</f>
        <v>0</v>
      </c>
      <c r="G17" s="865" t="e">
        <f t="shared" si="2"/>
        <v>#DIV/0!</v>
      </c>
      <c r="H17" s="821" t="s">
        <v>165</v>
      </c>
      <c r="J17" s="828" t="s">
        <v>635</v>
      </c>
      <c r="K17" s="817" t="s">
        <v>26</v>
      </c>
      <c r="L17" s="842">
        <f>'Stmt of Revs Exps'!K60</f>
        <v>0</v>
      </c>
      <c r="M17" s="807">
        <f>SUM(F51+M14)</f>
        <v>0</v>
      </c>
      <c r="N17" s="865" t="e">
        <f>SUM(L17/M17-1)</f>
        <v>#DIV/0!</v>
      </c>
      <c r="O17" s="821" t="s">
        <v>861</v>
      </c>
    </row>
    <row r="18" spans="2:20" ht="10.5" customHeight="1" x14ac:dyDescent="0.25">
      <c r="B18" s="818"/>
      <c r="C18" s="828" t="s">
        <v>637</v>
      </c>
      <c r="D18" s="817" t="s">
        <v>634</v>
      </c>
      <c r="E18" s="842">
        <f>'Stmt of Revs Exps'!D35</f>
        <v>0</v>
      </c>
      <c r="F18" s="843">
        <f>IFERROR(INDEX(FAA!R:R,MATCH(LEFT($E$3,3),FAA!$D:$D,FALSE)),0)</f>
        <v>0</v>
      </c>
      <c r="G18" s="865" t="e">
        <f t="shared" si="2"/>
        <v>#DIV/0!</v>
      </c>
      <c r="H18" s="821" t="s">
        <v>178</v>
      </c>
      <c r="J18" s="828" t="s">
        <v>21</v>
      </c>
      <c r="K18" s="817" t="s">
        <v>636</v>
      </c>
      <c r="L18" s="842">
        <f>M19</f>
        <v>0</v>
      </c>
      <c r="M18" s="843">
        <f>IFERROR(INDEX(FAA!BB:BB,MATCH(LEFT($E$3,3),FAA!$D:$D,FALSE)),0)</f>
        <v>0</v>
      </c>
      <c r="N18" s="865" t="e">
        <f>SUM(L18/M18-1)</f>
        <v>#DIV/0!</v>
      </c>
      <c r="O18" s="821" t="s">
        <v>535</v>
      </c>
    </row>
    <row r="19" spans="2:20" ht="10.5" customHeight="1" x14ac:dyDescent="0.25">
      <c r="B19" s="818"/>
      <c r="C19" s="828" t="s">
        <v>23</v>
      </c>
      <c r="D19" s="817" t="s">
        <v>699</v>
      </c>
      <c r="E19" s="842">
        <f>'Stmt of Revs Exps'!D36</f>
        <v>0</v>
      </c>
      <c r="F19" s="843">
        <f>IFERROR(INDEX(FAA!S:S,MATCH(LEFT($E$3,3),FAA!$D:$D,FALSE)),0)</f>
        <v>0</v>
      </c>
      <c r="G19" s="865" t="e">
        <f t="shared" si="2"/>
        <v>#DIV/0!</v>
      </c>
      <c r="H19" s="821" t="s">
        <v>992</v>
      </c>
      <c r="J19" s="828" t="s">
        <v>25</v>
      </c>
      <c r="K19" s="817" t="s">
        <v>22</v>
      </c>
      <c r="L19" s="806">
        <f>L17+L18</f>
        <v>0</v>
      </c>
      <c r="M19" s="843">
        <f>IFERROR(INDEX(FAA!BC:BC,MATCH(LEFT($E$3,3),FAA!$D:$D,FALSE)),0)</f>
        <v>0</v>
      </c>
      <c r="N19" s="865" t="e">
        <f>SUM(L19/M19-1)</f>
        <v>#DIV/0!</v>
      </c>
      <c r="O19" s="821" t="s">
        <v>536</v>
      </c>
      <c r="Q19" s="820"/>
      <c r="R19" s="820"/>
      <c r="S19" s="820"/>
      <c r="T19" s="820"/>
    </row>
    <row r="20" spans="2:20" ht="10.5" customHeight="1" x14ac:dyDescent="0.25">
      <c r="B20" s="818"/>
      <c r="C20" s="828" t="s">
        <v>27</v>
      </c>
      <c r="D20" s="817" t="s">
        <v>24</v>
      </c>
      <c r="E20" s="842">
        <f>'Stmt of Revs Exps'!D37</f>
        <v>0</v>
      </c>
      <c r="F20" s="843">
        <f>IFERROR(INDEX(FAA!T:T,MATCH(LEFT($E$3,3),FAA!$D:$D,FALSE)),0)</f>
        <v>0</v>
      </c>
      <c r="G20" s="865" t="e">
        <f t="shared" si="2"/>
        <v>#DIV/0!</v>
      </c>
      <c r="H20" s="821" t="s">
        <v>993</v>
      </c>
      <c r="L20" s="739"/>
      <c r="M20" s="739"/>
      <c r="O20" s="821"/>
    </row>
    <row r="21" spans="2:20" ht="10.5" customHeight="1" x14ac:dyDescent="0.25">
      <c r="B21" s="818"/>
      <c r="C21" s="828" t="s">
        <v>28</v>
      </c>
      <c r="D21" s="817" t="s">
        <v>723</v>
      </c>
      <c r="E21" s="842">
        <f>'Stmt of Revs Exps'!D38</f>
        <v>0</v>
      </c>
      <c r="F21" s="843">
        <f>IFERROR(INDEX(FAA!U:U,MATCH(LEFT($E$3,3),FAA!$D:$D,FALSE)),0)</f>
        <v>0</v>
      </c>
      <c r="G21" s="865" t="e">
        <f t="shared" si="2"/>
        <v>#DIV/0!</v>
      </c>
      <c r="H21" s="821" t="s">
        <v>994</v>
      </c>
      <c r="J21" s="828" t="s">
        <v>30</v>
      </c>
      <c r="K21" s="819" t="s">
        <v>931</v>
      </c>
      <c r="L21" s="737"/>
      <c r="M21" s="737"/>
      <c r="O21" s="821"/>
    </row>
    <row r="22" spans="2:20" ht="10.5" customHeight="1" x14ac:dyDescent="0.25">
      <c r="B22" s="818"/>
      <c r="C22" s="828" t="s">
        <v>31</v>
      </c>
      <c r="D22" s="817" t="s">
        <v>29</v>
      </c>
      <c r="E22" s="842">
        <f>'Stmt of Revs Exps'!D39+'Stmt of Revs Exps'!D40</f>
        <v>0</v>
      </c>
      <c r="F22" s="843">
        <f>IFERROR(INDEX(FAA!V:V,MATCH(LEFT($E$3,3),FAA!$D:$D,FALSE)),0)</f>
        <v>0</v>
      </c>
      <c r="G22" s="865" t="e">
        <f t="shared" si="2"/>
        <v>#DIV/0!</v>
      </c>
      <c r="H22" s="821" t="s">
        <v>6701</v>
      </c>
      <c r="J22" s="828" t="s">
        <v>32</v>
      </c>
      <c r="K22" s="817" t="s">
        <v>889</v>
      </c>
      <c r="L22" s="842">
        <f>'Cap &amp; Ops Stats'!D15</f>
        <v>0</v>
      </c>
      <c r="M22" s="843">
        <f>IFERROR(INDEX(FAA!BD:BD,MATCH(LEFT($E$3,3),FAA!$D:$D,FALSE)),0)</f>
        <v>0</v>
      </c>
      <c r="N22" s="865" t="e">
        <f t="shared" ref="N22:N27" si="3">SUM(L22/M22-1)</f>
        <v>#DIV/0!</v>
      </c>
      <c r="O22" s="821" t="s">
        <v>1020</v>
      </c>
    </row>
    <row r="23" spans="2:20" ht="10.5" customHeight="1" x14ac:dyDescent="0.25">
      <c r="B23" s="818"/>
      <c r="C23" s="828" t="s">
        <v>297</v>
      </c>
      <c r="D23" s="834" t="s">
        <v>920</v>
      </c>
      <c r="E23" s="805">
        <f>SUM(E15:E22)</f>
        <v>0</v>
      </c>
      <c r="F23" s="805">
        <f>SUM(F15:F22)</f>
        <v>0</v>
      </c>
      <c r="G23" s="866" t="e">
        <f t="shared" si="2"/>
        <v>#DIV/0!</v>
      </c>
      <c r="H23" s="821" t="s">
        <v>536</v>
      </c>
      <c r="J23" s="828" t="s">
        <v>33</v>
      </c>
      <c r="K23" s="817" t="s">
        <v>890</v>
      </c>
      <c r="L23" s="842">
        <f>'Cap &amp; Ops Stats'!D16</f>
        <v>0</v>
      </c>
      <c r="M23" s="843">
        <f>IFERROR(INDEX(FAA!BE:BE,MATCH(LEFT($E$3,3),FAA!$D:$D,FALSE)),0)</f>
        <v>0</v>
      </c>
      <c r="N23" s="865" t="e">
        <f t="shared" si="3"/>
        <v>#DIV/0!</v>
      </c>
      <c r="O23" s="821" t="s">
        <v>1021</v>
      </c>
    </row>
    <row r="24" spans="2:20" ht="10.5" customHeight="1" x14ac:dyDescent="0.25">
      <c r="B24" s="818"/>
      <c r="C24" s="828"/>
      <c r="E24" s="736"/>
      <c r="F24" s="737"/>
      <c r="H24" s="821"/>
      <c r="J24" s="828" t="s">
        <v>36</v>
      </c>
      <c r="K24" s="817" t="s">
        <v>881</v>
      </c>
      <c r="L24" s="842">
        <f>'Cap &amp; Ops Stats'!D17</f>
        <v>0</v>
      </c>
      <c r="M24" s="843">
        <f>IFERROR(INDEX(FAA!BF:BF,MATCH(LEFT($E$3,3),FAA!$D:$D,FALSE)),0)</f>
        <v>0</v>
      </c>
      <c r="N24" s="865" t="e">
        <f t="shared" si="3"/>
        <v>#DIV/0!</v>
      </c>
      <c r="O24" s="821" t="s">
        <v>1022</v>
      </c>
    </row>
    <row r="25" spans="2:20" ht="10.5" customHeight="1" x14ac:dyDescent="0.25">
      <c r="B25" s="818"/>
      <c r="C25" s="828" t="s">
        <v>34</v>
      </c>
      <c r="D25" s="819" t="s">
        <v>35</v>
      </c>
      <c r="E25" s="805">
        <f>SUM(E12+E23)</f>
        <v>0</v>
      </c>
      <c r="F25" s="805">
        <f>SUM(F12+F23)</f>
        <v>0</v>
      </c>
      <c r="G25" s="866" t="e">
        <f>SUM(E25/F25-1)</f>
        <v>#DIV/0!</v>
      </c>
      <c r="H25" s="821" t="s">
        <v>536</v>
      </c>
      <c r="J25" s="828" t="s">
        <v>37</v>
      </c>
      <c r="K25" s="817" t="s">
        <v>38</v>
      </c>
      <c r="L25" s="842">
        <f>'Cap &amp; Ops Stats'!D18</f>
        <v>0</v>
      </c>
      <c r="M25" s="843">
        <f>IFERROR(INDEX(FAA!BG:BG,MATCH(LEFT($E$3,3),FAA!$D:$D,FALSE)),0)</f>
        <v>0</v>
      </c>
      <c r="N25" s="865" t="e">
        <f t="shared" si="3"/>
        <v>#DIV/0!</v>
      </c>
      <c r="O25" s="821" t="s">
        <v>1023</v>
      </c>
    </row>
    <row r="26" spans="2:20" ht="10.5" customHeight="1" x14ac:dyDescent="0.25">
      <c r="B26" s="818"/>
      <c r="C26" s="828"/>
      <c r="E26" s="736"/>
      <c r="F26" s="737"/>
      <c r="H26" s="821"/>
      <c r="J26" s="828" t="s">
        <v>41</v>
      </c>
      <c r="K26" s="817" t="s">
        <v>883</v>
      </c>
      <c r="L26" s="842">
        <f>'Cap &amp; Ops Stats'!D19</f>
        <v>0</v>
      </c>
      <c r="M26" s="843">
        <f>IFERROR(INDEX(FAA!BH:BH,MATCH(LEFT($E$3,3),FAA!$D:$D,FALSE)),0)</f>
        <v>0</v>
      </c>
      <c r="N26" s="865" t="e">
        <f t="shared" si="3"/>
        <v>#DIV/0!</v>
      </c>
      <c r="O26" s="821" t="s">
        <v>1024</v>
      </c>
    </row>
    <row r="27" spans="2:20" ht="10.5" customHeight="1" x14ac:dyDescent="0.25">
      <c r="B27" s="818"/>
      <c r="C27" s="828" t="s">
        <v>39</v>
      </c>
      <c r="D27" s="819" t="s">
        <v>40</v>
      </c>
      <c r="E27" s="736"/>
      <c r="F27" s="737"/>
      <c r="H27" s="821"/>
      <c r="J27" s="828" t="s">
        <v>44</v>
      </c>
      <c r="K27" s="834" t="s">
        <v>920</v>
      </c>
      <c r="L27" s="805">
        <f>SUM(L22:L26)</f>
        <v>0</v>
      </c>
      <c r="M27" s="805">
        <f>SUM(M22:M26)</f>
        <v>0</v>
      </c>
      <c r="N27" s="866" t="e">
        <f t="shared" si="3"/>
        <v>#DIV/0!</v>
      </c>
      <c r="O27" s="821" t="s">
        <v>536</v>
      </c>
    </row>
    <row r="28" spans="2:20" ht="10.5" customHeight="1" x14ac:dyDescent="0.25">
      <c r="B28" s="818"/>
      <c r="C28" s="828" t="s">
        <v>42</v>
      </c>
      <c r="D28" s="817" t="s">
        <v>43</v>
      </c>
      <c r="E28" s="842">
        <f>'Stmt of Revs Exps'!K22</f>
        <v>0</v>
      </c>
      <c r="F28" s="843">
        <f>IFERROR(INDEX(FAA!Y:Y,MATCH(LEFT($E$3,3),FAA!$D:$D,FALSE)),0)</f>
        <v>0</v>
      </c>
      <c r="G28" s="865" t="e">
        <f t="shared" ref="G28:G36" si="4">SUM(E28/F28-1)</f>
        <v>#DIV/0!</v>
      </c>
      <c r="H28" s="832" t="s">
        <v>1007</v>
      </c>
      <c r="J28" s="828"/>
      <c r="L28" s="736"/>
      <c r="M28" s="736"/>
      <c r="N28" s="862"/>
      <c r="O28" s="821"/>
    </row>
    <row r="29" spans="2:20" ht="10.5" customHeight="1" x14ac:dyDescent="0.25">
      <c r="B29" s="818"/>
      <c r="C29" s="828" t="s">
        <v>45</v>
      </c>
      <c r="D29" s="817" t="s">
        <v>46</v>
      </c>
      <c r="E29" s="842">
        <f>'Stmt of Revs Exps'!D48</f>
        <v>0</v>
      </c>
      <c r="F29" s="843">
        <f>IFERROR(INDEX(FAA!Z:Z,MATCH(LEFT($E$3,3),FAA!$D:$D,FALSE)),0)</f>
        <v>0</v>
      </c>
      <c r="G29" s="865" t="e">
        <f t="shared" si="4"/>
        <v>#DIV/0!</v>
      </c>
      <c r="H29" s="832" t="s">
        <v>167</v>
      </c>
      <c r="J29" s="828" t="s">
        <v>484</v>
      </c>
      <c r="K29" s="819" t="s">
        <v>485</v>
      </c>
      <c r="L29" s="735"/>
      <c r="M29" s="735"/>
      <c r="N29" s="862"/>
      <c r="O29" s="821"/>
    </row>
    <row r="30" spans="2:20" ht="10.5" customHeight="1" x14ac:dyDescent="0.25">
      <c r="B30" s="818"/>
      <c r="C30" s="828" t="s">
        <v>47</v>
      </c>
      <c r="D30" s="817" t="s">
        <v>483</v>
      </c>
      <c r="E30" s="842">
        <f>'Stmt of Revs Exps'!D50+'Stmt of Revs Exps'!D49</f>
        <v>0</v>
      </c>
      <c r="F30" s="843">
        <f>IFERROR(INDEX(FAA!AA:AA,MATCH(LEFT($E$3,3),FAA!$D:$D,FALSE)),0)</f>
        <v>0</v>
      </c>
      <c r="G30" s="865" t="e">
        <f t="shared" si="4"/>
        <v>#DIV/0!</v>
      </c>
      <c r="H30" s="821" t="s">
        <v>6702</v>
      </c>
      <c r="J30" s="828" t="s">
        <v>488</v>
      </c>
      <c r="K30" s="817" t="s">
        <v>1069</v>
      </c>
      <c r="L30" s="842">
        <f>Debt!F9+Debt!G9+Debt!I9</f>
        <v>0</v>
      </c>
      <c r="M30" s="843">
        <f>IFERROR(INDEX(FAA!BJ:BJ,MATCH(LEFT($E$3,3),FAA!$D:$D,FALSE)),0)</f>
        <v>0</v>
      </c>
      <c r="N30" s="865" t="e">
        <f>SUM(L30/M30-1)</f>
        <v>#DIV/0!</v>
      </c>
      <c r="O30" s="821" t="s">
        <v>6789</v>
      </c>
    </row>
    <row r="31" spans="2:20" ht="10.5" customHeight="1" x14ac:dyDescent="0.25">
      <c r="B31" s="818"/>
      <c r="C31" s="828" t="s">
        <v>486</v>
      </c>
      <c r="D31" s="817" t="s">
        <v>487</v>
      </c>
      <c r="E31" s="842">
        <f>'Stmt of Revs Exps'!D51</f>
        <v>0</v>
      </c>
      <c r="F31" s="843">
        <f>IFERROR(INDEX(FAA!AB:AB,MATCH(LEFT($E$3,3),FAA!$D:$D,FALSE)),0)</f>
        <v>0</v>
      </c>
      <c r="G31" s="865" t="e">
        <f t="shared" si="4"/>
        <v>#DIV/0!</v>
      </c>
      <c r="H31" s="821" t="s">
        <v>170</v>
      </c>
      <c r="J31" s="828" t="s">
        <v>490</v>
      </c>
      <c r="K31" s="817" t="s">
        <v>491</v>
      </c>
      <c r="L31" s="842">
        <f>Debt!E9</f>
        <v>0</v>
      </c>
      <c r="M31" s="843">
        <f>IFERROR(INDEX(FAA!BK:BK,MATCH(LEFT($E$3,3),FAA!$D:$D,FALSE)),0)</f>
        <v>0</v>
      </c>
      <c r="N31" s="865" t="e">
        <f>SUM(L31/M31-1)</f>
        <v>#DIV/0!</v>
      </c>
      <c r="O31" s="821" t="s">
        <v>6787</v>
      </c>
    </row>
    <row r="32" spans="2:20" ht="10.5" customHeight="1" x14ac:dyDescent="0.25">
      <c r="B32" s="818"/>
      <c r="C32" s="828" t="s">
        <v>489</v>
      </c>
      <c r="D32" s="817" t="s">
        <v>722</v>
      </c>
      <c r="E32" s="842">
        <f>'Stmt of Revs Exps'!D55+'Stmt of Revs Exps'!D56</f>
        <v>0</v>
      </c>
      <c r="F32" s="843">
        <f>IFERROR(INDEX(FAA!AC:AC,MATCH(LEFT($E$3,3),FAA!$D:$D,FALSE)),0)</f>
        <v>0</v>
      </c>
      <c r="G32" s="865" t="e">
        <f t="shared" si="4"/>
        <v>#DIV/0!</v>
      </c>
      <c r="H32" s="821" t="s">
        <v>1001</v>
      </c>
      <c r="J32" s="828" t="s">
        <v>494</v>
      </c>
      <c r="K32" s="817" t="s">
        <v>495</v>
      </c>
      <c r="L32" s="842">
        <f>Debt!H9</f>
        <v>0</v>
      </c>
      <c r="M32" s="843">
        <f>IFERROR(INDEX(FAA!BL:BL,MATCH(LEFT($E$3,3),FAA!$D:$D,FALSE)),0)</f>
        <v>0</v>
      </c>
      <c r="N32" s="865" t="e">
        <f>SUM(L32/M32-1)</f>
        <v>#DIV/0!</v>
      </c>
      <c r="O32" s="821" t="s">
        <v>6786</v>
      </c>
    </row>
    <row r="33" spans="2:15" ht="10.5" customHeight="1" x14ac:dyDescent="0.25">
      <c r="B33" s="818"/>
      <c r="C33" s="828" t="s">
        <v>492</v>
      </c>
      <c r="D33" s="817" t="s">
        <v>493</v>
      </c>
      <c r="E33" s="842">
        <f>'Stmt of Revs Exps'!K18</f>
        <v>0</v>
      </c>
      <c r="F33" s="843">
        <f>IFERROR(INDEX(FAA!AD:AD,MATCH(LEFT($E$3,3),FAA!$D:$D,FALSE)),0)</f>
        <v>0</v>
      </c>
      <c r="G33" s="865" t="e">
        <f t="shared" si="4"/>
        <v>#DIV/0!</v>
      </c>
      <c r="H33" s="821" t="s">
        <v>1005</v>
      </c>
      <c r="J33" s="828" t="s">
        <v>498</v>
      </c>
      <c r="K33" s="819" t="s">
        <v>499</v>
      </c>
      <c r="L33" s="805">
        <f>SUM(L30:L32)</f>
        <v>0</v>
      </c>
      <c r="M33" s="805">
        <f>SUM(M30:M32)</f>
        <v>0</v>
      </c>
      <c r="N33" s="866" t="e">
        <f>SUM(L33/M33-1)</f>
        <v>#DIV/0!</v>
      </c>
      <c r="O33" s="821" t="s">
        <v>6788</v>
      </c>
    </row>
    <row r="34" spans="2:15" ht="10.5" customHeight="1" x14ac:dyDescent="0.25">
      <c r="B34" s="818"/>
      <c r="C34" s="828" t="s">
        <v>496</v>
      </c>
      <c r="D34" s="817" t="s">
        <v>497</v>
      </c>
      <c r="E34" s="842">
        <f>'Stmt of Revs Exps'!K21</f>
        <v>0</v>
      </c>
      <c r="F34" s="843">
        <f>IFERROR(INDEX(FAA!AE:AE,MATCH(LEFT($E$3,3),FAA!$D:$D,FALSE)),0)</f>
        <v>0</v>
      </c>
      <c r="G34" s="865" t="e">
        <f t="shared" si="4"/>
        <v>#DIV/0!</v>
      </c>
      <c r="H34" s="821" t="s">
        <v>1006</v>
      </c>
      <c r="J34" s="828"/>
      <c r="L34" s="736"/>
      <c r="M34" s="736"/>
      <c r="N34" s="862"/>
      <c r="O34" s="821"/>
    </row>
    <row r="35" spans="2:15" ht="10.5" customHeight="1" x14ac:dyDescent="0.25">
      <c r="B35" s="818"/>
      <c r="C35" s="828" t="s">
        <v>500</v>
      </c>
      <c r="D35" s="817" t="s">
        <v>883</v>
      </c>
      <c r="E35" s="845">
        <f>'Stmt of Revs Exps'!K23+'Stmt of Revs Exps'!K24+'Stmt of Revs Exps'!K25</f>
        <v>0</v>
      </c>
      <c r="F35" s="843">
        <f>IFERROR(INDEX(FAA!AF:AF,MATCH(LEFT($E$3,3),FAA!$D:$D,FALSE)),0)</f>
        <v>0</v>
      </c>
      <c r="G35" s="865" t="e">
        <f t="shared" si="4"/>
        <v>#DIV/0!</v>
      </c>
      <c r="H35" s="821" t="s">
        <v>585</v>
      </c>
      <c r="J35" s="828" t="s">
        <v>502</v>
      </c>
      <c r="K35" s="819" t="s">
        <v>7194</v>
      </c>
      <c r="L35" s="736"/>
      <c r="M35" s="736"/>
      <c r="N35" s="862"/>
      <c r="O35" s="821"/>
    </row>
    <row r="36" spans="2:15" ht="10.5" customHeight="1" x14ac:dyDescent="0.25">
      <c r="B36" s="818"/>
      <c r="C36" s="828" t="s">
        <v>501</v>
      </c>
      <c r="D36" s="834" t="s">
        <v>920</v>
      </c>
      <c r="E36" s="805">
        <f>SUM(E28:E35)</f>
        <v>0</v>
      </c>
      <c r="F36" s="805">
        <f>SUM(F28:F35)</f>
        <v>0</v>
      </c>
      <c r="G36" s="866" t="e">
        <f t="shared" si="4"/>
        <v>#DIV/0!</v>
      </c>
      <c r="H36" s="821" t="s">
        <v>536</v>
      </c>
      <c r="J36" s="828" t="s">
        <v>503</v>
      </c>
      <c r="K36" s="817" t="s">
        <v>1079</v>
      </c>
      <c r="L36" s="842">
        <f>'Cap &amp; Ops Stats'!D30</f>
        <v>0</v>
      </c>
      <c r="M36" s="843">
        <f>IFERROR(INDEX(FAA!BN:BN,MATCH(LEFT($E$3,3),FAA!$D:$D,FALSE)),0)</f>
        <v>0</v>
      </c>
      <c r="N36" s="865" t="e">
        <f>SUM(L36/M36-1)</f>
        <v>#DIV/0!</v>
      </c>
      <c r="O36" s="821" t="s">
        <v>7453</v>
      </c>
    </row>
    <row r="37" spans="2:15" ht="10.5" customHeight="1" x14ac:dyDescent="0.25">
      <c r="B37" s="818"/>
      <c r="C37" s="828"/>
      <c r="E37" s="736"/>
      <c r="F37" s="737"/>
      <c r="H37" s="821"/>
      <c r="J37" s="828" t="s">
        <v>506</v>
      </c>
      <c r="K37" s="817" t="s">
        <v>1080</v>
      </c>
      <c r="L37" s="842">
        <f>'Cap &amp; Ops Stats'!D31</f>
        <v>0</v>
      </c>
      <c r="M37" s="843">
        <f>IFERROR(INDEX(FAA!BO:BO,MATCH(LEFT($E$3,3),FAA!$D:$D,FALSE)),0)+IFERROR(INDEX(FAA!BP:BP,MATCH(LEFT($E$3,3),FAA!$D:$D,FALSE)),0)</f>
        <v>0</v>
      </c>
      <c r="N37" s="867" t="e">
        <f>SUM(L37/M37-1)</f>
        <v>#DIV/0!</v>
      </c>
      <c r="O37" s="821" t="s">
        <v>7454</v>
      </c>
    </row>
    <row r="38" spans="2:15" ht="10.5" customHeight="1" x14ac:dyDescent="0.25">
      <c r="B38" s="818"/>
      <c r="C38" s="828" t="s">
        <v>504</v>
      </c>
      <c r="D38" s="819" t="s">
        <v>505</v>
      </c>
      <c r="E38" s="805">
        <f>SUM(E25+E36)</f>
        <v>0</v>
      </c>
      <c r="F38" s="805">
        <f>SUM(F25+F36)</f>
        <v>0</v>
      </c>
      <c r="G38" s="866" t="e">
        <f>SUM(E38/F38-1)</f>
        <v>#DIV/0!</v>
      </c>
      <c r="H38" s="821" t="s">
        <v>536</v>
      </c>
      <c r="J38" s="828" t="s">
        <v>412</v>
      </c>
      <c r="K38" s="834" t="s">
        <v>920</v>
      </c>
      <c r="L38" s="805">
        <f>SUM(L36:L37)</f>
        <v>0</v>
      </c>
      <c r="M38" s="805">
        <f>SUM(M36:M37)</f>
        <v>0</v>
      </c>
      <c r="N38" s="866" t="e">
        <f>SUM(L38/M38-1)</f>
        <v>#DIV/0!</v>
      </c>
      <c r="O38" s="821" t="s">
        <v>1029</v>
      </c>
    </row>
    <row r="39" spans="2:15" ht="10.5" customHeight="1" x14ac:dyDescent="0.25">
      <c r="B39" s="818"/>
      <c r="C39" s="828" t="s">
        <v>919</v>
      </c>
      <c r="E39" s="736"/>
      <c r="F39" s="737"/>
      <c r="H39" s="821"/>
      <c r="J39" s="828"/>
      <c r="L39" s="736"/>
      <c r="M39" s="736"/>
      <c r="N39" s="862"/>
      <c r="O39" s="821"/>
    </row>
    <row r="40" spans="2:15" ht="10.5" customHeight="1" x14ac:dyDescent="0.25">
      <c r="B40" s="818"/>
      <c r="C40" s="828" t="s">
        <v>413</v>
      </c>
      <c r="D40" s="819" t="s">
        <v>414</v>
      </c>
      <c r="E40" s="736"/>
      <c r="F40" s="737"/>
      <c r="H40" s="821"/>
      <c r="J40" s="828">
        <v>13</v>
      </c>
      <c r="K40" s="819" t="s">
        <v>1074</v>
      </c>
      <c r="L40" s="842">
        <f>'Cap &amp; Ops Stats'!D9</f>
        <v>0</v>
      </c>
      <c r="M40" s="843">
        <f>IFERROR(INDEX(FAA!BR:BR,MATCH(LEFT($E$3,3),FAA!$D:$D,FALSE)),0)</f>
        <v>0</v>
      </c>
      <c r="N40" s="865" t="e">
        <f>SUM(L40/M40-1)</f>
        <v>#DIV/0!</v>
      </c>
      <c r="O40" s="821" t="s">
        <v>538</v>
      </c>
    </row>
    <row r="41" spans="2:15" ht="10.5" customHeight="1" x14ac:dyDescent="0.25">
      <c r="B41" s="818"/>
      <c r="C41" s="828" t="s">
        <v>415</v>
      </c>
      <c r="D41" s="817" t="s">
        <v>416</v>
      </c>
      <c r="E41" s="842">
        <f>'Stmt of Revs Exps'!K34</f>
        <v>0</v>
      </c>
      <c r="F41" s="843">
        <f>IFERROR(INDEX(FAA!AI:AI,MATCH(LEFT($E$3,3),FAA!$D:$D,FALSE)),0)</f>
        <v>0</v>
      </c>
      <c r="G41" s="865" t="e">
        <f t="shared" ref="G41:G49" si="5">SUM(E41/F41-1)</f>
        <v>#DIV/0!</v>
      </c>
      <c r="H41" s="821" t="s">
        <v>171</v>
      </c>
      <c r="J41" s="835"/>
      <c r="L41" s="736"/>
      <c r="M41" s="737"/>
      <c r="O41" s="821"/>
    </row>
    <row r="42" spans="2:15" ht="10.5" customHeight="1" x14ac:dyDescent="0.25">
      <c r="B42" s="818"/>
      <c r="C42" s="828" t="s">
        <v>417</v>
      </c>
      <c r="D42" s="817" t="s">
        <v>555</v>
      </c>
      <c r="E42" s="842">
        <f>'Stmt of Revs Exps'!K37</f>
        <v>0</v>
      </c>
      <c r="F42" s="843">
        <f>IFERROR(INDEX(FAA!AJ:AJ,MATCH(LEFT($E$3,3),FAA!$D:$D,FALSE)),0)</f>
        <v>0</v>
      </c>
      <c r="G42" s="865" t="e">
        <f t="shared" si="5"/>
        <v>#DIV/0!</v>
      </c>
      <c r="H42" s="821" t="s">
        <v>1011</v>
      </c>
      <c r="J42" s="828" t="s">
        <v>653</v>
      </c>
      <c r="K42" s="819" t="s">
        <v>654</v>
      </c>
      <c r="L42" s="736"/>
      <c r="M42" s="737"/>
      <c r="O42" s="821"/>
    </row>
    <row r="43" spans="2:15" ht="10.5" customHeight="1" x14ac:dyDescent="0.25">
      <c r="B43" s="818"/>
      <c r="C43" s="828" t="s">
        <v>651</v>
      </c>
      <c r="D43" s="817" t="s">
        <v>656</v>
      </c>
      <c r="E43" s="842">
        <f>'Stmt of Revs Exps'!K36</f>
        <v>0</v>
      </c>
      <c r="F43" s="843">
        <f>IFERROR(INDEX(FAA!AK:AK,MATCH(LEFT($E$3,3),FAA!$D:$D,FALSE)),0)</f>
        <v>0</v>
      </c>
      <c r="G43" s="865" t="e">
        <f t="shared" si="5"/>
        <v>#DIV/0!</v>
      </c>
      <c r="H43" s="821" t="s">
        <v>173</v>
      </c>
      <c r="J43" s="835" t="s">
        <v>657</v>
      </c>
      <c r="K43" s="817" t="s">
        <v>658</v>
      </c>
      <c r="L43" s="842">
        <f>'Cap &amp; Ops Stats'!D12</f>
        <v>0</v>
      </c>
      <c r="M43" s="843">
        <f>IFERROR(INDEX(FAA!BS:BS,MATCH(LEFT($E$3,3),FAA!$D:$D,FALSE)),0)</f>
        <v>0</v>
      </c>
      <c r="N43" s="865" t="e">
        <f>SUM(L43/M43-1)</f>
        <v>#DIV/0!</v>
      </c>
      <c r="O43" s="821" t="s">
        <v>361</v>
      </c>
    </row>
    <row r="44" spans="2:15" ht="10.5" customHeight="1" x14ac:dyDescent="0.25">
      <c r="B44" s="818"/>
      <c r="C44" s="828" t="s">
        <v>652</v>
      </c>
      <c r="D44" s="817" t="s">
        <v>660</v>
      </c>
      <c r="E44" s="842">
        <f>'Stmt of Revs Exps'!K35</f>
        <v>0</v>
      </c>
      <c r="F44" s="843">
        <f>IFERROR(INDEX(FAA!AL:AL,MATCH(LEFT($E$3,3),FAA!$D:$D,FALSE)),0)</f>
        <v>0</v>
      </c>
      <c r="G44" s="865" t="e">
        <f t="shared" si="5"/>
        <v>#DIV/0!</v>
      </c>
      <c r="H44" s="821" t="s">
        <v>172</v>
      </c>
      <c r="J44" s="835" t="s">
        <v>661</v>
      </c>
      <c r="K44" s="817" t="s">
        <v>662</v>
      </c>
      <c r="L44" s="842">
        <f>'Cap &amp; Ops Stats'!D13</f>
        <v>0</v>
      </c>
      <c r="M44" s="843">
        <f>IFERROR(INDEX(FAA!BT:BT,MATCH(LEFT($E$3,3),FAA!$D:$D,FALSE)),0)</f>
        <v>0</v>
      </c>
      <c r="N44" s="865" t="e">
        <f>SUM(L44/M44-1)</f>
        <v>#DIV/0!</v>
      </c>
      <c r="O44" s="821" t="s">
        <v>362</v>
      </c>
    </row>
    <row r="45" spans="2:15" ht="10.5" customHeight="1" x14ac:dyDescent="0.25">
      <c r="B45" s="818"/>
      <c r="C45" s="828" t="s">
        <v>655</v>
      </c>
      <c r="D45" s="817" t="s">
        <v>663</v>
      </c>
      <c r="E45" s="842">
        <f>'Stmt of Revs Exps'!K38</f>
        <v>0</v>
      </c>
      <c r="F45" s="843">
        <f>IFERROR(INDEX(FAA!AM:AM,MATCH(LEFT($E$3,3),FAA!$D:$D,FALSE)),0)</f>
        <v>0</v>
      </c>
      <c r="G45" s="865" t="e">
        <f t="shared" si="5"/>
        <v>#DIV/0!</v>
      </c>
      <c r="H45" s="821" t="s">
        <v>1012</v>
      </c>
      <c r="J45" s="835"/>
      <c r="L45" s="736"/>
      <c r="M45" s="736"/>
      <c r="N45" s="873"/>
      <c r="O45" s="821"/>
    </row>
    <row r="46" spans="2:15" ht="10.5" customHeight="1" x14ac:dyDescent="0.25">
      <c r="B46" s="818"/>
      <c r="C46" s="828" t="s">
        <v>659</v>
      </c>
      <c r="D46" s="817" t="s">
        <v>883</v>
      </c>
      <c r="E46" s="845">
        <f>'Stmt of Revs Exps'!K39+'Stmt of Revs Exps'!K40+'Stmt of Revs Exps'!K41</f>
        <v>0</v>
      </c>
      <c r="F46" s="843">
        <f>IFERROR(INDEX(FAA!AN:AN,MATCH(LEFT($E$3,3),FAA!$D:$D,FALSE)),0)</f>
        <v>0</v>
      </c>
      <c r="G46" s="867" t="e">
        <f t="shared" si="5"/>
        <v>#DIV/0!</v>
      </c>
      <c r="H46" s="821" t="s">
        <v>586</v>
      </c>
      <c r="J46" s="828" t="s">
        <v>665</v>
      </c>
      <c r="K46" s="819" t="s">
        <v>666</v>
      </c>
      <c r="L46" s="740"/>
      <c r="M46" s="740"/>
      <c r="O46" s="821"/>
    </row>
    <row r="47" spans="2:15" ht="10.5" customHeight="1" x14ac:dyDescent="0.25">
      <c r="B47" s="818"/>
      <c r="C47" s="836">
        <v>6.7</v>
      </c>
      <c r="D47" s="834" t="s">
        <v>300</v>
      </c>
      <c r="E47" s="805">
        <f>SUM(E41:E46)</f>
        <v>0</v>
      </c>
      <c r="F47" s="805">
        <f>SUM(F41:F46)</f>
        <v>0</v>
      </c>
      <c r="G47" s="866" t="e">
        <f t="shared" si="5"/>
        <v>#DIV/0!</v>
      </c>
      <c r="H47" s="821" t="s">
        <v>536</v>
      </c>
      <c r="J47" s="828" t="s">
        <v>667</v>
      </c>
      <c r="K47" s="817" t="s">
        <v>668</v>
      </c>
      <c r="L47" s="842">
        <f>Debt!K18</f>
        <v>0</v>
      </c>
      <c r="M47" s="843">
        <f>IFERROR(INDEX(FAA!BU:BU,MATCH(LEFT($E$3,3),FAA!$D:$D,FALSE)),0)</f>
        <v>0</v>
      </c>
      <c r="N47" s="865" t="e">
        <f>SUM(L47/M47-1)</f>
        <v>#DIV/0!</v>
      </c>
      <c r="O47" s="821" t="s">
        <v>7451</v>
      </c>
    </row>
    <row r="48" spans="2:15" ht="10.5" customHeight="1" x14ac:dyDescent="0.25">
      <c r="B48" s="818"/>
      <c r="C48" s="828" t="s">
        <v>664</v>
      </c>
      <c r="D48" s="817" t="s">
        <v>888</v>
      </c>
      <c r="E48" s="842">
        <f>'Stmt of Revs Exps'!K45</f>
        <v>0</v>
      </c>
      <c r="F48" s="846">
        <f>IFERROR(INDEX(FAA!AP:AP,MATCH(LEFT($E$3,3),FAA!$D:$D,FALSE)),0)</f>
        <v>0</v>
      </c>
      <c r="G48" s="868" t="e">
        <f>SUM(E48/F48-1)</f>
        <v>#DIV/0!</v>
      </c>
      <c r="H48" s="821" t="s">
        <v>382</v>
      </c>
      <c r="J48" s="828" t="s">
        <v>669</v>
      </c>
      <c r="K48" s="817" t="s">
        <v>670</v>
      </c>
      <c r="L48" s="842">
        <f>Debt!K21</f>
        <v>0</v>
      </c>
      <c r="M48" s="843">
        <f>IFERROR(INDEX(FAA!BV:BV,MATCH(LEFT($E$3,3),FAA!$D:$D,FALSE)),0)</f>
        <v>0</v>
      </c>
      <c r="N48" s="865" t="e">
        <f>SUM(L48/M48-1)</f>
        <v>#DIV/0!</v>
      </c>
      <c r="O48" s="832" t="s">
        <v>7452</v>
      </c>
    </row>
    <row r="49" spans="2:15" ht="10.5" customHeight="1" x14ac:dyDescent="0.25">
      <c r="B49" s="818"/>
      <c r="C49" s="828" t="s">
        <v>1078</v>
      </c>
      <c r="D49" s="834" t="s">
        <v>74</v>
      </c>
      <c r="E49" s="805">
        <f>SUM(E41:E46)+E48</f>
        <v>0</v>
      </c>
      <c r="F49" s="805">
        <f>SUM(F41:F46)+F48</f>
        <v>0</v>
      </c>
      <c r="G49" s="866" t="e">
        <f t="shared" si="5"/>
        <v>#DIV/0!</v>
      </c>
      <c r="H49" s="821" t="s">
        <v>536</v>
      </c>
      <c r="L49" s="736"/>
      <c r="M49" s="736"/>
      <c r="N49" s="862"/>
      <c r="O49" s="821"/>
    </row>
    <row r="50" spans="2:15" ht="10.5" customHeight="1" x14ac:dyDescent="0.25">
      <c r="B50" s="818"/>
      <c r="C50" s="828"/>
      <c r="E50" s="736"/>
      <c r="F50" s="736"/>
      <c r="H50" s="821"/>
      <c r="J50" s="828" t="s">
        <v>602</v>
      </c>
      <c r="K50" s="819" t="s">
        <v>1067</v>
      </c>
      <c r="L50" s="737"/>
      <c r="M50" s="740"/>
      <c r="O50" s="821"/>
    </row>
    <row r="51" spans="2:15" ht="10.5" customHeight="1" x14ac:dyDescent="0.25">
      <c r="B51" s="818"/>
      <c r="C51" s="828" t="s">
        <v>671</v>
      </c>
      <c r="D51" s="819" t="s">
        <v>672</v>
      </c>
      <c r="E51" s="805">
        <f>SUM(E38-E49)</f>
        <v>0</v>
      </c>
      <c r="F51" s="805">
        <f>SUM(F38-F49)</f>
        <v>0</v>
      </c>
      <c r="G51" s="866" t="e">
        <f>SUM(E51/F51-1)</f>
        <v>#DIV/0!</v>
      </c>
      <c r="H51" s="821" t="s">
        <v>536</v>
      </c>
      <c r="J51" s="828" t="s">
        <v>603</v>
      </c>
      <c r="K51" s="817" t="s">
        <v>604</v>
      </c>
      <c r="L51" s="842">
        <f>'Cap &amp; Ops Stats'!I12</f>
        <v>0</v>
      </c>
      <c r="M51" s="843">
        <f>IFERROR(INDEX(FAA!BW:BW,MATCH(LEFT($E$3,3),FAA!$D:$D,FALSE)),0)</f>
        <v>0</v>
      </c>
      <c r="N51" s="865" t="e">
        <f t="shared" ref="N51:N60" si="6">SUM(L51/M51-1)</f>
        <v>#DIV/0!</v>
      </c>
      <c r="O51" s="821" t="s">
        <v>315</v>
      </c>
    </row>
    <row r="52" spans="2:15" ht="10.5" customHeight="1" x14ac:dyDescent="0.25">
      <c r="B52" s="818"/>
      <c r="H52" s="821"/>
      <c r="J52" s="828" t="s">
        <v>605</v>
      </c>
      <c r="K52" s="817" t="s">
        <v>1070</v>
      </c>
      <c r="L52" s="842">
        <f>'Cap &amp; Ops Stats'!I30</f>
        <v>0</v>
      </c>
      <c r="M52" s="843">
        <f>IFERROR(INDEX(FAA!BX:BX,MATCH(LEFT($E$3,3),FAA!$D:$D,FALSE)),0)</f>
        <v>0</v>
      </c>
      <c r="N52" s="865" t="e">
        <f t="shared" si="6"/>
        <v>#DIV/0!</v>
      </c>
      <c r="O52" s="821" t="s">
        <v>322</v>
      </c>
    </row>
    <row r="53" spans="2:15" ht="10.5" customHeight="1" x14ac:dyDescent="0.25">
      <c r="B53" s="818"/>
      <c r="C53" s="837" t="s">
        <v>7469</v>
      </c>
      <c r="H53" s="821"/>
      <c r="J53" s="828" t="s">
        <v>606</v>
      </c>
      <c r="K53" s="817" t="s">
        <v>607</v>
      </c>
      <c r="L53" s="842">
        <f>'Cap &amp; Ops Stats'!I33</f>
        <v>0</v>
      </c>
      <c r="M53" s="843">
        <f>IFERROR(INDEX(FAA!BY:BY,MATCH(LEFT($E$3,3),FAA!$D:$D,FALSE)),0)</f>
        <v>0</v>
      </c>
      <c r="N53" s="865" t="e">
        <f t="shared" si="6"/>
        <v>#DIV/0!</v>
      </c>
      <c r="O53" s="821" t="s">
        <v>323</v>
      </c>
    </row>
    <row r="54" spans="2:15" ht="10.5" customHeight="1" x14ac:dyDescent="0.25">
      <c r="B54" s="818"/>
      <c r="C54" s="837" t="s">
        <v>7470</v>
      </c>
      <c r="D54" s="838"/>
      <c r="E54" s="838"/>
      <c r="F54" s="838"/>
      <c r="G54" s="869"/>
      <c r="H54" s="821"/>
      <c r="I54" s="818"/>
      <c r="J54" s="828" t="s">
        <v>608</v>
      </c>
      <c r="K54" s="817" t="s">
        <v>609</v>
      </c>
      <c r="L54" s="842">
        <f>'Cap &amp; Ops Stats'!I45</f>
        <v>0</v>
      </c>
      <c r="M54" s="843">
        <f>IFERROR(INDEX(FAA!BZ:BZ,MATCH(LEFT($E$3,3),FAA!$D:$D,FALSE)),0)</f>
        <v>0</v>
      </c>
      <c r="N54" s="865" t="e">
        <f t="shared" si="6"/>
        <v>#DIV/0!</v>
      </c>
      <c r="O54" s="821" t="s">
        <v>451</v>
      </c>
    </row>
    <row r="55" spans="2:15" ht="10.5" customHeight="1" x14ac:dyDescent="0.25">
      <c r="B55" s="818"/>
      <c r="C55" s="837" t="s">
        <v>7471</v>
      </c>
      <c r="D55" s="838"/>
      <c r="E55" s="838"/>
      <c r="F55" s="838"/>
      <c r="G55" s="869"/>
      <c r="H55" s="821"/>
      <c r="I55" s="818"/>
      <c r="J55" s="828" t="s">
        <v>610</v>
      </c>
      <c r="K55" s="817" t="s">
        <v>1081</v>
      </c>
      <c r="L55" s="806" t="e">
        <f>E12/L51</f>
        <v>#DIV/0!</v>
      </c>
      <c r="M55" s="807" t="e">
        <f>F12/M51</f>
        <v>#DIV/0!</v>
      </c>
      <c r="N55" s="874" t="e">
        <f t="shared" si="6"/>
        <v>#DIV/0!</v>
      </c>
      <c r="O55" s="821" t="s">
        <v>536</v>
      </c>
    </row>
    <row r="56" spans="2:15" ht="10.5" customHeight="1" x14ac:dyDescent="0.25">
      <c r="B56" s="818"/>
      <c r="D56" s="838"/>
      <c r="E56" s="838"/>
      <c r="F56" s="838"/>
      <c r="G56" s="869"/>
      <c r="H56" s="821"/>
      <c r="I56" s="818"/>
      <c r="J56" s="836">
        <v>16.600000000000001</v>
      </c>
      <c r="K56" s="817" t="s">
        <v>1036</v>
      </c>
      <c r="L56" s="842">
        <f>'Cap &amp; Ops Stats'!D38</f>
        <v>0</v>
      </c>
      <c r="M56" s="843">
        <f>IFERROR(INDEX(FAA!CB:CB,MATCH(LEFT($E$3,3),FAA!$D:$D,FALSE)),0)</f>
        <v>0</v>
      </c>
      <c r="N56" s="865" t="e">
        <f t="shared" si="6"/>
        <v>#DIV/0!</v>
      </c>
      <c r="O56" s="821" t="s">
        <v>717</v>
      </c>
    </row>
    <row r="57" spans="2:15" ht="10.5" customHeight="1" x14ac:dyDescent="0.25">
      <c r="B57" s="818"/>
      <c r="C57" s="837" t="s">
        <v>7472</v>
      </c>
      <c r="D57" s="838"/>
      <c r="E57" s="838"/>
      <c r="F57" s="838"/>
      <c r="G57" s="869"/>
      <c r="H57" s="821"/>
      <c r="I57" s="818"/>
      <c r="J57" s="828" t="s">
        <v>302</v>
      </c>
      <c r="K57" s="817" t="s">
        <v>303</v>
      </c>
      <c r="L57" s="842">
        <f>'Cap &amp; Ops Stats'!D43</f>
        <v>0</v>
      </c>
      <c r="M57" s="843">
        <f>IFERROR(INDEX(FAA!CC:CC,MATCH(LEFT($E$3,3),FAA!$D:$D,FALSE)),0)</f>
        <v>0</v>
      </c>
      <c r="N57" s="865" t="e">
        <f t="shared" si="6"/>
        <v>#DIV/0!</v>
      </c>
      <c r="O57" s="821" t="s">
        <v>216</v>
      </c>
    </row>
    <row r="58" spans="2:15" ht="10.5" customHeight="1" x14ac:dyDescent="0.25">
      <c r="B58" s="818"/>
      <c r="C58" s="837" t="s">
        <v>7473</v>
      </c>
      <c r="D58" s="838"/>
      <c r="E58" s="838"/>
      <c r="F58" s="838"/>
      <c r="G58" s="869"/>
      <c r="H58" s="821"/>
      <c r="I58" s="818"/>
      <c r="J58" s="828" t="s">
        <v>301</v>
      </c>
      <c r="K58" s="817" t="s">
        <v>304</v>
      </c>
      <c r="L58" s="842">
        <f>'Cap &amp; Ops Stats'!D44</f>
        <v>0</v>
      </c>
      <c r="M58" s="843">
        <f>IFERROR(INDEX(FAA!CD:CD,MATCH(LEFT($E$3,3),FAA!$D:$D,FALSE)),0)</f>
        <v>0</v>
      </c>
      <c r="N58" s="865" t="e">
        <f t="shared" si="6"/>
        <v>#DIV/0!</v>
      </c>
      <c r="O58" s="821" t="s">
        <v>217</v>
      </c>
    </row>
    <row r="59" spans="2:15" ht="10.5" customHeight="1" x14ac:dyDescent="0.25">
      <c r="B59" s="818"/>
      <c r="C59" s="837" t="s">
        <v>7474</v>
      </c>
      <c r="D59" s="838"/>
      <c r="E59" s="838"/>
      <c r="F59" s="838"/>
      <c r="G59" s="869"/>
      <c r="H59" s="821"/>
      <c r="I59" s="818"/>
      <c r="J59" s="828" t="s">
        <v>425</v>
      </c>
      <c r="K59" s="817" t="s">
        <v>1082</v>
      </c>
      <c r="L59" s="842">
        <f>'Cap &amp; Ops Stats'!D46</f>
        <v>0</v>
      </c>
      <c r="M59" s="843">
        <f>IFERROR(INDEX(FAA!CE:CE,MATCH(LEFT($E$3,3),FAA!$D:$D,FALSE)),0)</f>
        <v>0</v>
      </c>
      <c r="N59" s="865" t="e">
        <f t="shared" si="6"/>
        <v>#DIV/0!</v>
      </c>
      <c r="O59" s="821" t="s">
        <v>218</v>
      </c>
    </row>
    <row r="60" spans="2:15" ht="10.5" customHeight="1" x14ac:dyDescent="0.25">
      <c r="B60" s="818"/>
      <c r="C60" s="837" t="s">
        <v>7475</v>
      </c>
      <c r="D60" s="838"/>
      <c r="E60" s="838"/>
      <c r="F60" s="838"/>
      <c r="G60" s="869"/>
      <c r="H60" s="821"/>
      <c r="I60" s="818"/>
      <c r="J60" s="828" t="s">
        <v>426</v>
      </c>
      <c r="K60" s="817" t="s">
        <v>1083</v>
      </c>
      <c r="L60" s="842">
        <f>'Cap &amp; Ops Stats'!D47</f>
        <v>0</v>
      </c>
      <c r="M60" s="843">
        <f>IFERROR(INDEX(FAA!CF:CF,MATCH(LEFT($E$3,3),FAA!$D:$D,FALSE)),0)</f>
        <v>0</v>
      </c>
      <c r="N60" s="865" t="e">
        <f t="shared" si="6"/>
        <v>#DIV/0!</v>
      </c>
      <c r="O60" s="821" t="s">
        <v>219</v>
      </c>
    </row>
    <row r="61" spans="2:15" ht="10.5" customHeight="1" x14ac:dyDescent="0.25">
      <c r="B61" s="818"/>
      <c r="C61" s="837" t="s">
        <v>7476</v>
      </c>
      <c r="D61" s="838"/>
      <c r="E61" s="838"/>
      <c r="F61" s="838"/>
      <c r="G61" s="869"/>
      <c r="H61" s="821"/>
      <c r="I61" s="818"/>
      <c r="J61" s="828"/>
      <c r="L61" s="738"/>
      <c r="M61" s="737"/>
      <c r="N61" s="874"/>
      <c r="O61" s="821"/>
    </row>
    <row r="62" spans="2:15" ht="10.5" customHeight="1" x14ac:dyDescent="0.25">
      <c r="B62" s="818"/>
      <c r="C62" s="837" t="s">
        <v>7478</v>
      </c>
      <c r="D62" s="838"/>
      <c r="E62" s="838"/>
      <c r="F62" s="838"/>
      <c r="G62" s="869"/>
      <c r="H62" s="821"/>
      <c r="I62" s="818"/>
      <c r="J62" s="828"/>
      <c r="L62" s="738"/>
      <c r="M62" s="737"/>
      <c r="N62" s="874"/>
      <c r="O62" s="821"/>
    </row>
    <row r="63" spans="2:15" ht="10.8" thickBot="1" x14ac:dyDescent="0.3">
      <c r="B63" s="822"/>
      <c r="C63" s="839" t="s">
        <v>7477</v>
      </c>
      <c r="D63" s="840"/>
      <c r="E63" s="840"/>
      <c r="F63" s="840"/>
      <c r="G63" s="870"/>
      <c r="H63" s="826"/>
      <c r="I63" s="822"/>
      <c r="J63" s="841"/>
      <c r="K63" s="841"/>
      <c r="L63" s="824"/>
      <c r="M63" s="824"/>
      <c r="N63" s="875"/>
      <c r="O63" s="826"/>
    </row>
    <row r="64" spans="2:15" ht="10.8" thickTop="1" x14ac:dyDescent="0.25"/>
    <row r="65" spans="4:4" x14ac:dyDescent="0.25">
      <c r="D65" s="828"/>
    </row>
  </sheetData>
  <sheetProtection algorithmName="SHA-512" hashValue="pUn8/6HZkuDeDcIcCKkCESy8gkwjjs6fwa5Gq3YxRmTGbT1wghR4onkRi93oG1mUX8JEF77DC2p5M/I1qJcJvw==" saltValue="mf7HobcbUf3Wvp/wznnJQA==" spinCount="100000" sheet="1" formatColumns="0" selectLockedCells="1"/>
  <mergeCells count="1">
    <mergeCell ref="E2:H2"/>
  </mergeCells>
  <pageMargins left="0.3" right="0.35" top="0.47" bottom="0.5" header="0.5" footer="0.5"/>
  <pageSetup scale="7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712cc8-10a7-4ef6-b27b-3c10e35b3734">
      <Terms xmlns="http://schemas.microsoft.com/office/infopath/2007/PartnerControls"/>
    </lcf76f155ced4ddcb4097134ff3c332f>
    <TaxCatchAll xmlns="a52e83a4-a05c-4e21-a9c6-1758a9ef98b1" xsi:nil="true"/>
    <Status xmlns="e1712cc8-10a7-4ef6-b27b-3c10e35b37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608A9321C4E9408847698A61BE7D9F" ma:contentTypeVersion="15" ma:contentTypeDescription="Create a new document." ma:contentTypeScope="" ma:versionID="f6a23c67c47582f66fd9f3e85e42719d">
  <xsd:schema xmlns:xsd="http://www.w3.org/2001/XMLSchema" xmlns:xs="http://www.w3.org/2001/XMLSchema" xmlns:p="http://schemas.microsoft.com/office/2006/metadata/properties" xmlns:ns2="e1712cc8-10a7-4ef6-b27b-3c10e35b3734" xmlns:ns3="a52e83a4-a05c-4e21-a9c6-1758a9ef98b1" targetNamespace="http://schemas.microsoft.com/office/2006/metadata/properties" ma:root="true" ma:fieldsID="d1463b0aaf4139b21d0203c646dd2bae" ns2:_="" ns3:_="">
    <xsd:import namespace="e1712cc8-10a7-4ef6-b27b-3c10e35b3734"/>
    <xsd:import namespace="a52e83a4-a05c-4e21-a9c6-1758a9ef98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12cc8-10a7-4ef6-b27b-3c10e35b3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ca6203f-7f8b-4027-b543-6fff427525cc"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Status" ma:index="21" nillable="true" ma:displayName="Status" ma:format="Dropdown" ma:internalName="Status">
      <xsd:simpleType>
        <xsd:restriction base="dms:Choice">
          <xsd:enumeration value="Draft"/>
          <xsd:enumeration value="Under Review"/>
          <xsd:enumeration value="Final"/>
          <xsd:enumeration value="Archive"/>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2e83a4-a05c-4e21-a9c6-1758a9ef98b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7fd10f-a32e-404a-a051-122857fa6343}" ma:internalName="TaxCatchAll" ma:showField="CatchAllData" ma:web="a52e83a4-a05c-4e21-a9c6-1758a9ef9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8CEA2-0263-493C-A7EE-AA41420729F1}">
  <ds:schemaRefs>
    <ds:schemaRef ds:uri="http://schemas.microsoft.com/sharepoint/v3/contenttype/forms"/>
  </ds:schemaRefs>
</ds:datastoreItem>
</file>

<file path=customXml/itemProps2.xml><?xml version="1.0" encoding="utf-8"?>
<ds:datastoreItem xmlns:ds="http://schemas.openxmlformats.org/officeDocument/2006/customXml" ds:itemID="{5154CB0A-3D6A-48D3-9D7C-729FEAA3EA6C}">
  <ds:schemaRefs>
    <ds:schemaRef ds:uri="http://schemas.microsoft.com/office/2006/metadata/properties"/>
    <ds:schemaRef ds:uri="http://schemas.microsoft.com/office/infopath/2007/PartnerControls"/>
    <ds:schemaRef ds:uri="e1712cc8-10a7-4ef6-b27b-3c10e35b3734"/>
    <ds:schemaRef ds:uri="a52e83a4-a05c-4e21-a9c6-1758a9ef98b1"/>
  </ds:schemaRefs>
</ds:datastoreItem>
</file>

<file path=customXml/itemProps3.xml><?xml version="1.0" encoding="utf-8"?>
<ds:datastoreItem xmlns:ds="http://schemas.openxmlformats.org/officeDocument/2006/customXml" ds:itemID="{19546536-91BB-4977-9666-CF4A5BBEDE6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16</vt:i4>
      </vt:variant>
    </vt:vector>
  </HeadingPairs>
  <TitlesOfParts>
    <vt:vector size="38" baseType="lpstr">
      <vt:lpstr>Instructions</vt:lpstr>
      <vt:lpstr>Stmt of Revs Exps</vt:lpstr>
      <vt:lpstr>Cap &amp; Ops Stats</vt:lpstr>
      <vt:lpstr>Debt</vt:lpstr>
      <vt:lpstr>General</vt:lpstr>
      <vt:lpstr>Detailed Exps</vt:lpstr>
      <vt:lpstr>Misc</vt:lpstr>
      <vt:lpstr>FAA</vt:lpstr>
      <vt:lpstr>FAA Form 127</vt:lpstr>
      <vt:lpstr>Data</vt:lpstr>
      <vt:lpstr>ACI World Survey</vt:lpstr>
      <vt:lpstr>ACI World - Glossary</vt:lpstr>
      <vt:lpstr>CORE AP MEASURES</vt:lpstr>
      <vt:lpstr>KEY LG-MED AP MEASURES</vt:lpstr>
      <vt:lpstr>KEY SMALL-GA AP MEASURES</vt:lpstr>
      <vt:lpstr>KEY CARGO AP MEASURES</vt:lpstr>
      <vt:lpstr>KEY AL MEASURES</vt:lpstr>
      <vt:lpstr>Access File Upload</vt:lpstr>
      <vt:lpstr>Contactinfo</vt:lpstr>
      <vt:lpstr>GenQues</vt:lpstr>
      <vt:lpstr>Currencies</vt:lpstr>
      <vt:lpstr>List of airports</vt:lpstr>
      <vt:lpstr>'Access File Upload'!Print_Area</vt:lpstr>
      <vt:lpstr>'ACI World - Glossary'!Print_Area</vt:lpstr>
      <vt:lpstr>'Cap &amp; Ops Stats'!Print_Area</vt:lpstr>
      <vt:lpstr>'CORE AP MEASURES'!Print_Area</vt:lpstr>
      <vt:lpstr>Debt!Print_Area</vt:lpstr>
      <vt:lpstr>'Detailed Exps'!Print_Area</vt:lpstr>
      <vt:lpstr>'FAA Form 127'!Print_Area</vt:lpstr>
      <vt:lpstr>General!Print_Area</vt:lpstr>
      <vt:lpstr>Instructions!Print_Area</vt:lpstr>
      <vt:lpstr>'KEY AL MEASURES'!Print_Area</vt:lpstr>
      <vt:lpstr>Misc!Print_Area</vt:lpstr>
      <vt:lpstr>'Stmt of Revs Exps'!Print_Area</vt:lpstr>
      <vt:lpstr>'Detailed Exps'!Print_Titles</vt:lpstr>
      <vt:lpstr>General!Print_Titles</vt:lpstr>
      <vt:lpstr>'KEY AL MEASURES'!Print_Titles</vt:lpstr>
      <vt:lpstr>'KEY LG-MED AP MEASURES'!Print_Titles</vt:lpstr>
    </vt:vector>
  </TitlesOfParts>
  <Company>DFW Airport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Pragun Pande</dc:creator>
  <cp:lastModifiedBy>Margarida Barbosa</cp:lastModifiedBy>
  <cp:lastPrinted>2019-04-29T13:10:17Z</cp:lastPrinted>
  <dcterms:created xsi:type="dcterms:W3CDTF">2006-06-26T15:55:45Z</dcterms:created>
  <dcterms:modified xsi:type="dcterms:W3CDTF">2025-10-26T15:24:48Z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3.5.6.2433.2</vt:lpwstr>
  </property>
  <property fmtid="{D5CDD505-2E9C-101B-9397-08002B2CF9AE}" pid="5" name="K4XL KID">
    <vt:lpwstr>klxprd</vt:lpwstr>
  </property>
  <property fmtid="{D5CDD505-2E9C-101B-9397-08002B2CF9AE}" pid="6" name="K4XL DBKID">
    <vt:lpwstr>klxprd</vt:lpwstr>
  </property>
  <property fmtid="{D5CDD505-2E9C-101B-9397-08002B2CF9AE}" pid="7" name="ContentTypeId">
    <vt:lpwstr>0x01010024608A9321C4E9408847698A61BE7D9F</vt:lpwstr>
  </property>
  <property fmtid="{D5CDD505-2E9C-101B-9397-08002B2CF9AE}" pid="8" name="Order">
    <vt:r8>15581400</vt:r8>
  </property>
  <property fmtid="{D5CDD505-2E9C-101B-9397-08002B2CF9AE}" pid="9" name="MediaServiceImageTags">
    <vt:lpwstr/>
  </property>
</Properties>
</file>