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conomic Affairs\Benchmarking\BM 2025\Survey Form\"/>
    </mc:Choice>
  </mc:AlternateContent>
  <xr:revisionPtr revIDLastSave="0" documentId="13_ncr:1_{EA896102-DA80-49A1-9E86-0930AC8EEEEC}" xr6:coauthVersionLast="47" xr6:coauthVersionMax="47" xr10:uidLastSave="{00000000-0000-0000-0000-000000000000}"/>
  <workbookProtection workbookAlgorithmName="SHA-512" workbookHashValue="vI3HLXt9aC71AR6pPBRgJrAeHaqspqIV33CngoKxJtUenR6lvnEPSFIttJZuQ3parnaFgFIJatqRmEsSRZn5fg==" workbookSaltValue="h8uRYT20TnlNZlV5n3UfoQ==" workbookSpinCount="100000" lockStructure="1"/>
  <bookViews>
    <workbookView xWindow="-28920" yWindow="-105" windowWidth="29040" windowHeight="15840" tabRatio="807" xr2:uid="{00000000-000D-0000-FFFF-FFFF00000000}"/>
  </bookViews>
  <sheets>
    <sheet name="Instructions" sheetId="72" r:id="rId1"/>
    <sheet name="FAA Form 127" sheetId="35" r:id="rId2"/>
    <sheet name="Stmt of Revs Exps" sheetId="6" r:id="rId3"/>
    <sheet name="Cap &amp; Ops Stats" sheetId="18" r:id="rId4"/>
    <sheet name="Debt" sheetId="28" r:id="rId5"/>
    <sheet name="General" sheetId="16" r:id="rId6"/>
    <sheet name="Detailed Exps" sheetId="24" r:id="rId7"/>
    <sheet name="Misc" sheetId="22" r:id="rId8"/>
    <sheet name="ACI World Survey" sheetId="73" r:id="rId9"/>
    <sheet name="Data" sheetId="74" state="hidden" r:id="rId10"/>
    <sheet name="ACI World - Glossary" sheetId="65" r:id="rId11"/>
    <sheet name="CORE AP MEASURES" sheetId="25" r:id="rId12"/>
    <sheet name="KEY LG-MED AP MEASURES" sheetId="38" r:id="rId13"/>
    <sheet name="KEY SMALL-GA AP MEASURES" sheetId="49" r:id="rId14"/>
    <sheet name="KEY CARGO AP MEASURES" sheetId="50" r:id="rId15"/>
    <sheet name="KEY AL MEASURES" sheetId="41" r:id="rId16"/>
    <sheet name="Access File Upload" sheetId="47" state="hidden" r:id="rId17"/>
    <sheet name="Contactinfo" sheetId="56" state="hidden" r:id="rId18"/>
    <sheet name="GenQues" sheetId="48" state="hidden" r:id="rId19"/>
    <sheet name="Currencies" sheetId="67" state="hidden" r:id="rId20"/>
    <sheet name="List of airports" sheetId="69" state="hidden" r:id="rId21"/>
  </sheets>
  <externalReferences>
    <externalReference r:id="rId22"/>
  </externalReferences>
  <definedNames>
    <definedName name="_xlnm._FilterDatabase" localSheetId="16" hidden="1">'Access File Upload'!$A$1:$G$491</definedName>
    <definedName name="Currency_of_reported_figures" localSheetId="10">[1]ENGLISH!$G$127</definedName>
    <definedName name="Currency_of_reported_figures" localSheetId="0">#REF!</definedName>
    <definedName name="Currency_of_reported_figures">#REF!</definedName>
    <definedName name="_xlnm.Print_Area" localSheetId="16">'Access File Upload'!$A$1:$E$491</definedName>
    <definedName name="_xlnm.Print_Area" localSheetId="10">'ACI World - Glossary'!$A$1:$I$157</definedName>
    <definedName name="_xlnm.Print_Area" localSheetId="3">'Cap &amp; Ops Stats'!$A$1:$I$46</definedName>
    <definedName name="_xlnm.Print_Area" localSheetId="11">'CORE AP MEASURES'!$A$1:$G$50</definedName>
    <definedName name="_xlnm.Print_Area" localSheetId="4">Debt!$A$1:$L$26</definedName>
    <definedName name="_xlnm.Print_Area" localSheetId="6">'Detailed Exps'!$A$1:$I$79</definedName>
    <definedName name="_xlnm.Print_Area" localSheetId="1">'FAA Form 127'!$A$1:$O$63</definedName>
    <definedName name="_xlnm.Print_Area" localSheetId="5">General!$A$1:$J$88</definedName>
    <definedName name="_xlnm.Print_Area" localSheetId="0">Instructions!$A$1:$D$44</definedName>
    <definedName name="_xlnm.Print_Area" localSheetId="15">'KEY AL MEASURES'!$A$1:$K$82</definedName>
    <definedName name="_xlnm.Print_Area" localSheetId="7">Misc!$A$1:$L$65</definedName>
    <definedName name="_xlnm.Print_Area" localSheetId="2">'Stmt of Revs Exps'!$A$1:$K$62</definedName>
    <definedName name="_xlnm.Print_Titles" localSheetId="6">'Detailed Exps'!$1:$5</definedName>
    <definedName name="_xlnm.Print_Titles" localSheetId="5">General!$1:$2</definedName>
    <definedName name="_xlnm.Print_Titles" localSheetId="15">'KEY AL MEASURES'!$1:$6</definedName>
    <definedName name="_xlnm.Print_Titles" localSheetId="12">'KEY LG-MED AP MEASURES'!$1:$4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73" l="1"/>
  <c r="F28" i="73"/>
  <c r="K191" i="73"/>
  <c r="K189" i="73"/>
  <c r="K188" i="73"/>
  <c r="K187" i="73"/>
  <c r="K186" i="73"/>
  <c r="K101" i="73"/>
  <c r="J44" i="73"/>
  <c r="P36" i="73"/>
  <c r="HE2" i="74" l="1"/>
  <c r="HD2" i="74"/>
  <c r="HC2" i="74"/>
  <c r="HB2" i="74"/>
  <c r="HA2" i="74"/>
  <c r="GZ2" i="74"/>
  <c r="GY2" i="74"/>
  <c r="GX2" i="74"/>
  <c r="GW2" i="74"/>
  <c r="GV2" i="74"/>
  <c r="GU2" i="74"/>
  <c r="GT2" i="74"/>
  <c r="GS2" i="74"/>
  <c r="GR2" i="74"/>
  <c r="GQ2" i="74"/>
  <c r="GP2" i="74"/>
  <c r="GO2" i="74"/>
  <c r="GN2" i="74"/>
  <c r="GM2" i="74"/>
  <c r="GL2" i="74"/>
  <c r="GK2" i="74"/>
  <c r="GJ2" i="74"/>
  <c r="GI2" i="74"/>
  <c r="GH2" i="74"/>
  <c r="GG2" i="74"/>
  <c r="GF2" i="74"/>
  <c r="GE2" i="74"/>
  <c r="GD2" i="74"/>
  <c r="GC2" i="74"/>
  <c r="GB2" i="74"/>
  <c r="GA2" i="74"/>
  <c r="FZ2" i="74"/>
  <c r="FY2" i="74"/>
  <c r="FX2" i="74"/>
  <c r="FW2" i="74"/>
  <c r="FV2" i="74"/>
  <c r="FU2" i="74"/>
  <c r="FT2" i="74"/>
  <c r="FS2" i="74"/>
  <c r="FR2" i="74"/>
  <c r="FQ2" i="74"/>
  <c r="FP2" i="74"/>
  <c r="FO2" i="74"/>
  <c r="FN2" i="74"/>
  <c r="FM2" i="74"/>
  <c r="FL2" i="74"/>
  <c r="FK2" i="74"/>
  <c r="FJ2" i="74"/>
  <c r="FI2" i="74"/>
  <c r="FH2" i="74"/>
  <c r="FG2" i="74"/>
  <c r="FF2" i="74"/>
  <c r="FE2" i="74"/>
  <c r="FD2" i="74"/>
  <c r="FC2" i="74"/>
  <c r="FB2" i="74"/>
  <c r="FA2" i="74"/>
  <c r="EZ2" i="74"/>
  <c r="EY2" i="74"/>
  <c r="EX2" i="74"/>
  <c r="EW2" i="74"/>
  <c r="EV2" i="74"/>
  <c r="EU2" i="74"/>
  <c r="ET2" i="74"/>
  <c r="ES2" i="74"/>
  <c r="ER2" i="74"/>
  <c r="EQ2" i="74"/>
  <c r="EP2" i="74"/>
  <c r="EO2" i="74"/>
  <c r="EN2" i="74"/>
  <c r="EM2" i="74"/>
  <c r="EL2" i="74"/>
  <c r="EK2" i="74"/>
  <c r="EJ2" i="74"/>
  <c r="EI2" i="74"/>
  <c r="EH2" i="74"/>
  <c r="EG2" i="74"/>
  <c r="EF2" i="74"/>
  <c r="EE2" i="74"/>
  <c r="ED2" i="74"/>
  <c r="EC2" i="74"/>
  <c r="EB2" i="74"/>
  <c r="EA2" i="74"/>
  <c r="DZ2" i="74"/>
  <c r="DY2" i="74"/>
  <c r="DX2" i="74"/>
  <c r="DW2" i="74"/>
  <c r="DV2" i="74"/>
  <c r="DU2" i="74"/>
  <c r="DT2" i="74"/>
  <c r="DS2" i="74"/>
  <c r="DR2" i="74"/>
  <c r="DQ2" i="74"/>
  <c r="DO2" i="74"/>
  <c r="DN2" i="74"/>
  <c r="DM2" i="74"/>
  <c r="DL2" i="74"/>
  <c r="DK2" i="74"/>
  <c r="DJ2" i="74"/>
  <c r="DI2" i="74"/>
  <c r="DH2" i="74"/>
  <c r="DG2" i="74"/>
  <c r="DF2" i="74"/>
  <c r="DE2" i="74"/>
  <c r="DD2" i="74"/>
  <c r="DC2" i="74"/>
  <c r="DB2" i="74"/>
  <c r="DA2" i="74"/>
  <c r="CZ2" i="74"/>
  <c r="CW2" i="74"/>
  <c r="CV2" i="74"/>
  <c r="CU2" i="74"/>
  <c r="CT2" i="74"/>
  <c r="CS2" i="74"/>
  <c r="CR2" i="74"/>
  <c r="CQ2" i="74"/>
  <c r="CP2" i="74"/>
  <c r="CO2" i="74"/>
  <c r="CN2" i="74"/>
  <c r="CM2" i="74"/>
  <c r="CL2" i="74"/>
  <c r="CK2" i="74"/>
  <c r="CJ2" i="74"/>
  <c r="CI2" i="74"/>
  <c r="CH2" i="74"/>
  <c r="CG2" i="74"/>
  <c r="CF2" i="74"/>
  <c r="CE2" i="74"/>
  <c r="CD2" i="74"/>
  <c r="CC2" i="74"/>
  <c r="CB2" i="74"/>
  <c r="CA2" i="74"/>
  <c r="BZ2" i="74"/>
  <c r="BY2" i="74"/>
  <c r="BX2" i="74"/>
  <c r="BW2" i="74"/>
  <c r="BV2" i="74"/>
  <c r="BU2" i="74"/>
  <c r="BT2" i="74"/>
  <c r="BS2" i="74"/>
  <c r="BR2" i="74"/>
  <c r="BQ2" i="74"/>
  <c r="BP2" i="74"/>
  <c r="BO2" i="74"/>
  <c r="BN2" i="74"/>
  <c r="BM2" i="74"/>
  <c r="BL2" i="74"/>
  <c r="BK2" i="74"/>
  <c r="BJ2" i="74"/>
  <c r="BI2" i="74"/>
  <c r="BH2" i="74"/>
  <c r="BG2" i="74"/>
  <c r="BF2" i="74"/>
  <c r="BE2" i="74"/>
  <c r="BD2" i="74"/>
  <c r="BC2" i="74"/>
  <c r="BB2" i="74"/>
  <c r="BA2" i="74"/>
  <c r="AZ2" i="74"/>
  <c r="AY2" i="74"/>
  <c r="AX2" i="74"/>
  <c r="AW2" i="74"/>
  <c r="AU2" i="74"/>
  <c r="AT2" i="74"/>
  <c r="AS2" i="74"/>
  <c r="AR2" i="74"/>
  <c r="AQ2" i="74"/>
  <c r="AP2" i="74"/>
  <c r="AO2" i="74"/>
  <c r="AN2" i="74"/>
  <c r="AM2" i="74"/>
  <c r="AL2" i="74"/>
  <c r="AK2" i="74"/>
  <c r="AJ2" i="74"/>
  <c r="AI2" i="74"/>
  <c r="AH2" i="74"/>
  <c r="AG2" i="74"/>
  <c r="AF2" i="74"/>
  <c r="AE2" i="74"/>
  <c r="AD2" i="74"/>
  <c r="AC2" i="74"/>
  <c r="AB2" i="74"/>
  <c r="AA2" i="74"/>
  <c r="Z2" i="74"/>
  <c r="Y2" i="74"/>
  <c r="X2" i="74"/>
  <c r="W2" i="74"/>
  <c r="V2" i="74"/>
  <c r="U2" i="74"/>
  <c r="T2" i="74"/>
  <c r="R2" i="74"/>
  <c r="Q2" i="74"/>
  <c r="P2" i="74"/>
  <c r="O2" i="74"/>
  <c r="N2" i="74"/>
  <c r="M2" i="74"/>
  <c r="L2" i="74"/>
  <c r="K2" i="74"/>
  <c r="J2" i="74"/>
  <c r="I2" i="74"/>
  <c r="H2" i="74"/>
  <c r="G2" i="74"/>
  <c r="F2" i="74"/>
  <c r="E2" i="74"/>
  <c r="D2" i="74"/>
  <c r="C2" i="74"/>
  <c r="A2" i="74"/>
  <c r="K103" i="73"/>
  <c r="H33" i="73"/>
  <c r="S2" i="74" s="1"/>
  <c r="F33" i="73"/>
  <c r="K30" i="18" l="1"/>
  <c r="K12" i="18"/>
  <c r="N9" i="28"/>
  <c r="I9" i="28"/>
  <c r="G9" i="28"/>
  <c r="F9" i="28"/>
  <c r="D40" i="25"/>
  <c r="K193" i="73"/>
  <c r="L193" i="73" s="1"/>
  <c r="M193" i="73" s="1"/>
  <c r="N193" i="73" s="1"/>
  <c r="O193" i="73" s="1"/>
  <c r="P193" i="73" s="1"/>
  <c r="Q193" i="73" s="1"/>
  <c r="K206" i="73"/>
  <c r="K183" i="73"/>
  <c r="K157" i="73"/>
  <c r="K74" i="73"/>
  <c r="B2" i="74" l="1"/>
  <c r="O206" i="73"/>
  <c r="O183" i="73"/>
  <c r="O157" i="73"/>
  <c r="O74" i="73"/>
  <c r="F26" i="73"/>
  <c r="O222" i="73"/>
  <c r="O221" i="73"/>
  <c r="O220" i="73"/>
  <c r="O219" i="73"/>
  <c r="O215" i="73"/>
  <c r="O214" i="73"/>
  <c r="O213" i="73"/>
  <c r="O212" i="73"/>
  <c r="O211" i="73"/>
  <c r="O210" i="73"/>
  <c r="O209" i="73"/>
  <c r="O208" i="73"/>
  <c r="O207" i="73"/>
  <c r="K214" i="73"/>
  <c r="K213" i="73"/>
  <c r="K212" i="73"/>
  <c r="K211" i="73"/>
  <c r="K210" i="73"/>
  <c r="K209" i="73"/>
  <c r="K208" i="73"/>
  <c r="K173" i="73"/>
  <c r="K170" i="73"/>
  <c r="K143" i="73"/>
  <c r="K142" i="73"/>
  <c r="K138" i="73"/>
  <c r="K137" i="73"/>
  <c r="K136" i="73"/>
  <c r="K135" i="73"/>
  <c r="K134" i="73"/>
  <c r="K133" i="73"/>
  <c r="K132" i="73"/>
  <c r="K131" i="73"/>
  <c r="K130" i="73"/>
  <c r="K124" i="73"/>
  <c r="K123" i="73"/>
  <c r="K122" i="73"/>
  <c r="K118" i="73"/>
  <c r="K116" i="73"/>
  <c r="K115" i="73"/>
  <c r="K114" i="73"/>
  <c r="K110" i="73"/>
  <c r="K108" i="73"/>
  <c r="K107" i="73"/>
  <c r="K106" i="73"/>
  <c r="K105" i="73"/>
  <c r="K104" i="73"/>
  <c r="K93" i="73"/>
  <c r="K92" i="73"/>
  <c r="K89" i="73"/>
  <c r="K87" i="73"/>
  <c r="K86" i="73"/>
  <c r="K83" i="73"/>
  <c r="K81" i="73"/>
  <c r="K80" i="73"/>
  <c r="E5" i="73" l="1"/>
  <c r="K64" i="73"/>
  <c r="J55" i="73"/>
  <c r="J53" i="73"/>
  <c r="J52" i="73"/>
  <c r="J43" i="73"/>
  <c r="F32" i="73"/>
  <c r="F31" i="73"/>
  <c r="F30" i="73"/>
  <c r="F29" i="73"/>
  <c r="O184" i="73"/>
  <c r="K184" i="73"/>
  <c r="O178" i="73"/>
  <c r="K178" i="73"/>
  <c r="O172" i="73"/>
  <c r="K172" i="73"/>
  <c r="O169" i="73"/>
  <c r="K169" i="73"/>
  <c r="O167" i="73"/>
  <c r="K167" i="73"/>
  <c r="O163" i="73"/>
  <c r="K163" i="73"/>
  <c r="O160" i="73"/>
  <c r="K160" i="73"/>
  <c r="O158" i="73"/>
  <c r="O176" i="73" s="1"/>
  <c r="K158" i="73"/>
  <c r="K176" i="73" s="1"/>
  <c r="R148" i="73"/>
  <c r="I148" i="73"/>
  <c r="R143" i="73"/>
  <c r="J143" i="73"/>
  <c r="R142" i="73"/>
  <c r="J142" i="73"/>
  <c r="O140" i="73"/>
  <c r="R140" i="73" s="1"/>
  <c r="K140" i="73"/>
  <c r="I140" i="73"/>
  <c r="R138" i="73"/>
  <c r="I138" i="73"/>
  <c r="R137" i="73"/>
  <c r="I137" i="73"/>
  <c r="R136" i="73"/>
  <c r="I136" i="73"/>
  <c r="R135" i="73"/>
  <c r="I135" i="73"/>
  <c r="R134" i="73"/>
  <c r="I134" i="73"/>
  <c r="R133" i="73"/>
  <c r="I133" i="73"/>
  <c r="R132" i="73"/>
  <c r="I132" i="73"/>
  <c r="R131" i="73"/>
  <c r="I131" i="73"/>
  <c r="R130" i="73"/>
  <c r="I130" i="73"/>
  <c r="O129" i="73"/>
  <c r="K129" i="73"/>
  <c r="O128" i="73"/>
  <c r="K128" i="73"/>
  <c r="K141" i="73" s="1"/>
  <c r="I128" i="73"/>
  <c r="O126" i="73"/>
  <c r="K126" i="73"/>
  <c r="O120" i="73"/>
  <c r="R120" i="73" s="1"/>
  <c r="K120" i="73"/>
  <c r="O112" i="73"/>
  <c r="R112" i="73" s="1"/>
  <c r="K112" i="73"/>
  <c r="I112" i="73"/>
  <c r="R105" i="73"/>
  <c r="I105" i="73"/>
  <c r="R104" i="73"/>
  <c r="I104" i="73"/>
  <c r="O103" i="73"/>
  <c r="R103" i="73" s="1"/>
  <c r="J103" i="73"/>
  <c r="O101" i="73"/>
  <c r="R101" i="73" s="1"/>
  <c r="O95" i="73"/>
  <c r="R95" i="73" s="1"/>
  <c r="K95" i="73"/>
  <c r="R86" i="73"/>
  <c r="I86" i="73"/>
  <c r="O85" i="73"/>
  <c r="R85" i="73" s="1"/>
  <c r="K85" i="73"/>
  <c r="I85" i="73"/>
  <c r="R80" i="73"/>
  <c r="I80" i="73"/>
  <c r="O79" i="73"/>
  <c r="R79" i="73" s="1"/>
  <c r="K79" i="73"/>
  <c r="I79" i="73"/>
  <c r="O77" i="73"/>
  <c r="R77" i="73" s="1"/>
  <c r="K77" i="73"/>
  <c r="O75" i="73"/>
  <c r="K75" i="73"/>
  <c r="I75" i="73"/>
  <c r="O67" i="73"/>
  <c r="O64" i="73"/>
  <c r="P47" i="73"/>
  <c r="P46" i="73"/>
  <c r="P43" i="73"/>
  <c r="E33" i="73"/>
  <c r="G28" i="73"/>
  <c r="DP2" i="74" l="1"/>
  <c r="K215" i="73"/>
  <c r="K146" i="73"/>
  <c r="AV2" i="74"/>
  <c r="K207" i="73"/>
  <c r="O146" i="73"/>
  <c r="O150" i="73" s="1"/>
  <c r="R75" i="73"/>
  <c r="O141" i="73"/>
  <c r="R128" i="73"/>
  <c r="K150" i="73" l="1"/>
  <c r="CX2" i="74"/>
  <c r="K221" i="73"/>
  <c r="K219" i="73"/>
  <c r="N7" i="35"/>
  <c r="G7" i="35"/>
  <c r="CY2" i="74" l="1"/>
  <c r="K222" i="73"/>
  <c r="K220" i="73"/>
  <c r="K218" i="73"/>
  <c r="B24" i="22"/>
  <c r="B23" i="22"/>
  <c r="B22" i="22"/>
  <c r="B21" i="22"/>
  <c r="B20" i="22"/>
  <c r="B19" i="22"/>
  <c r="E6" i="35"/>
  <c r="F6" i="35" s="1"/>
  <c r="M6" i="35" s="1"/>
  <c r="A3" i="47"/>
  <c r="A4" i="47"/>
  <c r="A5" i="47"/>
  <c r="A6" i="47"/>
  <c r="A7" i="47"/>
  <c r="A8" i="47"/>
  <c r="A9" i="47"/>
  <c r="A10" i="47"/>
  <c r="A11" i="47"/>
  <c r="A12" i="47"/>
  <c r="A13" i="47"/>
  <c r="A14" i="47"/>
  <c r="A15" i="47"/>
  <c r="A16" i="47"/>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51" i="47"/>
  <c r="A52" i="47"/>
  <c r="A53" i="47"/>
  <c r="A54" i="47"/>
  <c r="A55" i="47"/>
  <c r="A56" i="47"/>
  <c r="A57" i="47"/>
  <c r="A58" i="47"/>
  <c r="A59" i="47"/>
  <c r="A60" i="47"/>
  <c r="A61" i="47"/>
  <c r="A62" i="47"/>
  <c r="A63" i="47"/>
  <c r="A64" i="47"/>
  <c r="A65" i="47"/>
  <c r="A66" i="47"/>
  <c r="A67" i="47"/>
  <c r="A68" i="47"/>
  <c r="A69" i="47"/>
  <c r="A70" i="47"/>
  <c r="A71" i="47"/>
  <c r="A72" i="47"/>
  <c r="A73" i="47"/>
  <c r="A74" i="47"/>
  <c r="A75" i="47"/>
  <c r="A76" i="47"/>
  <c r="A77" i="47"/>
  <c r="A78" i="47"/>
  <c r="A79" i="47"/>
  <c r="A80" i="47"/>
  <c r="A81" i="47"/>
  <c r="A82" i="47"/>
  <c r="A83" i="47"/>
  <c r="A84" i="47"/>
  <c r="A85" i="47"/>
  <c r="A86" i="47"/>
  <c r="A87" i="47"/>
  <c r="A88" i="47"/>
  <c r="A89" i="47"/>
  <c r="A90" i="47"/>
  <c r="A91" i="47"/>
  <c r="A92" i="47"/>
  <c r="A93" i="47"/>
  <c r="A94" i="47"/>
  <c r="A95" i="47"/>
  <c r="A96" i="47"/>
  <c r="A97" i="47"/>
  <c r="A98" i="47"/>
  <c r="A99" i="47"/>
  <c r="A100" i="47"/>
  <c r="A101" i="47"/>
  <c r="A102" i="47"/>
  <c r="A103" i="47"/>
  <c r="A104" i="47"/>
  <c r="A105" i="47"/>
  <c r="A106" i="47"/>
  <c r="A107" i="47"/>
  <c r="A108" i="47"/>
  <c r="A109" i="47"/>
  <c r="A110" i="47"/>
  <c r="A111" i="47"/>
  <c r="A112" i="47"/>
  <c r="A113" i="47"/>
  <c r="A114" i="47"/>
  <c r="A115" i="47"/>
  <c r="A116" i="47"/>
  <c r="A117" i="47"/>
  <c r="A118" i="47"/>
  <c r="A119" i="47"/>
  <c r="A120" i="47"/>
  <c r="A121" i="47"/>
  <c r="A122" i="47"/>
  <c r="A123" i="47"/>
  <c r="A124" i="47"/>
  <c r="A125" i="47"/>
  <c r="A126" i="47"/>
  <c r="A127" i="47"/>
  <c r="A128" i="47"/>
  <c r="A129" i="47"/>
  <c r="A130" i="47"/>
  <c r="A131" i="47"/>
  <c r="A132" i="47"/>
  <c r="A133" i="47"/>
  <c r="A134" i="47"/>
  <c r="A135" i="47"/>
  <c r="A136" i="47"/>
  <c r="A137" i="47"/>
  <c r="A138" i="47"/>
  <c r="A139" i="47"/>
  <c r="A140" i="47"/>
  <c r="A141" i="47"/>
  <c r="A142" i="47"/>
  <c r="A143" i="47"/>
  <c r="A144" i="47"/>
  <c r="A145" i="47"/>
  <c r="A146" i="47"/>
  <c r="A147" i="47"/>
  <c r="A148" i="47"/>
  <c r="A149" i="47"/>
  <c r="A150" i="47"/>
  <c r="A151" i="47"/>
  <c r="A152" i="47"/>
  <c r="A153" i="47"/>
  <c r="A154" i="47"/>
  <c r="A155" i="47"/>
  <c r="A156" i="47"/>
  <c r="A157" i="47"/>
  <c r="A158" i="47"/>
  <c r="A159" i="47"/>
  <c r="A160" i="47"/>
  <c r="A161" i="47"/>
  <c r="A162" i="47"/>
  <c r="A163" i="47"/>
  <c r="A164" i="47"/>
  <c r="A165" i="47"/>
  <c r="A166" i="47"/>
  <c r="A167" i="47"/>
  <c r="A168" i="47"/>
  <c r="A169" i="47"/>
  <c r="A170" i="47"/>
  <c r="A171" i="47"/>
  <c r="A172" i="47"/>
  <c r="A173" i="47"/>
  <c r="A174" i="47"/>
  <c r="A175" i="47"/>
  <c r="A176" i="47"/>
  <c r="A177" i="47"/>
  <c r="A178" i="47"/>
  <c r="A179" i="47"/>
  <c r="A180" i="47"/>
  <c r="A181" i="47"/>
  <c r="A182" i="47"/>
  <c r="A183" i="47"/>
  <c r="A184" i="47"/>
  <c r="A185" i="47"/>
  <c r="A186" i="47"/>
  <c r="A187" i="47"/>
  <c r="A188" i="47"/>
  <c r="A189" i="47"/>
  <c r="A190" i="47"/>
  <c r="A191" i="47"/>
  <c r="A192" i="47"/>
  <c r="A193" i="47"/>
  <c r="A194" i="47"/>
  <c r="A195" i="47"/>
  <c r="A196" i="47"/>
  <c r="A197" i="47"/>
  <c r="A198" i="47"/>
  <c r="A199" i="47"/>
  <c r="A200" i="47"/>
  <c r="A201" i="47"/>
  <c r="A202" i="47"/>
  <c r="A203" i="47"/>
  <c r="A204" i="47"/>
  <c r="A205" i="47"/>
  <c r="A206" i="47"/>
  <c r="A207" i="47"/>
  <c r="A208" i="47"/>
  <c r="A209" i="47"/>
  <c r="A210" i="47"/>
  <c r="A211" i="47"/>
  <c r="A212" i="47"/>
  <c r="A213" i="47"/>
  <c r="A214" i="47"/>
  <c r="A215" i="47"/>
  <c r="A216" i="47"/>
  <c r="A217" i="47"/>
  <c r="A218" i="47"/>
  <c r="A219" i="47"/>
  <c r="A220" i="47"/>
  <c r="A221" i="47"/>
  <c r="A222" i="47"/>
  <c r="A223" i="47"/>
  <c r="A224" i="47"/>
  <c r="A225" i="47"/>
  <c r="A226" i="47"/>
  <c r="A227" i="47"/>
  <c r="A228" i="47"/>
  <c r="A229" i="47"/>
  <c r="A230" i="47"/>
  <c r="A231" i="47"/>
  <c r="A232" i="47"/>
  <c r="A233" i="47"/>
  <c r="A234" i="47"/>
  <c r="A235" i="47"/>
  <c r="A236" i="47"/>
  <c r="A237" i="47"/>
  <c r="A238" i="47"/>
  <c r="A239" i="47"/>
  <c r="A240" i="47"/>
  <c r="A241" i="47"/>
  <c r="A242" i="47"/>
  <c r="A243" i="47"/>
  <c r="A244" i="47"/>
  <c r="A245" i="47"/>
  <c r="A246" i="47"/>
  <c r="A247" i="47"/>
  <c r="A248" i="47"/>
  <c r="A249" i="47"/>
  <c r="A250" i="47"/>
  <c r="A251" i="47"/>
  <c r="A252" i="47"/>
  <c r="A253" i="47"/>
  <c r="A254" i="47"/>
  <c r="A255" i="47"/>
  <c r="A256" i="47"/>
  <c r="A257" i="47"/>
  <c r="A258" i="47"/>
  <c r="A259" i="47"/>
  <c r="A260" i="47"/>
  <c r="A261" i="47"/>
  <c r="A262" i="47"/>
  <c r="A263" i="47"/>
  <c r="A264" i="47"/>
  <c r="A265" i="47"/>
  <c r="A266" i="47"/>
  <c r="A267" i="47"/>
  <c r="A268" i="47"/>
  <c r="A269" i="47"/>
  <c r="A270" i="47"/>
  <c r="A271" i="47"/>
  <c r="A272" i="47"/>
  <c r="A273" i="47"/>
  <c r="A274" i="47"/>
  <c r="A275" i="47"/>
  <c r="A276" i="47"/>
  <c r="A277" i="47"/>
  <c r="A278" i="47"/>
  <c r="A279" i="47"/>
  <c r="A280" i="47"/>
  <c r="A281" i="47"/>
  <c r="A282" i="47"/>
  <c r="A283" i="47"/>
  <c r="A284" i="47"/>
  <c r="A285" i="47"/>
  <c r="A286" i="47"/>
  <c r="A287" i="47"/>
  <c r="A288" i="47"/>
  <c r="A289" i="47"/>
  <c r="A290" i="47"/>
  <c r="A291" i="47"/>
  <c r="A292" i="47"/>
  <c r="A293" i="47"/>
  <c r="A294" i="47"/>
  <c r="A295" i="47"/>
  <c r="A296" i="47"/>
  <c r="A297" i="47"/>
  <c r="A298" i="47"/>
  <c r="A299" i="47"/>
  <c r="A300" i="47"/>
  <c r="A301" i="47"/>
  <c r="A302" i="47"/>
  <c r="A303" i="47"/>
  <c r="A304" i="47"/>
  <c r="A305" i="47"/>
  <c r="A306" i="47"/>
  <c r="A307" i="47"/>
  <c r="A308" i="47"/>
  <c r="A309" i="47"/>
  <c r="A310" i="47"/>
  <c r="A311" i="47"/>
  <c r="A312" i="47"/>
  <c r="A313" i="47"/>
  <c r="A314" i="47"/>
  <c r="A315" i="47"/>
  <c r="A316" i="47"/>
  <c r="A317" i="47"/>
  <c r="A318" i="47"/>
  <c r="A319" i="47"/>
  <c r="A320" i="47"/>
  <c r="A321" i="47"/>
  <c r="A322" i="47"/>
  <c r="A323" i="47"/>
  <c r="A324" i="47"/>
  <c r="A325" i="47"/>
  <c r="A326" i="47"/>
  <c r="A327" i="47"/>
  <c r="A328" i="47"/>
  <c r="A329" i="47"/>
  <c r="A330" i="47"/>
  <c r="A331" i="47"/>
  <c r="A332" i="47"/>
  <c r="A333" i="47"/>
  <c r="A334" i="47"/>
  <c r="A335" i="47"/>
  <c r="A336" i="47"/>
  <c r="A337" i="47"/>
  <c r="A338" i="47"/>
  <c r="A339" i="47"/>
  <c r="A340" i="47"/>
  <c r="A341" i="47"/>
  <c r="A342" i="47"/>
  <c r="A343" i="47"/>
  <c r="A344" i="47"/>
  <c r="A345" i="47"/>
  <c r="A346" i="47"/>
  <c r="A347" i="47"/>
  <c r="A348" i="47"/>
  <c r="A349" i="47"/>
  <c r="A350" i="47"/>
  <c r="A351" i="47"/>
  <c r="A352" i="47"/>
  <c r="A353" i="47"/>
  <c r="A354" i="47"/>
  <c r="A355" i="47"/>
  <c r="A356" i="47"/>
  <c r="A357" i="47"/>
  <c r="A358" i="47"/>
  <c r="A359" i="47"/>
  <c r="A360" i="47"/>
  <c r="A361" i="47"/>
  <c r="A362" i="47"/>
  <c r="A363" i="47"/>
  <c r="A364" i="47"/>
  <c r="A365" i="47"/>
  <c r="A366" i="47"/>
  <c r="A367" i="47"/>
  <c r="A368" i="47"/>
  <c r="A369" i="47"/>
  <c r="A370" i="47"/>
  <c r="A371" i="47"/>
  <c r="A372" i="47"/>
  <c r="A373" i="47"/>
  <c r="A374" i="47"/>
  <c r="A375" i="47"/>
  <c r="A376" i="47"/>
  <c r="A377" i="47"/>
  <c r="A378" i="47"/>
  <c r="A379" i="47"/>
  <c r="A380" i="47"/>
  <c r="A381" i="47"/>
  <c r="A382" i="47"/>
  <c r="A383" i="47"/>
  <c r="A384" i="47"/>
  <c r="A385" i="47"/>
  <c r="A386" i="47"/>
  <c r="A387" i="47"/>
  <c r="A388" i="47"/>
  <c r="A389" i="47"/>
  <c r="A390" i="47"/>
  <c r="A391" i="47"/>
  <c r="A392" i="47"/>
  <c r="A393" i="47"/>
  <c r="A394" i="47"/>
  <c r="A395" i="47"/>
  <c r="A396" i="47"/>
  <c r="A397" i="47"/>
  <c r="A398" i="47"/>
  <c r="A399" i="47"/>
  <c r="A400" i="47"/>
  <c r="A401" i="47"/>
  <c r="A402" i="47"/>
  <c r="A403" i="47"/>
  <c r="A404" i="47"/>
  <c r="A405" i="47"/>
  <c r="A406" i="47"/>
  <c r="A407" i="47"/>
  <c r="A408" i="47"/>
  <c r="A409" i="47"/>
  <c r="A410" i="47"/>
  <c r="A411" i="47"/>
  <c r="A412" i="47"/>
  <c r="A413" i="47"/>
  <c r="A414" i="47"/>
  <c r="A415" i="47"/>
  <c r="A416" i="47"/>
  <c r="A417" i="47"/>
  <c r="A418" i="47"/>
  <c r="A419" i="47"/>
  <c r="A420" i="47"/>
  <c r="A421" i="47"/>
  <c r="A422" i="47"/>
  <c r="A423" i="47"/>
  <c r="A424" i="47"/>
  <c r="A425" i="47"/>
  <c r="A426" i="47"/>
  <c r="A427" i="47"/>
  <c r="A428" i="47"/>
  <c r="A429" i="47"/>
  <c r="A430" i="47"/>
  <c r="A431" i="47"/>
  <c r="A432" i="47"/>
  <c r="A433" i="47"/>
  <c r="A434" i="47"/>
  <c r="A435" i="47"/>
  <c r="A436" i="47"/>
  <c r="A437" i="47"/>
  <c r="A438" i="47"/>
  <c r="A439" i="47"/>
  <c r="A440" i="47"/>
  <c r="A441" i="47"/>
  <c r="A442" i="47"/>
  <c r="A443" i="47"/>
  <c r="A444" i="47"/>
  <c r="A445" i="47"/>
  <c r="A446" i="47"/>
  <c r="A447" i="47"/>
  <c r="A448" i="47"/>
  <c r="A449" i="47"/>
  <c r="A450" i="47"/>
  <c r="A451" i="47"/>
  <c r="A452" i="47"/>
  <c r="A453" i="47"/>
  <c r="A454" i="47"/>
  <c r="A455" i="47"/>
  <c r="A456" i="47"/>
  <c r="A457" i="47"/>
  <c r="A458" i="47"/>
  <c r="A459" i="47"/>
  <c r="A460" i="47"/>
  <c r="A461" i="47"/>
  <c r="A462" i="47"/>
  <c r="A463" i="47"/>
  <c r="A464" i="47"/>
  <c r="A465" i="47"/>
  <c r="A466" i="47"/>
  <c r="A467" i="47"/>
  <c r="A468" i="47"/>
  <c r="A469" i="47"/>
  <c r="A470" i="47"/>
  <c r="A471" i="47"/>
  <c r="A472" i="47"/>
  <c r="A473" i="47"/>
  <c r="A474" i="47"/>
  <c r="A475" i="47"/>
  <c r="A476" i="47"/>
  <c r="A477" i="47"/>
  <c r="A478" i="47"/>
  <c r="A479" i="47"/>
  <c r="A480" i="47"/>
  <c r="A481" i="47"/>
  <c r="A482" i="47"/>
  <c r="A483" i="47"/>
  <c r="A484" i="47"/>
  <c r="A485" i="47"/>
  <c r="A486" i="47"/>
  <c r="A487" i="47"/>
  <c r="A488" i="47"/>
  <c r="A489" i="47"/>
  <c r="A490" i="47"/>
  <c r="A491" i="47"/>
  <c r="A2" i="47"/>
  <c r="A1" i="25"/>
  <c r="A1" i="24"/>
  <c r="A1" i="28"/>
  <c r="A1" i="6"/>
  <c r="A1" i="22"/>
  <c r="A1" i="16"/>
  <c r="A1" i="18"/>
  <c r="B23" i="18"/>
  <c r="B22" i="18"/>
  <c r="A53" i="18" l="1"/>
  <c r="A52" i="18"/>
  <c r="F14" i="47" l="1"/>
  <c r="K18" i="28" l="1"/>
  <c r="F273" i="47" l="1"/>
  <c r="F272" i="47"/>
  <c r="F271" i="47"/>
  <c r="F270" i="47"/>
  <c r="F269" i="47"/>
  <c r="F268" i="47"/>
  <c r="B18" i="22" l="1"/>
  <c r="B25" i="22"/>
  <c r="F274" i="47" s="1"/>
  <c r="F13" i="47"/>
  <c r="F12" i="47"/>
  <c r="L6" i="35"/>
  <c r="E183" i="47" l="1"/>
  <c r="E179" i="47"/>
  <c r="C69" i="41" l="1"/>
  <c r="D45" i="16" l="1"/>
  <c r="D46" i="16"/>
  <c r="D44" i="16"/>
  <c r="E279" i="47" l="1"/>
  <c r="E278" i="47"/>
  <c r="E38" i="22"/>
  <c r="E40" i="22" l="1"/>
  <c r="D47" i="18"/>
  <c r="E108" i="47" l="1"/>
  <c r="E433" i="47"/>
  <c r="E432" i="47"/>
  <c r="D34" i="6"/>
  <c r="C21" i="41"/>
  <c r="D31" i="18"/>
  <c r="D30" i="18"/>
  <c r="E17" i="47" l="1"/>
  <c r="D32" i="18"/>
  <c r="D33" i="18" s="1"/>
  <c r="E18" i="47"/>
  <c r="C55" i="50"/>
  <c r="C56" i="49"/>
  <c r="C59" i="38"/>
  <c r="D36" i="6" l="1"/>
  <c r="D35" i="6"/>
  <c r="D22" i="6"/>
  <c r="C7" i="16"/>
  <c r="C40" i="41" l="1"/>
  <c r="C43" i="49"/>
  <c r="C46" i="38"/>
  <c r="E67" i="24"/>
  <c r="B41" i="48"/>
  <c r="B34" i="48"/>
  <c r="B33" i="48"/>
  <c r="B32" i="48"/>
  <c r="B31" i="48"/>
  <c r="B30" i="48"/>
  <c r="B29" i="48"/>
  <c r="B26" i="48"/>
  <c r="B28" i="48"/>
  <c r="E285" i="47" l="1"/>
  <c r="E284" i="47"/>
  <c r="E283" i="47"/>
  <c r="E282" i="47"/>
  <c r="E41" i="47"/>
  <c r="E15" i="47"/>
  <c r="F4" i="22" l="1"/>
  <c r="E76" i="24"/>
  <c r="F76" i="24" s="1"/>
  <c r="E67" i="16"/>
  <c r="A117" i="16"/>
  <c r="A92" i="16"/>
  <c r="H21" i="28" l="1"/>
  <c r="I21" i="28"/>
  <c r="E21" i="28"/>
  <c r="F21" i="28"/>
  <c r="G21" i="28"/>
  <c r="A72" i="18"/>
  <c r="A68" i="18"/>
  <c r="E42" i="47" l="1"/>
  <c r="E15" i="24"/>
  <c r="A82" i="6"/>
  <c r="K22" i="6" l="1"/>
  <c r="K34" i="6"/>
  <c r="K35" i="6"/>
  <c r="D19" i="6" l="1"/>
  <c r="G51" i="24" l="1"/>
  <c r="F4" i="24" l="1"/>
  <c r="G4" i="16"/>
  <c r="G4" i="28"/>
  <c r="G4" i="18"/>
  <c r="I7" i="6"/>
  <c r="I24" i="18" l="1"/>
  <c r="C79" i="50"/>
  <c r="C91" i="50"/>
  <c r="L91" i="50" s="1"/>
  <c r="J52" i="22"/>
  <c r="E309" i="47" s="1"/>
  <c r="E9" i="28"/>
  <c r="H9" i="28"/>
  <c r="J9" i="28" s="1"/>
  <c r="D3" i="6"/>
  <c r="C2" i="6"/>
  <c r="L33" i="35"/>
  <c r="L38" i="35"/>
  <c r="D12" i="18"/>
  <c r="E4" i="47" s="1"/>
  <c r="D9" i="18"/>
  <c r="E2" i="47" s="1"/>
  <c r="D19" i="18"/>
  <c r="D18" i="18"/>
  <c r="D17" i="18"/>
  <c r="D16" i="18"/>
  <c r="D15" i="18"/>
  <c r="E6" i="47" s="1"/>
  <c r="D44" i="18"/>
  <c r="E13" i="24" s="1"/>
  <c r="D43" i="18"/>
  <c r="E12" i="24" s="1"/>
  <c r="D38" i="18"/>
  <c r="I33" i="18"/>
  <c r="C18" i="38" s="1"/>
  <c r="K55" i="6"/>
  <c r="K54" i="6"/>
  <c r="K51" i="6"/>
  <c r="K50" i="6"/>
  <c r="K53" i="6"/>
  <c r="K49" i="6"/>
  <c r="K45" i="6"/>
  <c r="K38" i="6"/>
  <c r="C77" i="50"/>
  <c r="K36" i="6"/>
  <c r="K37" i="6"/>
  <c r="K21" i="6"/>
  <c r="D51" i="6"/>
  <c r="D48" i="6"/>
  <c r="E444" i="47" s="1"/>
  <c r="D38" i="6"/>
  <c r="D37" i="6"/>
  <c r="D24" i="6"/>
  <c r="D23" i="6"/>
  <c r="E424" i="47"/>
  <c r="E20" i="47"/>
  <c r="D24" i="18"/>
  <c r="E14" i="47" s="1"/>
  <c r="C75" i="50"/>
  <c r="K16" i="6"/>
  <c r="K18" i="6" s="1"/>
  <c r="D57" i="6"/>
  <c r="E434" i="47"/>
  <c r="E63" i="22"/>
  <c r="E340" i="47" s="1"/>
  <c r="E57" i="22"/>
  <c r="E330" i="47" s="1"/>
  <c r="E15" i="28"/>
  <c r="E148" i="47" s="1"/>
  <c r="D4" i="22"/>
  <c r="D4" i="24"/>
  <c r="C91" i="38"/>
  <c r="L91" i="38" s="1"/>
  <c r="K14" i="28"/>
  <c r="E146" i="47" s="1"/>
  <c r="K13" i="28"/>
  <c r="E139" i="47" s="1"/>
  <c r="J18" i="28"/>
  <c r="J14" i="28"/>
  <c r="J13" i="28"/>
  <c r="E59" i="24"/>
  <c r="E247" i="47" s="1"/>
  <c r="A39" i="28"/>
  <c r="A38" i="28"/>
  <c r="E281" i="47"/>
  <c r="E286" i="47"/>
  <c r="E455" i="47"/>
  <c r="E454" i="47"/>
  <c r="A105" i="6"/>
  <c r="E467" i="47"/>
  <c r="E468" i="47"/>
  <c r="A125" i="16"/>
  <c r="C48" i="50"/>
  <c r="C38" i="49"/>
  <c r="K38" i="49" s="1"/>
  <c r="C39" i="38"/>
  <c r="C50" i="41"/>
  <c r="G54" i="22"/>
  <c r="E25" i="22"/>
  <c r="E274" i="47" s="1"/>
  <c r="E187" i="47"/>
  <c r="E185" i="47"/>
  <c r="E23" i="24"/>
  <c r="E207" i="47" s="1"/>
  <c r="A110" i="24"/>
  <c r="E306" i="47"/>
  <c r="E305" i="47"/>
  <c r="E344" i="47"/>
  <c r="I52" i="22"/>
  <c r="E308" i="47" s="1"/>
  <c r="E52" i="22"/>
  <c r="E304" i="47" s="1"/>
  <c r="E51" i="22"/>
  <c r="E296" i="47" s="1"/>
  <c r="E362" i="47"/>
  <c r="F2" i="56"/>
  <c r="E2" i="56"/>
  <c r="D2" i="56"/>
  <c r="C2" i="56"/>
  <c r="E273" i="47"/>
  <c r="E12" i="47"/>
  <c r="E446" i="47"/>
  <c r="A65" i="18"/>
  <c r="A64" i="18"/>
  <c r="A63" i="18"/>
  <c r="A96" i="6"/>
  <c r="C45" i="41"/>
  <c r="I41" i="18"/>
  <c r="I45" i="18" s="1"/>
  <c r="E404" i="47"/>
  <c r="B66" i="48"/>
  <c r="B65" i="48"/>
  <c r="E30" i="47"/>
  <c r="F49" i="35"/>
  <c r="F47" i="35"/>
  <c r="N55" i="50"/>
  <c r="E16" i="22"/>
  <c r="E267" i="47" s="1"/>
  <c r="E423" i="47"/>
  <c r="C24" i="49"/>
  <c r="C47" i="49"/>
  <c r="C14" i="41"/>
  <c r="C15" i="41"/>
  <c r="E197" i="47"/>
  <c r="C49" i="41"/>
  <c r="C34" i="41"/>
  <c r="C30" i="41"/>
  <c r="C25" i="41"/>
  <c r="C22" i="41"/>
  <c r="D90" i="50"/>
  <c r="C72" i="50"/>
  <c r="C71" i="50"/>
  <c r="C70" i="50"/>
  <c r="M70" i="50" s="1"/>
  <c r="C62" i="50"/>
  <c r="C61" i="50"/>
  <c r="M61" i="50" s="1"/>
  <c r="C59" i="50"/>
  <c r="C26" i="50"/>
  <c r="C58" i="50"/>
  <c r="C31" i="50"/>
  <c r="C32" i="50"/>
  <c r="C36" i="50"/>
  <c r="N36" i="50" s="1"/>
  <c r="C47" i="50"/>
  <c r="C24" i="50"/>
  <c r="L24" i="50" s="1"/>
  <c r="C18" i="50"/>
  <c r="C19" i="50"/>
  <c r="C12" i="50"/>
  <c r="M12" i="50" s="1"/>
  <c r="C13" i="50"/>
  <c r="L13" i="50" s="1"/>
  <c r="C92" i="49"/>
  <c r="K92" i="49" s="1"/>
  <c r="C13" i="49"/>
  <c r="D91" i="49"/>
  <c r="C80" i="49"/>
  <c r="L80" i="49" s="1"/>
  <c r="C76" i="49"/>
  <c r="C73" i="49"/>
  <c r="K73" i="49" s="1"/>
  <c r="C72" i="49"/>
  <c r="C71" i="49"/>
  <c r="L71" i="49" s="1"/>
  <c r="C63" i="49"/>
  <c r="K63" i="49" s="1"/>
  <c r="C62" i="49"/>
  <c r="L62" i="49" s="1"/>
  <c r="C60" i="49"/>
  <c r="K60" i="49" s="1"/>
  <c r="C59" i="49"/>
  <c r="K59" i="49" s="1"/>
  <c r="C19" i="49"/>
  <c r="K19" i="49" s="1"/>
  <c r="C44" i="49"/>
  <c r="C37" i="49"/>
  <c r="M37" i="49" s="1"/>
  <c r="C28" i="49"/>
  <c r="K28" i="49" s="1"/>
  <c r="D8" i="49"/>
  <c r="C95" i="38"/>
  <c r="C13" i="38"/>
  <c r="N13" i="38" s="1"/>
  <c r="C14" i="38"/>
  <c r="N14" i="38" s="1"/>
  <c r="C15" i="38"/>
  <c r="L15" i="38" s="1"/>
  <c r="D94" i="38"/>
  <c r="C83" i="38"/>
  <c r="N83" i="38" s="1"/>
  <c r="C79" i="38"/>
  <c r="C76" i="38"/>
  <c r="M76" i="38" s="1"/>
  <c r="C75" i="38"/>
  <c r="C74" i="38"/>
  <c r="L74" i="38" s="1"/>
  <c r="C66" i="38"/>
  <c r="L66" i="38" s="1"/>
  <c r="C65" i="38"/>
  <c r="N65" i="38" s="1"/>
  <c r="C63" i="38"/>
  <c r="L63" i="38" s="1"/>
  <c r="C21" i="38"/>
  <c r="N21" i="38" s="1"/>
  <c r="C62" i="38"/>
  <c r="L62" i="38" s="1"/>
  <c r="C51" i="38"/>
  <c r="C47" i="38"/>
  <c r="C48" i="38" s="1"/>
  <c r="L48" i="38" s="1"/>
  <c r="C38" i="38"/>
  <c r="N38" i="38" s="1"/>
  <c r="C30" i="38"/>
  <c r="C26" i="38"/>
  <c r="C20" i="38"/>
  <c r="M20" i="38" s="1"/>
  <c r="E3" i="47"/>
  <c r="E242" i="47"/>
  <c r="C25" i="50"/>
  <c r="D9" i="50"/>
  <c r="C18" i="49"/>
  <c r="E339" i="47"/>
  <c r="E338" i="47"/>
  <c r="E337" i="47"/>
  <c r="E336" i="47"/>
  <c r="E335" i="47"/>
  <c r="E334" i="47"/>
  <c r="E331" i="47"/>
  <c r="E329" i="47"/>
  <c r="E314" i="47"/>
  <c r="E313" i="47"/>
  <c r="E298" i="47"/>
  <c r="E297" i="47"/>
  <c r="E290" i="47"/>
  <c r="E289" i="47"/>
  <c r="E276" i="47"/>
  <c r="E275" i="47"/>
  <c r="E272" i="47"/>
  <c r="E271" i="47"/>
  <c r="E270" i="47"/>
  <c r="E269" i="47"/>
  <c r="E268" i="47"/>
  <c r="E266" i="47"/>
  <c r="E264" i="47"/>
  <c r="E263" i="47"/>
  <c r="E261" i="47"/>
  <c r="E260" i="47"/>
  <c r="E258" i="47"/>
  <c r="E257" i="47"/>
  <c r="E253" i="47"/>
  <c r="E249" i="47"/>
  <c r="E248" i="47"/>
  <c r="E246" i="47"/>
  <c r="E233" i="47"/>
  <c r="E230" i="47"/>
  <c r="E227" i="47"/>
  <c r="E222" i="47"/>
  <c r="E221" i="47"/>
  <c r="E219" i="47"/>
  <c r="E218" i="47"/>
  <c r="E217" i="47"/>
  <c r="E213" i="47"/>
  <c r="E209" i="47"/>
  <c r="E205" i="47"/>
  <c r="E203" i="47"/>
  <c r="E201" i="47"/>
  <c r="E199" i="47"/>
  <c r="E195" i="47"/>
  <c r="E189" i="47"/>
  <c r="E182" i="47"/>
  <c r="E181" i="47"/>
  <c r="E180" i="47"/>
  <c r="E178" i="47"/>
  <c r="E177" i="47"/>
  <c r="E176" i="47"/>
  <c r="E159" i="47"/>
  <c r="E158" i="47"/>
  <c r="E157" i="47"/>
  <c r="E155" i="47"/>
  <c r="E156" i="47"/>
  <c r="E145" i="47"/>
  <c r="E144" i="47"/>
  <c r="E143" i="47"/>
  <c r="E141" i="47"/>
  <c r="E142" i="47"/>
  <c r="E138" i="47"/>
  <c r="E137" i="47"/>
  <c r="E136" i="47"/>
  <c r="E134" i="47"/>
  <c r="E135" i="47"/>
  <c r="E124" i="47"/>
  <c r="E122" i="47"/>
  <c r="E121" i="47"/>
  <c r="E53" i="47"/>
  <c r="E50" i="47"/>
  <c r="E48" i="47"/>
  <c r="E47" i="47"/>
  <c r="E46" i="47"/>
  <c r="E44" i="47"/>
  <c r="E43" i="47"/>
  <c r="E38" i="47"/>
  <c r="E37" i="47"/>
  <c r="E34" i="47"/>
  <c r="E33" i="47"/>
  <c r="E32" i="47"/>
  <c r="E29" i="47"/>
  <c r="E27" i="47"/>
  <c r="E26" i="47"/>
  <c r="E25" i="47"/>
  <c r="E23" i="47"/>
  <c r="E22" i="47"/>
  <c r="E16" i="47"/>
  <c r="E13" i="47"/>
  <c r="E489" i="47"/>
  <c r="E488" i="47"/>
  <c r="E484" i="47"/>
  <c r="E476" i="47"/>
  <c r="E475" i="47"/>
  <c r="E474" i="47"/>
  <c r="E463" i="47"/>
  <c r="E462" i="47"/>
  <c r="E461" i="47"/>
  <c r="E460" i="47"/>
  <c r="E457" i="47"/>
  <c r="E453" i="47"/>
  <c r="E452" i="47"/>
  <c r="E450" i="47"/>
  <c r="E449" i="47"/>
  <c r="E445" i="47"/>
  <c r="E440" i="47"/>
  <c r="E439" i="47"/>
  <c r="E436" i="47"/>
  <c r="E435" i="47"/>
  <c r="E430" i="47"/>
  <c r="E429" i="47"/>
  <c r="E428" i="47"/>
  <c r="E427" i="47"/>
  <c r="E422" i="47"/>
  <c r="E421" i="47"/>
  <c r="E420" i="47"/>
  <c r="E419" i="47"/>
  <c r="N11" i="35"/>
  <c r="G48" i="35"/>
  <c r="A67" i="6"/>
  <c r="A68" i="6"/>
  <c r="A69" i="6"/>
  <c r="A70" i="6"/>
  <c r="A71" i="6"/>
  <c r="A73" i="6"/>
  <c r="A74" i="6"/>
  <c r="A75" i="6"/>
  <c r="A76" i="6"/>
  <c r="A77" i="6"/>
  <c r="A78" i="6"/>
  <c r="A79" i="6"/>
  <c r="A80" i="6"/>
  <c r="A83" i="6"/>
  <c r="A84" i="6"/>
  <c r="A85" i="6"/>
  <c r="A88" i="6"/>
  <c r="A89" i="6"/>
  <c r="A90" i="6"/>
  <c r="A91" i="6"/>
  <c r="A92" i="6"/>
  <c r="A94" i="6"/>
  <c r="A95" i="6"/>
  <c r="A97" i="6"/>
  <c r="A98" i="6"/>
  <c r="A99" i="6"/>
  <c r="A100" i="6"/>
  <c r="A101" i="6"/>
  <c r="A102" i="6"/>
  <c r="A103" i="6"/>
  <c r="A104" i="6"/>
  <c r="A106" i="6"/>
  <c r="A107" i="6"/>
  <c r="A108" i="6"/>
  <c r="A109" i="6"/>
  <c r="A110" i="6"/>
  <c r="A111" i="6"/>
  <c r="A113" i="6"/>
  <c r="A114" i="6"/>
  <c r="A115" i="6"/>
  <c r="A116" i="6"/>
  <c r="A119" i="6"/>
  <c r="A120" i="6"/>
  <c r="A121" i="6"/>
  <c r="A122" i="6"/>
  <c r="A123" i="6"/>
  <c r="A124" i="6"/>
  <c r="A126" i="6"/>
  <c r="A127" i="6"/>
  <c r="A128" i="6"/>
  <c r="A129" i="6"/>
  <c r="A130" i="6"/>
  <c r="A131" i="6"/>
  <c r="A132" i="6"/>
  <c r="A133" i="6"/>
  <c r="A134" i="6"/>
  <c r="A135" i="6"/>
  <c r="A136" i="6"/>
  <c r="A137" i="6"/>
  <c r="A138" i="6"/>
  <c r="A140" i="6"/>
  <c r="A141" i="6"/>
  <c r="D4" i="18"/>
  <c r="I12" i="18"/>
  <c r="J53" i="22" s="1"/>
  <c r="E317" i="47" s="1"/>
  <c r="I18" i="18"/>
  <c r="I30" i="18"/>
  <c r="C10" i="49" s="1"/>
  <c r="A54" i="18"/>
  <c r="A55" i="18"/>
  <c r="A57" i="18"/>
  <c r="A58" i="18"/>
  <c r="A59" i="18"/>
  <c r="A60" i="18"/>
  <c r="A61" i="18"/>
  <c r="A62" i="18"/>
  <c r="A69" i="18"/>
  <c r="A70" i="18"/>
  <c r="A71" i="18"/>
  <c r="A75" i="18"/>
  <c r="A76" i="18"/>
  <c r="A77" i="18"/>
  <c r="A81" i="18"/>
  <c r="A82" i="18"/>
  <c r="A84" i="18"/>
  <c r="A98" i="18"/>
  <c r="A99" i="18"/>
  <c r="A109" i="18"/>
  <c r="A110" i="18"/>
  <c r="A111" i="18"/>
  <c r="A112" i="18"/>
  <c r="A113" i="18"/>
  <c r="A114" i="18"/>
  <c r="A115" i="18"/>
  <c r="A119" i="18"/>
  <c r="A120" i="18"/>
  <c r="A121" i="18"/>
  <c r="E4" i="28"/>
  <c r="E128" i="47"/>
  <c r="E130" i="47"/>
  <c r="E131" i="47"/>
  <c r="F15" i="28"/>
  <c r="G15" i="28"/>
  <c r="E150" i="47" s="1"/>
  <c r="H15" i="28"/>
  <c r="E151" i="47" s="1"/>
  <c r="I15" i="28"/>
  <c r="E170" i="47"/>
  <c r="E169" i="47"/>
  <c r="E173" i="47"/>
  <c r="A30" i="28"/>
  <c r="A31" i="28"/>
  <c r="A32" i="28"/>
  <c r="B4" i="48"/>
  <c r="E49" i="16"/>
  <c r="E50" i="16"/>
  <c r="B40" i="48" s="1"/>
  <c r="M43" i="50"/>
  <c r="B50" i="48"/>
  <c r="A93" i="16"/>
  <c r="A94" i="16"/>
  <c r="A95" i="16"/>
  <c r="A96" i="16"/>
  <c r="A98" i="16"/>
  <c r="A99" i="16"/>
  <c r="A100" i="16"/>
  <c r="A101" i="16"/>
  <c r="A102" i="16"/>
  <c r="A103" i="16"/>
  <c r="A104" i="16"/>
  <c r="A105" i="16"/>
  <c r="A106" i="16"/>
  <c r="A107" i="16"/>
  <c r="A108" i="16"/>
  <c r="A109" i="16"/>
  <c r="A110" i="16"/>
  <c r="A111" i="16"/>
  <c r="A113" i="16"/>
  <c r="A114" i="16"/>
  <c r="A115" i="16"/>
  <c r="A116" i="16"/>
  <c r="A118" i="16"/>
  <c r="A119" i="16"/>
  <c r="A120" i="16"/>
  <c r="A121" i="16"/>
  <c r="A122" i="16"/>
  <c r="A124" i="16"/>
  <c r="G40" i="24"/>
  <c r="E220" i="47" s="1"/>
  <c r="G41" i="24"/>
  <c r="E223" i="47" s="1"/>
  <c r="E42" i="24"/>
  <c r="E224" i="47" s="1"/>
  <c r="F42" i="24"/>
  <c r="E225" i="47" s="1"/>
  <c r="E48" i="24"/>
  <c r="E236" i="47" s="1"/>
  <c r="E240" i="47"/>
  <c r="E64" i="24"/>
  <c r="E250" i="47" s="1"/>
  <c r="A81" i="24"/>
  <c r="A82" i="24"/>
  <c r="A83" i="24"/>
  <c r="A84" i="24"/>
  <c r="A85" i="24"/>
  <c r="A86" i="24"/>
  <c r="A87" i="24"/>
  <c r="A88" i="24"/>
  <c r="A89" i="24"/>
  <c r="A90" i="24"/>
  <c r="A91" i="24"/>
  <c r="A92" i="24"/>
  <c r="A93" i="24"/>
  <c r="A94" i="24"/>
  <c r="A95" i="24"/>
  <c r="A97" i="24"/>
  <c r="A98" i="24"/>
  <c r="A99" i="24"/>
  <c r="A100" i="24"/>
  <c r="A101" i="24"/>
  <c r="A102" i="24"/>
  <c r="A103" i="24"/>
  <c r="A104" i="24"/>
  <c r="A105" i="24"/>
  <c r="A106" i="24"/>
  <c r="A107" i="24"/>
  <c r="A108" i="24"/>
  <c r="A109" i="24"/>
  <c r="A111" i="24"/>
  <c r="E277" i="47"/>
  <c r="I50" i="22"/>
  <c r="E292" i="47" s="1"/>
  <c r="I51" i="22"/>
  <c r="E300" i="47" s="1"/>
  <c r="I53" i="22"/>
  <c r="E316" i="47" s="1"/>
  <c r="F54" i="22"/>
  <c r="E56" i="22"/>
  <c r="E328" i="47" s="1"/>
  <c r="F58" i="22"/>
  <c r="E333" i="47" s="1"/>
  <c r="F63" i="22"/>
  <c r="E341" i="47" s="1"/>
  <c r="B3" i="48"/>
  <c r="B6" i="48"/>
  <c r="B7" i="48"/>
  <c r="B8" i="48"/>
  <c r="B9" i="48"/>
  <c r="B10" i="48"/>
  <c r="B11" i="48"/>
  <c r="B12" i="48"/>
  <c r="B13" i="48"/>
  <c r="B14" i="48"/>
  <c r="B15" i="48"/>
  <c r="B16" i="48"/>
  <c r="B17" i="48"/>
  <c r="B19" i="48"/>
  <c r="B20" i="48"/>
  <c r="B21" i="48"/>
  <c r="B22" i="48"/>
  <c r="B23" i="48"/>
  <c r="B24" i="48"/>
  <c r="B25" i="48"/>
  <c r="B27" i="48"/>
  <c r="B35" i="48"/>
  <c r="B36" i="48"/>
  <c r="B38" i="48"/>
  <c r="B39" i="48"/>
  <c r="B42" i="48"/>
  <c r="B43" i="48"/>
  <c r="B52" i="48"/>
  <c r="B53" i="48"/>
  <c r="B55" i="48"/>
  <c r="B56" i="48"/>
  <c r="B57" i="48"/>
  <c r="B58" i="48"/>
  <c r="B59" i="48"/>
  <c r="B60" i="48"/>
  <c r="B61" i="48"/>
  <c r="B62" i="48"/>
  <c r="B63" i="48"/>
  <c r="B64" i="48"/>
  <c r="E380" i="47"/>
  <c r="E345" i="47"/>
  <c r="N9" i="35"/>
  <c r="E347" i="47"/>
  <c r="E383" i="47"/>
  <c r="F12" i="35"/>
  <c r="N12" i="35"/>
  <c r="E386" i="47"/>
  <c r="M14" i="35"/>
  <c r="G15" i="35"/>
  <c r="E351" i="47"/>
  <c r="G17" i="35"/>
  <c r="G18" i="35"/>
  <c r="E389" i="47"/>
  <c r="E354" i="47"/>
  <c r="G20" i="35"/>
  <c r="E356" i="47"/>
  <c r="E357" i="47"/>
  <c r="F23" i="35"/>
  <c r="N23" i="35"/>
  <c r="N24" i="35"/>
  <c r="E394" i="47"/>
  <c r="N26" i="35"/>
  <c r="M27" i="35"/>
  <c r="E360" i="47"/>
  <c r="G29" i="35"/>
  <c r="E397" i="47"/>
  <c r="E363" i="47"/>
  <c r="N31" i="35"/>
  <c r="E399" i="47"/>
  <c r="M33" i="35"/>
  <c r="G34" i="35"/>
  <c r="E367" i="47"/>
  <c r="F36" i="35"/>
  <c r="E402" i="47"/>
  <c r="M38" i="35"/>
  <c r="N38" i="35" s="1"/>
  <c r="E370" i="47"/>
  <c r="E371" i="47"/>
  <c r="G43" i="35"/>
  <c r="H43" i="35"/>
  <c r="E373" i="47"/>
  <c r="H44" i="35"/>
  <c r="E405" i="47"/>
  <c r="E374" i="47"/>
  <c r="H45" i="35"/>
  <c r="E375" i="47"/>
  <c r="E411" i="47"/>
  <c r="O53" i="35"/>
  <c r="O54" i="35"/>
  <c r="E414" i="47"/>
  <c r="N59" i="35"/>
  <c r="E417" i="47"/>
  <c r="N60" i="35"/>
  <c r="B4" i="25"/>
  <c r="E6" i="25"/>
  <c r="F6" i="25"/>
  <c r="G6" i="25"/>
  <c r="C11" i="25"/>
  <c r="C13" i="25"/>
  <c r="C16" i="25"/>
  <c r="C17" i="25"/>
  <c r="C18" i="25"/>
  <c r="C19" i="25"/>
  <c r="C24" i="25"/>
  <c r="C31" i="25"/>
  <c r="C32" i="25"/>
  <c r="C42" i="25"/>
  <c r="C45" i="25"/>
  <c r="D45" i="25"/>
  <c r="E112" i="47" s="1"/>
  <c r="E45" i="25"/>
  <c r="E113" i="47" s="1"/>
  <c r="F45" i="25"/>
  <c r="E114" i="47" s="1"/>
  <c r="C46" i="25"/>
  <c r="D46" i="25"/>
  <c r="E115" i="47" s="1"/>
  <c r="E46" i="25"/>
  <c r="E116" i="47" s="1"/>
  <c r="F46" i="25"/>
  <c r="E117" i="47" s="1"/>
  <c r="D8" i="38"/>
  <c r="D9" i="38"/>
  <c r="D79" i="41"/>
  <c r="C82" i="41"/>
  <c r="N22" i="35"/>
  <c r="E129" i="47"/>
  <c r="E401" i="47"/>
  <c r="N36" i="35"/>
  <c r="D17" i="25"/>
  <c r="E69" i="47" s="1"/>
  <c r="N25" i="35"/>
  <c r="E365" i="47"/>
  <c r="C42" i="50"/>
  <c r="N18" i="35"/>
  <c r="E410" i="47"/>
  <c r="E256" i="47"/>
  <c r="G8" i="35"/>
  <c r="E395" i="47"/>
  <c r="N43" i="35"/>
  <c r="N40" i="35"/>
  <c r="N56" i="35"/>
  <c r="N53" i="35"/>
  <c r="F48" i="24"/>
  <c r="E237" i="47" s="1"/>
  <c r="E166" i="47"/>
  <c r="N32" i="35"/>
  <c r="E398" i="47"/>
  <c r="B51" i="48"/>
  <c r="B44" i="48"/>
  <c r="E416" i="47"/>
  <c r="N58" i="35"/>
  <c r="B45" i="48"/>
  <c r="N57" i="35"/>
  <c r="E415" i="47"/>
  <c r="E403" i="47"/>
  <c r="N37" i="35"/>
  <c r="F47" i="24"/>
  <c r="B47" i="48"/>
  <c r="F45" i="24"/>
  <c r="E228" i="47" s="1"/>
  <c r="B49" i="48"/>
  <c r="B46" i="48"/>
  <c r="C24" i="41"/>
  <c r="N47" i="35"/>
  <c r="E407" i="47"/>
  <c r="E52" i="47"/>
  <c r="B48" i="48"/>
  <c r="F46" i="24"/>
  <c r="E231" i="47" s="1"/>
  <c r="E19" i="47"/>
  <c r="N30" i="35"/>
  <c r="E400" i="47"/>
  <c r="E418" i="47"/>
  <c r="L79" i="50"/>
  <c r="L27" i="35"/>
  <c r="E396" i="47" s="1"/>
  <c r="C34" i="38"/>
  <c r="M34" i="38" s="1"/>
  <c r="E352" i="47"/>
  <c r="E366" i="47"/>
  <c r="E364" i="47"/>
  <c r="C32" i="49"/>
  <c r="L32" i="49" s="1"/>
  <c r="E451" i="47"/>
  <c r="E385" i="47"/>
  <c r="E350" i="47"/>
  <c r="G16" i="35"/>
  <c r="E382" i="47"/>
  <c r="G21" i="35"/>
  <c r="G45" i="35"/>
  <c r="E47" i="35"/>
  <c r="G30" i="35"/>
  <c r="E377" i="47"/>
  <c r="E353" i="47"/>
  <c r="L14" i="35"/>
  <c r="E387" i="47" s="1"/>
  <c r="G19" i="35"/>
  <c r="E384" i="47"/>
  <c r="E361" i="47"/>
  <c r="E372" i="47"/>
  <c r="G35" i="35"/>
  <c r="G31" i="35"/>
  <c r="G46" i="35"/>
  <c r="G10" i="35"/>
  <c r="G42" i="35"/>
  <c r="E381" i="47"/>
  <c r="N13" i="35"/>
  <c r="G44" i="35"/>
  <c r="E49" i="35"/>
  <c r="E378" i="47" s="1"/>
  <c r="E355" i="47"/>
  <c r="E23" i="35"/>
  <c r="E358" i="47" s="1"/>
  <c r="M79" i="50"/>
  <c r="N79" i="50"/>
  <c r="G22" i="35"/>
  <c r="E251" i="47"/>
  <c r="N59" i="38"/>
  <c r="K56" i="49"/>
  <c r="N8" i="35"/>
  <c r="N10" i="35"/>
  <c r="G41" i="35"/>
  <c r="G28" i="35"/>
  <c r="G33" i="35"/>
  <c r="G11" i="35"/>
  <c r="E392" i="47"/>
  <c r="E391" i="47"/>
  <c r="E393" i="47"/>
  <c r="N52" i="35"/>
  <c r="E346" i="47"/>
  <c r="G9" i="35"/>
  <c r="E408" i="47"/>
  <c r="E412" i="47"/>
  <c r="N54" i="35"/>
  <c r="E348" i="47"/>
  <c r="E36" i="35"/>
  <c r="E368" i="47" s="1"/>
  <c r="G32" i="35"/>
  <c r="E12" i="35"/>
  <c r="N51" i="35"/>
  <c r="E409" i="47"/>
  <c r="N48" i="35"/>
  <c r="E388" i="47"/>
  <c r="N19" i="35"/>
  <c r="E390" i="47"/>
  <c r="E406" i="47"/>
  <c r="N44" i="35"/>
  <c r="D13" i="18"/>
  <c r="E5" i="47" s="1"/>
  <c r="C2" i="18" l="1"/>
  <c r="L76" i="38"/>
  <c r="F25" i="35"/>
  <c r="M55" i="35"/>
  <c r="E25" i="35"/>
  <c r="L55" i="35"/>
  <c r="C50" i="49"/>
  <c r="M50" i="49" s="1"/>
  <c r="N33" i="35"/>
  <c r="C43" i="38"/>
  <c r="K43" i="38" s="1"/>
  <c r="D19" i="25"/>
  <c r="E75" i="47" s="1"/>
  <c r="E459" i="47"/>
  <c r="E482" i="47"/>
  <c r="E359" i="47"/>
  <c r="E425" i="47"/>
  <c r="E50" i="22"/>
  <c r="H50" i="22" s="1"/>
  <c r="E291" i="47" s="1"/>
  <c r="E486" i="47"/>
  <c r="E8" i="47"/>
  <c r="E7" i="47"/>
  <c r="E426" i="47"/>
  <c r="E53" i="22"/>
  <c r="E312" i="47" s="1"/>
  <c r="J53" i="6"/>
  <c r="E9" i="47"/>
  <c r="D20" i="18"/>
  <c r="E11" i="47" s="1"/>
  <c r="E10" i="47"/>
  <c r="C2" i="24"/>
  <c r="C82" i="38"/>
  <c r="M82" i="38" s="1"/>
  <c r="E471" i="47"/>
  <c r="C80" i="38"/>
  <c r="L80" i="38" s="1"/>
  <c r="B3" i="47"/>
  <c r="B7" i="47"/>
  <c r="B11" i="47"/>
  <c r="B15" i="47"/>
  <c r="B19" i="47"/>
  <c r="B23" i="47"/>
  <c r="B27" i="47"/>
  <c r="B31" i="47"/>
  <c r="B35" i="47"/>
  <c r="B39" i="47"/>
  <c r="B43" i="47"/>
  <c r="B47" i="47"/>
  <c r="B51" i="47"/>
  <c r="B55" i="47"/>
  <c r="B59" i="47"/>
  <c r="B63" i="47"/>
  <c r="B67" i="47"/>
  <c r="B71" i="47"/>
  <c r="B75" i="47"/>
  <c r="B79" i="47"/>
  <c r="B83" i="47"/>
  <c r="B87" i="47"/>
  <c r="B91" i="47"/>
  <c r="B95" i="47"/>
  <c r="B99" i="47"/>
  <c r="B103" i="47"/>
  <c r="B107" i="47"/>
  <c r="B111" i="47"/>
  <c r="B115" i="47"/>
  <c r="B119" i="47"/>
  <c r="B123" i="47"/>
  <c r="B127" i="47"/>
  <c r="B131" i="47"/>
  <c r="B135" i="47"/>
  <c r="B139" i="47"/>
  <c r="B143" i="47"/>
  <c r="B147" i="47"/>
  <c r="B151" i="47"/>
  <c r="B155" i="47"/>
  <c r="B159" i="47"/>
  <c r="B163" i="47"/>
  <c r="B167" i="47"/>
  <c r="B171" i="47"/>
  <c r="B175" i="47"/>
  <c r="B179" i="47"/>
  <c r="B183" i="47"/>
  <c r="B187" i="47"/>
  <c r="B191" i="47"/>
  <c r="B195" i="47"/>
  <c r="B199" i="47"/>
  <c r="B203" i="47"/>
  <c r="B207" i="47"/>
  <c r="B211" i="47"/>
  <c r="B215" i="47"/>
  <c r="B219" i="47"/>
  <c r="B223" i="47"/>
  <c r="B227" i="47"/>
  <c r="B231" i="47"/>
  <c r="B235" i="47"/>
  <c r="B239" i="47"/>
  <c r="B243" i="47"/>
  <c r="B247" i="47"/>
  <c r="B251" i="47"/>
  <c r="B255" i="47"/>
  <c r="B259" i="47"/>
  <c r="B263" i="47"/>
  <c r="B267" i="47"/>
  <c r="B271" i="47"/>
  <c r="B275" i="47"/>
  <c r="B279" i="47"/>
  <c r="B283" i="47"/>
  <c r="B287" i="47"/>
  <c r="B291" i="47"/>
  <c r="B295" i="47"/>
  <c r="B299" i="47"/>
  <c r="B303" i="47"/>
  <c r="B307" i="47"/>
  <c r="B311" i="47"/>
  <c r="B315" i="47"/>
  <c r="B319" i="47"/>
  <c r="B323" i="47"/>
  <c r="B327" i="47"/>
  <c r="B331" i="47"/>
  <c r="B335" i="47"/>
  <c r="B339" i="47"/>
  <c r="B4" i="47"/>
  <c r="B8" i="47"/>
  <c r="B12" i="47"/>
  <c r="B16" i="47"/>
  <c r="B20" i="47"/>
  <c r="B24" i="47"/>
  <c r="B28" i="47"/>
  <c r="B32" i="47"/>
  <c r="B36" i="47"/>
  <c r="B40" i="47"/>
  <c r="B44" i="47"/>
  <c r="B48" i="47"/>
  <c r="B52" i="47"/>
  <c r="B56" i="47"/>
  <c r="B60" i="47"/>
  <c r="B64" i="47"/>
  <c r="B68" i="47"/>
  <c r="B72" i="47"/>
  <c r="B76" i="47"/>
  <c r="B80" i="47"/>
  <c r="B84" i="47"/>
  <c r="B88" i="47"/>
  <c r="B92" i="47"/>
  <c r="B96" i="47"/>
  <c r="B100" i="47"/>
  <c r="B104" i="47"/>
  <c r="B108" i="47"/>
  <c r="B112" i="47"/>
  <c r="B116" i="47"/>
  <c r="B120" i="47"/>
  <c r="B124" i="47"/>
  <c r="B128" i="47"/>
  <c r="B132" i="47"/>
  <c r="B136" i="47"/>
  <c r="B140" i="47"/>
  <c r="B144" i="47"/>
  <c r="B148" i="47"/>
  <c r="B152" i="47"/>
  <c r="B156" i="47"/>
  <c r="B160" i="47"/>
  <c r="B164" i="47"/>
  <c r="B168" i="47"/>
  <c r="B172" i="47"/>
  <c r="B176" i="47"/>
  <c r="B180" i="47"/>
  <c r="B184" i="47"/>
  <c r="B188" i="47"/>
  <c r="B192" i="47"/>
  <c r="B196" i="47"/>
  <c r="B200" i="47"/>
  <c r="B204" i="47"/>
  <c r="B208" i="47"/>
  <c r="B212" i="47"/>
  <c r="B216" i="47"/>
  <c r="B220" i="47"/>
  <c r="B224" i="47"/>
  <c r="B228" i="47"/>
  <c r="B232" i="47"/>
  <c r="B236" i="47"/>
  <c r="B240" i="47"/>
  <c r="B244" i="47"/>
  <c r="B248" i="47"/>
  <c r="B252" i="47"/>
  <c r="B256" i="47"/>
  <c r="B260" i="47"/>
  <c r="B264" i="47"/>
  <c r="B268" i="47"/>
  <c r="B272" i="47"/>
  <c r="B276" i="47"/>
  <c r="B280" i="47"/>
  <c r="B284" i="47"/>
  <c r="B288" i="47"/>
  <c r="B292" i="47"/>
  <c r="B296" i="47"/>
  <c r="B300" i="47"/>
  <c r="B304" i="47"/>
  <c r="B308" i="47"/>
  <c r="B312" i="47"/>
  <c r="B316" i="47"/>
  <c r="B320" i="47"/>
  <c r="B324" i="47"/>
  <c r="B328" i="47"/>
  <c r="B332" i="47"/>
  <c r="B336" i="47"/>
  <c r="B340" i="47"/>
  <c r="B5" i="47"/>
  <c r="B9" i="47"/>
  <c r="B13" i="47"/>
  <c r="B17" i="47"/>
  <c r="B21" i="47"/>
  <c r="B25" i="47"/>
  <c r="B29" i="47"/>
  <c r="B33" i="47"/>
  <c r="B37" i="47"/>
  <c r="B41" i="47"/>
  <c r="B45" i="47"/>
  <c r="B49" i="47"/>
  <c r="B53" i="47"/>
  <c r="B57" i="47"/>
  <c r="B61" i="47"/>
  <c r="B65" i="47"/>
  <c r="B69" i="47"/>
  <c r="B73" i="47"/>
  <c r="B77" i="47"/>
  <c r="B81" i="47"/>
  <c r="B85" i="47"/>
  <c r="B89" i="47"/>
  <c r="B93" i="47"/>
  <c r="B97" i="47"/>
  <c r="B101" i="47"/>
  <c r="B105" i="47"/>
  <c r="B109" i="47"/>
  <c r="B113" i="47"/>
  <c r="B117" i="47"/>
  <c r="B121" i="47"/>
  <c r="B125" i="47"/>
  <c r="B129" i="47"/>
  <c r="B133" i="47"/>
  <c r="B137" i="47"/>
  <c r="B141" i="47"/>
  <c r="B145" i="47"/>
  <c r="B149" i="47"/>
  <c r="B153" i="47"/>
  <c r="B157" i="47"/>
  <c r="B161" i="47"/>
  <c r="B165" i="47"/>
  <c r="B169" i="47"/>
  <c r="B173" i="47"/>
  <c r="B177" i="47"/>
  <c r="B181" i="47"/>
  <c r="B185" i="47"/>
  <c r="B189" i="47"/>
  <c r="B193" i="47"/>
  <c r="B197" i="47"/>
  <c r="B201" i="47"/>
  <c r="B205" i="47"/>
  <c r="B209" i="47"/>
  <c r="B213" i="47"/>
  <c r="B217" i="47"/>
  <c r="B221" i="47"/>
  <c r="B225" i="47"/>
  <c r="B229" i="47"/>
  <c r="B233" i="47"/>
  <c r="B237" i="47"/>
  <c r="B241" i="47"/>
  <c r="B245" i="47"/>
  <c r="B249" i="47"/>
  <c r="B253" i="47"/>
  <c r="B257" i="47"/>
  <c r="B261" i="47"/>
  <c r="B265" i="47"/>
  <c r="B269" i="47"/>
  <c r="B273" i="47"/>
  <c r="B277" i="47"/>
  <c r="B281" i="47"/>
  <c r="B285" i="47"/>
  <c r="B289" i="47"/>
  <c r="B293" i="47"/>
  <c r="B297" i="47"/>
  <c r="B6" i="47"/>
  <c r="B22" i="47"/>
  <c r="B38" i="47"/>
  <c r="B54" i="47"/>
  <c r="B70" i="47"/>
  <c r="B86" i="47"/>
  <c r="B102" i="47"/>
  <c r="B118" i="47"/>
  <c r="B134" i="47"/>
  <c r="B150" i="47"/>
  <c r="B166" i="47"/>
  <c r="B182" i="47"/>
  <c r="B198" i="47"/>
  <c r="B214" i="47"/>
  <c r="B230" i="47"/>
  <c r="B246" i="47"/>
  <c r="B262" i="47"/>
  <c r="B278" i="47"/>
  <c r="B294" i="47"/>
  <c r="B305" i="47"/>
  <c r="B313" i="47"/>
  <c r="B321" i="47"/>
  <c r="B329" i="47"/>
  <c r="B337" i="47"/>
  <c r="B343" i="47"/>
  <c r="B347" i="47"/>
  <c r="B351" i="47"/>
  <c r="B355" i="47"/>
  <c r="B359" i="47"/>
  <c r="B363" i="47"/>
  <c r="B367" i="47"/>
  <c r="B371" i="47"/>
  <c r="B375" i="47"/>
  <c r="B379" i="47"/>
  <c r="B383" i="47"/>
  <c r="B387" i="47"/>
  <c r="B391" i="47"/>
  <c r="B395" i="47"/>
  <c r="B399" i="47"/>
  <c r="B403" i="47"/>
  <c r="B407" i="47"/>
  <c r="B411" i="47"/>
  <c r="B415" i="47"/>
  <c r="B419" i="47"/>
  <c r="B423" i="47"/>
  <c r="B427" i="47"/>
  <c r="B431" i="47"/>
  <c r="B435" i="47"/>
  <c r="B439" i="47"/>
  <c r="B443" i="47"/>
  <c r="B447" i="47"/>
  <c r="B451" i="47"/>
  <c r="B455" i="47"/>
  <c r="B459" i="47"/>
  <c r="B463" i="47"/>
  <c r="B467" i="47"/>
  <c r="B471" i="47"/>
  <c r="B475" i="47"/>
  <c r="B479" i="47"/>
  <c r="B483" i="47"/>
  <c r="B487" i="47"/>
  <c r="B491" i="47"/>
  <c r="B18" i="47"/>
  <c r="B34" i="47"/>
  <c r="B50" i="47"/>
  <c r="B66" i="47"/>
  <c r="B82" i="47"/>
  <c r="B98" i="47"/>
  <c r="B114" i="47"/>
  <c r="B130" i="47"/>
  <c r="B146" i="47"/>
  <c r="B162" i="47"/>
  <c r="B178" i="47"/>
  <c r="B194" i="47"/>
  <c r="B210" i="47"/>
  <c r="B226" i="47"/>
  <c r="B242" i="47"/>
  <c r="B258" i="47"/>
  <c r="B274" i="47"/>
  <c r="B290" i="47"/>
  <c r="B302" i="47"/>
  <c r="B310" i="47"/>
  <c r="B318" i="47"/>
  <c r="B326" i="47"/>
  <c r="B334" i="47"/>
  <c r="B342" i="47"/>
  <c r="B346" i="47"/>
  <c r="B350" i="47"/>
  <c r="B354" i="47"/>
  <c r="B358" i="47"/>
  <c r="B362" i="47"/>
  <c r="B366" i="47"/>
  <c r="B374" i="47"/>
  <c r="B378" i="47"/>
  <c r="B382" i="47"/>
  <c r="B386" i="47"/>
  <c r="B390" i="47"/>
  <c r="B394" i="47"/>
  <c r="B398" i="47"/>
  <c r="B402" i="47"/>
  <c r="B406" i="47"/>
  <c r="B414" i="47"/>
  <c r="B422" i="47"/>
  <c r="B426" i="47"/>
  <c r="B438" i="47"/>
  <c r="B450" i="47"/>
  <c r="B470" i="47"/>
  <c r="B486" i="47"/>
  <c r="B10" i="47"/>
  <c r="B26" i="47"/>
  <c r="B42" i="47"/>
  <c r="B58" i="47"/>
  <c r="B74" i="47"/>
  <c r="B90" i="47"/>
  <c r="B106" i="47"/>
  <c r="B122" i="47"/>
  <c r="B138" i="47"/>
  <c r="B154" i="47"/>
  <c r="B170" i="47"/>
  <c r="B186" i="47"/>
  <c r="B202" i="47"/>
  <c r="B218" i="47"/>
  <c r="B234" i="47"/>
  <c r="B250" i="47"/>
  <c r="B266" i="47"/>
  <c r="B282" i="47"/>
  <c r="B298" i="47"/>
  <c r="B306" i="47"/>
  <c r="B314" i="47"/>
  <c r="B322" i="47"/>
  <c r="B330" i="47"/>
  <c r="B338" i="47"/>
  <c r="B344" i="47"/>
  <c r="B348" i="47"/>
  <c r="B352" i="47"/>
  <c r="B356" i="47"/>
  <c r="B360" i="47"/>
  <c r="B364" i="47"/>
  <c r="B368" i="47"/>
  <c r="B372" i="47"/>
  <c r="B376" i="47"/>
  <c r="B380" i="47"/>
  <c r="B384" i="47"/>
  <c r="B388" i="47"/>
  <c r="B392" i="47"/>
  <c r="B396" i="47"/>
  <c r="B400" i="47"/>
  <c r="B404" i="47"/>
  <c r="B408" i="47"/>
  <c r="B412" i="47"/>
  <c r="B416" i="47"/>
  <c r="B420" i="47"/>
  <c r="B424" i="47"/>
  <c r="B428" i="47"/>
  <c r="B432" i="47"/>
  <c r="B436" i="47"/>
  <c r="B440" i="47"/>
  <c r="B444" i="47"/>
  <c r="B448" i="47"/>
  <c r="B452" i="47"/>
  <c r="B456" i="47"/>
  <c r="B460" i="47"/>
  <c r="B464" i="47"/>
  <c r="B468" i="47"/>
  <c r="B472" i="47"/>
  <c r="B476" i="47"/>
  <c r="B480" i="47"/>
  <c r="B484" i="47"/>
  <c r="B488" i="47"/>
  <c r="B370" i="47"/>
  <c r="B410" i="47"/>
  <c r="B430" i="47"/>
  <c r="B446" i="47"/>
  <c r="B454" i="47"/>
  <c r="B462" i="47"/>
  <c r="B474" i="47"/>
  <c r="B490" i="47"/>
  <c r="B14" i="47"/>
  <c r="B30" i="47"/>
  <c r="B46" i="47"/>
  <c r="B62" i="47"/>
  <c r="B78" i="47"/>
  <c r="B94" i="47"/>
  <c r="B110" i="47"/>
  <c r="B126" i="47"/>
  <c r="B142" i="47"/>
  <c r="B158" i="47"/>
  <c r="B174" i="47"/>
  <c r="B190" i="47"/>
  <c r="B206" i="47"/>
  <c r="B222" i="47"/>
  <c r="B238" i="47"/>
  <c r="B254" i="47"/>
  <c r="B270" i="47"/>
  <c r="B286" i="47"/>
  <c r="B301" i="47"/>
  <c r="B309" i="47"/>
  <c r="B317" i="47"/>
  <c r="B325" i="47"/>
  <c r="B333" i="47"/>
  <c r="B341" i="47"/>
  <c r="B345" i="47"/>
  <c r="B349" i="47"/>
  <c r="B353" i="47"/>
  <c r="B357" i="47"/>
  <c r="B361" i="47"/>
  <c r="B365" i="47"/>
  <c r="B369" i="47"/>
  <c r="B373" i="47"/>
  <c r="B377" i="47"/>
  <c r="B381" i="47"/>
  <c r="B385" i="47"/>
  <c r="B389" i="47"/>
  <c r="B393" i="47"/>
  <c r="B397" i="47"/>
  <c r="B401" i="47"/>
  <c r="B405" i="47"/>
  <c r="B409" i="47"/>
  <c r="B413" i="47"/>
  <c r="B417" i="47"/>
  <c r="B421" i="47"/>
  <c r="B425" i="47"/>
  <c r="B429" i="47"/>
  <c r="B433" i="47"/>
  <c r="B437" i="47"/>
  <c r="B441" i="47"/>
  <c r="B445" i="47"/>
  <c r="B449" i="47"/>
  <c r="B453" i="47"/>
  <c r="B457" i="47"/>
  <c r="B461" i="47"/>
  <c r="B465" i="47"/>
  <c r="B469" i="47"/>
  <c r="B473" i="47"/>
  <c r="B477" i="47"/>
  <c r="B481" i="47"/>
  <c r="B485" i="47"/>
  <c r="B489" i="47"/>
  <c r="B418" i="47"/>
  <c r="B434" i="47"/>
  <c r="B442" i="47"/>
  <c r="B458" i="47"/>
  <c r="B466" i="47"/>
  <c r="B478" i="47"/>
  <c r="B482" i="47"/>
  <c r="E120" i="47"/>
  <c r="K9" i="28"/>
  <c r="G49" i="35"/>
  <c r="B2" i="47"/>
  <c r="G12" i="35"/>
  <c r="N27" i="35"/>
  <c r="C76" i="50"/>
  <c r="L76" i="50" s="1"/>
  <c r="F38" i="35"/>
  <c r="F51" i="35" s="1"/>
  <c r="M17" i="35" s="1"/>
  <c r="N17" i="35" s="1"/>
  <c r="C78" i="50"/>
  <c r="N78" i="50" s="1"/>
  <c r="E481" i="47"/>
  <c r="E349" i="47"/>
  <c r="G47" i="35"/>
  <c r="C77" i="49"/>
  <c r="I77" i="49" s="1"/>
  <c r="G36" i="35"/>
  <c r="G23" i="35"/>
  <c r="E376" i="47"/>
  <c r="C79" i="49"/>
  <c r="I79" i="49" s="1"/>
  <c r="E472" i="47"/>
  <c r="N14" i="35"/>
  <c r="L12" i="50"/>
  <c r="N15" i="38"/>
  <c r="E483" i="47"/>
  <c r="C19" i="41"/>
  <c r="K19" i="41" s="1"/>
  <c r="J42" i="50"/>
  <c r="E160" i="47"/>
  <c r="C88" i="49"/>
  <c r="K88" i="49" s="1"/>
  <c r="L38" i="38"/>
  <c r="L14" i="38"/>
  <c r="J19" i="50"/>
  <c r="E28" i="47"/>
  <c r="E70" i="24"/>
  <c r="E123" i="47"/>
  <c r="L19" i="49"/>
  <c r="K62" i="49"/>
  <c r="M62" i="49"/>
  <c r="L56" i="49"/>
  <c r="O59" i="50"/>
  <c r="M74" i="38"/>
  <c r="M55" i="50"/>
  <c r="O63" i="38"/>
  <c r="L55" i="50"/>
  <c r="O38" i="38"/>
  <c r="L21" i="38"/>
  <c r="L61" i="50"/>
  <c r="M21" i="38"/>
  <c r="M59" i="38"/>
  <c r="L65" i="38"/>
  <c r="O62" i="38"/>
  <c r="C74" i="49"/>
  <c r="L74" i="49" s="1"/>
  <c r="E20" i="24"/>
  <c r="J70" i="50"/>
  <c r="M56" i="49"/>
  <c r="M65" i="38"/>
  <c r="K71" i="49"/>
  <c r="M71" i="50"/>
  <c r="K72" i="49"/>
  <c r="C77" i="38"/>
  <c r="L77" i="38" s="1"/>
  <c r="O58" i="50"/>
  <c r="L72" i="49"/>
  <c r="J71" i="50"/>
  <c r="C73" i="50"/>
  <c r="N59" i="49"/>
  <c r="G42" i="24"/>
  <c r="E226" i="47" s="1"/>
  <c r="N60" i="49"/>
  <c r="M19" i="49"/>
  <c r="E322" i="47"/>
  <c r="I54" i="22"/>
  <c r="E324" i="47" s="1"/>
  <c r="B18" i="48"/>
  <c r="E152" i="47"/>
  <c r="C87" i="50"/>
  <c r="L87" i="50" s="1"/>
  <c r="D39" i="25"/>
  <c r="E105" i="47" s="1"/>
  <c r="E165" i="47"/>
  <c r="L18" i="28"/>
  <c r="E161" i="47" s="1"/>
  <c r="E163" i="47"/>
  <c r="J15" i="28"/>
  <c r="K15" i="28"/>
  <c r="L15" i="28" s="1"/>
  <c r="E154" i="47" s="1"/>
  <c r="C77" i="41"/>
  <c r="E149" i="47"/>
  <c r="J62" i="49"/>
  <c r="K26" i="38"/>
  <c r="L13" i="38"/>
  <c r="H13" i="50"/>
  <c r="L19" i="50"/>
  <c r="H31" i="50"/>
  <c r="C8" i="38"/>
  <c r="L8" i="38" s="1"/>
  <c r="K30" i="38"/>
  <c r="C68" i="41"/>
  <c r="K68" i="41" s="1"/>
  <c r="E193" i="47"/>
  <c r="E40" i="47"/>
  <c r="E39" i="47"/>
  <c r="K14" i="38"/>
  <c r="C14" i="50"/>
  <c r="C17" i="50"/>
  <c r="H72" i="50" s="1"/>
  <c r="C12" i="38"/>
  <c r="H79" i="38" s="1"/>
  <c r="K21" i="38"/>
  <c r="J71" i="49"/>
  <c r="K15" i="38"/>
  <c r="C12" i="49"/>
  <c r="G37" i="49" s="1"/>
  <c r="D8" i="25"/>
  <c r="E57" i="47" s="1"/>
  <c r="F7" i="25"/>
  <c r="E55" i="47" s="1"/>
  <c r="E45" i="47"/>
  <c r="K62" i="38"/>
  <c r="K55" i="50"/>
  <c r="J59" i="49"/>
  <c r="K65" i="38"/>
  <c r="C70" i="41"/>
  <c r="K70" i="41" s="1"/>
  <c r="C13" i="41"/>
  <c r="K18" i="50"/>
  <c r="E29" i="24"/>
  <c r="C56" i="50"/>
  <c r="I56" i="50" s="1"/>
  <c r="C57" i="49"/>
  <c r="I57" i="49" s="1"/>
  <c r="C60" i="38"/>
  <c r="M60" i="38" s="1"/>
  <c r="E191" i="47"/>
  <c r="K95" i="38"/>
  <c r="J19" i="49"/>
  <c r="K19" i="50"/>
  <c r="E51" i="47"/>
  <c r="J13" i="49"/>
  <c r="J47" i="49"/>
  <c r="K39" i="38"/>
  <c r="G9" i="22"/>
  <c r="E262" i="47" s="1"/>
  <c r="J63" i="49"/>
  <c r="K79" i="50"/>
  <c r="L18" i="50"/>
  <c r="J43" i="49"/>
  <c r="J92" i="49"/>
  <c r="K32" i="50"/>
  <c r="C22" i="50"/>
  <c r="K61" i="50"/>
  <c r="J72" i="49"/>
  <c r="J60" i="49"/>
  <c r="L95" i="38"/>
  <c r="E36" i="47"/>
  <c r="K47" i="38"/>
  <c r="K75" i="38"/>
  <c r="J44" i="49"/>
  <c r="K13" i="50"/>
  <c r="J72" i="50"/>
  <c r="K91" i="50"/>
  <c r="K76" i="38"/>
  <c r="K74" i="38"/>
  <c r="J54" i="22"/>
  <c r="E325" i="47" s="1"/>
  <c r="K13" i="38"/>
  <c r="J76" i="49"/>
  <c r="J24" i="49"/>
  <c r="J28" i="49"/>
  <c r="J56" i="49"/>
  <c r="C8" i="50"/>
  <c r="K66" i="38"/>
  <c r="K12" i="50"/>
  <c r="C17" i="49"/>
  <c r="K79" i="38"/>
  <c r="J80" i="49"/>
  <c r="J32" i="49"/>
  <c r="K80" i="49"/>
  <c r="I80" i="49"/>
  <c r="N37" i="49"/>
  <c r="K43" i="49"/>
  <c r="J32" i="50"/>
  <c r="N32" i="50"/>
  <c r="L32" i="50"/>
  <c r="H32" i="50"/>
  <c r="K46" i="38"/>
  <c r="L46" i="38"/>
  <c r="L47" i="38"/>
  <c r="K31" i="50"/>
  <c r="K44" i="49"/>
  <c r="J31" i="50"/>
  <c r="L31" i="50"/>
  <c r="M80" i="49"/>
  <c r="L79" i="38"/>
  <c r="L26" i="38"/>
  <c r="N48" i="38"/>
  <c r="L34" i="38"/>
  <c r="M79" i="38"/>
  <c r="K38" i="38"/>
  <c r="N26" i="38"/>
  <c r="L83" i="38"/>
  <c r="N79" i="38"/>
  <c r="K48" i="38"/>
  <c r="K34" i="38"/>
  <c r="M26" i="38"/>
  <c r="K50" i="49"/>
  <c r="K32" i="49"/>
  <c r="J50" i="49"/>
  <c r="C40" i="38"/>
  <c r="K76" i="49"/>
  <c r="N39" i="38"/>
  <c r="M76" i="49"/>
  <c r="E487" i="47"/>
  <c r="L39" i="38"/>
  <c r="L76" i="49"/>
  <c r="E479" i="47"/>
  <c r="C49" i="49"/>
  <c r="E438" i="47"/>
  <c r="E473" i="47"/>
  <c r="J37" i="49"/>
  <c r="K37" i="49"/>
  <c r="M47" i="49"/>
  <c r="K47" i="49"/>
  <c r="A2" i="56"/>
  <c r="D3" i="18"/>
  <c r="E3" i="28"/>
  <c r="C5" i="16"/>
  <c r="B2" i="48" s="1"/>
  <c r="C50" i="38"/>
  <c r="L50" i="38" s="1"/>
  <c r="C62" i="41"/>
  <c r="D3" i="24"/>
  <c r="L77" i="50"/>
  <c r="N77" i="50"/>
  <c r="M77" i="50"/>
  <c r="K77" i="50"/>
  <c r="B3" i="25"/>
  <c r="P47" i="50"/>
  <c r="B2" i="56"/>
  <c r="C45" i="49"/>
  <c r="O47" i="50"/>
  <c r="C49" i="50"/>
  <c r="C46" i="49"/>
  <c r="E437" i="47"/>
  <c r="E470" i="47"/>
  <c r="C81" i="38"/>
  <c r="D31" i="25"/>
  <c r="E91" i="47" s="1"/>
  <c r="C78" i="49"/>
  <c r="I78" i="49" s="1"/>
  <c r="E469" i="47"/>
  <c r="C2" i="22"/>
  <c r="D3" i="22"/>
  <c r="H52" i="22"/>
  <c r="E307" i="47" s="1"/>
  <c r="K52" i="22"/>
  <c r="E310" i="47" s="1"/>
  <c r="L53" i="22"/>
  <c r="E319" i="47" s="1"/>
  <c r="F65" i="22"/>
  <c r="E343" i="47" s="1"/>
  <c r="L52" i="22"/>
  <c r="E311" i="47" s="1"/>
  <c r="E321" i="47"/>
  <c r="E58" i="22"/>
  <c r="E332" i="47" s="1"/>
  <c r="K24" i="50"/>
  <c r="H51" i="22"/>
  <c r="E299" i="47" s="1"/>
  <c r="I31" i="50"/>
  <c r="I61" i="50"/>
  <c r="I62" i="50"/>
  <c r="I77" i="50"/>
  <c r="N24" i="50"/>
  <c r="I32" i="50"/>
  <c r="I13" i="50"/>
  <c r="I91" i="50"/>
  <c r="I55" i="50"/>
  <c r="I79" i="50"/>
  <c r="K69" i="41"/>
  <c r="E245" i="47"/>
  <c r="K22" i="41"/>
  <c r="G48" i="24"/>
  <c r="E238" i="47" s="1"/>
  <c r="O60" i="49"/>
  <c r="P59" i="50"/>
  <c r="B54" i="48"/>
  <c r="E68" i="24"/>
  <c r="E252" i="47" s="1"/>
  <c r="K45" i="41"/>
  <c r="P38" i="38"/>
  <c r="O37" i="49"/>
  <c r="O19" i="49"/>
  <c r="P21" i="38"/>
  <c r="P58" i="50"/>
  <c r="O59" i="49"/>
  <c r="P26" i="50"/>
  <c r="D49" i="25"/>
  <c r="E118" i="47" s="1"/>
  <c r="P62" i="38"/>
  <c r="K25" i="41"/>
  <c r="J10" i="28"/>
  <c r="L30" i="38"/>
  <c r="N30" i="38"/>
  <c r="K24" i="49"/>
  <c r="M28" i="49"/>
  <c r="L24" i="49"/>
  <c r="J36" i="50"/>
  <c r="K26" i="6"/>
  <c r="C51" i="41" s="1"/>
  <c r="M36" i="50"/>
  <c r="E447" i="47"/>
  <c r="M38" i="49"/>
  <c r="C33" i="50"/>
  <c r="K33" i="50" s="1"/>
  <c r="K36" i="50"/>
  <c r="E485" i="47"/>
  <c r="L36" i="50"/>
  <c r="J38" i="49"/>
  <c r="M83" i="38"/>
  <c r="C44" i="41"/>
  <c r="C39" i="49"/>
  <c r="K83" i="38"/>
  <c r="P63" i="38"/>
  <c r="M24" i="49"/>
  <c r="D29" i="6"/>
  <c r="C31" i="41" s="1"/>
  <c r="G46" i="24"/>
  <c r="E232" i="47" s="1"/>
  <c r="I72" i="49"/>
  <c r="N10" i="49"/>
  <c r="I13" i="49"/>
  <c r="I28" i="49"/>
  <c r="O10" i="49"/>
  <c r="K10" i="49"/>
  <c r="I76" i="49"/>
  <c r="I92" i="49"/>
  <c r="I24" i="49"/>
  <c r="I73" i="49"/>
  <c r="L10" i="49"/>
  <c r="M10" i="49"/>
  <c r="B37" i="48"/>
  <c r="K91" i="38"/>
  <c r="I71" i="49"/>
  <c r="I56" i="49"/>
  <c r="G47" i="24"/>
  <c r="E235" i="47" s="1"/>
  <c r="E234" i="47"/>
  <c r="E164" i="47"/>
  <c r="J20" i="28"/>
  <c r="E171" i="47"/>
  <c r="G45" i="24"/>
  <c r="E229" i="47" s="1"/>
  <c r="L59" i="38"/>
  <c r="K59" i="38"/>
  <c r="K30" i="41"/>
  <c r="B5" i="48"/>
  <c r="I32" i="49"/>
  <c r="I62" i="49"/>
  <c r="J10" i="49"/>
  <c r="E239" i="47"/>
  <c r="E241" i="47"/>
  <c r="K20" i="28"/>
  <c r="E24" i="47"/>
  <c r="G10" i="22"/>
  <c r="E265" i="47" s="1"/>
  <c r="J73" i="49"/>
  <c r="L75" i="38"/>
  <c r="K13" i="49"/>
  <c r="K63" i="38"/>
  <c r="C64" i="38"/>
  <c r="E7" i="25"/>
  <c r="M75" i="38"/>
  <c r="C60" i="50"/>
  <c r="M72" i="50"/>
  <c r="M13" i="49"/>
  <c r="E35" i="47"/>
  <c r="M42" i="50"/>
  <c r="C61" i="49"/>
  <c r="E46" i="22"/>
  <c r="E287" i="47" s="1"/>
  <c r="C2" i="28"/>
  <c r="I23" i="18"/>
  <c r="E31" i="47" s="1"/>
  <c r="G8" i="22"/>
  <c r="E259" i="47" s="1"/>
  <c r="C10" i="38"/>
  <c r="E162" i="47"/>
  <c r="J50" i="22"/>
  <c r="C4" i="16"/>
  <c r="B1" i="48" s="1"/>
  <c r="D41" i="6"/>
  <c r="D52" i="6"/>
  <c r="K58" i="6"/>
  <c r="E490" i="47" s="1"/>
  <c r="D50" i="25"/>
  <c r="E119" i="47" s="1"/>
  <c r="L73" i="49"/>
  <c r="C11" i="41"/>
  <c r="J51" i="22"/>
  <c r="C8" i="49"/>
  <c r="C10" i="41"/>
  <c r="E34" i="24"/>
  <c r="C15" i="49"/>
  <c r="E49" i="47"/>
  <c r="G7" i="25"/>
  <c r="E35" i="24"/>
  <c r="C20" i="50"/>
  <c r="E172" i="47"/>
  <c r="E458" i="47"/>
  <c r="D18" i="25"/>
  <c r="E72" i="47" s="1"/>
  <c r="E127" i="47"/>
  <c r="K10" i="28"/>
  <c r="C43" i="41"/>
  <c r="K42" i="6"/>
  <c r="E280" i="47"/>
  <c r="E456" i="47"/>
  <c r="E413" i="47" l="1"/>
  <c r="N55" i="35"/>
  <c r="M43" i="38"/>
  <c r="L43" i="38"/>
  <c r="N43" i="38"/>
  <c r="E38" i="35"/>
  <c r="E369" i="47" s="1"/>
  <c r="K80" i="38"/>
  <c r="I76" i="50"/>
  <c r="N76" i="50"/>
  <c r="M80" i="38"/>
  <c r="M76" i="50"/>
  <c r="K76" i="50"/>
  <c r="N80" i="38"/>
  <c r="E288" i="47"/>
  <c r="J79" i="49"/>
  <c r="H53" i="22"/>
  <c r="E315" i="47" s="1"/>
  <c r="K53" i="22"/>
  <c r="E318" i="47" s="1"/>
  <c r="E54" i="22"/>
  <c r="K54" i="22" s="1"/>
  <c r="E326" i="47" s="1"/>
  <c r="I78" i="50"/>
  <c r="K79" i="49"/>
  <c r="M78" i="50"/>
  <c r="L79" i="49"/>
  <c r="L77" i="49"/>
  <c r="L82" i="38"/>
  <c r="N82" i="38"/>
  <c r="K82" i="38"/>
  <c r="J77" i="49"/>
  <c r="K78" i="50"/>
  <c r="L78" i="50"/>
  <c r="K77" i="49"/>
  <c r="M77" i="49"/>
  <c r="M79" i="49"/>
  <c r="J88" i="49"/>
  <c r="G25" i="35"/>
  <c r="E40" i="25"/>
  <c r="E109" i="47" s="1"/>
  <c r="E54" i="47"/>
  <c r="G40" i="25"/>
  <c r="E110" i="47" s="1"/>
  <c r="E56" i="47"/>
  <c r="I34" i="41"/>
  <c r="C85" i="49"/>
  <c r="C84" i="50"/>
  <c r="C88" i="38"/>
  <c r="C16" i="41"/>
  <c r="H77" i="41" s="1"/>
  <c r="G19" i="41"/>
  <c r="F24" i="41"/>
  <c r="F19" i="41"/>
  <c r="F36" i="50"/>
  <c r="I8" i="50"/>
  <c r="P8" i="50"/>
  <c r="I88" i="49"/>
  <c r="L13" i="28"/>
  <c r="E140" i="47" s="1"/>
  <c r="G44" i="41"/>
  <c r="L17" i="50"/>
  <c r="E71" i="24"/>
  <c r="E255" i="47" s="1"/>
  <c r="E254" i="47"/>
  <c r="D72" i="49"/>
  <c r="D73" i="49"/>
  <c r="D76" i="38"/>
  <c r="D71" i="49"/>
  <c r="D74" i="49" s="1"/>
  <c r="D74" i="38"/>
  <c r="D77" i="38" s="1"/>
  <c r="K77" i="38"/>
  <c r="I74" i="49"/>
  <c r="M77" i="38"/>
  <c r="J74" i="49"/>
  <c r="K74" i="49"/>
  <c r="D72" i="50"/>
  <c r="J73" i="50"/>
  <c r="L73" i="50"/>
  <c r="D70" i="50"/>
  <c r="M73" i="50"/>
  <c r="D75" i="38"/>
  <c r="K73" i="50"/>
  <c r="D71" i="50"/>
  <c r="K87" i="50"/>
  <c r="I87" i="50"/>
  <c r="E153" i="47"/>
  <c r="M87" i="50"/>
  <c r="L14" i="28"/>
  <c r="E147" i="47" s="1"/>
  <c r="F79" i="50"/>
  <c r="F43" i="38"/>
  <c r="F59" i="38"/>
  <c r="F83" i="38"/>
  <c r="P8" i="38"/>
  <c r="F79" i="38"/>
  <c r="C9" i="38"/>
  <c r="G91" i="38" s="1"/>
  <c r="F65" i="38"/>
  <c r="F95" i="38"/>
  <c r="M8" i="38"/>
  <c r="F62" i="38"/>
  <c r="F80" i="38"/>
  <c r="F66" i="38"/>
  <c r="F38" i="38"/>
  <c r="H8" i="38"/>
  <c r="F77" i="38"/>
  <c r="N8" i="38"/>
  <c r="F39" i="38"/>
  <c r="F75" i="38"/>
  <c r="F34" i="38"/>
  <c r="F74" i="38"/>
  <c r="F21" i="38"/>
  <c r="F63" i="38"/>
  <c r="O8" i="38"/>
  <c r="F48" i="38"/>
  <c r="J8" i="38"/>
  <c r="F82" i="38"/>
  <c r="F47" i="38"/>
  <c r="F76" i="38"/>
  <c r="F26" i="38"/>
  <c r="K8" i="38"/>
  <c r="F91" i="38"/>
  <c r="J24" i="50"/>
  <c r="I12" i="49"/>
  <c r="D12" i="50"/>
  <c r="J91" i="50"/>
  <c r="F56" i="50"/>
  <c r="F46" i="38"/>
  <c r="F12" i="38"/>
  <c r="H59" i="38"/>
  <c r="H91" i="38"/>
  <c r="F17" i="50"/>
  <c r="G24" i="41"/>
  <c r="H59" i="50"/>
  <c r="K13" i="41"/>
  <c r="I30" i="41"/>
  <c r="I24" i="41"/>
  <c r="H36" i="50"/>
  <c r="P17" i="50"/>
  <c r="H49" i="50"/>
  <c r="H40" i="38"/>
  <c r="H42" i="50"/>
  <c r="I77" i="41"/>
  <c r="H43" i="38"/>
  <c r="M17" i="50"/>
  <c r="H47" i="50"/>
  <c r="H82" i="38"/>
  <c r="J17" i="50"/>
  <c r="I40" i="41"/>
  <c r="J77" i="50"/>
  <c r="J78" i="50"/>
  <c r="L14" i="50"/>
  <c r="D13" i="50"/>
  <c r="I31" i="41"/>
  <c r="J55" i="50"/>
  <c r="M14" i="50"/>
  <c r="K14" i="50"/>
  <c r="J76" i="50"/>
  <c r="N56" i="50"/>
  <c r="F19" i="25"/>
  <c r="E77" i="47" s="1"/>
  <c r="F77" i="50"/>
  <c r="F87" i="50"/>
  <c r="H71" i="50"/>
  <c r="H58" i="50"/>
  <c r="F61" i="50"/>
  <c r="L8" i="50"/>
  <c r="I70" i="41"/>
  <c r="H26" i="50"/>
  <c r="F17" i="25"/>
  <c r="E71" i="47" s="1"/>
  <c r="F59" i="50"/>
  <c r="O8" i="50"/>
  <c r="F42" i="50"/>
  <c r="F55" i="50"/>
  <c r="G76" i="49"/>
  <c r="G32" i="49"/>
  <c r="G10" i="49"/>
  <c r="G50" i="49"/>
  <c r="G24" i="49"/>
  <c r="G38" i="49"/>
  <c r="G44" i="49"/>
  <c r="G47" i="49"/>
  <c r="H70" i="50"/>
  <c r="J79" i="50"/>
  <c r="J87" i="50"/>
  <c r="N14" i="50"/>
  <c r="H46" i="38"/>
  <c r="H73" i="50"/>
  <c r="H48" i="50"/>
  <c r="H12" i="50"/>
  <c r="K17" i="50"/>
  <c r="G70" i="41"/>
  <c r="L12" i="49"/>
  <c r="J12" i="49"/>
  <c r="O17" i="50"/>
  <c r="F48" i="50"/>
  <c r="F78" i="50"/>
  <c r="G30" i="41"/>
  <c r="H80" i="38"/>
  <c r="H39" i="38"/>
  <c r="H34" i="38"/>
  <c r="H26" i="38"/>
  <c r="N8" i="50"/>
  <c r="H77" i="38"/>
  <c r="H83" i="38"/>
  <c r="F47" i="50"/>
  <c r="G50" i="41"/>
  <c r="H47" i="38"/>
  <c r="G77" i="41"/>
  <c r="G45" i="41"/>
  <c r="G25" i="41"/>
  <c r="G71" i="49"/>
  <c r="G73" i="49"/>
  <c r="G72" i="49"/>
  <c r="G56" i="49"/>
  <c r="G74" i="49"/>
  <c r="M12" i="49"/>
  <c r="G19" i="49"/>
  <c r="G60" i="49"/>
  <c r="G63" i="49"/>
  <c r="G59" i="49"/>
  <c r="G92" i="49"/>
  <c r="G62" i="49"/>
  <c r="K12" i="49"/>
  <c r="G88" i="49"/>
  <c r="K12" i="38"/>
  <c r="H21" i="38"/>
  <c r="H38" i="38"/>
  <c r="M12" i="38"/>
  <c r="H66" i="38"/>
  <c r="H62" i="38"/>
  <c r="H63" i="38"/>
  <c r="H65" i="38"/>
  <c r="N12" i="38"/>
  <c r="H74" i="38"/>
  <c r="C16" i="38"/>
  <c r="J16" i="38" s="1"/>
  <c r="H76" i="38"/>
  <c r="L12" i="38"/>
  <c r="H75" i="38"/>
  <c r="G79" i="49"/>
  <c r="G80" i="49"/>
  <c r="G77" i="49"/>
  <c r="G40" i="41"/>
  <c r="G68" i="41"/>
  <c r="M8" i="50"/>
  <c r="H48" i="38"/>
  <c r="G43" i="49"/>
  <c r="H95" i="38"/>
  <c r="G49" i="41"/>
  <c r="G22" i="41"/>
  <c r="L57" i="49"/>
  <c r="G57" i="49"/>
  <c r="J57" i="49"/>
  <c r="M57" i="49"/>
  <c r="K57" i="49"/>
  <c r="H8" i="50"/>
  <c r="F70" i="50"/>
  <c r="F91" i="50"/>
  <c r="F72" i="50"/>
  <c r="F73" i="50"/>
  <c r="K8" i="50"/>
  <c r="F71" i="50"/>
  <c r="J8" i="50"/>
  <c r="F26" i="50"/>
  <c r="C9" i="50"/>
  <c r="G60" i="50" s="1"/>
  <c r="F62" i="50"/>
  <c r="F12" i="50"/>
  <c r="F58" i="50"/>
  <c r="M56" i="50"/>
  <c r="J56" i="50"/>
  <c r="F75" i="50"/>
  <c r="E211" i="47"/>
  <c r="C67" i="41"/>
  <c r="F67" i="41" s="1"/>
  <c r="L54" i="22"/>
  <c r="E327" i="47" s="1"/>
  <c r="I14" i="41"/>
  <c r="I15" i="41"/>
  <c r="F76" i="50"/>
  <c r="L60" i="38"/>
  <c r="F60" i="38"/>
  <c r="H60" i="38"/>
  <c r="K60" i="38"/>
  <c r="N60" i="38"/>
  <c r="I13" i="41"/>
  <c r="I25" i="41"/>
  <c r="E464" i="47"/>
  <c r="K50" i="38"/>
  <c r="C37" i="50"/>
  <c r="F37" i="50" s="1"/>
  <c r="D44" i="6"/>
  <c r="E443" i="47" s="1"/>
  <c r="F40" i="38"/>
  <c r="K28" i="6"/>
  <c r="E465" i="47" s="1"/>
  <c r="I62" i="41"/>
  <c r="N40" i="38"/>
  <c r="L40" i="38"/>
  <c r="K40" i="38"/>
  <c r="K62" i="41"/>
  <c r="G62" i="41"/>
  <c r="H50" i="38"/>
  <c r="C41" i="50"/>
  <c r="C44" i="50" s="1"/>
  <c r="F50" i="38"/>
  <c r="L78" i="49"/>
  <c r="K44" i="41"/>
  <c r="F49" i="50"/>
  <c r="N81" i="38"/>
  <c r="L81" i="38"/>
  <c r="F81" i="38"/>
  <c r="H81" i="38"/>
  <c r="K81" i="38"/>
  <c r="M81" i="38"/>
  <c r="G45" i="49"/>
  <c r="K45" i="49"/>
  <c r="J45" i="49"/>
  <c r="M45" i="49"/>
  <c r="K31" i="41"/>
  <c r="M78" i="49"/>
  <c r="G78" i="49"/>
  <c r="J78" i="49"/>
  <c r="K78" i="49"/>
  <c r="E448" i="47"/>
  <c r="C27" i="38"/>
  <c r="C28" i="38" s="1"/>
  <c r="E431" i="47"/>
  <c r="F31" i="25"/>
  <c r="E93" i="47" s="1"/>
  <c r="G46" i="49"/>
  <c r="J46" i="49"/>
  <c r="K46" i="49"/>
  <c r="M46" i="49"/>
  <c r="G69" i="41"/>
  <c r="I69" i="41"/>
  <c r="J21" i="28"/>
  <c r="K21" i="28"/>
  <c r="E441" i="47"/>
  <c r="D43" i="6"/>
  <c r="D13" i="25" s="1"/>
  <c r="E63" i="47" s="1"/>
  <c r="C31" i="49"/>
  <c r="K31" i="49" s="1"/>
  <c r="C32" i="41"/>
  <c r="G32" i="41" s="1"/>
  <c r="C33" i="38"/>
  <c r="K33" i="38" s="1"/>
  <c r="D16" i="25"/>
  <c r="C25" i="49"/>
  <c r="M25" i="49" s="1"/>
  <c r="N33" i="50"/>
  <c r="J33" i="50"/>
  <c r="J39" i="49"/>
  <c r="G39" i="49"/>
  <c r="K39" i="49"/>
  <c r="M39" i="49"/>
  <c r="L33" i="50"/>
  <c r="G31" i="41"/>
  <c r="L20" i="28"/>
  <c r="E168" i="47" s="1"/>
  <c r="E167" i="47"/>
  <c r="F10" i="49"/>
  <c r="I11" i="41"/>
  <c r="G11" i="41"/>
  <c r="F11" i="41"/>
  <c r="E17" i="25"/>
  <c r="E70" i="47" s="1"/>
  <c r="E19" i="25"/>
  <c r="E76" i="47" s="1"/>
  <c r="E31" i="25"/>
  <c r="E92" i="47" s="1"/>
  <c r="E39" i="25"/>
  <c r="E106" i="47" s="1"/>
  <c r="O8" i="49"/>
  <c r="F62" i="49"/>
  <c r="F60" i="49"/>
  <c r="F39" i="49"/>
  <c r="F76" i="49"/>
  <c r="F57" i="49"/>
  <c r="F24" i="49"/>
  <c r="F43" i="49"/>
  <c r="G8" i="49"/>
  <c r="J8" i="49"/>
  <c r="F47" i="49"/>
  <c r="F38" i="49"/>
  <c r="F19" i="49"/>
  <c r="F80" i="49"/>
  <c r="F78" i="49"/>
  <c r="F73" i="49"/>
  <c r="L8" i="49"/>
  <c r="F88" i="49"/>
  <c r="F92" i="49"/>
  <c r="F56" i="49"/>
  <c r="F12" i="49"/>
  <c r="N8" i="49"/>
  <c r="F72" i="49"/>
  <c r="F45" i="49"/>
  <c r="F50" i="49"/>
  <c r="F74" i="49"/>
  <c r="F32" i="49"/>
  <c r="F63" i="49"/>
  <c r="F71" i="49"/>
  <c r="I8" i="49"/>
  <c r="F44" i="49"/>
  <c r="F37" i="49"/>
  <c r="F59" i="49"/>
  <c r="M8" i="49"/>
  <c r="K8" i="49"/>
  <c r="F79" i="49"/>
  <c r="F77" i="49"/>
  <c r="F46" i="49"/>
  <c r="F14" i="41"/>
  <c r="F69" i="41"/>
  <c r="K10" i="41"/>
  <c r="F34" i="41"/>
  <c r="G10" i="41"/>
  <c r="F50" i="41"/>
  <c r="F40" i="41"/>
  <c r="F13" i="41"/>
  <c r="F25" i="41"/>
  <c r="F31" i="41"/>
  <c r="F49" i="41"/>
  <c r="F15" i="41"/>
  <c r="F77" i="41"/>
  <c r="F70" i="41"/>
  <c r="F30" i="41"/>
  <c r="F45" i="41"/>
  <c r="F22" i="41"/>
  <c r="F44" i="41"/>
  <c r="I10" i="41"/>
  <c r="F68" i="41"/>
  <c r="L50" i="22"/>
  <c r="E295" i="47" s="1"/>
  <c r="K50" i="22"/>
  <c r="E294" i="47" s="1"/>
  <c r="E293" i="47"/>
  <c r="E243" i="47"/>
  <c r="G54" i="24"/>
  <c r="E244" i="47" s="1"/>
  <c r="F61" i="49"/>
  <c r="M61" i="49"/>
  <c r="K61" i="49"/>
  <c r="G61" i="49"/>
  <c r="L61" i="49"/>
  <c r="I61" i="49"/>
  <c r="J61" i="49"/>
  <c r="N64" i="38"/>
  <c r="K64" i="38"/>
  <c r="L64" i="38"/>
  <c r="J64" i="38"/>
  <c r="F64" i="38"/>
  <c r="H64" i="38"/>
  <c r="M64" i="38"/>
  <c r="E214" i="47"/>
  <c r="C58" i="49"/>
  <c r="H58" i="49" s="1"/>
  <c r="C57" i="50"/>
  <c r="H57" i="50" s="1"/>
  <c r="C61" i="38"/>
  <c r="E301" i="47"/>
  <c r="K51" i="22"/>
  <c r="E302" i="47" s="1"/>
  <c r="L51" i="22"/>
  <c r="E303" i="47" s="1"/>
  <c r="J81" i="38"/>
  <c r="J30" i="38"/>
  <c r="K10" i="38"/>
  <c r="J79" i="38"/>
  <c r="J26" i="38"/>
  <c r="J83" i="38"/>
  <c r="J74" i="38"/>
  <c r="J60" i="38"/>
  <c r="J80" i="38"/>
  <c r="N10" i="38"/>
  <c r="J65" i="38"/>
  <c r="J12" i="38"/>
  <c r="J34" i="38"/>
  <c r="L10" i="38"/>
  <c r="M10" i="38"/>
  <c r="J76" i="38"/>
  <c r="H10" i="38"/>
  <c r="J82" i="38"/>
  <c r="J95" i="38"/>
  <c r="J14" i="38"/>
  <c r="F10" i="38"/>
  <c r="J75" i="38"/>
  <c r="J15" i="38"/>
  <c r="J59" i="38"/>
  <c r="J13" i="38"/>
  <c r="J77" i="38"/>
  <c r="H60" i="50"/>
  <c r="F60" i="50"/>
  <c r="J60" i="50"/>
  <c r="F62" i="41"/>
  <c r="J91" i="38"/>
  <c r="D18" i="50"/>
  <c r="H61" i="50"/>
  <c r="H55" i="50"/>
  <c r="H91" i="50"/>
  <c r="D19" i="50"/>
  <c r="H62" i="50"/>
  <c r="H24" i="50"/>
  <c r="D17" i="50"/>
  <c r="H87" i="50"/>
  <c r="L20" i="50"/>
  <c r="H76" i="50"/>
  <c r="N20" i="50"/>
  <c r="H79" i="50"/>
  <c r="J20" i="50"/>
  <c r="I20" i="50"/>
  <c r="K20" i="50"/>
  <c r="H77" i="50"/>
  <c r="H78" i="50"/>
  <c r="H56" i="50"/>
  <c r="E36" i="24"/>
  <c r="E216" i="47" s="1"/>
  <c r="E215" i="47"/>
  <c r="E477" i="47"/>
  <c r="D32" i="25"/>
  <c r="E95" i="47" s="1"/>
  <c r="C64" i="49"/>
  <c r="E7" i="24"/>
  <c r="F14" i="24" s="1"/>
  <c r="D36" i="25"/>
  <c r="E102" i="47" s="1"/>
  <c r="L10" i="28"/>
  <c r="E133" i="47" s="1"/>
  <c r="E132" i="47"/>
  <c r="G39" i="25"/>
  <c r="E107" i="47" s="1"/>
  <c r="G31" i="25"/>
  <c r="E94" i="47" s="1"/>
  <c r="G43" i="41"/>
  <c r="K43" i="41"/>
  <c r="C46" i="41"/>
  <c r="F43" i="41"/>
  <c r="D35" i="18"/>
  <c r="C87" i="38"/>
  <c r="C84" i="49"/>
  <c r="D35" i="25"/>
  <c r="E99" i="47" s="1"/>
  <c r="L9" i="28"/>
  <c r="E126" i="47" s="1"/>
  <c r="E125" i="47"/>
  <c r="C83" i="50"/>
  <c r="F51" i="41"/>
  <c r="C52" i="41"/>
  <c r="G51" i="41"/>
  <c r="H62" i="49"/>
  <c r="H24" i="49"/>
  <c r="H61" i="49"/>
  <c r="J15" i="49"/>
  <c r="H46" i="49"/>
  <c r="H38" i="49"/>
  <c r="H44" i="49"/>
  <c r="H79" i="49"/>
  <c r="H80" i="49"/>
  <c r="H57" i="49"/>
  <c r="K15" i="49"/>
  <c r="H77" i="49"/>
  <c r="H28" i="49"/>
  <c r="H71" i="49"/>
  <c r="H72" i="49"/>
  <c r="H47" i="49"/>
  <c r="H92" i="49"/>
  <c r="H73" i="49"/>
  <c r="H63" i="49"/>
  <c r="L15" i="49"/>
  <c r="H74" i="49"/>
  <c r="H37" i="49"/>
  <c r="H50" i="49"/>
  <c r="H59" i="49"/>
  <c r="H32" i="49"/>
  <c r="M15" i="49"/>
  <c r="H43" i="49"/>
  <c r="H78" i="49"/>
  <c r="I15" i="49"/>
  <c r="D13" i="49"/>
  <c r="H10" i="49"/>
  <c r="H76" i="49"/>
  <c r="H60" i="49"/>
  <c r="D12" i="49"/>
  <c r="H45" i="49"/>
  <c r="H8" i="49"/>
  <c r="H39" i="49"/>
  <c r="F15" i="49"/>
  <c r="H56" i="49"/>
  <c r="H88" i="49"/>
  <c r="F18" i="25"/>
  <c r="E74" i="47" s="1"/>
  <c r="E18" i="25"/>
  <c r="E73" i="47" s="1"/>
  <c r="H54" i="22" l="1"/>
  <c r="E323" i="47" s="1"/>
  <c r="E51" i="35"/>
  <c r="G51" i="35" s="1"/>
  <c r="G38" i="35"/>
  <c r="E65" i="22"/>
  <c r="E342" i="47" s="1"/>
  <c r="E320" i="47"/>
  <c r="J37" i="50"/>
  <c r="F16" i="25"/>
  <c r="E68" i="47" s="1"/>
  <c r="E66" i="47"/>
  <c r="H25" i="41"/>
  <c r="D15" i="41"/>
  <c r="D13" i="41"/>
  <c r="E174" i="47"/>
  <c r="C88" i="50"/>
  <c r="I88" i="50" s="1"/>
  <c r="C92" i="38"/>
  <c r="C89" i="49"/>
  <c r="H11" i="41"/>
  <c r="H62" i="41"/>
  <c r="D14" i="41"/>
  <c r="I16" i="41"/>
  <c r="H68" i="41"/>
  <c r="F16" i="41"/>
  <c r="H69" i="41"/>
  <c r="H22" i="41"/>
  <c r="H70" i="41"/>
  <c r="H40" i="41"/>
  <c r="H19" i="41"/>
  <c r="G47" i="38"/>
  <c r="M9" i="38"/>
  <c r="G74" i="38"/>
  <c r="N9" i="38"/>
  <c r="G77" i="38"/>
  <c r="G50" i="38"/>
  <c r="G81" i="38"/>
  <c r="G39" i="38"/>
  <c r="M37" i="50"/>
  <c r="D11" i="25"/>
  <c r="G80" i="38"/>
  <c r="G38" i="38"/>
  <c r="G34" i="38"/>
  <c r="G83" i="38"/>
  <c r="K9" i="38"/>
  <c r="G21" i="38"/>
  <c r="P9" i="38"/>
  <c r="G63" i="38"/>
  <c r="G62" i="38"/>
  <c r="G46" i="38"/>
  <c r="G64" i="38"/>
  <c r="G12" i="38"/>
  <c r="G75" i="38"/>
  <c r="G95" i="38"/>
  <c r="G60" i="38"/>
  <c r="G40" i="38"/>
  <c r="G43" i="38"/>
  <c r="J9" i="38"/>
  <c r="L9" i="38"/>
  <c r="G10" i="38"/>
  <c r="G59" i="38"/>
  <c r="G65" i="38"/>
  <c r="O9" i="38"/>
  <c r="G76" i="38"/>
  <c r="G48" i="38"/>
  <c r="G79" i="38"/>
  <c r="H9" i="38"/>
  <c r="G66" i="38"/>
  <c r="G26" i="38"/>
  <c r="G82" i="38"/>
  <c r="D12" i="38"/>
  <c r="D16" i="38" s="1"/>
  <c r="I10" i="38"/>
  <c r="I64" i="38"/>
  <c r="G16" i="38"/>
  <c r="G49" i="50"/>
  <c r="I38" i="38"/>
  <c r="I74" i="38"/>
  <c r="I75" i="38"/>
  <c r="I95" i="38"/>
  <c r="I47" i="38"/>
  <c r="I80" i="38"/>
  <c r="I43" i="38"/>
  <c r="I77" i="38"/>
  <c r="I26" i="38"/>
  <c r="I48" i="38"/>
  <c r="I83" i="38"/>
  <c r="I66" i="38"/>
  <c r="D15" i="38"/>
  <c r="D14" i="38"/>
  <c r="I59" i="38"/>
  <c r="I82" i="38"/>
  <c r="D13" i="38"/>
  <c r="M16" i="38"/>
  <c r="I65" i="38"/>
  <c r="I91" i="38"/>
  <c r="I8" i="38"/>
  <c r="I62" i="38"/>
  <c r="K16" i="38"/>
  <c r="I79" i="38"/>
  <c r="I30" i="38"/>
  <c r="N16" i="38"/>
  <c r="I34" i="38"/>
  <c r="I63" i="38"/>
  <c r="L16" i="38"/>
  <c r="I76" i="38"/>
  <c r="I46" i="38"/>
  <c r="I39" i="38"/>
  <c r="F16" i="38"/>
  <c r="I9" i="38"/>
  <c r="I50" i="38"/>
  <c r="I40" i="38"/>
  <c r="I81" i="38"/>
  <c r="I60" i="38"/>
  <c r="G67" i="41"/>
  <c r="H67" i="41"/>
  <c r="K67" i="41"/>
  <c r="I67" i="41"/>
  <c r="G76" i="50"/>
  <c r="G42" i="50"/>
  <c r="G62" i="50"/>
  <c r="G73" i="50"/>
  <c r="G17" i="50"/>
  <c r="G59" i="50"/>
  <c r="G12" i="50"/>
  <c r="G71" i="50"/>
  <c r="K9" i="50"/>
  <c r="G61" i="50"/>
  <c r="G58" i="50"/>
  <c r="I9" i="50"/>
  <c r="G70" i="50"/>
  <c r="O9" i="50"/>
  <c r="J9" i="50"/>
  <c r="G77" i="50"/>
  <c r="G87" i="50"/>
  <c r="G78" i="50"/>
  <c r="L9" i="50"/>
  <c r="P9" i="50"/>
  <c r="G75" i="50"/>
  <c r="G91" i="50"/>
  <c r="G55" i="50"/>
  <c r="G72" i="50"/>
  <c r="G48" i="50"/>
  <c r="G36" i="50"/>
  <c r="N9" i="50"/>
  <c r="G56" i="50"/>
  <c r="H9" i="50"/>
  <c r="G26" i="50"/>
  <c r="G79" i="50"/>
  <c r="M9" i="50"/>
  <c r="G47" i="50"/>
  <c r="G37" i="50"/>
  <c r="L37" i="50"/>
  <c r="K37" i="50"/>
  <c r="C38" i="50"/>
  <c r="M38" i="50" s="1"/>
  <c r="H31" i="49"/>
  <c r="H37" i="50"/>
  <c r="C34" i="49"/>
  <c r="F34" i="49" s="1"/>
  <c r="L31" i="49"/>
  <c r="J31" i="49"/>
  <c r="F41" i="50"/>
  <c r="G41" i="50"/>
  <c r="M41" i="50"/>
  <c r="H41" i="50"/>
  <c r="J41" i="50"/>
  <c r="K29" i="6"/>
  <c r="K44" i="6" s="1"/>
  <c r="I33" i="38"/>
  <c r="L33" i="38"/>
  <c r="C35" i="38"/>
  <c r="F35" i="38" s="1"/>
  <c r="M33" i="38"/>
  <c r="G31" i="49"/>
  <c r="E442" i="47"/>
  <c r="J33" i="38"/>
  <c r="M27" i="38"/>
  <c r="E16" i="25"/>
  <c r="E67" i="47" s="1"/>
  <c r="C33" i="49"/>
  <c r="H33" i="49" s="1"/>
  <c r="I31" i="49"/>
  <c r="K27" i="38"/>
  <c r="H27" i="38"/>
  <c r="L27" i="38"/>
  <c r="F31" i="49"/>
  <c r="G25" i="49"/>
  <c r="N27" i="38"/>
  <c r="F27" i="38"/>
  <c r="D20" i="25"/>
  <c r="E78" i="47" s="1"/>
  <c r="F33" i="38"/>
  <c r="G33" i="38"/>
  <c r="I27" i="38"/>
  <c r="H33" i="38"/>
  <c r="G27" i="38"/>
  <c r="K25" i="49"/>
  <c r="J27" i="38"/>
  <c r="K32" i="41"/>
  <c r="C36" i="41"/>
  <c r="F36" i="41" s="1"/>
  <c r="I32" i="41"/>
  <c r="F32" i="41"/>
  <c r="C78" i="41"/>
  <c r="L21" i="28"/>
  <c r="E175" i="47" s="1"/>
  <c r="J25" i="49"/>
  <c r="I25" i="49"/>
  <c r="C26" i="49"/>
  <c r="H26" i="49" s="1"/>
  <c r="L25" i="49"/>
  <c r="H25" i="49"/>
  <c r="F25" i="49"/>
  <c r="K28" i="38"/>
  <c r="N28" i="38"/>
  <c r="M28" i="38"/>
  <c r="H28" i="38"/>
  <c r="L28" i="38"/>
  <c r="I28" i="38"/>
  <c r="G28" i="38"/>
  <c r="C54" i="38"/>
  <c r="J28" i="38"/>
  <c r="P28" i="38"/>
  <c r="H61" i="38"/>
  <c r="K61" i="38"/>
  <c r="J61" i="38"/>
  <c r="F61" i="38"/>
  <c r="G61" i="38"/>
  <c r="I61" i="38"/>
  <c r="C67" i="38"/>
  <c r="D61" i="38" s="1"/>
  <c r="L61" i="38"/>
  <c r="N61" i="38"/>
  <c r="M61" i="38"/>
  <c r="F57" i="50"/>
  <c r="M57" i="50"/>
  <c r="G57" i="50"/>
  <c r="J57" i="50"/>
  <c r="C63" i="50"/>
  <c r="D57" i="50" s="1"/>
  <c r="N57" i="50"/>
  <c r="I57" i="50"/>
  <c r="E379" i="47"/>
  <c r="M58" i="49"/>
  <c r="J58" i="49"/>
  <c r="G58" i="49"/>
  <c r="L58" i="49"/>
  <c r="I58" i="49"/>
  <c r="F58" i="49"/>
  <c r="K58" i="49"/>
  <c r="G13" i="25"/>
  <c r="E64" i="47" s="1"/>
  <c r="G32" i="25"/>
  <c r="E98" i="47" s="1"/>
  <c r="F32" i="25"/>
  <c r="E97" i="47" s="1"/>
  <c r="E32" i="25"/>
  <c r="E96" i="47" s="1"/>
  <c r="H84" i="49"/>
  <c r="K84" i="49"/>
  <c r="G84" i="49"/>
  <c r="J84" i="49"/>
  <c r="I84" i="49"/>
  <c r="F84" i="49"/>
  <c r="E36" i="25"/>
  <c r="E103" i="47" s="1"/>
  <c r="G36" i="25"/>
  <c r="E104" i="47" s="1"/>
  <c r="K83" i="50"/>
  <c r="I83" i="50"/>
  <c r="J83" i="50"/>
  <c r="H83" i="50"/>
  <c r="M83" i="50"/>
  <c r="F83" i="50"/>
  <c r="L83" i="50"/>
  <c r="G83" i="50"/>
  <c r="H87" i="38"/>
  <c r="L87" i="38"/>
  <c r="K87" i="38"/>
  <c r="F87" i="38"/>
  <c r="G87" i="38"/>
  <c r="J87" i="38"/>
  <c r="I87" i="38"/>
  <c r="F9" i="24"/>
  <c r="E186" i="47" s="1"/>
  <c r="F19" i="24"/>
  <c r="E206" i="47" s="1"/>
  <c r="F13" i="24"/>
  <c r="E194" i="47" s="1"/>
  <c r="F15" i="24"/>
  <c r="E198" i="47" s="1"/>
  <c r="F18" i="24"/>
  <c r="E204" i="47" s="1"/>
  <c r="F11" i="24"/>
  <c r="E190" i="47" s="1"/>
  <c r="F17" i="24"/>
  <c r="E202" i="47" s="1"/>
  <c r="F16" i="24"/>
  <c r="E200" i="47" s="1"/>
  <c r="E196" i="47"/>
  <c r="F12" i="24"/>
  <c r="E192" i="47" s="1"/>
  <c r="F10" i="24"/>
  <c r="E188" i="47" s="1"/>
  <c r="E184" i="47"/>
  <c r="E26" i="24"/>
  <c r="E210" i="47" s="1"/>
  <c r="C64" i="41"/>
  <c r="E24" i="24"/>
  <c r="E208" i="47" s="1"/>
  <c r="E30" i="24"/>
  <c r="E212" i="47" s="1"/>
  <c r="F52" i="41"/>
  <c r="G52" i="41"/>
  <c r="C81" i="41"/>
  <c r="D42" i="25"/>
  <c r="E111" i="47" s="1"/>
  <c r="C96" i="38"/>
  <c r="C92" i="50"/>
  <c r="C93" i="49"/>
  <c r="E21" i="47"/>
  <c r="D57" i="49"/>
  <c r="D77" i="49"/>
  <c r="D61" i="49"/>
  <c r="D76" i="49"/>
  <c r="D80" i="49"/>
  <c r="H64" i="49"/>
  <c r="J64" i="49"/>
  <c r="D79" i="49"/>
  <c r="D63" i="49"/>
  <c r="D59" i="49"/>
  <c r="G64" i="49"/>
  <c r="D60" i="49"/>
  <c r="L64" i="49"/>
  <c r="K64" i="49"/>
  <c r="D78" i="49"/>
  <c r="D62" i="49"/>
  <c r="M64" i="49"/>
  <c r="I64" i="49"/>
  <c r="D56" i="49"/>
  <c r="D64" i="49" s="1"/>
  <c r="D58" i="49"/>
  <c r="F64" i="49"/>
  <c r="J44" i="50"/>
  <c r="K44" i="50"/>
  <c r="G44" i="50"/>
  <c r="L44" i="50"/>
  <c r="N44" i="50"/>
  <c r="F44" i="50"/>
  <c r="M44" i="50"/>
  <c r="H44" i="50"/>
  <c r="G35" i="25"/>
  <c r="E101" i="47" s="1"/>
  <c r="E35" i="25"/>
  <c r="E100" i="47" s="1"/>
  <c r="G46" i="41"/>
  <c r="K46" i="41"/>
  <c r="F46" i="41"/>
  <c r="C54" i="41"/>
  <c r="F88" i="50" l="1"/>
  <c r="E11" i="25"/>
  <c r="F28" i="38" s="1"/>
  <c r="E58" i="47"/>
  <c r="G88" i="50"/>
  <c r="M88" i="50"/>
  <c r="K88" i="50"/>
  <c r="F11" i="25"/>
  <c r="E60" i="47" s="1"/>
  <c r="K89" i="49"/>
  <c r="I89" i="49"/>
  <c r="G89" i="49"/>
  <c r="F89" i="49"/>
  <c r="H89" i="49"/>
  <c r="J89" i="49"/>
  <c r="L92" i="38"/>
  <c r="H92" i="38"/>
  <c r="K92" i="38"/>
  <c r="J92" i="38"/>
  <c r="F92" i="38"/>
  <c r="L88" i="50"/>
  <c r="J88" i="50"/>
  <c r="I92" i="38"/>
  <c r="G92" i="38"/>
  <c r="H88" i="50"/>
  <c r="D12" i="25"/>
  <c r="N38" i="50"/>
  <c r="P38" i="50"/>
  <c r="H38" i="50"/>
  <c r="I78" i="41"/>
  <c r="F78" i="41"/>
  <c r="H78" i="41"/>
  <c r="G78" i="41"/>
  <c r="H34" i="49"/>
  <c r="G34" i="49"/>
  <c r="L38" i="50"/>
  <c r="J38" i="50"/>
  <c r="K38" i="50"/>
  <c r="I34" i="49"/>
  <c r="K34" i="49"/>
  <c r="J34" i="49"/>
  <c r="L34" i="49"/>
  <c r="C51" i="50"/>
  <c r="D42" i="50" s="1"/>
  <c r="C52" i="49"/>
  <c r="D43" i="49" s="1"/>
  <c r="D24" i="25"/>
  <c r="E466" i="47"/>
  <c r="L35" i="38"/>
  <c r="C52" i="38"/>
  <c r="F52" i="38" s="1"/>
  <c r="C55" i="38"/>
  <c r="J55" i="38" s="1"/>
  <c r="J35" i="38"/>
  <c r="M35" i="38"/>
  <c r="I35" i="38"/>
  <c r="H35" i="38"/>
  <c r="K35" i="38"/>
  <c r="G35" i="38"/>
  <c r="F20" i="25"/>
  <c r="E80" i="47" s="1"/>
  <c r="E20" i="25"/>
  <c r="E79" i="47" s="1"/>
  <c r="L33" i="49"/>
  <c r="G26" i="49"/>
  <c r="G36" i="41"/>
  <c r="H36" i="41"/>
  <c r="C57" i="41"/>
  <c r="F57" i="41" s="1"/>
  <c r="K36" i="41"/>
  <c r="D80" i="41"/>
  <c r="I36" i="41"/>
  <c r="M26" i="49"/>
  <c r="I26" i="49"/>
  <c r="J26" i="49"/>
  <c r="O26" i="49"/>
  <c r="L26" i="49"/>
  <c r="K26" i="49"/>
  <c r="F54" i="38"/>
  <c r="K54" i="38"/>
  <c r="G54" i="38"/>
  <c r="P54" i="38"/>
  <c r="O54" i="38"/>
  <c r="M54" i="38"/>
  <c r="I54" i="38"/>
  <c r="N54" i="38"/>
  <c r="H54" i="38"/>
  <c r="J54" i="38"/>
  <c r="L54" i="38"/>
  <c r="F63" i="50"/>
  <c r="D79" i="50"/>
  <c r="D76" i="50"/>
  <c r="M63" i="50"/>
  <c r="G63" i="50"/>
  <c r="J63" i="50"/>
  <c r="D59" i="50"/>
  <c r="D75" i="50"/>
  <c r="D55" i="50"/>
  <c r="D78" i="50"/>
  <c r="L63" i="50"/>
  <c r="D61" i="50"/>
  <c r="K63" i="50"/>
  <c r="N63" i="50"/>
  <c r="D56" i="50"/>
  <c r="D62" i="50"/>
  <c r="D77" i="50"/>
  <c r="D58" i="50"/>
  <c r="H63" i="50"/>
  <c r="D60" i="50"/>
  <c r="D82" i="38"/>
  <c r="D59" i="38"/>
  <c r="L67" i="38"/>
  <c r="H67" i="38"/>
  <c r="F67" i="38"/>
  <c r="N67" i="38"/>
  <c r="J67" i="38"/>
  <c r="D83" i="38"/>
  <c r="D80" i="38"/>
  <c r="M67" i="38"/>
  <c r="I67" i="38"/>
  <c r="D65" i="38"/>
  <c r="D79" i="38"/>
  <c r="D62" i="38"/>
  <c r="G67" i="38"/>
  <c r="D81" i="38"/>
  <c r="D63" i="38"/>
  <c r="K67" i="38"/>
  <c r="D66" i="38"/>
  <c r="D60" i="38"/>
  <c r="D64" i="38"/>
  <c r="K64" i="41"/>
  <c r="D67" i="41"/>
  <c r="C63" i="41"/>
  <c r="D69" i="41"/>
  <c r="H64" i="41"/>
  <c r="G64" i="41"/>
  <c r="I64" i="41"/>
  <c r="D70" i="41"/>
  <c r="D62" i="41"/>
  <c r="D68" i="41"/>
  <c r="F64" i="41"/>
  <c r="G54" i="41"/>
  <c r="F54" i="41"/>
  <c r="C56" i="41"/>
  <c r="D54" i="41" s="1"/>
  <c r="K88" i="38"/>
  <c r="L88" i="38"/>
  <c r="I88" i="38"/>
  <c r="H88" i="38"/>
  <c r="G88" i="38"/>
  <c r="J88" i="38"/>
  <c r="F88" i="38"/>
  <c r="F84" i="50"/>
  <c r="I84" i="50"/>
  <c r="G84" i="50"/>
  <c r="L84" i="50"/>
  <c r="J84" i="50"/>
  <c r="H84" i="50"/>
  <c r="M84" i="50"/>
  <c r="K84" i="50"/>
  <c r="K85" i="49"/>
  <c r="J85" i="49"/>
  <c r="G85" i="49"/>
  <c r="F85" i="49"/>
  <c r="I85" i="49"/>
  <c r="H85" i="49"/>
  <c r="K46" i="6"/>
  <c r="E478" i="47"/>
  <c r="C66" i="49"/>
  <c r="F26" i="49" l="1"/>
  <c r="E59" i="47"/>
  <c r="F38" i="50"/>
  <c r="G12" i="25"/>
  <c r="E62" i="47" s="1"/>
  <c r="E61" i="47"/>
  <c r="D27" i="25"/>
  <c r="E89" i="47" s="1"/>
  <c r="E85" i="47"/>
  <c r="D67" i="38"/>
  <c r="D32" i="50"/>
  <c r="D36" i="50"/>
  <c r="D37" i="50"/>
  <c r="D48" i="50"/>
  <c r="F51" i="50"/>
  <c r="K51" i="50"/>
  <c r="D31" i="50"/>
  <c r="D47" i="50"/>
  <c r="D49" i="50" s="1"/>
  <c r="D32" i="49"/>
  <c r="H51" i="50"/>
  <c r="D41" i="50"/>
  <c r="D44" i="50" s="1"/>
  <c r="J51" i="50"/>
  <c r="D14" i="25"/>
  <c r="E65" i="47" s="1"/>
  <c r="E24" i="25"/>
  <c r="E86" i="47" s="1"/>
  <c r="J52" i="49"/>
  <c r="D24" i="49"/>
  <c r="H52" i="49"/>
  <c r="K52" i="49"/>
  <c r="G52" i="49"/>
  <c r="D25" i="49"/>
  <c r="D49" i="49"/>
  <c r="C65" i="50"/>
  <c r="N65" i="50" s="1"/>
  <c r="N51" i="50"/>
  <c r="G51" i="50"/>
  <c r="D43" i="50"/>
  <c r="D46" i="49"/>
  <c r="M51" i="50"/>
  <c r="F52" i="49"/>
  <c r="L51" i="50"/>
  <c r="D50" i="49"/>
  <c r="D21" i="25"/>
  <c r="E81" i="47" s="1"/>
  <c r="D44" i="49"/>
  <c r="D45" i="49" s="1"/>
  <c r="D47" i="49"/>
  <c r="D28" i="49"/>
  <c r="I52" i="49"/>
  <c r="D37" i="49"/>
  <c r="F24" i="25"/>
  <c r="E87" i="47" s="1"/>
  <c r="D38" i="49"/>
  <c r="G24" i="25"/>
  <c r="E88" i="47" s="1"/>
  <c r="D31" i="49"/>
  <c r="M52" i="49"/>
  <c r="D23" i="25"/>
  <c r="D52" i="38"/>
  <c r="D26" i="38"/>
  <c r="D28" i="38" s="1"/>
  <c r="D47" i="38"/>
  <c r="N52" i="38"/>
  <c r="D30" i="38"/>
  <c r="K52" i="38"/>
  <c r="I55" i="38"/>
  <c r="F55" i="38"/>
  <c r="D27" i="38"/>
  <c r="D33" i="38"/>
  <c r="K55" i="38"/>
  <c r="N55" i="38"/>
  <c r="C69" i="38"/>
  <c r="N69" i="38" s="1"/>
  <c r="D39" i="38"/>
  <c r="M55" i="38"/>
  <c r="D50" i="38"/>
  <c r="J52" i="38"/>
  <c r="G55" i="38"/>
  <c r="M52" i="38"/>
  <c r="G52" i="38"/>
  <c r="I52" i="38"/>
  <c r="D34" i="38"/>
  <c r="L55" i="38"/>
  <c r="H55" i="38"/>
  <c r="D38" i="38"/>
  <c r="H52" i="38"/>
  <c r="L52" i="38"/>
  <c r="D43" i="38"/>
  <c r="D46" i="38"/>
  <c r="D48" i="38" s="1"/>
  <c r="H57" i="41"/>
  <c r="I57" i="41"/>
  <c r="K57" i="41"/>
  <c r="G57" i="41"/>
  <c r="F63" i="41"/>
  <c r="H63" i="41"/>
  <c r="I63" i="41"/>
  <c r="K63" i="41"/>
  <c r="G63" i="41"/>
  <c r="D63" i="41"/>
  <c r="D34" i="41"/>
  <c r="D57" i="41"/>
  <c r="C72" i="41"/>
  <c r="D31" i="41"/>
  <c r="D45" i="41"/>
  <c r="H56" i="41"/>
  <c r="C58" i="41"/>
  <c r="D44" i="41"/>
  <c r="F56" i="41"/>
  <c r="G56" i="41"/>
  <c r="D36" i="41"/>
  <c r="D49" i="41"/>
  <c r="D30" i="41"/>
  <c r="D32" i="41" s="1"/>
  <c r="K56" i="41"/>
  <c r="I56" i="41"/>
  <c r="D50" i="41"/>
  <c r="D43" i="41"/>
  <c r="D51" i="41"/>
  <c r="D46" i="41"/>
  <c r="D52" i="41"/>
  <c r="D28" i="25"/>
  <c r="E90" i="47" s="1"/>
  <c r="F66" i="49"/>
  <c r="H66" i="49"/>
  <c r="I66" i="49"/>
  <c r="G66" i="49"/>
  <c r="M66" i="49"/>
  <c r="D66" i="49"/>
  <c r="K66" i="49"/>
  <c r="J66" i="49"/>
  <c r="L66" i="49"/>
  <c r="K60" i="6"/>
  <c r="E491" i="47" s="1"/>
  <c r="E480" i="47"/>
  <c r="G23" i="25" l="1"/>
  <c r="E84" i="47" s="1"/>
  <c r="E82" i="47"/>
  <c r="D35" i="38"/>
  <c r="D40" i="38"/>
  <c r="D26" i="49"/>
  <c r="D33" i="50"/>
  <c r="D34" i="49"/>
  <c r="D39" i="49"/>
  <c r="D38" i="50"/>
  <c r="D54" i="38"/>
  <c r="E23" i="25"/>
  <c r="E83" i="47" s="1"/>
  <c r="D33" i="49"/>
  <c r="M65" i="50"/>
  <c r="F65" i="50"/>
  <c r="H65" i="50"/>
  <c r="K65" i="50"/>
  <c r="J65" i="50"/>
  <c r="L65" i="50"/>
  <c r="G65" i="50"/>
  <c r="K69" i="38"/>
  <c r="D69" i="38"/>
  <c r="G69" i="38"/>
  <c r="L69" i="38"/>
  <c r="F69" i="38"/>
  <c r="I69" i="38"/>
  <c r="J69" i="38"/>
  <c r="M69" i="38"/>
  <c r="H69" i="38"/>
  <c r="D58" i="41"/>
  <c r="G58" i="41"/>
  <c r="I58" i="41"/>
  <c r="K58" i="41"/>
  <c r="F58" i="41"/>
  <c r="H58" i="41"/>
  <c r="F72" i="41"/>
  <c r="G72" i="41"/>
  <c r="I72" i="41"/>
  <c r="H72" i="41"/>
  <c r="D73" i="41"/>
  <c r="K72" i="41"/>
  <c r="D55" i="38" l="1"/>
  <c r="J25" i="41" l="1"/>
  <c r="J13" i="41"/>
  <c r="K21" i="41"/>
  <c r="J57" i="41"/>
  <c r="J31" i="41"/>
  <c r="J30" i="41"/>
  <c r="J16" i="41"/>
  <c r="J56" i="41"/>
  <c r="D22" i="41"/>
  <c r="J34" i="41"/>
  <c r="F21" i="41"/>
  <c r="J72" i="41"/>
  <c r="J32" i="41"/>
  <c r="D19" i="41"/>
  <c r="G21" i="41"/>
  <c r="J58" i="41"/>
  <c r="J77" i="41"/>
  <c r="J11" i="41"/>
  <c r="J24" i="41"/>
  <c r="J78" i="41"/>
  <c r="J69" i="41"/>
  <c r="J36" i="41"/>
  <c r="J15" i="41"/>
  <c r="J14" i="41"/>
  <c r="J40" i="41"/>
  <c r="J64" i="41"/>
  <c r="J10" i="41"/>
  <c r="H21" i="41"/>
  <c r="C20" i="41"/>
  <c r="D20" i="41" s="1"/>
  <c r="F20" i="41" l="1"/>
  <c r="G20" i="41"/>
  <c r="H2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Michaël Simard</author>
  </authors>
  <commentList>
    <comment ref="F29" authorId="0" shapeId="0" xr:uid="{E83449F9-88F9-4B89-B40E-56AE19C67B02}">
      <text>
        <r>
          <rPr>
            <b/>
            <sz val="9"/>
            <color indexed="81"/>
            <rFont val="Tahoma"/>
            <family val="2"/>
          </rPr>
          <t>Excluding direct transit passengers (non-terminal passengers)</t>
        </r>
      </text>
    </comment>
    <comment ref="H29" authorId="0" shapeId="0" xr:uid="{4EED4304-E9EA-414D-ADD6-943E23173349}">
      <text>
        <r>
          <rPr>
            <b/>
            <sz val="9"/>
            <color indexed="81"/>
            <rFont val="Tahoma"/>
            <family val="2"/>
          </rPr>
          <t>Excluding direct transit passengers (non-terminal passengers)</t>
        </r>
      </text>
    </comment>
    <comment ref="F31" authorId="0" shapeId="0" xr:uid="{024807A5-F038-49B8-B67B-FF7E6E68A7F6}">
      <text>
        <r>
          <rPr>
            <b/>
            <sz val="9"/>
            <color indexed="81"/>
            <rFont val="Tahoma"/>
            <family val="2"/>
          </rPr>
          <t>Excluding trucked freight</t>
        </r>
      </text>
    </comment>
    <comment ref="H31" authorId="0" shapeId="0" xr:uid="{8A88E0B6-0B91-4C16-BCD7-A8EAD48BB23E}">
      <text>
        <r>
          <rPr>
            <b/>
            <sz val="9"/>
            <color indexed="81"/>
            <rFont val="Tahoma"/>
            <family val="2"/>
          </rPr>
          <t>Excluding trucked freight</t>
        </r>
      </text>
    </comment>
    <comment ref="K64" authorId="0" shapeId="0" xr:uid="{E79195B0-ABB3-470B-BA1B-EB104B849D44}">
      <text>
        <r>
          <rPr>
            <b/>
            <sz val="9"/>
            <color indexed="81"/>
            <rFont val="Tahoma"/>
            <family val="2"/>
          </rPr>
          <t>Only include operator personnel employed at this airport</t>
        </r>
      </text>
    </comment>
    <comment ref="K67" authorId="0" shapeId="0" xr:uid="{310BDBED-9F5F-4BA1-940C-7E67223700B3}">
      <text>
        <r>
          <rPr>
            <b/>
            <sz val="9"/>
            <color indexed="81"/>
            <rFont val="Tahoma"/>
            <family val="2"/>
          </rPr>
          <t>Includes employees of any field working on site; retail, maintenance, security, etc.</t>
        </r>
      </text>
    </comment>
  </commentList>
</comments>
</file>

<file path=xl/sharedStrings.xml><?xml version="1.0" encoding="utf-8"?>
<sst xmlns="http://schemas.openxmlformats.org/spreadsheetml/2006/main" count="14473" uniqueCount="7834">
  <si>
    <r>
      <t>Other</t>
    </r>
    <r>
      <rPr>
        <sz val="10"/>
        <color indexed="12"/>
        <rFont val="Arial"/>
        <family val="2"/>
      </rPr>
      <t xml:space="preserve">. </t>
    </r>
    <r>
      <rPr>
        <sz val="10"/>
        <rFont val="Arial"/>
        <family val="2"/>
      </rPr>
      <t>Enter the amount and the description for any other terminal area revenue not included on lines C1 through C6.</t>
    </r>
  </si>
  <si>
    <t>(a) Airline Name</t>
  </si>
  <si>
    <t>(c) Market Share</t>
  </si>
  <si>
    <t>Number of Non-Stop Destinations</t>
  </si>
  <si>
    <r>
      <t xml:space="preserve">Maintenance Labor Costs </t>
    </r>
    <r>
      <rPr>
        <b/>
        <sz val="10"/>
        <color indexed="10"/>
        <rFont val="Arial"/>
        <family val="2"/>
      </rPr>
      <t xml:space="preserve"> </t>
    </r>
    <r>
      <rPr>
        <sz val="10"/>
        <color indexed="10"/>
        <rFont val="Arial"/>
        <family val="2"/>
      </rPr>
      <t>(Airport &amp; Contracted)</t>
    </r>
  </si>
  <si>
    <t>B29</t>
  </si>
  <si>
    <t>SPECIFIC EXPENSE CATEGORIES</t>
  </si>
  <si>
    <r>
      <t xml:space="preserve">   Admin/Overhead Expense </t>
    </r>
    <r>
      <rPr>
        <sz val="10"/>
        <color indexed="10"/>
        <rFont val="Arial"/>
        <family val="2"/>
      </rPr>
      <t>(Finance, HR, Legal, Exec., Procurement, etc)</t>
    </r>
  </si>
  <si>
    <t>OTHER EXPENSE KPMs</t>
  </si>
  <si>
    <r>
      <t xml:space="preserve">Hotel Revenues. </t>
    </r>
    <r>
      <rPr>
        <sz val="10"/>
        <color indexed="12"/>
        <rFont val="Arial"/>
        <family val="2"/>
      </rPr>
      <t xml:space="preserve"> </t>
    </r>
    <r>
      <rPr>
        <sz val="10"/>
        <rFont val="Arial"/>
        <family val="2"/>
      </rPr>
      <t>Enter income from hotel operations under concessions or management arrangement and revenues from airport owned hotels.</t>
    </r>
  </si>
  <si>
    <t xml:space="preserve"> If there was a mid-year adjustment, enter the average of the two rates used.</t>
  </si>
  <si>
    <r>
      <t xml:space="preserve">Average Landing Fee Rates. </t>
    </r>
    <r>
      <rPr>
        <sz val="10"/>
        <color indexed="12"/>
        <rFont val="Arial"/>
        <family val="2"/>
      </rPr>
      <t xml:space="preserve"> </t>
    </r>
    <r>
      <rPr>
        <sz val="10"/>
        <rFont val="Arial"/>
        <family val="2"/>
      </rPr>
      <t>This section reflects the post-settlement landing (take-off) fee per 1000 pound for signatory and non-signatory airlines, as calculated at your airport.  Note - if the Airport does not distinguish between signatory and non-signatory airlines, then enter the same amounts in both fields.</t>
    </r>
  </si>
  <si>
    <t>As stated.</t>
  </si>
  <si>
    <t xml:space="preserve">Aircraft Operations:  TOTAL </t>
  </si>
  <si>
    <t>Number of Public Parking Transactions</t>
  </si>
  <si>
    <r>
      <t xml:space="preserve">Depreciation. </t>
    </r>
    <r>
      <rPr>
        <sz val="10"/>
        <color indexed="12"/>
        <rFont val="Arial"/>
        <family val="2"/>
      </rPr>
      <t xml:space="preserve"> </t>
    </r>
    <r>
      <rPr>
        <sz val="10"/>
        <rFont val="Arial"/>
        <family val="2"/>
      </rPr>
      <t>If the airport depreciates its assets, enter the depreciation for the reporting fiscal year.</t>
    </r>
  </si>
  <si>
    <r>
      <t xml:space="preserve">Net Operating Profit (Loss). </t>
    </r>
    <r>
      <rPr>
        <sz val="10"/>
        <color indexed="12"/>
        <rFont val="Arial"/>
        <family val="2"/>
      </rPr>
      <t xml:space="preserve"> </t>
    </r>
    <r>
      <rPr>
        <sz val="10"/>
        <rFont val="Arial"/>
        <family val="2"/>
      </rPr>
      <t>This is a calculated field.</t>
    </r>
  </si>
  <si>
    <t>Originating and Destination Passengers</t>
  </si>
  <si>
    <t>9.2</t>
  </si>
  <si>
    <t>Net assets (deficit) at end of year</t>
  </si>
  <si>
    <t>2.5</t>
  </si>
  <si>
    <t>Fuel sales net profit/loss or fuel flowage fees</t>
  </si>
  <si>
    <t>9.3</t>
  </si>
  <si>
    <t>Change in net assets</t>
  </si>
  <si>
    <t>2.6</t>
  </si>
  <si>
    <t>2.7</t>
  </si>
  <si>
    <t>Other non-passenger operating revenue</t>
  </si>
  <si>
    <t>10.0</t>
  </si>
  <si>
    <t>2.8</t>
  </si>
  <si>
    <t>10.1</t>
  </si>
  <si>
    <t>10.2</t>
  </si>
  <si>
    <t>3.0</t>
  </si>
  <si>
    <t>Total Aeronautical Revenue</t>
  </si>
  <si>
    <t>10.3</t>
  </si>
  <si>
    <t>10.4</t>
  </si>
  <si>
    <t>Roads, rail and transit</t>
  </si>
  <si>
    <t>4.0</t>
  </si>
  <si>
    <t>Non-Aeronautical Revenue</t>
  </si>
  <si>
    <t>10.5</t>
  </si>
  <si>
    <t>4.1</t>
  </si>
  <si>
    <t>Land and non-terminal facility leases and revenues</t>
  </si>
  <si>
    <t>10.6</t>
  </si>
  <si>
    <t>4.2</t>
  </si>
  <si>
    <t>Terminal-food and beverage</t>
  </si>
  <si>
    <t>4.3</t>
  </si>
  <si>
    <r>
      <t xml:space="preserve">Total cost of providing custodial support to the terminal.  </t>
    </r>
    <r>
      <rPr>
        <sz val="10"/>
        <rFont val="Arial"/>
        <family val="2"/>
      </rPr>
      <t>Include airsides and concourses</t>
    </r>
  </si>
  <si>
    <t>Page 4</t>
  </si>
  <si>
    <t>Page 5</t>
  </si>
  <si>
    <t>Page 6</t>
  </si>
  <si>
    <t>Page 8</t>
  </si>
  <si>
    <t>Capital contributions (for withdrawal use minus sign)</t>
  </si>
  <si>
    <r>
      <t xml:space="preserve">Airport Acres. </t>
    </r>
    <r>
      <rPr>
        <sz val="10"/>
        <rFont val="Arial"/>
        <family val="2"/>
      </rPr>
      <t xml:space="preserve"> Airport Acres is the total acres of contiguous land at the Airport.  Excludes land for other uses.  More specific acres questions are included on the ACI-Exps tab.</t>
    </r>
  </si>
  <si>
    <r>
      <t xml:space="preserve">Total Terminal Concession Revenue.  </t>
    </r>
    <r>
      <rPr>
        <sz val="10"/>
        <rFont val="Arial"/>
        <family val="2"/>
      </rPr>
      <t>This is a calculated field.</t>
    </r>
  </si>
  <si>
    <r>
      <t>General and Administrative Expenses.</t>
    </r>
    <r>
      <rPr>
        <sz val="10"/>
        <color indexed="10"/>
        <rFont val="Arial"/>
        <family val="2"/>
      </rPr>
      <t xml:space="preserve"> </t>
    </r>
    <r>
      <rPr>
        <sz val="10"/>
        <rFont val="Arial"/>
        <family val="2"/>
      </rPr>
      <t>Enter miscellaneous G&amp;A expenses on this line (e.g., training, travel, etc).</t>
    </r>
  </si>
  <si>
    <r>
      <t xml:space="preserve">Net Operating Income (Loss) Before Depreciation.  </t>
    </r>
    <r>
      <rPr>
        <sz val="10"/>
        <rFont val="Arial"/>
        <family val="2"/>
      </rPr>
      <t>This is a calculated field.</t>
    </r>
  </si>
  <si>
    <r>
      <t xml:space="preserve">Non-Operating Revenue (Expenses).  </t>
    </r>
    <r>
      <rPr>
        <sz val="10"/>
        <rFont val="Arial"/>
        <family val="2"/>
      </rPr>
      <t>This section includes all other revenues and expenses of the Airport that are considered non-operating revenues and expenses per GAAP.</t>
    </r>
  </si>
  <si>
    <r>
      <t xml:space="preserve">General Aviation Miscellaneous Fees (excludes landing fees A5).  </t>
    </r>
    <r>
      <rPr>
        <sz val="10"/>
        <rFont val="Arial"/>
        <family val="2"/>
      </rPr>
      <t>Include any non-landing fee, GA revenues in this line.</t>
    </r>
  </si>
  <si>
    <r>
      <t>International Passenger Airlines Landed (Take Off) Weights.</t>
    </r>
    <r>
      <rPr>
        <sz val="10"/>
        <rFont val="Arial"/>
        <family val="2"/>
      </rPr>
      <t xml:space="preserve">  Enter the amount of international landed or take-off weights on the appropriate line.</t>
    </r>
  </si>
  <si>
    <r>
      <t>Cargo Landed (Take Off ) Weights.</t>
    </r>
    <r>
      <rPr>
        <sz val="10"/>
        <rFont val="Arial"/>
        <family val="2"/>
      </rPr>
      <t xml:space="preserve">  Enter the amount of cargo landed or take-off weights on the appropriate line..</t>
    </r>
  </si>
  <si>
    <r>
      <t xml:space="preserve">Signatory Rate per 1,000 pounds.  </t>
    </r>
    <r>
      <rPr>
        <sz val="10"/>
        <rFont val="Arial"/>
        <family val="2"/>
      </rPr>
      <t>Enter the post settlement average landing fee rate per 1000 pounds for signatory airlines on this line.</t>
    </r>
  </si>
  <si>
    <r>
      <t xml:space="preserve">Non-Signatory Rate per 1,000 pounds. </t>
    </r>
    <r>
      <rPr>
        <sz val="10"/>
        <rFont val="Arial"/>
        <family val="2"/>
      </rPr>
      <t xml:space="preserve"> Enter the post settlement average landing fee rate per 1000 pounds for non-signatory airlines on this line.</t>
    </r>
  </si>
  <si>
    <t>Realized Coverage Ratios</t>
  </si>
  <si>
    <t>Total Operating Expenses, Excluding Depreciation</t>
  </si>
  <si>
    <r>
      <t>Airfield.</t>
    </r>
    <r>
      <rPr>
        <sz val="10"/>
        <color indexed="12"/>
        <rFont val="Arial"/>
        <family val="2"/>
      </rPr>
      <t xml:space="preserve">  </t>
    </r>
    <r>
      <rPr>
        <sz val="10"/>
        <rFont val="Arial"/>
        <family val="2"/>
      </rPr>
      <t>Enter airfield capital expenditures, including construction in progress, even if the structure did not become operational during the fiscal year.</t>
    </r>
  </si>
  <si>
    <r>
      <t>Terminal.</t>
    </r>
    <r>
      <rPr>
        <sz val="10"/>
        <color indexed="12"/>
        <rFont val="Arial"/>
        <family val="2"/>
      </rPr>
      <t xml:space="preserve">  </t>
    </r>
    <r>
      <rPr>
        <sz val="10"/>
        <rFont val="Arial"/>
        <family val="2"/>
      </rPr>
      <t>Enter terminal capital expenditures, even if the facility or improvement did not become operational during the fiscal year.</t>
    </r>
  </si>
  <si>
    <r>
      <t>Parking</t>
    </r>
    <r>
      <rPr>
        <sz val="10"/>
        <color indexed="12"/>
        <rFont val="Arial"/>
        <family val="2"/>
      </rPr>
      <t xml:space="preserve">.  </t>
    </r>
    <r>
      <rPr>
        <sz val="10"/>
        <rFont val="Arial"/>
        <family val="2"/>
      </rPr>
      <t>Enter parking facility capital expenditures, even if the facility did not become operational during the fiscal year.</t>
    </r>
  </si>
  <si>
    <r>
      <t xml:space="preserve">This section is a high-level functional expense breakdown for your airport as opposed to the expense classification breakdown on the Statement of Revenues and Expenses.  The intention is to obtain more of a cost center expense perspective for each airport.  Costs should include amounts paid to employees and outside vendors for direct services for these cost centers.  </t>
    </r>
    <r>
      <rPr>
        <sz val="10"/>
        <color indexed="10"/>
        <rFont val="Arial"/>
        <family val="2"/>
      </rPr>
      <t>DO NOT INCLUDE ALLOCATED OVERHEAD OR DEBT SERVICE FOR THESE COST CENTERS.  THE TOTAL SHOULD EQUAL TOTAL EXPENSES</t>
    </r>
    <r>
      <rPr>
        <sz val="10"/>
        <rFont val="Arial"/>
        <family val="2"/>
      </rPr>
      <t xml:space="preserve"> as reported on the Statement of Revenues and Expenses.</t>
    </r>
  </si>
  <si>
    <r>
      <t xml:space="preserve">References total labor cost of contract employees, (not tenant or airline) fully dedicated to the airport.  (use FTE’s).  </t>
    </r>
    <r>
      <rPr>
        <sz val="10"/>
        <rFont val="Arial"/>
        <family val="2"/>
      </rPr>
      <t xml:space="preserve">This should include longtime contract employees fulfilling a position, not a onetime engagement.  </t>
    </r>
  </si>
  <si>
    <r>
      <t xml:space="preserve">Cost of maintaining the terminal (Excluding custodial).  </t>
    </r>
    <r>
      <rPr>
        <sz val="10"/>
        <rFont val="Arial"/>
        <family val="2"/>
      </rPr>
      <t>Include airsides and concourses.</t>
    </r>
  </si>
  <si>
    <t>Other Non-Aeronautical Operating Revenue</t>
  </si>
  <si>
    <t>Automated People Mover Intra-terminals Fees</t>
  </si>
  <si>
    <t>Total Operating Expenses</t>
  </si>
  <si>
    <t>Total Non-Operating Revenue and Expense, Net</t>
  </si>
  <si>
    <t>Total Enplaned Passengers</t>
  </si>
  <si>
    <t>Enplaned Passengers - Domestic</t>
  </si>
  <si>
    <t>Enplaned Passengers - International</t>
  </si>
  <si>
    <t>Hangar and Cargo Rentals &amp; Ground Leases</t>
  </si>
  <si>
    <t>Total Net Assets</t>
  </si>
  <si>
    <t># of Vehicles</t>
  </si>
  <si>
    <t>Shuttle buses for parking operations</t>
  </si>
  <si>
    <t>Shuttle buses between terminals</t>
  </si>
  <si>
    <t>Z2</t>
  </si>
  <si>
    <t>Z3</t>
  </si>
  <si>
    <t>Z4</t>
  </si>
  <si>
    <r>
      <t xml:space="preserve">Type of Governance </t>
    </r>
    <r>
      <rPr>
        <sz val="10"/>
        <color indexed="10"/>
        <rFont val="Arial"/>
        <family val="2"/>
      </rPr>
      <t>(yes to all that apply):</t>
    </r>
  </si>
  <si>
    <r>
      <t xml:space="preserve">Do you have an Airline Agreement(s) - </t>
    </r>
    <r>
      <rPr>
        <sz val="10"/>
        <color indexed="10"/>
        <rFont val="Arial"/>
        <family val="2"/>
      </rPr>
      <t>(Yes/No)</t>
    </r>
  </si>
  <si>
    <r>
      <t xml:space="preserve">Type of Airline Agreements </t>
    </r>
    <r>
      <rPr>
        <sz val="10"/>
        <color indexed="10"/>
        <rFont val="Arial"/>
        <family val="2"/>
      </rPr>
      <t>(Residual, Comp. or Hybrid)</t>
    </r>
  </si>
  <si>
    <r>
      <t xml:space="preserve">Term(s) of Current Airline Agreement(s) - </t>
    </r>
    <r>
      <rPr>
        <sz val="10"/>
        <color indexed="10"/>
        <rFont val="Arial"/>
        <family val="2"/>
      </rPr>
      <t># of years</t>
    </r>
  </si>
  <si>
    <r>
      <t>Does your airport have a profit sharing arrangement?</t>
    </r>
    <r>
      <rPr>
        <sz val="10"/>
        <color indexed="10"/>
        <rFont val="Arial"/>
        <family val="2"/>
      </rPr>
      <t xml:space="preserve"> (Yes/No)</t>
    </r>
  </si>
  <si>
    <r>
      <t>Terminal Area Passenger Airline Fees.</t>
    </r>
    <r>
      <rPr>
        <sz val="10"/>
        <color indexed="12"/>
        <rFont val="Arial"/>
        <family val="2"/>
      </rPr>
      <t xml:space="preserve"> This section represents revenues</t>
    </r>
    <r>
      <rPr>
        <sz val="10"/>
        <rFont val="Arial"/>
        <family val="2"/>
      </rPr>
      <t xml:space="preserve"> earned from aeronautical use of the terminal facilities and ground space for the purpose of moving passengers and their baggage (paid by the airlines to the airport).  This revenue includes charges for aeronautical use of terminal buildings as office space, check-in and ticket counters, hold rooms, passenger baggage claim and staging areas, and other operational and maintenance facilities necessary for the air transportation of passengers.  Do not include cargo and hangar rentals in this section as these revenues should be reported on line D2, “Hangar and Cargo Rentals and Ground Leases.”</t>
    </r>
  </si>
  <si>
    <t>Total Capital Expenditures</t>
  </si>
  <si>
    <t>Name of Airport</t>
  </si>
  <si>
    <r>
      <t xml:space="preserve">Net Assets.  </t>
    </r>
    <r>
      <rPr>
        <sz val="10"/>
        <rFont val="Arial"/>
        <family val="2"/>
      </rPr>
      <t>Section U is used to account for the amount of Net Assets recorded in the Airport' GAAP financial statements as of the end of the fiscal year being reported.  If the Airport is part of a System, it should make best efforts to allocated Net Assets between the airports in the categories shown.</t>
    </r>
  </si>
  <si>
    <r>
      <t xml:space="preserve">Total Net Assets. </t>
    </r>
    <r>
      <rPr>
        <sz val="10"/>
        <rFont val="Arial"/>
        <family val="2"/>
      </rPr>
      <t xml:space="preserve"> This is a calculated field.</t>
    </r>
  </si>
  <si>
    <r>
      <t xml:space="preserve">Total Aeronautical Revenue.  </t>
    </r>
    <r>
      <rPr>
        <sz val="10"/>
        <rFont val="Arial"/>
        <family val="2"/>
      </rPr>
      <t>This is a calculated field from lines A6+B4+C8+D7.  This represents the total aeronautical revenues received by the airport from airlines, aircraft owners, and FOBs.</t>
    </r>
  </si>
  <si>
    <r>
      <t>Total Annual Debt Service</t>
    </r>
    <r>
      <rPr>
        <sz val="10"/>
        <color indexed="12"/>
        <rFont val="Arial"/>
        <family val="2"/>
      </rPr>
      <t xml:space="preserve"> </t>
    </r>
    <r>
      <rPr>
        <sz val="10"/>
        <color indexed="10"/>
        <rFont val="Arial"/>
        <family val="2"/>
      </rPr>
      <t>(excl. On-Balance Sheet Special Facility Debt)</t>
    </r>
  </si>
  <si>
    <t>NET DEBT SERVICE</t>
  </si>
  <si>
    <t>DEBT SERVICE COVERAGE RATIO</t>
  </si>
  <si>
    <t>ANNUAL CIP BUDGET</t>
  </si>
  <si>
    <t>UNRESTRICTED CASH RESERVES (# days)</t>
  </si>
  <si>
    <t>Passenger Facility Charges (PFCs)</t>
  </si>
  <si>
    <t>Total Hotel Revenue</t>
  </si>
  <si>
    <t>Labor Costs</t>
  </si>
  <si>
    <t xml:space="preserve">   Totals</t>
  </si>
  <si>
    <t>Total Non-Aeronautical Passenger Related Revenue</t>
  </si>
  <si>
    <t>Total Operating Revenues</t>
  </si>
  <si>
    <t>Percent Paid by Passenger Airlines</t>
  </si>
  <si>
    <t>Percent Paid from Other Sources</t>
  </si>
  <si>
    <t>Non Passenger Airline Revenue</t>
  </si>
  <si>
    <t>Terminal Utilities</t>
  </si>
  <si>
    <t>Terminal Maintenance</t>
  </si>
  <si>
    <r>
      <t>Airport Code/LocID</t>
    </r>
    <r>
      <rPr>
        <sz val="10"/>
        <color indexed="10"/>
        <rFont val="Arial"/>
        <family val="2"/>
      </rPr>
      <t xml:space="preserve"> (3 digit code)</t>
    </r>
  </si>
  <si>
    <t>Terminal Custodial</t>
  </si>
  <si>
    <t xml:space="preserve">Grounds Maintenance Costs </t>
  </si>
  <si>
    <r>
      <t>Stand Alone PFC/AIF  Debt</t>
    </r>
    <r>
      <rPr>
        <sz val="10"/>
        <rFont val="Arial"/>
        <family val="2"/>
      </rPr>
      <t xml:space="preserve"> - represents outstanding bonds that will be </t>
    </r>
    <r>
      <rPr>
        <b/>
        <sz val="10"/>
        <rFont val="Arial"/>
        <family val="2"/>
      </rPr>
      <t>repaid exclusively from PFCs</t>
    </r>
    <r>
      <rPr>
        <sz val="10"/>
        <rFont val="Arial"/>
        <family val="2"/>
      </rPr>
      <t xml:space="preserve"> (i.e., PFCs have been pledged for repayment of bonds) or AIFs (for Canadian Airports).</t>
    </r>
  </si>
  <si>
    <r>
      <t>Net Operating Income (Loss) Before Depreciation</t>
    </r>
    <r>
      <rPr>
        <b/>
        <sz val="10"/>
        <color indexed="12"/>
        <rFont val="Arial"/>
        <family val="2"/>
      </rPr>
      <t xml:space="preserve"> </t>
    </r>
    <r>
      <rPr>
        <sz val="10"/>
        <color indexed="12"/>
        <rFont val="Arial"/>
        <family val="2"/>
      </rPr>
      <t>(L1-M8)</t>
    </r>
  </si>
  <si>
    <r>
      <t>Total Landing Fees</t>
    </r>
    <r>
      <rPr>
        <b/>
        <sz val="10"/>
        <rFont val="Arial"/>
        <family val="2"/>
      </rPr>
      <t xml:space="preserve">. </t>
    </r>
    <r>
      <rPr>
        <sz val="10"/>
        <rFont val="Arial"/>
        <family val="2"/>
      </rPr>
      <t xml:space="preserve"> This is a calculated field.</t>
    </r>
  </si>
  <si>
    <t>Aeronautical Operating Revenue</t>
  </si>
  <si>
    <t>Total Rental Car Revenues</t>
  </si>
  <si>
    <t>Airport</t>
  </si>
  <si>
    <t xml:space="preserve">For the Fiscal Year Ending </t>
  </si>
  <si>
    <r>
      <t>Grant Receipts.</t>
    </r>
    <r>
      <rPr>
        <sz val="10"/>
        <color indexed="12"/>
        <rFont val="Arial"/>
        <family val="2"/>
      </rPr>
      <t xml:space="preserve">  </t>
    </r>
    <r>
      <rPr>
        <sz val="10"/>
        <rFont val="Arial"/>
        <family val="2"/>
      </rPr>
      <t>Enter the amount of AIP grant and other grant payments received in the year as reported on GAAP financial statements.</t>
    </r>
  </si>
  <si>
    <r>
      <t xml:space="preserve">Interest expense.  </t>
    </r>
    <r>
      <rPr>
        <sz val="10"/>
        <rFont val="Arial"/>
        <family val="2"/>
      </rPr>
      <t xml:space="preserve"> Enter reporting period interest expenses.  Note this should be entered as a negative number.</t>
    </r>
  </si>
  <si>
    <t xml:space="preserve">   ARFF</t>
  </si>
  <si>
    <t>B23</t>
  </si>
  <si>
    <t xml:space="preserve">   Parking Operations</t>
  </si>
  <si>
    <t>B24</t>
  </si>
  <si>
    <t xml:space="preserve">   Shuttle Operations</t>
  </si>
  <si>
    <t>B25</t>
  </si>
  <si>
    <t xml:space="preserve">   Marketing/Advertising &amp; Sales</t>
  </si>
  <si>
    <t>B26</t>
  </si>
  <si>
    <t xml:space="preserve">   Administration (Finance, HR, Legal, Procurement, Engineering)</t>
  </si>
  <si>
    <t>B27</t>
  </si>
  <si>
    <t xml:space="preserve">   All Other</t>
  </si>
  <si>
    <t>TOTAL OPERATING EXPENSE</t>
  </si>
  <si>
    <t>Terminal Operating Expense</t>
  </si>
  <si>
    <t xml:space="preserve">   Custodial</t>
  </si>
  <si>
    <t xml:space="preserve">  Terminal Utilities</t>
  </si>
  <si>
    <t>Total Terminal Operations Expense</t>
  </si>
  <si>
    <t>AIRPORT DEBT KPIs</t>
  </si>
  <si>
    <r>
      <t xml:space="preserve">Total Debt Outstanding </t>
    </r>
    <r>
      <rPr>
        <sz val="10"/>
        <color indexed="10"/>
        <rFont val="Arial"/>
        <family val="2"/>
      </rPr>
      <t>(excl. On-Balance Sheet Special Facility Debt)</t>
    </r>
  </si>
  <si>
    <t>NET DEBT OUTSTANDING</t>
  </si>
  <si>
    <t>DEBT SERVICE</t>
  </si>
  <si>
    <t xml:space="preserve"> ** For terminal space maintained by Airport</t>
  </si>
  <si>
    <t xml:space="preserve">  (Ratio should be based on bond document calculations for past fiscal year)</t>
  </si>
  <si>
    <t>Total Debt</t>
  </si>
  <si>
    <t>Realized Coverage Ratio - Senior Debt</t>
  </si>
  <si>
    <t>Realized Coverage Ratio - Subordinate Debt</t>
  </si>
  <si>
    <t>Do you have an Airline Agreement(s) -  (Yes/No)</t>
  </si>
  <si>
    <t>Port Authority</t>
  </si>
  <si>
    <t xml:space="preserve">Terminal Sq. Ft. </t>
  </si>
  <si>
    <t>Number of spaces in/on top of a garage/structure(s)</t>
  </si>
  <si>
    <t>C4</t>
  </si>
  <si>
    <t>C5</t>
  </si>
  <si>
    <t>A1</t>
  </si>
  <si>
    <t>A2</t>
  </si>
  <si>
    <t>A3</t>
  </si>
  <si>
    <t>A4</t>
  </si>
  <si>
    <t>A5</t>
  </si>
  <si>
    <t>A6</t>
  </si>
  <si>
    <t>C6</t>
  </si>
  <si>
    <t>C7</t>
  </si>
  <si>
    <t>D1</t>
  </si>
  <si>
    <t>E1</t>
  </si>
  <si>
    <t>G1</t>
  </si>
  <si>
    <t>G2</t>
  </si>
  <si>
    <t>G3</t>
  </si>
  <si>
    <t>G4</t>
  </si>
  <si>
    <t>M1</t>
  </si>
  <si>
    <t>M2</t>
  </si>
  <si>
    <t>M3</t>
  </si>
  <si>
    <t>Q1</t>
  </si>
  <si>
    <t>Q2</t>
  </si>
  <si>
    <t>Q3</t>
  </si>
  <si>
    <t>Q4</t>
  </si>
  <si>
    <t>D2</t>
  </si>
  <si>
    <t>Insurance, Claims and Settlements</t>
  </si>
  <si>
    <t>Does airport have a consolidated Rental Car Facility (yes/no)</t>
  </si>
  <si>
    <r>
      <t xml:space="preserve">  </t>
    </r>
    <r>
      <rPr>
        <sz val="10"/>
        <color indexed="12"/>
        <rFont val="Arial"/>
        <family val="2"/>
      </rPr>
      <t>(excludes mail, short ton=2000lbs)</t>
    </r>
  </si>
  <si>
    <t xml:space="preserve">  (short ton = 2000 lbs)</t>
  </si>
  <si>
    <t>Airport Destinations from your Airport (at end of year)</t>
  </si>
  <si>
    <r>
      <t xml:space="preserve">Total Passenger Airlines Aircraft Operations.  </t>
    </r>
    <r>
      <rPr>
        <sz val="10"/>
        <rFont val="Arial"/>
        <family val="2"/>
      </rPr>
      <t>This is calculated field.</t>
    </r>
  </si>
  <si>
    <r>
      <t xml:space="preserve">Cargo Aircraft Operations.  </t>
    </r>
    <r>
      <rPr>
        <sz val="10"/>
        <rFont val="Arial"/>
        <family val="2"/>
      </rPr>
      <t>Enter the total number of cargo aircraft operations on this line.</t>
    </r>
  </si>
  <si>
    <t>DETAILED KEY PERFORMANCE MEASURES:  SMALL / GA AIRPORT</t>
  </si>
  <si>
    <t>Per Parking Stall</t>
  </si>
  <si>
    <t>Effective Average Terminal Rental Rate</t>
  </si>
  <si>
    <t>Total Concession Revenue (non-RAC)</t>
  </si>
  <si>
    <t xml:space="preserve">  Public Parking Revenue</t>
  </si>
  <si>
    <t>Building &amp; Land Rent</t>
  </si>
  <si>
    <t>Total Building &amp; Land Rent</t>
  </si>
  <si>
    <t>Fueling Fees</t>
  </si>
  <si>
    <t>DETAILED KEY PERFORMANCE MEASURES:  CARGO AIRPORT</t>
  </si>
  <si>
    <t>Per Aircraft Operation</t>
  </si>
  <si>
    <t>Per Annual Cargo Ton</t>
  </si>
  <si>
    <t xml:space="preserve">    Passenger Operations</t>
  </si>
  <si>
    <t xml:space="preserve">    Cargo Operations</t>
  </si>
  <si>
    <t xml:space="preserve">Aircraft Operations:  </t>
  </si>
  <si>
    <t xml:space="preserve">    Commercial Passenger</t>
  </si>
  <si>
    <t xml:space="preserve">    Corporate/GA</t>
  </si>
  <si>
    <t xml:space="preserve">    Cargo</t>
  </si>
  <si>
    <t>Annual Cargo Tonnage (Freight + Mail)</t>
  </si>
  <si>
    <t>Cargo Airline Revenue</t>
  </si>
  <si>
    <t xml:space="preserve">  Cargo Airline Landing Fees</t>
  </si>
  <si>
    <t xml:space="preserve">  Cargo Airline Building &amp; Land Rent</t>
  </si>
  <si>
    <t>Total Cargo Airline Revenue</t>
  </si>
  <si>
    <t xml:space="preserve">  Landing Fees</t>
  </si>
  <si>
    <t xml:space="preserve">  Passenger Terminal Rents &amp; Fees</t>
  </si>
  <si>
    <t>Non-Airline Passenger-Related Revenue</t>
  </si>
  <si>
    <t xml:space="preserve">  Total Concession Revenue (non-RAC)</t>
  </si>
  <si>
    <t xml:space="preserve">  Total Rental Car Facility Revenue</t>
  </si>
  <si>
    <t>Total Non-Airline, Passenger-Related Revenue</t>
  </si>
  <si>
    <t>Page 2</t>
  </si>
  <si>
    <t>Page 3A</t>
  </si>
  <si>
    <t>YY1</t>
  </si>
  <si>
    <t>YY2</t>
  </si>
  <si>
    <t>YY3</t>
  </si>
  <si>
    <t>YY4</t>
  </si>
  <si>
    <t>FUNCTIONAL EXPENSE CLASSIFICATIONS FOR FAA 127</t>
  </si>
  <si>
    <r>
      <t xml:space="preserve">Rental Car Facility Customer Facility/Transportation Charges. </t>
    </r>
    <r>
      <rPr>
        <sz val="10"/>
        <rFont val="Arial"/>
        <family val="2"/>
      </rPr>
      <t xml:space="preserve"> Enter the amount of customer facility/transportation charges (CFCs/CTCs) received during the year as reported in the GAAP financial statements.  CFCs are levied by airports to pay for the construction and operation of rental car facilities at airports. CTCs are paid by customers for transportation to and from the RAC.   The CFC/CTC is normally a transaction fee based on the number of days a car is rented or per rental car transaction.</t>
    </r>
  </si>
  <si>
    <t>Security Reimbursements from Airlines</t>
  </si>
  <si>
    <r>
      <t>Total Passenger Airline Revenue</t>
    </r>
    <r>
      <rPr>
        <b/>
        <sz val="10"/>
        <color indexed="12"/>
        <rFont val="Arial"/>
        <family val="2"/>
      </rPr>
      <t xml:space="preserve"> </t>
    </r>
    <r>
      <rPr>
        <sz val="10"/>
        <color indexed="12"/>
        <rFont val="Arial"/>
        <family val="2"/>
      </rPr>
      <t>(A1+A2+C8)</t>
    </r>
  </si>
  <si>
    <t>Cost</t>
  </si>
  <si>
    <t xml:space="preserve">If yes, what is the amount of the CFC? </t>
  </si>
  <si>
    <t>Is there a Customer Transportation Charge (CTC)? (yes/no)</t>
  </si>
  <si>
    <t>If yes, what is amount</t>
  </si>
  <si>
    <r>
      <t xml:space="preserve">Fiscal Year Ends </t>
    </r>
    <r>
      <rPr>
        <sz val="10"/>
        <color indexed="10"/>
        <rFont val="Arial"/>
        <family val="2"/>
      </rPr>
      <t>(list Month).  Enter date of fiscal year end being reported</t>
    </r>
  </si>
  <si>
    <t>Fiscal Yr.</t>
  </si>
  <si>
    <r>
      <t>Airline Agreements</t>
    </r>
    <r>
      <rPr>
        <sz val="10"/>
        <rFont val="Arial"/>
        <family val="2"/>
      </rPr>
      <t xml:space="preserve"> </t>
    </r>
    <r>
      <rPr>
        <sz val="10"/>
        <color indexed="10"/>
        <rFont val="Arial"/>
        <family val="2"/>
      </rPr>
      <t>(Note - some airports have different agreements for terminal/airfield - if you do not, just fill out combined)</t>
    </r>
  </si>
  <si>
    <t>Airline Agreements.</t>
  </si>
  <si>
    <t>Services and Other Terminal Concessions</t>
  </si>
  <si>
    <t>(a)</t>
  </si>
  <si>
    <t>(b)</t>
  </si>
  <si>
    <t>(c)</t>
  </si>
  <si>
    <t>(d)</t>
  </si>
  <si>
    <t>(e)</t>
  </si>
  <si>
    <t>(f)</t>
  </si>
  <si>
    <t>Total Debt Outstanding</t>
  </si>
  <si>
    <t>Annual Debt Service and Net Debt Service for Reporting Period</t>
  </si>
  <si>
    <t>Percent</t>
  </si>
  <si>
    <t>Aviation Fuel Tax Retained for Airport Use</t>
  </si>
  <si>
    <t>Other Aeronautical Revenue</t>
  </si>
  <si>
    <t>Non-Aeronautical Operating Revenue</t>
  </si>
  <si>
    <t xml:space="preserve"> Description</t>
  </si>
  <si>
    <t>Ref #</t>
  </si>
  <si>
    <t>OPERATING EXPENSE</t>
  </si>
  <si>
    <t>OPERATING MARGIN</t>
  </si>
  <si>
    <t>C9</t>
  </si>
  <si>
    <t>A11</t>
  </si>
  <si>
    <t>A12</t>
  </si>
  <si>
    <t>A13</t>
  </si>
  <si>
    <t>PASSENGER</t>
  </si>
  <si>
    <t>TRAFFIC</t>
  </si>
  <si>
    <t>Non-Passenger Airline Landing Fee Revenue</t>
  </si>
  <si>
    <t>Total Airline Revenue (Cost)</t>
  </si>
  <si>
    <t>Other Airport Revenue</t>
  </si>
  <si>
    <t>Airside:  Building &amp; Land Rent</t>
  </si>
  <si>
    <t>Concessions:</t>
  </si>
  <si>
    <t>Food-Beverage / Retail</t>
  </si>
  <si>
    <t>Rental Car Facility(s) Revenue</t>
  </si>
  <si>
    <t>Landside:</t>
  </si>
  <si>
    <t>Parking Revenue</t>
  </si>
  <si>
    <t>Ground Transportation Fees</t>
  </si>
  <si>
    <t>Rents and Other</t>
  </si>
  <si>
    <t>Total Landside Revenue</t>
  </si>
  <si>
    <t>Total Other Airport Revenue</t>
  </si>
  <si>
    <t>TOTAL AERONAUTICAL REVENUE</t>
  </si>
  <si>
    <t>TOTAL NON-AERONAUTICAL REVENUE</t>
  </si>
  <si>
    <t>Direct Personnel Expense (Salary &amp; Fringe):</t>
  </si>
  <si>
    <t xml:space="preserve">   Security &amp; Law Enforcement</t>
  </si>
  <si>
    <t>Total Non-Labor Expense</t>
  </si>
  <si>
    <r>
      <t xml:space="preserve">Total Debt Service </t>
    </r>
    <r>
      <rPr>
        <sz val="10"/>
        <color indexed="10"/>
        <rFont val="Arial"/>
        <family val="2"/>
      </rPr>
      <t>(excl. On-Balance Sheet Special Facility Debt)</t>
    </r>
  </si>
  <si>
    <r>
      <t xml:space="preserve">Net Debt Service </t>
    </r>
    <r>
      <rPr>
        <sz val="10"/>
        <color indexed="10"/>
        <rFont val="Arial"/>
        <family val="2"/>
      </rPr>
      <t>(net of DS paid w/ PFCs and other offsets)</t>
    </r>
  </si>
  <si>
    <t>Debt Service Coverage Ratio (DSCR)</t>
  </si>
  <si>
    <t>Annual Debt Service as % of Airline Requirement</t>
  </si>
  <si>
    <t>Unrestricted Cash Reserves (# days)</t>
  </si>
  <si>
    <t>Liquidity Ratio (ST Assets / ST Liabilities)</t>
  </si>
  <si>
    <r>
      <t>Military Aircraft  Operations.</t>
    </r>
    <r>
      <rPr>
        <sz val="10"/>
        <rFont val="Arial"/>
        <family val="2"/>
      </rPr>
      <t xml:space="preserve">  Enter the total number of military aircraft operations on this line.</t>
    </r>
  </si>
  <si>
    <t>Firefighting Costs (Airport &amp; Contracted)</t>
  </si>
  <si>
    <r>
      <t xml:space="preserve">Total Aircraft Operations. </t>
    </r>
    <r>
      <rPr>
        <sz val="10"/>
        <color indexed="12"/>
        <rFont val="Arial"/>
        <family val="2"/>
      </rPr>
      <t xml:space="preserve"> </t>
    </r>
    <r>
      <rPr>
        <sz val="10"/>
        <rFont val="Arial"/>
        <family val="2"/>
      </rPr>
      <t>This is a calculated field.</t>
    </r>
  </si>
  <si>
    <r>
      <t xml:space="preserve">General Aviation Aircraft Operations.  </t>
    </r>
    <r>
      <rPr>
        <sz val="10"/>
        <rFont val="Arial"/>
        <family val="2"/>
      </rPr>
      <t>Enter the total number of GA aircraft operations on this line.</t>
    </r>
  </si>
  <si>
    <t>Number of checkpoint lanes</t>
  </si>
  <si>
    <r>
      <t xml:space="preserve">Airport ID </t>
    </r>
    <r>
      <rPr>
        <sz val="10"/>
        <color indexed="10"/>
        <rFont val="Arial"/>
        <family val="2"/>
      </rPr>
      <t>(three letters)</t>
    </r>
  </si>
  <si>
    <r>
      <t xml:space="preserve">Fiscal Year Ends </t>
    </r>
    <r>
      <rPr>
        <sz val="10"/>
        <color indexed="10"/>
        <rFont val="Arial"/>
        <family val="2"/>
      </rPr>
      <t>(list Month)</t>
    </r>
  </si>
  <si>
    <t>Common Use CUTE/CUSS Maintenance</t>
  </si>
  <si>
    <t>DETAILED KEY PERFORMANCE MEASURES: FOR AIRLINE REVIEW</t>
  </si>
  <si>
    <t>Average Landing Fee &amp; Terminal Rental Rates (post settlement)</t>
  </si>
  <si>
    <t>Y3</t>
  </si>
  <si>
    <t>Variable Rate Debt (CP / VRDO)</t>
  </si>
  <si>
    <t>Senior Fixed Rate Debt</t>
  </si>
  <si>
    <r>
      <t>Unrestricted Cash Reserves (# days):</t>
    </r>
    <r>
      <rPr>
        <b/>
        <sz val="10"/>
        <rFont val="Arial"/>
        <family val="2"/>
      </rPr>
      <t xml:space="preserve"> </t>
    </r>
    <r>
      <rPr>
        <sz val="10"/>
        <rFont val="Arial"/>
        <family val="2"/>
      </rPr>
      <t xml:space="preserve"> Unrestricted Cash &amp; Investments / Annual Operating Expenses x 365 days</t>
    </r>
  </si>
  <si>
    <r>
      <t xml:space="preserve">Non-Stop Destinations:  </t>
    </r>
    <r>
      <rPr>
        <sz val="10"/>
        <rFont val="Arial"/>
        <family val="2"/>
      </rPr>
      <t>number of destinations served from your airport with no connections at intermediate destinations</t>
    </r>
  </si>
  <si>
    <r>
      <t xml:space="preserve">Hotel Revenues </t>
    </r>
    <r>
      <rPr>
        <sz val="10"/>
        <color indexed="10"/>
        <rFont val="Arial"/>
        <family val="2"/>
      </rPr>
      <t>(income to Airport)</t>
    </r>
  </si>
  <si>
    <r>
      <t xml:space="preserve">Security Reimbursements from TSA/Fed Govt. </t>
    </r>
    <r>
      <rPr>
        <sz val="10"/>
        <rFont val="Arial"/>
        <family val="2"/>
      </rPr>
      <t>Enter all reimbursements from the TSA or other governmental organizations ion this line</t>
    </r>
  </si>
  <si>
    <t>DEFINITIONS for Debt Questions</t>
  </si>
  <si>
    <t>2.9</t>
  </si>
  <si>
    <t>Landing Fees from Cargo</t>
  </si>
  <si>
    <t>Landing Fees GA &amp; Military</t>
  </si>
  <si>
    <t>Subtotal</t>
  </si>
  <si>
    <t>16.8</t>
  </si>
  <si>
    <t>16.7</t>
  </si>
  <si>
    <t>Security and law enforcement costs</t>
  </si>
  <si>
    <t>ARFF costs</t>
  </si>
  <si>
    <t>Q9</t>
  </si>
  <si>
    <t>Q10</t>
  </si>
  <si>
    <t>Security Reimbursements from Federal Government</t>
  </si>
  <si>
    <t>Q8-Q9</t>
  </si>
  <si>
    <t>Overtime as a Percentage of Total Maintenance Labor Costs</t>
  </si>
  <si>
    <t>Total Salaries &amp; Benefits of Airport Employees</t>
  </si>
  <si>
    <t>Total Labor Costs of the Contract Employees</t>
  </si>
  <si>
    <t>Cost of Contract Employees as a Percentage of Total Operating Costs</t>
  </si>
  <si>
    <t>V1</t>
  </si>
  <si>
    <t>V2</t>
  </si>
  <si>
    <t>V3</t>
  </si>
  <si>
    <t>W1</t>
  </si>
  <si>
    <t>W2</t>
  </si>
  <si>
    <t>W3</t>
  </si>
  <si>
    <t>X1</t>
  </si>
  <si>
    <t>X2</t>
  </si>
  <si>
    <t>X3</t>
  </si>
  <si>
    <t>X4</t>
  </si>
  <si>
    <t>Y1</t>
  </si>
  <si>
    <t>Y2</t>
  </si>
  <si>
    <t>Z1</t>
  </si>
  <si>
    <t>Year</t>
  </si>
  <si>
    <t>Airport Code</t>
  </si>
  <si>
    <t>ACI Response</t>
  </si>
  <si>
    <t>Total Other Non-Aeronautical Operating Revenues</t>
  </si>
  <si>
    <t>Total Off Balance Sheet Debt</t>
  </si>
  <si>
    <t>K1a</t>
  </si>
  <si>
    <t>K1b</t>
  </si>
  <si>
    <t>K1c</t>
  </si>
  <si>
    <t>K4c</t>
  </si>
  <si>
    <t>K5c</t>
  </si>
  <si>
    <t>K7a</t>
  </si>
  <si>
    <t>K7b</t>
  </si>
  <si>
    <t>K8a</t>
  </si>
  <si>
    <t>K8b</t>
  </si>
  <si>
    <t>K9a</t>
  </si>
  <si>
    <t>K9b</t>
  </si>
  <si>
    <t>K10a</t>
  </si>
  <si>
    <t>K10b</t>
  </si>
  <si>
    <t>K16a</t>
  </si>
  <si>
    <t>K16b</t>
  </si>
  <si>
    <t>K16c</t>
  </si>
  <si>
    <t>K17a</t>
  </si>
  <si>
    <t>K17b</t>
  </si>
  <si>
    <t>K17c</t>
  </si>
  <si>
    <t>K18a</t>
  </si>
  <si>
    <t>K18c</t>
  </si>
  <si>
    <t>K19a</t>
  </si>
  <si>
    <t>K19c</t>
  </si>
  <si>
    <t>K20a</t>
  </si>
  <si>
    <t>K20c</t>
  </si>
  <si>
    <t>K23a</t>
  </si>
  <si>
    <t>K23c</t>
  </si>
  <si>
    <t>K24a</t>
  </si>
  <si>
    <t>K24c</t>
  </si>
  <si>
    <t>Total Aircraft Operations (Excludes Military)</t>
  </si>
  <si>
    <t>S3</t>
  </si>
  <si>
    <t>S4</t>
  </si>
  <si>
    <r>
      <t xml:space="preserve">Total Unrestricted Cash and Investments.  </t>
    </r>
    <r>
      <rPr>
        <sz val="10"/>
        <rFont val="Arial"/>
        <family val="2"/>
      </rPr>
      <t>Should include unrestricted cash and cash equivalents, and unrestricted short-term investments from the current assets section, and unrestricted long-term investments from the long-term assets section of the Statement of Net Assets as of the end of the fiscal year being reported per you GAAP financial statements for the airport.  If the airport is a part of a System then the airport should make its best efforts to allocate cash and investments for the reporting entity.</t>
    </r>
  </si>
  <si>
    <r>
      <t xml:space="preserve">Total Restricted Cash and Investments.  </t>
    </r>
    <r>
      <rPr>
        <sz val="10"/>
        <rFont val="Arial"/>
        <family val="2"/>
      </rPr>
      <t>Should include restricted cash and cash equivalents, and restricted short-term investments from the current assets section, and restricted long-term investments from the long-term assets section of the Statement of Net Assets as of the end of the fiscal year being reported per you GAAP financial statements for the airport.  If the airport is a part of a System then the airport should make its best efforts to allocate cash and investments for the reporting entity..</t>
    </r>
  </si>
  <si>
    <t>Other Nonaeronautical Revenue</t>
  </si>
  <si>
    <t>B18a</t>
  </si>
  <si>
    <t>B18b</t>
  </si>
  <si>
    <t>Enplanements and Operations</t>
  </si>
  <si>
    <t>Total Operating Costs (excludes depreciation)</t>
  </si>
  <si>
    <t>Firefighting Costs (both airport &amp; contracted Fire fighters)</t>
  </si>
  <si>
    <t>Total Terminal Maint., Custodial &amp; Utility Cost</t>
  </si>
  <si>
    <r>
      <t xml:space="preserve">Total Debt Outstanding </t>
    </r>
    <r>
      <rPr>
        <sz val="10"/>
        <color indexed="10"/>
        <rFont val="Arial"/>
        <family val="2"/>
      </rPr>
      <t>(excludes On-Balance Sheet Special Facility Debt)</t>
    </r>
  </si>
  <si>
    <r>
      <t>Total Annual Debt Service</t>
    </r>
    <r>
      <rPr>
        <sz val="10"/>
        <color indexed="12"/>
        <rFont val="Arial"/>
        <family val="2"/>
      </rPr>
      <t xml:space="preserve"> </t>
    </r>
    <r>
      <rPr>
        <sz val="10"/>
        <color indexed="10"/>
        <rFont val="Arial"/>
        <family val="2"/>
      </rPr>
      <t>(excludes On-Balance Sheet Special Facility Debt)</t>
    </r>
  </si>
  <si>
    <t>Fuel Sales Net Profit (Loss) or Fuel Flowage Fees</t>
  </si>
  <si>
    <r>
      <t>On-Airport Rental Car Revenues</t>
    </r>
    <r>
      <rPr>
        <sz val="10"/>
        <color indexed="10"/>
        <rFont val="Arial"/>
        <family val="2"/>
      </rPr>
      <t xml:space="preserve"> </t>
    </r>
    <r>
      <rPr>
        <sz val="10"/>
        <rFont val="Arial"/>
        <family val="2"/>
      </rPr>
      <t>to Airport</t>
    </r>
  </si>
  <si>
    <t xml:space="preserve">Off-Airport Rental Car Revenues to Airport </t>
  </si>
  <si>
    <t>Total Public Parking &amp; Ground Transportation Revenues</t>
  </si>
  <si>
    <r>
      <t>Off-Airport Parking/Valet Access Fees to Airport</t>
    </r>
    <r>
      <rPr>
        <sz val="10"/>
        <color indexed="10"/>
        <rFont val="Arial"/>
        <family val="2"/>
      </rPr>
      <t xml:space="preserve"> </t>
    </r>
  </si>
  <si>
    <r>
      <t xml:space="preserve">Ground Rents/Facilities Leases </t>
    </r>
    <r>
      <rPr>
        <sz val="10"/>
        <color indexed="10"/>
        <rFont val="Arial"/>
        <family val="2"/>
      </rPr>
      <t>(excludes aeronautical &amp; car rental)</t>
    </r>
  </si>
  <si>
    <t>N1</t>
  </si>
  <si>
    <t>P1</t>
  </si>
  <si>
    <t>O1</t>
  </si>
  <si>
    <r>
      <t xml:space="preserve">Net Operating Income (Loss) </t>
    </r>
    <r>
      <rPr>
        <sz val="10"/>
        <color indexed="12"/>
        <rFont val="Arial"/>
        <family val="2"/>
      </rPr>
      <t>(N1-O1)</t>
    </r>
  </si>
  <si>
    <r>
      <t>Total Operating Revenues</t>
    </r>
    <r>
      <rPr>
        <b/>
        <sz val="10"/>
        <color indexed="12"/>
        <rFont val="Arial"/>
        <family val="2"/>
      </rPr>
      <t xml:space="preserve"> </t>
    </r>
    <r>
      <rPr>
        <sz val="10"/>
        <color indexed="12"/>
        <rFont val="Arial"/>
        <family val="2"/>
      </rPr>
      <t>(E1+K1)</t>
    </r>
  </si>
  <si>
    <t>Full Time Equivalents (End of Year)</t>
  </si>
  <si>
    <t>Amount of Fixed Rate Debt</t>
  </si>
  <si>
    <t>Amount of Variable Rate Debt</t>
  </si>
  <si>
    <t>Date Filed or Revised</t>
  </si>
  <si>
    <t>If this is a consolidated report, list the 3 digit codes of the other airports</t>
  </si>
  <si>
    <t>1.0</t>
  </si>
  <si>
    <t>Passenger Airline Aeronautical Revenue</t>
  </si>
  <si>
    <t>Change</t>
  </si>
  <si>
    <t>8.0</t>
  </si>
  <si>
    <t>Police, Security Guard Expenses (airport and contracted)</t>
  </si>
  <si>
    <t>Marketing, Sales and Advertising</t>
  </si>
  <si>
    <t>Transportation Costs (bus and rail operations and maintenance)</t>
  </si>
  <si>
    <t>Administrative (finance, HR, legal, executive, procurement, etc)</t>
  </si>
  <si>
    <t>DEFINITIONS: Capital and Operating Statistics</t>
  </si>
  <si>
    <t>X1-X4</t>
  </si>
  <si>
    <t>B19</t>
  </si>
  <si>
    <t>B28</t>
  </si>
  <si>
    <t>Acres</t>
  </si>
  <si>
    <t>On-Airport Hotel</t>
  </si>
  <si>
    <t>Amount</t>
  </si>
  <si>
    <t>Snow Removal Questions</t>
  </si>
  <si>
    <r>
      <t>Landing Fees (Gross of Profit Sharing).</t>
    </r>
    <r>
      <rPr>
        <sz val="10"/>
        <color indexed="12"/>
        <rFont val="Arial"/>
        <family val="2"/>
      </rPr>
      <t xml:space="preserve"> </t>
    </r>
    <r>
      <rPr>
        <sz val="10"/>
        <rFont val="Arial"/>
        <family val="2"/>
      </rPr>
      <t>Enter the fees charged to aircraft owners and operators for the use of runways, taxiways, landing strips, runway protection zones, and clearways.  Fees for parking aircraft should be reported on line C3 “Terminal Area Apron and Tie Down Fees.”</t>
    </r>
  </si>
  <si>
    <t>1.1</t>
  </si>
  <si>
    <t>Passenger airline landing fees</t>
  </si>
  <si>
    <t>8.1</t>
  </si>
  <si>
    <t>Include cost of both airport and contracted law enforcement officers, net of any TSA reimbursements.</t>
  </si>
  <si>
    <t>Dollars spent on police/security guard labor (pay and benefits)</t>
  </si>
  <si>
    <t>12.3</t>
  </si>
  <si>
    <t>6.0</t>
  </si>
  <si>
    <t>Operating Expenses</t>
  </si>
  <si>
    <t>6.1</t>
  </si>
  <si>
    <t>Personnel compensation and benefits</t>
  </si>
  <si>
    <t>6.2</t>
  </si>
  <si>
    <t>Maintenance Overtime Labor Costs</t>
  </si>
  <si>
    <t>Total Acreage Not Under Roof</t>
  </si>
  <si>
    <t>Region</t>
  </si>
  <si>
    <t>(g)</t>
  </si>
  <si>
    <t>C8</t>
  </si>
  <si>
    <t>Roadways, rail and transit</t>
  </si>
  <si>
    <r>
      <t xml:space="preserve">CONCESSIONS OPERATIONS ONLY - </t>
    </r>
    <r>
      <rPr>
        <b/>
        <sz val="10"/>
        <color indexed="10"/>
        <rFont val="Arial"/>
        <family val="2"/>
      </rPr>
      <t>DO NOT INCLUDE AIRPORT OPERATED CONCESSIONS+B2 IN THIS SECTION</t>
    </r>
  </si>
  <si>
    <t>16.9</t>
  </si>
  <si>
    <t>16.10</t>
  </si>
  <si>
    <r>
      <t>Commercial Paper/Interim Financing</t>
    </r>
    <r>
      <rPr>
        <sz val="10"/>
        <rFont val="Arial"/>
        <family val="2"/>
      </rPr>
      <t xml:space="preserve"> - This column should be used for any short-term debt instrument that is for </t>
    </r>
    <r>
      <rPr>
        <b/>
        <sz val="10"/>
        <color indexed="12"/>
        <rFont val="Arial"/>
        <family val="2"/>
      </rPr>
      <t xml:space="preserve">interim financing or working cash purposes only. </t>
    </r>
    <r>
      <rPr>
        <sz val="10"/>
        <rFont val="Arial"/>
        <family val="2"/>
      </rPr>
      <t xml:space="preserve"> Please describe the type of interim financing on line 5 (e.g., 7 day variable rate auction, Bond Anticipation Notes)</t>
    </r>
  </si>
  <si>
    <t xml:space="preserve">  (from concessions or management agreements only)</t>
  </si>
  <si>
    <t>Extraordinary income (loss)</t>
  </si>
  <si>
    <r>
      <t xml:space="preserve">Capital Contributions.  </t>
    </r>
    <r>
      <rPr>
        <sz val="10"/>
        <rFont val="Arial"/>
        <family val="2"/>
      </rPr>
      <t>Enter any capital contributions received by the Airport, excluding grants; OR any capital distributions made by the airport to owner municipalities.  This field complies with GASB 34 and new FAA Form 127.</t>
    </r>
  </si>
  <si>
    <r>
      <t xml:space="preserve">Extraordinary Income (Loss).  </t>
    </r>
    <r>
      <rPr>
        <sz val="10"/>
        <rFont val="Arial"/>
        <family val="2"/>
      </rPr>
      <t>Enter any extraordinary income (or loss as a negative) incurred by the Airport during the reporting period as required by GASB 34 and new FAA Form 127.</t>
    </r>
  </si>
  <si>
    <r>
      <t xml:space="preserve">Sale of Property. </t>
    </r>
    <r>
      <rPr>
        <sz val="10"/>
        <rFont val="Arial"/>
        <family val="2"/>
      </rPr>
      <t>Enter the amount of cash received for the sale of property during the fiscal year.  Note that this cell is cross reference to the FAA 127.</t>
    </r>
  </si>
  <si>
    <t xml:space="preserve">FTEs:  </t>
  </si>
  <si>
    <t xml:space="preserve">   Law Enforcement</t>
  </si>
  <si>
    <t>Terminal Square Footage</t>
  </si>
  <si>
    <t>Total Passenger Airline Revenue (Cost)</t>
  </si>
  <si>
    <t>J4-5</t>
  </si>
  <si>
    <t>K3a</t>
  </si>
  <si>
    <t>K3b</t>
  </si>
  <si>
    <t>K6a</t>
  </si>
  <si>
    <t>K6b</t>
  </si>
  <si>
    <t>K12a</t>
  </si>
  <si>
    <t>K13a</t>
  </si>
  <si>
    <t>K13b</t>
  </si>
  <si>
    <t>K13c</t>
  </si>
  <si>
    <t>K12c</t>
  </si>
  <si>
    <t>K21a</t>
  </si>
  <si>
    <t>K21c</t>
  </si>
  <si>
    <t>Z5</t>
  </si>
  <si>
    <t>Z6</t>
  </si>
  <si>
    <t>Z7</t>
  </si>
  <si>
    <t>Z8</t>
  </si>
  <si>
    <t>G5</t>
  </si>
  <si>
    <t>Is your Airport Part of a System (Yes/No)</t>
  </si>
  <si>
    <t>Passenger Facility Charges/Airport Improvement Fee (Canada)</t>
  </si>
  <si>
    <t>Canada Lease Rent</t>
  </si>
  <si>
    <t>W2a</t>
  </si>
  <si>
    <t>Stand Alone Debt       PFC/AIF - Canada          (100% PFC)</t>
  </si>
  <si>
    <r>
      <t>Other Capital Expenditures.</t>
    </r>
    <r>
      <rPr>
        <sz val="10"/>
        <color indexed="12"/>
        <rFont val="Arial"/>
        <family val="2"/>
      </rPr>
      <t xml:space="preserve">  </t>
    </r>
    <r>
      <rPr>
        <sz val="10"/>
        <rFont val="Arial"/>
        <family val="2"/>
      </rPr>
      <t xml:space="preserve">Enter other capital expenditures, even if the facility or improvement did not become operational during the fiscal year.  </t>
    </r>
  </si>
  <si>
    <r>
      <t>Rental Car Revenues.</t>
    </r>
    <r>
      <rPr>
        <sz val="10"/>
        <color indexed="12"/>
        <rFont val="Arial"/>
        <family val="2"/>
      </rPr>
      <t xml:space="preserve">  </t>
    </r>
    <r>
      <rPr>
        <sz val="10"/>
        <rFont val="Arial"/>
        <family val="2"/>
      </rPr>
      <t xml:space="preserve">Enter revenue from rental car operations within or outside the terminal. </t>
    </r>
  </si>
  <si>
    <t>C1-C8</t>
  </si>
  <si>
    <t>A1-A6</t>
  </si>
  <si>
    <t>Enter description of "Other" here</t>
  </si>
  <si>
    <r>
      <t>Automated People Mover Intra-terminals Fees.</t>
    </r>
    <r>
      <rPr>
        <sz val="10"/>
        <color indexed="12"/>
        <rFont val="Arial"/>
        <family val="2"/>
      </rPr>
      <t xml:space="preserve">  </t>
    </r>
    <r>
      <rPr>
        <sz val="10"/>
        <rFont val="Arial"/>
        <family val="2"/>
      </rPr>
      <t>Fees charged for usage of an automated people mover.</t>
    </r>
  </si>
  <si>
    <t>D8</t>
  </si>
  <si>
    <t>Baggage Maintenance and Operations</t>
  </si>
  <si>
    <t xml:space="preserve">* Note - Since Airports do not know the exact operating cost that was paid by the Airlines/3rd party, the </t>
  </si>
  <si>
    <t>Number of checkpoint locations (not lanes)</t>
  </si>
  <si>
    <t>Owned by Airport</t>
  </si>
  <si>
    <t>Owned by Airlines</t>
  </si>
  <si>
    <t>Terminal Concessions (excludes Hotel)</t>
  </si>
  <si>
    <t>K1</t>
  </si>
  <si>
    <t>K2</t>
  </si>
  <si>
    <t>K3</t>
  </si>
  <si>
    <t>K5</t>
  </si>
  <si>
    <t>K6</t>
  </si>
  <si>
    <t>K7</t>
  </si>
  <si>
    <r>
      <t xml:space="preserve">Marketing/promotional costs:  </t>
    </r>
    <r>
      <rPr>
        <sz val="10"/>
        <rFont val="Arial"/>
        <family val="2"/>
      </rPr>
      <t>marketing + sales + advertising expense</t>
    </r>
  </si>
  <si>
    <t>Y-Y4 and YY1-YY4</t>
  </si>
  <si>
    <r>
      <t xml:space="preserve">Total Public Parking and Ground Transportation. </t>
    </r>
    <r>
      <rPr>
        <sz val="10"/>
        <rFont val="Arial"/>
        <family val="2"/>
      </rPr>
      <t xml:space="preserve"> This is a calculated field.</t>
    </r>
  </si>
  <si>
    <r>
      <t>Off Airport Parking/Valet Access Fees to Airport. Enter concessions r</t>
    </r>
    <r>
      <rPr>
        <sz val="10"/>
        <rFont val="Arial"/>
        <family val="2"/>
      </rPr>
      <t>evenue from parking/valet service providers that are located off-airport.</t>
    </r>
  </si>
  <si>
    <r>
      <t xml:space="preserve">Other Non-Aeronautical Operating Revenue.  </t>
    </r>
    <r>
      <rPr>
        <sz val="10"/>
        <rFont val="Arial"/>
        <family val="2"/>
      </rPr>
      <t>This section includes other operating revenues (per GAAP financial statements) not listed in the previous section.</t>
    </r>
  </si>
  <si>
    <t>Terminal-retail stores &amp; duty free</t>
  </si>
  <si>
    <t>11.0</t>
  </si>
  <si>
    <t>Indebtedness at End of Year</t>
  </si>
  <si>
    <t>4.4</t>
  </si>
  <si>
    <t>Terminal-services and other</t>
  </si>
  <si>
    <t>11.1</t>
  </si>
  <si>
    <t>4.5</t>
  </si>
  <si>
    <t>11.2</t>
  </si>
  <si>
    <t>Loans and interim financing</t>
  </si>
  <si>
    <t>4.6</t>
  </si>
  <si>
    <t>Parking and ground transportation</t>
  </si>
  <si>
    <t>11.3</t>
  </si>
  <si>
    <t>Special facility bonds</t>
  </si>
  <si>
    <t>4.7</t>
  </si>
  <si>
    <t>Hotel</t>
  </si>
  <si>
    <t>11.4</t>
  </si>
  <si>
    <t>Total Debt at End of Year</t>
  </si>
  <si>
    <t>4.8</t>
  </si>
  <si>
    <t>4.9</t>
  </si>
  <si>
    <t>12.0</t>
  </si>
  <si>
    <t>12.1</t>
  </si>
  <si>
    <t>5.0</t>
  </si>
  <si>
    <t>Total Operating Revenue</t>
  </si>
  <si>
    <t>12.2</t>
  </si>
  <si>
    <r>
      <t xml:space="preserve">On-Airport Parking and Valet Revenues.  </t>
    </r>
    <r>
      <rPr>
        <sz val="10"/>
        <rFont val="Arial"/>
        <family val="2"/>
      </rPr>
      <t>Enter the revenues earned from the airport's parking operation of on-airport parking facilities and/or enter the income from parking management contracts or other operating agreements for on-airport parking.  NOTE - This amount should exclude taxi, limo and shuttle amounts if tracked separately.</t>
    </r>
  </si>
  <si>
    <t>Per Passenger Airline Ops</t>
  </si>
  <si>
    <r>
      <t xml:space="preserve">Terminal Concessions Revenues </t>
    </r>
    <r>
      <rPr>
        <sz val="10"/>
        <color indexed="10"/>
        <rFont val="Arial"/>
        <family val="2"/>
      </rPr>
      <t>(includes MAG, % rent, excludes utilities and storage)</t>
    </r>
  </si>
  <si>
    <r>
      <t>New Bond Proceeds</t>
    </r>
    <r>
      <rPr>
        <sz val="10"/>
        <color indexed="10"/>
        <rFont val="Arial"/>
        <family val="2"/>
      </rPr>
      <t xml:space="preserve"> (net of issuance costs, excludes refundings)</t>
    </r>
  </si>
  <si>
    <t>REVENUES, EXPENSES AND CHANGE IN NET ASSETS</t>
  </si>
  <si>
    <t>CASH, CAPITAL EXPENDITURES, &amp; NET ASSETS</t>
  </si>
  <si>
    <t>Terminal Area Fees</t>
  </si>
  <si>
    <r>
      <t>Other Non-Aeronautical Operating Revenue</t>
    </r>
    <r>
      <rPr>
        <sz val="10"/>
        <color indexed="12"/>
        <rFont val="Arial"/>
        <family val="2"/>
      </rPr>
      <t xml:space="preserve">. </t>
    </r>
    <r>
      <rPr>
        <sz val="10"/>
        <rFont val="Arial"/>
        <family val="2"/>
      </rPr>
      <t xml:space="preserve"> Enter the description and the revenue amount from all other non-aeronautical operating revenues earned from the non-aeronautical use of the airport on lines J4 and J5.  Include Employee Parking here.</t>
    </r>
  </si>
  <si>
    <t>Per Enplanement</t>
  </si>
  <si>
    <t>K4</t>
  </si>
  <si>
    <t>V</t>
  </si>
  <si>
    <r>
      <t xml:space="preserve">Total Enplanements. </t>
    </r>
    <r>
      <rPr>
        <sz val="10"/>
        <rFont val="Arial"/>
        <family val="2"/>
      </rPr>
      <t xml:space="preserve"> This is a calculated field.</t>
    </r>
  </si>
  <si>
    <t xml:space="preserve">   Airport Administration</t>
  </si>
  <si>
    <r>
      <t>Total Aeronautical Revenue</t>
    </r>
    <r>
      <rPr>
        <b/>
        <sz val="10"/>
        <color indexed="12"/>
        <rFont val="Arial"/>
        <family val="2"/>
      </rPr>
      <t xml:space="preserve"> </t>
    </r>
    <r>
      <rPr>
        <sz val="10"/>
        <color indexed="12"/>
        <rFont val="Arial"/>
        <family val="2"/>
      </rPr>
      <t>(A6+C8+D8)</t>
    </r>
  </si>
  <si>
    <r>
      <t xml:space="preserve">Non Passenger Airline Aeronautical Revenue </t>
    </r>
    <r>
      <rPr>
        <sz val="10"/>
        <color indexed="10"/>
        <rFont val="Arial"/>
        <family val="2"/>
      </rPr>
      <t>(K5 minus K3)</t>
    </r>
  </si>
  <si>
    <r>
      <t xml:space="preserve">Total Non-Passenger Airline Operating Revenue </t>
    </r>
    <r>
      <rPr>
        <sz val="10"/>
        <color indexed="10"/>
        <rFont val="Arial"/>
        <family val="2"/>
      </rPr>
      <t>(K13 minus K3)</t>
    </r>
  </si>
  <si>
    <t>Per Direct FTE</t>
  </si>
  <si>
    <t>Per Total FTE</t>
  </si>
  <si>
    <r>
      <t xml:space="preserve">Domestic. </t>
    </r>
    <r>
      <rPr>
        <sz val="10"/>
        <rFont val="Arial"/>
        <family val="2"/>
      </rPr>
      <t xml:space="preserve"> Enter landing fees for domestic aircraft only on line A1.  If airlines do not differentiate between domestic and international landing fees in the books, this should be estimated based on landed weights, operations, passengers or other reasonable basis.</t>
    </r>
  </si>
  <si>
    <r>
      <t xml:space="preserve">International. </t>
    </r>
    <r>
      <rPr>
        <sz val="10"/>
        <rFont val="Arial"/>
        <family val="2"/>
      </rPr>
      <t>Enter landing fees for international aircraft only on line A2.  If airlines do not differentiate between domestic and international landing fees in the books, this should be estimated based on landed weights, operations, passengers or other reasonable basis.</t>
    </r>
  </si>
  <si>
    <t>Net Assets invested in capital assets, net of related debt</t>
  </si>
  <si>
    <r>
      <t xml:space="preserve">Net Assets invested in capital assets, net of related debt  - </t>
    </r>
    <r>
      <rPr>
        <sz val="10"/>
        <rFont val="Arial"/>
        <family val="2"/>
      </rPr>
      <t>Per GAAP Financial Statements</t>
    </r>
  </si>
  <si>
    <r>
      <t>Enplanements.</t>
    </r>
    <r>
      <rPr>
        <sz val="10"/>
        <color indexed="12"/>
        <rFont val="Arial"/>
        <family val="2"/>
      </rPr>
      <t xml:space="preserve">  </t>
    </r>
    <r>
      <rPr>
        <sz val="10"/>
        <rFont val="Arial"/>
        <family val="2"/>
      </rPr>
      <t>An enplanement is a revenue, non-revenue, or direct transit passenger whose air journey begins at the reporting airport and includes a passenger who deplanes and re-boards to continue their air journey from the Airport.  These amounts should reflect the domestic and international enplanements as reported by the Passenger Airlines for the fiscal year being reported.  These amounts should not include any enplanements from GA, Military or Cargo aircraft.</t>
    </r>
  </si>
  <si>
    <r>
      <t xml:space="preserve">Total Landed (Take-Off) Weights. </t>
    </r>
    <r>
      <rPr>
        <sz val="10"/>
        <color indexed="12"/>
        <rFont val="Arial"/>
        <family val="2"/>
      </rPr>
      <t xml:space="preserve"> </t>
    </r>
    <r>
      <rPr>
        <sz val="10"/>
        <rFont val="Arial"/>
        <family val="2"/>
      </rPr>
      <t>This is a calculated field.</t>
    </r>
  </si>
  <si>
    <r>
      <t xml:space="preserve">International Passenger Airlines Aircraft Operations. </t>
    </r>
    <r>
      <rPr>
        <sz val="10"/>
        <rFont val="Arial"/>
        <family val="2"/>
      </rPr>
      <t xml:space="preserve"> Enter the total number of international passenger airlines operations on this line.</t>
    </r>
  </si>
  <si>
    <r>
      <t>Concession Agreement</t>
    </r>
    <r>
      <rPr>
        <sz val="10"/>
        <rFont val="Arial"/>
        <family val="2"/>
      </rPr>
      <t xml:space="preserve"> – </t>
    </r>
    <r>
      <rPr>
        <sz val="10"/>
        <rFont val="Arial"/>
        <family val="2"/>
      </rPr>
      <t>Revenues belong to the parking company and they pay a fee.</t>
    </r>
    <r>
      <rPr>
        <sz val="10"/>
        <rFont val="Arial"/>
        <family val="2"/>
      </rPr>
      <t xml:space="preserve">  </t>
    </r>
    <r>
      <rPr>
        <b/>
        <sz val="10"/>
        <color indexed="12"/>
        <rFont val="Arial"/>
        <family val="2"/>
      </rPr>
      <t>Management Agreement</t>
    </r>
    <r>
      <rPr>
        <sz val="10"/>
        <rFont val="Arial"/>
        <family val="2"/>
      </rPr>
      <t xml:space="preserve"> - </t>
    </r>
    <r>
      <rPr>
        <sz val="10"/>
        <rFont val="Arial"/>
        <family val="2"/>
      </rPr>
      <t>Revenues belong to the airport and the parking company is paid a fee.</t>
    </r>
  </si>
  <si>
    <r>
      <t xml:space="preserve">Dollars spent on terminal utilities (water, electric, sewer, gas, telephones, etc.).  </t>
    </r>
    <r>
      <rPr>
        <sz val="10"/>
        <rFont val="Arial"/>
        <family val="2"/>
      </rPr>
      <t>Include airsides and concourses.</t>
    </r>
  </si>
  <si>
    <t>For example, if the airport (or its parent organization) paid for/financed three of four terminals, then you would enter 75%.</t>
  </si>
  <si>
    <t xml:space="preserve"> =LY</t>
  </si>
  <si>
    <t>Calc</t>
  </si>
  <si>
    <t>New Sources of Cash</t>
  </si>
  <si>
    <t>S1</t>
  </si>
  <si>
    <t>S2</t>
  </si>
  <si>
    <t>Sale of Property</t>
  </si>
  <si>
    <t>Z</t>
  </si>
  <si>
    <t>Terminal arrival fees, rents and utilities</t>
  </si>
  <si>
    <t>8.2</t>
  </si>
  <si>
    <t>Interest expense  (use minus sign)</t>
  </si>
  <si>
    <t>Terminal area apron charges/tiedowns</t>
  </si>
  <si>
    <t>8.3</t>
  </si>
  <si>
    <t>Grant receipts</t>
  </si>
  <si>
    <t>1.4</t>
  </si>
  <si>
    <t>Federal inspection fees</t>
  </si>
  <si>
    <t>8.4</t>
  </si>
  <si>
    <t>1.5</t>
  </si>
  <si>
    <r>
      <t xml:space="preserve">Grounds Maintenance Costs </t>
    </r>
    <r>
      <rPr>
        <b/>
        <sz val="10"/>
        <color indexed="10"/>
        <rFont val="Arial"/>
        <family val="2"/>
      </rPr>
      <t>(Including Water - Not Including Snow Removal and Surface Ground Parking)</t>
    </r>
  </si>
  <si>
    <r>
      <t>Snow and Ice Removal</t>
    </r>
    <r>
      <rPr>
        <b/>
        <sz val="10"/>
        <color indexed="10"/>
        <rFont val="Arial"/>
        <family val="2"/>
      </rPr>
      <t xml:space="preserve"> (Grounds only/excludes aircraft deicing)</t>
    </r>
  </si>
  <si>
    <r>
      <t>Public Parking</t>
    </r>
    <r>
      <rPr>
        <b/>
        <sz val="10"/>
        <color indexed="10"/>
        <rFont val="Arial"/>
        <family val="2"/>
      </rPr>
      <t xml:space="preserve"> (note that the # of parking spaces is included on ACI General Tab)</t>
    </r>
  </si>
  <si>
    <t>Communications and utilities</t>
  </si>
  <si>
    <t>If yes, is this a management or concession agreement?</t>
  </si>
  <si>
    <t>Cargo Tonnage (Enplaned and deplaned)</t>
  </si>
  <si>
    <t xml:space="preserve">Total Airfreight Cargo Short Tonnage </t>
  </si>
  <si>
    <t>Amount of Off Balance Sheet Debt Outstanding (Issued by Airlines through Special Facility Debt Vehicle), Also called Conduit Debt</t>
  </si>
  <si>
    <t>Number of Public Parking Exit Transactions</t>
  </si>
  <si>
    <t>Public Parking Exit Transactions per O&amp;D Passenger</t>
  </si>
  <si>
    <t>Rental Car Concessions</t>
  </si>
  <si>
    <t>Total Passenger Airline Revenue</t>
  </si>
  <si>
    <t>F1</t>
  </si>
  <si>
    <t>L1</t>
  </si>
  <si>
    <t>Year Airline Agreements Expire</t>
  </si>
  <si>
    <r>
      <t>On-Airport Rental Car Revenues to Airport.</t>
    </r>
    <r>
      <rPr>
        <sz val="10"/>
        <color indexed="12"/>
        <rFont val="Arial"/>
        <family val="2"/>
      </rPr>
      <t xml:space="preserve"> </t>
    </r>
    <r>
      <rPr>
        <sz val="10"/>
        <rFont val="Arial"/>
        <family val="2"/>
      </rPr>
      <t xml:space="preserve"> Enter revenues from rental car activities located on-airport including ground rentals, percentage rents (concession fee), and other miscellaneous charges on this line.  Do </t>
    </r>
    <r>
      <rPr>
        <u/>
        <sz val="10"/>
        <rFont val="Arial"/>
        <family val="2"/>
      </rPr>
      <t>not</t>
    </r>
    <r>
      <rPr>
        <sz val="10"/>
        <rFont val="Arial"/>
        <family val="2"/>
      </rPr>
      <t xml:space="preserve"> include customer facility charges (CFCs) on this line.  CFCs should be entered on line Q4.</t>
    </r>
  </si>
  <si>
    <r>
      <t xml:space="preserve">Total Car Rental Revenues. </t>
    </r>
    <r>
      <rPr>
        <sz val="10"/>
        <rFont val="Arial"/>
        <family val="2"/>
      </rPr>
      <t xml:space="preserve"> This is a calculated field.</t>
    </r>
  </si>
  <si>
    <t>J6</t>
  </si>
  <si>
    <t>Q8</t>
  </si>
  <si>
    <r>
      <t xml:space="preserve">Percent of Operating Cost Paid by Airport </t>
    </r>
    <r>
      <rPr>
        <b/>
        <sz val="10"/>
        <color indexed="10"/>
        <rFont val="Arial"/>
        <family val="2"/>
      </rPr>
      <t>(0% to 100%)*</t>
    </r>
  </si>
  <si>
    <r>
      <t>percentage placed in this column should be based on</t>
    </r>
    <r>
      <rPr>
        <b/>
        <sz val="10"/>
        <color indexed="10"/>
        <rFont val="Arial"/>
        <family val="2"/>
      </rPr>
      <t xml:space="preserve"> approximate percent </t>
    </r>
    <r>
      <rPr>
        <sz val="10"/>
        <color indexed="10"/>
        <rFont val="Arial"/>
        <family val="2"/>
      </rPr>
      <t>of facility space/assets maintained for by the Airport.</t>
    </r>
  </si>
  <si>
    <t>For example, if the airport (or its parent organization) maintains three of four terminals, then you would enter 75%.</t>
  </si>
  <si>
    <t>w2a</t>
  </si>
  <si>
    <r>
      <t xml:space="preserve">Transborder Passengers - Canadian Airports </t>
    </r>
    <r>
      <rPr>
        <sz val="10"/>
        <rFont val="Arial"/>
        <family val="2"/>
      </rPr>
      <t>- Number of passengers that travel between USA and Canada, segregated from other International.</t>
    </r>
  </si>
  <si>
    <t>M6a</t>
  </si>
  <si>
    <r>
      <t>Canadian Lease Rent.</t>
    </r>
    <r>
      <rPr>
        <sz val="10"/>
        <color indexed="10"/>
        <rFont val="Arial"/>
        <family val="2"/>
      </rPr>
      <t xml:space="preserve"> </t>
    </r>
    <r>
      <rPr>
        <sz val="10"/>
        <rFont val="Arial"/>
        <family val="2"/>
      </rPr>
      <t>Canadian airports only.  Enter lease rent paid to Canadian Airport here.</t>
    </r>
  </si>
  <si>
    <r>
      <t>Passenger Facility Charges/Airport Improvement Fee.</t>
    </r>
    <r>
      <rPr>
        <sz val="10"/>
        <color indexed="12"/>
        <rFont val="Arial"/>
        <family val="2"/>
      </rPr>
      <t xml:space="preserve">  </t>
    </r>
    <r>
      <rPr>
        <sz val="10"/>
        <rFont val="Arial"/>
        <family val="2"/>
      </rPr>
      <t>Enter the Passenger Facility Charges (or Airport Improvement Fee for Canadian Airports) received during the year as reported n GAAP financial statements.</t>
    </r>
  </si>
  <si>
    <t>GARB/GA/GO &amp; "Double Barrel" PFC/AIF Debt</t>
  </si>
  <si>
    <r>
      <t>Terminal Area Apron and Tie Down Fees.</t>
    </r>
    <r>
      <rPr>
        <sz val="10"/>
        <color indexed="12"/>
        <rFont val="Arial"/>
        <family val="2"/>
      </rPr>
      <t xml:space="preserve">  </t>
    </r>
    <r>
      <rPr>
        <sz val="10"/>
        <rFont val="Arial"/>
        <family val="2"/>
      </rPr>
      <t>Enter revenue earned from the parking of passenger aircraft on airport property on line C3.</t>
    </r>
  </si>
  <si>
    <r>
      <t>Federal Inspection System/International Fees.</t>
    </r>
    <r>
      <rPr>
        <sz val="10"/>
        <color indexed="12"/>
        <rFont val="Arial"/>
        <family val="2"/>
      </rPr>
      <t xml:space="preserve"> </t>
    </r>
    <r>
      <rPr>
        <sz val="10"/>
        <rFont val="Arial"/>
        <family val="2"/>
      </rPr>
      <t xml:space="preserve"> Enter total revenues received from fees charged for Customs and/or Immigration services on line C2.</t>
    </r>
  </si>
  <si>
    <t>Airport Assets - Who Paid for/Financed Facilities (Airport or Airlines)</t>
  </si>
  <si>
    <t>C8-C1,2,3</t>
  </si>
  <si>
    <t>A1+A2</t>
  </si>
  <si>
    <t>J3,4,5</t>
  </si>
  <si>
    <t>M6+M7</t>
  </si>
  <si>
    <r>
      <t xml:space="preserve">Aviation Fuel Tax Retained for Airport Use. </t>
    </r>
    <r>
      <rPr>
        <sz val="10"/>
        <color indexed="12"/>
        <rFont val="Arial"/>
        <family val="2"/>
      </rPr>
      <t xml:space="preserve"> </t>
    </r>
    <r>
      <rPr>
        <sz val="10"/>
        <rFont val="Arial"/>
        <family val="2"/>
      </rPr>
      <t>Enter tax collections for the sale of aviation fuel retained for the capital or operating costs of the airport or local system of airports.</t>
    </r>
  </si>
  <si>
    <r>
      <t>Total Terminal Area Passenger Airline Fees</t>
    </r>
    <r>
      <rPr>
        <b/>
        <sz val="10"/>
        <rFont val="Arial"/>
        <family val="2"/>
      </rPr>
      <t xml:space="preserve">. </t>
    </r>
    <r>
      <rPr>
        <sz val="10"/>
        <rFont val="Arial"/>
        <family val="2"/>
      </rPr>
      <t xml:space="preserve"> This is a calculated field.</t>
    </r>
  </si>
  <si>
    <t>D1-D7</t>
  </si>
  <si>
    <r>
      <t>Other</t>
    </r>
    <r>
      <rPr>
        <sz val="10"/>
        <color indexed="12"/>
        <rFont val="Arial"/>
        <family val="2"/>
      </rPr>
      <t xml:space="preserve">.  </t>
    </r>
    <r>
      <rPr>
        <sz val="10"/>
        <rFont val="Arial"/>
        <family val="2"/>
      </rPr>
      <t>Enter the amount and the description for any Other Aeronautical Revenue not included on lines D1 through D5.</t>
    </r>
  </si>
  <si>
    <r>
      <t>Total Other Aeronautical Revenue</t>
    </r>
    <r>
      <rPr>
        <b/>
        <sz val="10"/>
        <rFont val="Arial"/>
        <family val="2"/>
      </rPr>
      <t xml:space="preserve">. </t>
    </r>
    <r>
      <rPr>
        <sz val="10"/>
        <rFont val="Arial"/>
        <family val="2"/>
      </rPr>
      <t xml:space="preserve"> This is a calculated field.</t>
    </r>
  </si>
  <si>
    <r>
      <t xml:space="preserve">Services and Other Terminal Concessions.   </t>
    </r>
    <r>
      <rPr>
        <sz val="10"/>
        <rFont val="Arial"/>
        <family val="2"/>
      </rPr>
      <t xml:space="preserve">Enter all revenues from concessionaire and other services (i.e., telecommunications, advertising, spas) located in the terminals or at the airside on this line. </t>
    </r>
  </si>
  <si>
    <t>(a) Fitch</t>
  </si>
  <si>
    <t>(b) S&amp;P</t>
  </si>
  <si>
    <t>K5a</t>
  </si>
  <si>
    <t>(a) Airport</t>
  </si>
  <si>
    <t>(b) Contract</t>
  </si>
  <si>
    <t>(c) Total</t>
  </si>
  <si>
    <t>(a) Cost</t>
  </si>
  <si>
    <r>
      <t xml:space="preserve">(b) Terminal                 </t>
    </r>
    <r>
      <rPr>
        <b/>
        <sz val="10"/>
        <color indexed="10"/>
        <rFont val="Arial"/>
        <family val="2"/>
      </rPr>
      <t xml:space="preserve"> Sq Ft **       </t>
    </r>
    <r>
      <rPr>
        <b/>
        <sz val="10"/>
        <rFont val="Arial"/>
        <family val="2"/>
      </rPr>
      <t xml:space="preserve">        </t>
    </r>
  </si>
  <si>
    <t>(c) Cost/Sq Ft</t>
  </si>
  <si>
    <t>16.0</t>
  </si>
  <si>
    <t>16.1</t>
  </si>
  <si>
    <t>Enplanements</t>
  </si>
  <si>
    <t>16.2</t>
  </si>
  <si>
    <t>16.3</t>
  </si>
  <si>
    <t>Signatory landing fee rate per 1,000 lbs</t>
  </si>
  <si>
    <t>16.4</t>
  </si>
  <si>
    <t>Annual aircraft operations</t>
  </si>
  <si>
    <t>16.5</t>
  </si>
  <si>
    <t>ACI Ref</t>
  </si>
  <si>
    <t>Debt Outstanding per Enplanement and Operation</t>
  </si>
  <si>
    <t>DEBT INFORMATION</t>
  </si>
  <si>
    <t xml:space="preserve">Total Rental Car </t>
  </si>
  <si>
    <t>Total Terminal Concessions</t>
  </si>
  <si>
    <t>Total Rental Car Facility Revenue</t>
  </si>
  <si>
    <t>Total Concession Revenue</t>
  </si>
  <si>
    <t>Percent of Operating Revenues Derived from Passenger Airlines</t>
  </si>
  <si>
    <t>Aircraft Operations:  Cargo</t>
  </si>
  <si>
    <t>A7</t>
  </si>
  <si>
    <t>Aircraft Operations:  TOTAL</t>
  </si>
  <si>
    <t>A8</t>
  </si>
  <si>
    <t>Special items (loss)</t>
  </si>
  <si>
    <t>8.7</t>
  </si>
  <si>
    <t>2.0</t>
  </si>
  <si>
    <t>Non-Passenger Aeronautical Revenue</t>
  </si>
  <si>
    <t>8.8</t>
  </si>
  <si>
    <t>2.1</t>
  </si>
  <si>
    <t>2.2</t>
  </si>
  <si>
    <t>FBO revenue; contract or sponsor-operated</t>
  </si>
  <si>
    <t>9.0</t>
  </si>
  <si>
    <t>Net Assets</t>
  </si>
  <si>
    <t>2.3</t>
  </si>
  <si>
    <t>Cargo and hangar rentals</t>
  </si>
  <si>
    <t>9.1</t>
  </si>
  <si>
    <t>Net assets (deficit) at beginning of year</t>
  </si>
  <si>
    <t>2.4</t>
  </si>
  <si>
    <t>(b) Units</t>
  </si>
  <si>
    <t>(c) Cost/Unit</t>
  </si>
  <si>
    <r>
      <t>Utilities Revenues</t>
    </r>
    <r>
      <rPr>
        <sz val="10"/>
        <color indexed="10"/>
        <rFont val="Arial"/>
        <family val="2"/>
      </rPr>
      <t xml:space="preserve">  (excludes aeronautical &amp; car rental)</t>
    </r>
  </si>
  <si>
    <t>(a) Income to Airport</t>
  </si>
  <si>
    <t>(b) Gross Sales</t>
  </si>
  <si>
    <t>(d) Income per Square Foot</t>
  </si>
  <si>
    <t>(e) Gross Sales per Square Foot</t>
  </si>
  <si>
    <t>(g) Income per Enplanement</t>
  </si>
  <si>
    <t>(h) Sales per Enplanement</t>
  </si>
  <si>
    <t>M1a</t>
  </si>
  <si>
    <t>M1b</t>
  </si>
  <si>
    <r>
      <t xml:space="preserve">Fuel Sales Net Profit (Loss) or Fuel Flowage Fees. </t>
    </r>
    <r>
      <rPr>
        <sz val="10"/>
        <color indexed="12"/>
        <rFont val="Arial"/>
        <family val="2"/>
      </rPr>
      <t xml:space="preserve"> </t>
    </r>
    <r>
      <rPr>
        <sz val="10"/>
        <rFont val="Arial"/>
        <family val="2"/>
      </rPr>
      <t>Enter the airport owner or operator’s net profit or loss from the sale of aviation fuel and the gallonage fee for aviation fuel sold and dispensed on airport property.  Also include fees the airport charges to aircraft owners, operators, and fuel providers, such as the fuel flowage fees charged to FBOs for fueling aircraft on airport property.</t>
    </r>
  </si>
  <si>
    <r>
      <t>Off-Airport Rental Car Revenues to Airport.</t>
    </r>
    <r>
      <rPr>
        <sz val="10"/>
        <color indexed="12"/>
        <rFont val="Arial"/>
        <family val="2"/>
      </rPr>
      <t xml:space="preserve">  </t>
    </r>
    <r>
      <rPr>
        <sz val="10"/>
        <rFont val="Arial"/>
        <family val="2"/>
      </rPr>
      <t>Revenues from rental car activities located off-airport.</t>
    </r>
  </si>
  <si>
    <t>6.3</t>
  </si>
  <si>
    <t>6.4</t>
  </si>
  <si>
    <t>14.0</t>
  </si>
  <si>
    <t>Reporting Year Proceeds</t>
  </si>
  <si>
    <t>6.5</t>
  </si>
  <si>
    <t>Supplies and materials</t>
  </si>
  <si>
    <t>14.1</t>
  </si>
  <si>
    <t>Bond proceeds</t>
  </si>
  <si>
    <t>6.6</t>
  </si>
  <si>
    <t>Contractual services</t>
  </si>
  <si>
    <t>14.2</t>
  </si>
  <si>
    <t>Proceeds from sale of property</t>
  </si>
  <si>
    <t>Insurance, claims and settlements</t>
  </si>
  <si>
    <t>6.8</t>
  </si>
  <si>
    <t>15.0</t>
  </si>
  <si>
    <t>Debt Service</t>
  </si>
  <si>
    <t>15.1</t>
  </si>
  <si>
    <t>Debt service, excluding coverage</t>
  </si>
  <si>
    <t>15.2</t>
  </si>
  <si>
    <t>Debt service, net of PFCs and Offsets</t>
  </si>
  <si>
    <t>7.0</t>
  </si>
  <si>
    <t>Operating Income (Loss)</t>
  </si>
  <si>
    <t xml:space="preserve">  (Debt – contracted and legally obligated to other parties.)</t>
  </si>
  <si>
    <t>Q4,8,9</t>
  </si>
  <si>
    <t>Other passenger aeronautical fees</t>
  </si>
  <si>
    <t>8.5</t>
  </si>
  <si>
    <r>
      <t>Special Facility Debt</t>
    </r>
    <r>
      <rPr>
        <sz val="10"/>
        <rFont val="Arial"/>
        <family val="2"/>
      </rPr>
      <t xml:space="preserve">  - this debt (typically issued through a Property Development Corporation) is being repaid by an airline or tenant for  improvements/facilities through special lease payments, rather than the airports normal fee structure.   This may be airline related or non-airline related.  </t>
    </r>
    <r>
      <rPr>
        <b/>
        <sz val="10"/>
        <color indexed="12"/>
        <rFont val="Arial"/>
        <family val="2"/>
      </rPr>
      <t>NOTE - THIS EXCLUDES OFF BALANCE SHEET DEBT</t>
    </r>
    <r>
      <rPr>
        <sz val="10"/>
        <color indexed="12"/>
        <rFont val="Arial"/>
        <family val="2"/>
      </rPr>
      <t>.</t>
    </r>
  </si>
  <si>
    <t>Debt (Principal) Outstanding at End of Reporting Period</t>
  </si>
  <si>
    <t>Composition of Outstanding Debt (Principal)</t>
  </si>
  <si>
    <t>The total costs of maintaining the grounds (mowing, watering, sidewalk pressure washing, etc., excluding surface ground parking).</t>
  </si>
  <si>
    <t>Cost of operating and maintaining parking operations, maintenance, custodial, management, shuttle operations, etc.</t>
  </si>
  <si>
    <r>
      <t>Hangar and Cargo Rentals &amp; Ground Leases.</t>
    </r>
    <r>
      <rPr>
        <sz val="10"/>
        <color indexed="12"/>
        <rFont val="Arial"/>
        <family val="2"/>
      </rPr>
      <t xml:space="preserve">  </t>
    </r>
    <r>
      <rPr>
        <sz val="10"/>
        <rFont val="Arial"/>
        <family val="2"/>
      </rPr>
      <t>Enter revenues earned from the use of airport facilities and land for the purpose of cargo operations and the hangaring of aircraft.  If a cargo or hangar facility is leased for non-aeronautical purposes, record the revenue under “Ground Rents/Facilities Leases,” section J2 below.</t>
    </r>
  </si>
  <si>
    <r>
      <t>Other Aeronautical Revenue.</t>
    </r>
    <r>
      <rPr>
        <sz val="10"/>
        <color indexed="12"/>
        <rFont val="Arial"/>
        <family val="2"/>
      </rPr>
      <t xml:space="preserve"> </t>
    </r>
    <r>
      <rPr>
        <sz val="10"/>
        <rFont val="Arial"/>
        <family val="2"/>
      </rPr>
      <t xml:space="preserve"> This section represents all other revenue paid by aeronautical users to the airport for air services, excluding landing fees (Section A) and terminal fees (Section B).</t>
    </r>
  </si>
  <si>
    <r>
      <t>Personnel Compensation and Benefits.</t>
    </r>
    <r>
      <rPr>
        <sz val="10"/>
        <color indexed="12"/>
        <rFont val="Arial"/>
        <family val="2"/>
      </rPr>
      <t xml:space="preserve">  </t>
    </r>
    <r>
      <rPr>
        <sz val="10"/>
        <rFont val="Arial"/>
        <family val="2"/>
      </rPr>
      <t xml:space="preserve">Enter the salaries and wages of personnel directly employed by the airport and include benefits such as health insurance, life insurance, and employee pensions.  If an agency or department of the local government operates the airport, enter only the personnel expenses for employees assigned to the department or agency who operate the airport. Expenses should be gross expenses prior to reimbursements recorded in D5. </t>
    </r>
  </si>
  <si>
    <t>Per O-D Enplaned Passenger</t>
  </si>
  <si>
    <t>Per Acres Owned</t>
  </si>
  <si>
    <r>
      <t xml:space="preserve">Ground Rents/Facilities Leases. </t>
    </r>
    <r>
      <rPr>
        <sz val="10"/>
        <rFont val="Arial"/>
        <family val="2"/>
      </rPr>
      <t xml:space="preserve"> Enter revenues generated from ground rents/facility leases/hotel land lease earned from the non-aeronautical use of the airport. </t>
    </r>
  </si>
  <si>
    <t>Landed Weight (LDW/1,000 lbs)</t>
  </si>
  <si>
    <t>References the number of FTE airport employees working directly for the airport, not tenant, contracted, or airline, with allocation for   headquarters staff if applicable.  Include total salaries, (base compensation and bonus) payroll taxes and employee benefits, (health insurance, dental, vision, pension, profit sharing, 401K match, etc.).</t>
  </si>
  <si>
    <r>
      <t>Materials, Equipment &amp; Supplies</t>
    </r>
    <r>
      <rPr>
        <sz val="10"/>
        <color indexed="12"/>
        <rFont val="Arial"/>
        <family val="2"/>
      </rPr>
      <t xml:space="preserve">.  </t>
    </r>
    <r>
      <rPr>
        <sz val="10"/>
        <rFont val="Arial"/>
        <family val="2"/>
      </rPr>
      <t>Enter the cost of supplies and materials needed to operate the airport.</t>
    </r>
  </si>
  <si>
    <r>
      <t>Utilities and Communications.</t>
    </r>
    <r>
      <rPr>
        <sz val="10"/>
        <color indexed="12"/>
        <rFont val="Arial"/>
        <family val="2"/>
      </rPr>
      <t xml:space="preserve">  </t>
    </r>
    <r>
      <rPr>
        <sz val="10"/>
        <rFont val="Arial"/>
        <family val="2"/>
      </rPr>
      <t>Enter the cost of communication services and utilities used in the course of operating the airport, including telephones, electricity, and water.</t>
    </r>
  </si>
  <si>
    <t>D7</t>
  </si>
  <si>
    <r>
      <t xml:space="preserve">Total Capital Investments and Construction in Progress. </t>
    </r>
    <r>
      <rPr>
        <b/>
        <sz val="10"/>
        <color indexed="10"/>
        <rFont val="Arial"/>
        <family val="2"/>
      </rPr>
      <t xml:space="preserve"> </t>
    </r>
    <r>
      <rPr>
        <sz val="10"/>
        <rFont val="Arial"/>
        <family val="2"/>
      </rPr>
      <t>This is a calculated field.</t>
    </r>
  </si>
  <si>
    <r>
      <t xml:space="preserve">Total Personnel </t>
    </r>
    <r>
      <rPr>
        <sz val="10"/>
        <rFont val="Arial"/>
        <family val="2"/>
      </rPr>
      <t xml:space="preserve">(Salary + Fringe Benefits) </t>
    </r>
    <r>
      <rPr>
        <sz val="10"/>
        <color indexed="10"/>
        <rFont val="Arial"/>
        <family val="2"/>
      </rPr>
      <t>+ % of Total Operating Expense</t>
    </r>
  </si>
  <si>
    <r>
      <t xml:space="preserve">Total Utilities </t>
    </r>
    <r>
      <rPr>
        <sz val="10"/>
        <color indexed="10"/>
        <rFont val="Arial"/>
        <family val="2"/>
      </rPr>
      <t>+ % of Total Operating Expense</t>
    </r>
  </si>
  <si>
    <r>
      <t xml:space="preserve">Total Service Contracts </t>
    </r>
    <r>
      <rPr>
        <sz val="10"/>
        <color indexed="10"/>
        <rFont val="Arial"/>
        <family val="2"/>
      </rPr>
      <t>+ % of Total Operating Expense</t>
    </r>
  </si>
  <si>
    <r>
      <t xml:space="preserve">Total Materials &amp; Supplies </t>
    </r>
    <r>
      <rPr>
        <sz val="10"/>
        <color indexed="10"/>
        <rFont val="Arial"/>
        <family val="2"/>
      </rPr>
      <t>+ % of Total Operating Expense</t>
    </r>
  </si>
  <si>
    <r>
      <t xml:space="preserve">Total G &amp; A </t>
    </r>
    <r>
      <rPr>
        <sz val="10"/>
        <color indexed="10"/>
        <rFont val="Arial"/>
        <family val="2"/>
      </rPr>
      <t>+ % of Total Operating Expense</t>
    </r>
  </si>
  <si>
    <t>Aviation fuel tax retained for airport use</t>
  </si>
  <si>
    <t>Dollars spent firefighting labor (pay and benefits)</t>
  </si>
  <si>
    <t>Dollars spent maintenance labor (pay and benefits)</t>
  </si>
  <si>
    <t>PASSENGER TRAFFIC</t>
  </si>
  <si>
    <t>AIRLINE OPERATIONS</t>
  </si>
  <si>
    <t>WORKFORCE</t>
  </si>
  <si>
    <t>AREA</t>
  </si>
  <si>
    <t>PARKING</t>
  </si>
  <si>
    <t>%</t>
  </si>
  <si>
    <t>Per Enplaned Passenger</t>
  </si>
  <si>
    <t>Per O-D Passenger</t>
  </si>
  <si>
    <t>Per Passenger Airline Operation</t>
  </si>
  <si>
    <t>Per Total Aircraft Operation</t>
  </si>
  <si>
    <t>Per 1,000 lbs. LDW</t>
  </si>
  <si>
    <t>Per   Direct FTE</t>
  </si>
  <si>
    <t>Per  Total FTE</t>
  </si>
  <si>
    <r>
      <t xml:space="preserve">Senior Fixed Rate Debt: </t>
    </r>
    <r>
      <rPr>
        <sz val="10"/>
        <color indexed="12"/>
        <rFont val="Arial"/>
        <family val="2"/>
      </rPr>
      <t xml:space="preserve"> </t>
    </r>
    <r>
      <rPr>
        <sz val="10"/>
        <rFont val="Arial"/>
        <family val="2"/>
      </rPr>
      <t>annual interest on Senior debt issued by your agency</t>
    </r>
  </si>
  <si>
    <r>
      <t xml:space="preserve">Variable Rate Debt (CP / VRDO): </t>
    </r>
    <r>
      <rPr>
        <sz val="10"/>
        <rFont val="Arial"/>
        <family val="2"/>
      </rPr>
      <t xml:space="preserve"> annual interest on Commercial Paper and Variable Rate Debt Options issued by your agency</t>
    </r>
  </si>
  <si>
    <t>ZZ1</t>
  </si>
  <si>
    <t>ZZ2</t>
  </si>
  <si>
    <t>ZZ3</t>
  </si>
  <si>
    <t>Number of FTEs (FT and PT on Airport payroll at end of year)</t>
  </si>
  <si>
    <t>Total FTEs</t>
  </si>
  <si>
    <t>Rental cars-excludes customer facility charges</t>
  </si>
  <si>
    <t>Security Reimbursements from Fed govt.</t>
  </si>
  <si>
    <r>
      <t xml:space="preserve">Domestic Passenger Airlines Landed Weights.   </t>
    </r>
    <r>
      <rPr>
        <sz val="10"/>
        <rFont val="Arial"/>
        <family val="2"/>
      </rPr>
      <t>Enter the amount of domestic landed or take-off weights on the appropriate line.</t>
    </r>
  </si>
  <si>
    <t>Y</t>
  </si>
  <si>
    <t>ZZ</t>
  </si>
  <si>
    <r>
      <t>Total Passengers</t>
    </r>
    <r>
      <rPr>
        <sz val="10"/>
        <color indexed="12"/>
        <rFont val="Arial"/>
        <family val="2"/>
      </rPr>
      <t xml:space="preserve">.  </t>
    </r>
    <r>
      <rPr>
        <sz val="10"/>
        <rFont val="Arial"/>
        <family val="2"/>
      </rPr>
      <t>The total number of people enplaning and deboarding.  This number is normally equal to two times the number of enplanements assuming that everyone who board a plane, deboards the plane.   These amounts should reflect the domestic and international passengers as reported by the Passenger Airlines for the fiscal year being reported.  These amounts should not include any passengers from GA, Military or Cargo aircraft.</t>
    </r>
  </si>
  <si>
    <t>The total cost to the airport of firefighting &amp; emergency response support (both airport &amp; contracted firefighters)</t>
  </si>
  <si>
    <t>Dollars spent on maintenance overtime</t>
  </si>
  <si>
    <t xml:space="preserve">On-Airport parking revenue per parking space </t>
  </si>
  <si>
    <r>
      <t>Total Passengers.</t>
    </r>
    <r>
      <rPr>
        <sz val="10"/>
        <color indexed="12"/>
        <rFont val="Arial"/>
        <family val="2"/>
      </rPr>
      <t xml:space="preserve">  This is a calculated field.</t>
    </r>
  </si>
  <si>
    <t>W1-W3</t>
  </si>
  <si>
    <t>U1-U6</t>
  </si>
  <si>
    <t>V1-V3</t>
  </si>
  <si>
    <t>As stated</t>
  </si>
  <si>
    <t>Total Aeronautical Revenues</t>
  </si>
  <si>
    <t>Page 7</t>
  </si>
  <si>
    <r>
      <t xml:space="preserve">Does the Airport have snow removal operations? </t>
    </r>
    <r>
      <rPr>
        <sz val="10"/>
        <color indexed="10"/>
        <rFont val="Arial"/>
        <family val="2"/>
      </rPr>
      <t xml:space="preserve"> (Yes/No)</t>
    </r>
  </si>
  <si>
    <r>
      <t xml:space="preserve">Total Other Non Aeronautical Operating Revenue.  </t>
    </r>
    <r>
      <rPr>
        <sz val="10"/>
        <rFont val="Arial"/>
        <family val="2"/>
      </rPr>
      <t>This is a calculated field.</t>
    </r>
  </si>
  <si>
    <r>
      <t xml:space="preserve">Total Non-Aeronautical Operating Revenue.  </t>
    </r>
    <r>
      <rPr>
        <sz val="10"/>
        <rFont val="Arial"/>
        <family val="2"/>
      </rPr>
      <t>This is a calculated field that totals the following lines</t>
    </r>
    <r>
      <rPr>
        <b/>
        <sz val="10"/>
        <color indexed="12"/>
        <rFont val="Arial"/>
        <family val="2"/>
      </rPr>
      <t xml:space="preserve"> </t>
    </r>
    <r>
      <rPr>
        <sz val="10"/>
        <rFont val="Arial"/>
        <family val="2"/>
      </rPr>
      <t>G4+H3+I4+J6.</t>
    </r>
  </si>
  <si>
    <r>
      <t>% of capital costs paid by Airport</t>
    </r>
    <r>
      <rPr>
        <b/>
        <sz val="10"/>
        <color indexed="10"/>
        <rFont val="Arial"/>
        <family val="2"/>
      </rPr>
      <t>*</t>
    </r>
  </si>
  <si>
    <r>
      <t xml:space="preserve">Public Parking </t>
    </r>
    <r>
      <rPr>
        <sz val="10"/>
        <color indexed="10"/>
        <rFont val="Arial"/>
        <family val="2"/>
      </rPr>
      <t>(Excludes employee parking)</t>
    </r>
  </si>
  <si>
    <t xml:space="preserve">Total Expenses </t>
  </si>
  <si>
    <t xml:space="preserve">   Other Contractors</t>
  </si>
  <si>
    <r>
      <t xml:space="preserve">General Aviation Miscellaneous Fees </t>
    </r>
    <r>
      <rPr>
        <sz val="10"/>
        <color indexed="12"/>
        <rFont val="Arial"/>
        <family val="2"/>
      </rPr>
      <t>(excludes landing fees A5)</t>
    </r>
  </si>
  <si>
    <t>Per Terminal Sq. Foot</t>
  </si>
  <si>
    <t>Per Develop- able Acre</t>
  </si>
  <si>
    <t>Per   Parking Exit</t>
  </si>
  <si>
    <t>Per   Parking Stall</t>
  </si>
  <si>
    <t>OPERATIONS DATA</t>
  </si>
  <si>
    <t>Enplaned Passengers (EPs)</t>
  </si>
  <si>
    <t xml:space="preserve">O-D Enplanements and  % </t>
  </si>
  <si>
    <t>Aircraft Operations:  Commercial Passenger</t>
  </si>
  <si>
    <t>Aircraft Operations:  Corporate/GA</t>
  </si>
  <si>
    <r>
      <t xml:space="preserve">Cargo.  </t>
    </r>
    <r>
      <rPr>
        <sz val="10"/>
        <rFont val="Arial"/>
        <family val="2"/>
      </rPr>
      <t>Enter landing fees for cargo carriers on line A3.</t>
    </r>
  </si>
  <si>
    <r>
      <t xml:space="preserve">Terminal Area Rentals, Utilities, &amp; Other Fees. </t>
    </r>
    <r>
      <rPr>
        <b/>
        <sz val="10"/>
        <rFont val="Arial"/>
        <family val="2"/>
      </rPr>
      <t xml:space="preserve"> </t>
    </r>
    <r>
      <rPr>
        <sz val="10"/>
        <rFont val="Arial"/>
        <family val="2"/>
      </rPr>
      <t>Enter revenue earned from aeronautical use of the terminal facilities and ground space for the purpose of moving passengers and baggage.  This revenue includes all facilities, utilities, ITS, and other equipment charges for aeronautical use of terminal paid by the Airlines, excluding those costs specifically identified in C2-C8.</t>
    </r>
  </si>
  <si>
    <t>Signatory Landing Fee (per 1,000 lbs LDW)</t>
  </si>
  <si>
    <t>A9</t>
  </si>
  <si>
    <t>Effective Terminal Rental Rate</t>
  </si>
  <si>
    <t>A10</t>
  </si>
  <si>
    <t>OPERATING REVENUE</t>
  </si>
  <si>
    <t>Passenger Airline Revenue</t>
  </si>
  <si>
    <t>B1</t>
  </si>
  <si>
    <t>B2</t>
  </si>
  <si>
    <t>Terminal Rents &amp; Fees</t>
  </si>
  <si>
    <t>B3</t>
  </si>
  <si>
    <t>Total Airline Fee Revenue</t>
  </si>
  <si>
    <t>B4</t>
  </si>
  <si>
    <t>Non-Passenger Airline Landing Fees</t>
  </si>
  <si>
    <t>Passenger-Related, Non-Airline Revenue</t>
  </si>
  <si>
    <t>B5</t>
  </si>
  <si>
    <t>Concession Revenue (non-RAC)</t>
  </si>
  <si>
    <t>B6</t>
  </si>
  <si>
    <t>Rental Car Facility Revenue</t>
  </si>
  <si>
    <t>B7</t>
  </si>
  <si>
    <t>Total Passenger-Related, Non-Airline Revenue</t>
  </si>
  <si>
    <t>Parking and Ground Transport</t>
  </si>
  <si>
    <t>B8</t>
  </si>
  <si>
    <t xml:space="preserve">  Public Parking</t>
  </si>
  <si>
    <t>B9</t>
  </si>
  <si>
    <t xml:space="preserve">  Trip Fees and Other GT</t>
  </si>
  <si>
    <t>DETAILED KEY PERFORMANCE MEASURES:  LARGE AND MEDIUM HUB AIRPORT</t>
  </si>
  <si>
    <r>
      <t xml:space="preserve">Enplaned Passengers - Domestic. </t>
    </r>
    <r>
      <rPr>
        <b/>
        <sz val="10"/>
        <rFont val="Arial"/>
        <family val="2"/>
      </rPr>
      <t xml:space="preserve"> </t>
    </r>
    <r>
      <rPr>
        <sz val="10"/>
        <rFont val="Arial"/>
        <family val="2"/>
      </rPr>
      <t>Enter the number of domestic enplanements on this line as reported by the Airlines for the fiscal year being reported.</t>
    </r>
  </si>
  <si>
    <r>
      <t xml:space="preserve">Enplaned Passengers - International.   </t>
    </r>
    <r>
      <rPr>
        <sz val="10"/>
        <rFont val="Arial"/>
        <family val="2"/>
      </rPr>
      <t>Enter the number of international enplanements on this line as reported by the Airlines for the fiscal year being reported.</t>
    </r>
  </si>
  <si>
    <t>Total Domestic Passengers</t>
  </si>
  <si>
    <t>Total International Passengers</t>
  </si>
  <si>
    <t>% of capital costs paid by Airline</t>
  </si>
  <si>
    <r>
      <t>Terminal Concession Revenues.</t>
    </r>
    <r>
      <rPr>
        <sz val="10"/>
        <rFont val="Arial"/>
        <family val="2"/>
      </rPr>
      <t xml:space="preserve">  This section represents revenues (income) to the airport from concessions located in the terminals and at the airsides.  Do not enter the gross concessions sales amounts on these lines.  This should represent income to the airport from concessionaires.  This section does </t>
    </r>
    <r>
      <rPr>
        <b/>
        <u/>
        <sz val="10"/>
        <rFont val="Arial"/>
        <family val="2"/>
      </rPr>
      <t xml:space="preserve">not </t>
    </r>
    <r>
      <rPr>
        <sz val="10"/>
        <rFont val="Arial"/>
        <family val="2"/>
      </rPr>
      <t>include out-of-terminal concessions revenues.   Those revenues should be recorded in sections H, I and J as appropriate.</t>
    </r>
  </si>
  <si>
    <t>Ref (Rev/Exp)</t>
  </si>
  <si>
    <t>Landing Fees</t>
  </si>
  <si>
    <t xml:space="preserve">DEFINITIONS: </t>
  </si>
  <si>
    <t>Airport Name</t>
  </si>
  <si>
    <t>For Fiscal Year Ending</t>
  </si>
  <si>
    <t>BOND RATINGS</t>
  </si>
  <si>
    <t>Bond Ratings</t>
  </si>
  <si>
    <t>K25</t>
  </si>
  <si>
    <t>K26</t>
  </si>
  <si>
    <t>Landing Fee Rate</t>
  </si>
  <si>
    <t>K15</t>
  </si>
  <si>
    <t>K16</t>
  </si>
  <si>
    <t>Percentage of Total Revenue:</t>
  </si>
  <si>
    <t>T8</t>
  </si>
  <si>
    <t>T9</t>
  </si>
  <si>
    <t xml:space="preserve">     Personnel Expense (Salary + Fringe Benefits)</t>
  </si>
  <si>
    <t xml:space="preserve">Aircraft Operations:  Cargo </t>
  </si>
  <si>
    <t>Aircraft Operations:  Military  (if using same runways)</t>
  </si>
  <si>
    <t xml:space="preserve">Airport Transportation </t>
  </si>
  <si>
    <r>
      <t xml:space="preserve">Total Operating Revenues.  </t>
    </r>
    <r>
      <rPr>
        <sz val="10"/>
        <rFont val="Arial"/>
        <family val="2"/>
      </rPr>
      <t xml:space="preserve"> This is calculated field and totals lines E1+K1.</t>
    </r>
  </si>
  <si>
    <r>
      <t xml:space="preserve">Operating Expenses.  </t>
    </r>
    <r>
      <rPr>
        <sz val="10"/>
        <rFont val="Arial"/>
        <family val="2"/>
      </rPr>
      <t>This section should be used to record the airport's operating expenses.</t>
    </r>
  </si>
  <si>
    <r>
      <t>Insurance, Claims, and Settlements</t>
    </r>
    <r>
      <rPr>
        <sz val="10"/>
        <color indexed="12"/>
        <rFont val="Arial"/>
        <family val="2"/>
      </rPr>
      <t xml:space="preserve">. </t>
    </r>
    <r>
      <rPr>
        <sz val="10"/>
        <rFont val="Arial"/>
        <family val="2"/>
      </rPr>
      <t>Enter the costs of insurance coverage and/or claims and settlements paid by the airport.</t>
    </r>
  </si>
  <si>
    <r>
      <t xml:space="preserve">Total Operating Expenses.  </t>
    </r>
    <r>
      <rPr>
        <sz val="10"/>
        <rFont val="Arial"/>
        <family val="2"/>
      </rPr>
      <t>This is a calculated field.</t>
    </r>
  </si>
  <si>
    <t>NET OPERATING INCOME (LOSS) BEFORE DEPRECIATION</t>
  </si>
  <si>
    <r>
      <t xml:space="preserve">Total Passenger Airline Revenue.  </t>
    </r>
    <r>
      <rPr>
        <sz val="10"/>
        <rFont val="Arial"/>
        <family val="2"/>
      </rPr>
      <t>This is a calculated field from lines A1+A2+B1+B2+C8.  Total passenger airline revenue represents the revenue received by the airport from the passenger airlines for passenger air service.  This amount is the numerator in the calculation of airline cost per enplaned passenger.  Note - this amount may not represent the full cost for the passenger airlines to operate at an airport because certain airlines may pay for various components of cost directly, rather than through the airport (e.g., terminal maintenance, purchase and construction of facilities).</t>
    </r>
  </si>
  <si>
    <r>
      <t xml:space="preserve">Food and Beverage.  </t>
    </r>
    <r>
      <rPr>
        <sz val="10"/>
        <rFont val="Arial"/>
        <family val="2"/>
      </rPr>
      <t>Enter all concessions revenues/fees to the airport from food and beverage concessionaires located in the terminals or at the airside on this line.</t>
    </r>
  </si>
  <si>
    <r>
      <t>On-airport parking revenue per originating enplanement</t>
    </r>
    <r>
      <rPr>
        <sz val="10"/>
        <color indexed="10"/>
        <rFont val="Arial"/>
        <family val="2"/>
      </rPr>
      <t xml:space="preserve"> </t>
    </r>
  </si>
  <si>
    <t>Public Parking KPMs</t>
  </si>
  <si>
    <t>Total acres owned by Airport</t>
  </si>
  <si>
    <t>Yes/No</t>
  </si>
  <si>
    <t>Hotel 1</t>
  </si>
  <si>
    <t>Hotel 2</t>
  </si>
  <si>
    <t>K8</t>
  </si>
  <si>
    <t>K9</t>
  </si>
  <si>
    <t>K12</t>
  </si>
  <si>
    <t>K23</t>
  </si>
  <si>
    <t>K24</t>
  </si>
  <si>
    <t>Rental Car Facility</t>
  </si>
  <si>
    <t>Domestic Passenger Landed Weights</t>
  </si>
  <si>
    <t>International Passenger Landed Weights</t>
  </si>
  <si>
    <t>Ramp Operations</t>
  </si>
  <si>
    <t>FAA Airport Classification</t>
  </si>
  <si>
    <t>Janitorial Services</t>
  </si>
  <si>
    <t>Facilities Maintenance</t>
  </si>
  <si>
    <t>Loading/Jet Bridge Maintenance</t>
  </si>
  <si>
    <t>City</t>
  </si>
  <si>
    <t>County</t>
  </si>
  <si>
    <t>State</t>
  </si>
  <si>
    <t>Airport Authority</t>
  </si>
  <si>
    <t>Other (Describe)</t>
  </si>
  <si>
    <t>Information Display (FIDS/GIDS) Maintenance</t>
  </si>
  <si>
    <t>Airport share of terminal operating costs:</t>
  </si>
  <si>
    <t>Totals/Weighted Average</t>
  </si>
  <si>
    <t>Number of loading/jet bridges</t>
  </si>
  <si>
    <t>Enplanements of Largest Carrier</t>
  </si>
  <si>
    <t>Enplanements of 2nd Largest Carrier</t>
  </si>
  <si>
    <t>Enplanements of 3rd Largest Carrier</t>
  </si>
  <si>
    <t>C1</t>
  </si>
  <si>
    <t>C2</t>
  </si>
  <si>
    <t>C3</t>
  </si>
  <si>
    <t>Concessions Outside of Terminals</t>
  </si>
  <si>
    <t>Total number of public parking spaces</t>
  </si>
  <si>
    <r>
      <t>Public Parking &amp; Ground Transportation</t>
    </r>
    <r>
      <rPr>
        <sz val="10"/>
        <color indexed="10"/>
        <rFont val="Arial"/>
        <family val="2"/>
      </rPr>
      <t xml:space="preserve"> (Airport-operated &amp; concessions)</t>
    </r>
  </si>
  <si>
    <r>
      <t xml:space="preserve">Non-Operating Revenues </t>
    </r>
    <r>
      <rPr>
        <b/>
        <sz val="10"/>
        <color indexed="10"/>
        <rFont val="Arial"/>
        <family val="2"/>
      </rPr>
      <t>(Expenses)</t>
    </r>
    <r>
      <rPr>
        <b/>
        <sz val="10"/>
        <rFont val="Arial"/>
        <family val="2"/>
      </rPr>
      <t>, Net</t>
    </r>
  </si>
  <si>
    <r>
      <t xml:space="preserve">PURPOSE: </t>
    </r>
    <r>
      <rPr>
        <sz val="10"/>
        <rFont val="Arial"/>
        <family val="2"/>
      </rPr>
      <t>The overall purpose of this page is to compute the Airport's total debt outstanding and net debt outstanding (excluding off Balance Sheet Special Facility Debt); and the related debt service and net debt service that would be used as part of the rate setting mechanism for a residual airport, or for helping to determine the capital component of the Revenue Base for a compensatory Airport.</t>
    </r>
  </si>
  <si>
    <t>A</t>
  </si>
  <si>
    <t>G</t>
  </si>
  <si>
    <t>H</t>
  </si>
  <si>
    <t>I</t>
  </si>
  <si>
    <t>J</t>
  </si>
  <si>
    <t>M</t>
  </si>
  <si>
    <t>Q</t>
  </si>
  <si>
    <t>R</t>
  </si>
  <si>
    <t>General Airport Information</t>
  </si>
  <si>
    <r>
      <t>Net Income (Loss) / Change in Net Assets</t>
    </r>
    <r>
      <rPr>
        <sz val="10"/>
        <color indexed="12"/>
        <rFont val="Arial"/>
        <family val="2"/>
      </rPr>
      <t xml:space="preserve"> (P1+Q10)</t>
    </r>
  </si>
  <si>
    <t xml:space="preserve">16.10 </t>
  </si>
  <si>
    <t xml:space="preserve"> (b) Enplanements</t>
  </si>
  <si>
    <t>DEFINITIONS: NOTE - All amounts should reflect GAAP accounting.  If the airport is part of a system, it should make best efforts to allocate revenues and expenses for these line items.</t>
  </si>
  <si>
    <r>
      <t>Interest Income.</t>
    </r>
    <r>
      <rPr>
        <sz val="10"/>
        <color indexed="12"/>
        <rFont val="Arial"/>
        <family val="2"/>
      </rPr>
      <t xml:space="preserve">  </t>
    </r>
    <r>
      <rPr>
        <sz val="10"/>
        <rFont val="Arial"/>
        <family val="2"/>
      </rPr>
      <t>Enter the interest income received from restricted and non-restricted investments. As recorded on GAAP financial statements.</t>
    </r>
  </si>
  <si>
    <t xml:space="preserve">Cargo Landed Weights </t>
  </si>
  <si>
    <t>Total Landed  Weights</t>
  </si>
  <si>
    <t>Page 1B</t>
  </si>
  <si>
    <t>DEFINITIONS: NOTE - All amounts should reflect GAAP accounting per audited financial statements.</t>
  </si>
  <si>
    <t>Other Concessions Including Advertising:</t>
  </si>
  <si>
    <t>Utilities Costs</t>
  </si>
  <si>
    <t>Total  Utilities</t>
  </si>
  <si>
    <t>Salaries &amp; Benefits as a Percentage of Total Operating Costs</t>
  </si>
  <si>
    <t>Police/Security Guard Costs (Airport &amp; Contracted)</t>
  </si>
  <si>
    <t>Aircraft Operations</t>
  </si>
  <si>
    <t>Total</t>
  </si>
  <si>
    <t>Police/Security Guard Costs as Percentage of Total Operating Costs</t>
  </si>
  <si>
    <t>Police/Security Guard Labor Costs</t>
  </si>
  <si>
    <t>Parking</t>
  </si>
  <si>
    <t>Passenger Facility Charges</t>
  </si>
  <si>
    <t>Other</t>
  </si>
  <si>
    <t>Public Parking Operating Costs</t>
  </si>
  <si>
    <t>Operating and Maintenance Costs per Public Parking Space</t>
  </si>
  <si>
    <t>Interest Income</t>
  </si>
  <si>
    <t>Grant Receipts</t>
  </si>
  <si>
    <t>Depreciation</t>
  </si>
  <si>
    <t>Airfield</t>
  </si>
  <si>
    <t>Terminal</t>
  </si>
  <si>
    <t xml:space="preserve">Other </t>
  </si>
  <si>
    <t>Total Landing Fees</t>
  </si>
  <si>
    <t>Firefighting Total Labor Costs</t>
  </si>
  <si>
    <t>Maintenance Total Labor Costs</t>
  </si>
  <si>
    <t xml:space="preserve"> (fees from rental car companies operating off Airport property)</t>
  </si>
  <si>
    <t>B10</t>
  </si>
  <si>
    <t>Total Parking &amp; GT Revenue</t>
  </si>
  <si>
    <t>Rental, Other Revenue</t>
  </si>
  <si>
    <t>B11</t>
  </si>
  <si>
    <t>Hotel Revenue</t>
  </si>
  <si>
    <t>B12</t>
  </si>
  <si>
    <t xml:space="preserve">   Airside</t>
  </si>
  <si>
    <t>B13</t>
  </si>
  <si>
    <t xml:space="preserve">   Landside</t>
  </si>
  <si>
    <t>B14</t>
  </si>
  <si>
    <t>Total Building and Land Rent</t>
  </si>
  <si>
    <t>B15</t>
  </si>
  <si>
    <t>B16</t>
  </si>
  <si>
    <t>TOTAL OPERATING REVENUE</t>
  </si>
  <si>
    <t>B17</t>
  </si>
  <si>
    <t>B18</t>
  </si>
  <si>
    <t>Total Non-Aeronautical Revenue</t>
  </si>
  <si>
    <t>OPERATING EXPENSE (By function, incl. allocated costs)</t>
  </si>
  <si>
    <t>B20</t>
  </si>
  <si>
    <t xml:space="preserve">   Maintenance</t>
  </si>
  <si>
    <t>B21</t>
  </si>
  <si>
    <t xml:space="preserve">   Security</t>
  </si>
  <si>
    <t>B22</t>
  </si>
  <si>
    <t xml:space="preserve"> </t>
  </si>
  <si>
    <t xml:space="preserve">Total </t>
  </si>
  <si>
    <t>8.6</t>
  </si>
  <si>
    <t>Total Debt Service - Principal and Interest</t>
  </si>
  <si>
    <t>Landed Weight (LDW/1,000 lbs):  TOTAL</t>
  </si>
  <si>
    <r>
      <t xml:space="preserve">Security and law enforcement costs:  </t>
    </r>
    <r>
      <rPr>
        <sz val="10"/>
        <rFont val="Arial"/>
        <family val="2"/>
      </rPr>
      <t>Police, Security Guard Expenses (airport and contracted)</t>
    </r>
  </si>
  <si>
    <r>
      <t xml:space="preserve">ARFF Costs:  </t>
    </r>
    <r>
      <rPr>
        <sz val="10"/>
        <rFont val="Arial"/>
        <family val="2"/>
      </rPr>
      <t>Firefighting Costs (both airport &amp; contracted fire fighters)</t>
    </r>
  </si>
  <si>
    <t>General and Administrative Expenses</t>
  </si>
  <si>
    <t>Commercial Terminal Costs</t>
  </si>
  <si>
    <t>Q5</t>
  </si>
  <si>
    <t>Q6</t>
  </si>
  <si>
    <t>Q7</t>
  </si>
  <si>
    <t>Capital Expenditures and Construction in Progress</t>
  </si>
  <si>
    <t>Signatory Rate per 1,000 lbs</t>
  </si>
  <si>
    <t>Non-Signatory Rate per 1,000 lbs</t>
  </si>
  <si>
    <t>Total Annual Aircraft Operations</t>
  </si>
  <si>
    <t>Total Passenger Airline Aircraft Operations</t>
  </si>
  <si>
    <t>Domestic Passenger Airline Aircraft Operations</t>
  </si>
  <si>
    <t>International Passenger Airline Aircraft Operation</t>
  </si>
  <si>
    <t>Cargo Aircraft Operations</t>
  </si>
  <si>
    <t>Military Aircraft Operations</t>
  </si>
  <si>
    <t>General Aviation Aircraft Operations</t>
  </si>
  <si>
    <r>
      <t xml:space="preserve">Domestic Passenger Airlines Aircraft Operations.  </t>
    </r>
    <r>
      <rPr>
        <sz val="10"/>
        <rFont val="Arial"/>
        <family val="2"/>
      </rPr>
      <t>Enter the total number of domestic passenger airlines operations on this line.</t>
    </r>
  </si>
  <si>
    <t xml:space="preserve"> (passenger locations)</t>
  </si>
  <si>
    <r>
      <t xml:space="preserve">Rental Car Revenues </t>
    </r>
    <r>
      <rPr>
        <sz val="10"/>
        <color indexed="10"/>
        <rFont val="Arial"/>
        <family val="2"/>
      </rPr>
      <t>(includes ground rents, utilities, excludes CFCs-line Q4)</t>
    </r>
  </si>
  <si>
    <t>Rental Car Customer Facility Charge (CFC)</t>
  </si>
  <si>
    <t>If yes, what type of CTC? (daily or transaction based)</t>
  </si>
  <si>
    <t>Total Police/Security Guard Costs</t>
  </si>
  <si>
    <t>Number of non-stop destinations from the airlines serving your airport</t>
  </si>
  <si>
    <r>
      <t>Utilities Revenues.</t>
    </r>
    <r>
      <rPr>
        <sz val="10"/>
        <color indexed="12"/>
        <rFont val="Arial"/>
        <family val="2"/>
      </rPr>
      <t xml:space="preserve">  Enter r</t>
    </r>
    <r>
      <rPr>
        <sz val="10"/>
        <rFont val="Arial"/>
        <family val="2"/>
      </rPr>
      <t xml:space="preserve">evenues received from tenants for </t>
    </r>
    <r>
      <rPr>
        <u/>
        <sz val="10"/>
        <rFont val="Arial"/>
        <family val="2"/>
      </rPr>
      <t>non-terminal</t>
    </r>
    <r>
      <rPr>
        <sz val="10"/>
        <rFont val="Arial"/>
        <family val="2"/>
      </rPr>
      <t xml:space="preserve"> utilities (e.g., HVAC, electricity, trash, water).  Note that utilities revenues for terminal areas should be included in line C1.</t>
    </r>
  </si>
  <si>
    <r>
      <t>Other.</t>
    </r>
    <r>
      <rPr>
        <sz val="10"/>
        <color indexed="12"/>
        <rFont val="Arial"/>
        <family val="2"/>
      </rPr>
      <t xml:space="preserve"> </t>
    </r>
    <r>
      <rPr>
        <sz val="10"/>
        <rFont val="Arial"/>
        <family val="2"/>
      </rPr>
      <t xml:space="preserve">Enter the description and dollar amount of all any other major operating expense incurred in the course of running the airport that were not already reported in this section. </t>
    </r>
  </si>
  <si>
    <r>
      <t>Other</t>
    </r>
    <r>
      <rPr>
        <sz val="10"/>
        <color indexed="12"/>
        <rFont val="Arial"/>
        <family val="2"/>
      </rPr>
      <t xml:space="preserve">.  </t>
    </r>
    <r>
      <rPr>
        <sz val="10"/>
        <rFont val="Arial"/>
        <family val="2"/>
      </rPr>
      <t>Enter the description and amount of other non-operating revenues or (expenses) received during the reporting fiscal year.  Note - expenses should be entered as a negative number.</t>
    </r>
  </si>
  <si>
    <r>
      <t xml:space="preserve">Total Non Operating Revenues (Expenses), Net.  </t>
    </r>
    <r>
      <rPr>
        <sz val="10"/>
        <rFont val="Arial"/>
        <family val="2"/>
      </rPr>
      <t>This is a calculated field.</t>
    </r>
  </si>
  <si>
    <r>
      <t xml:space="preserve">Net Income (Loss) and Change in Net Assets. </t>
    </r>
    <r>
      <rPr>
        <sz val="10"/>
        <rFont val="Arial"/>
        <family val="2"/>
      </rPr>
      <t xml:space="preserve">This is a calculated number and should equal the amount shown on your GAAP financial statements for the airport if the airport is a non-system airport. </t>
    </r>
  </si>
  <si>
    <t>Page 1A</t>
  </si>
  <si>
    <t>Page 1C</t>
  </si>
  <si>
    <t>T1-T6</t>
  </si>
  <si>
    <t>Airport Code/LocID</t>
  </si>
  <si>
    <t>Total Passengers</t>
  </si>
  <si>
    <t>On-Airport Parking and Valet Revenues</t>
  </si>
  <si>
    <t xml:space="preserve">Total Terminal Concession Revenue </t>
  </si>
  <si>
    <t>Food and Beverage</t>
  </si>
  <si>
    <t>Terminal Area Apron and Tie Down Fees</t>
  </si>
  <si>
    <t>Federal Inspection System/International Fees</t>
  </si>
  <si>
    <t>Total Runways</t>
  </si>
  <si>
    <t>Is on-airport parking management outsourced (yes/no)</t>
  </si>
  <si>
    <t>K20</t>
  </si>
  <si>
    <t>K21</t>
  </si>
  <si>
    <t>K22</t>
  </si>
  <si>
    <t>Operating Cost per Enplanement and Operation</t>
  </si>
  <si>
    <t>Net Debt Outstanding</t>
  </si>
  <si>
    <t>Debt Service per Enplanement and Operation</t>
  </si>
  <si>
    <t>Page 3</t>
  </si>
  <si>
    <t>Page 1</t>
  </si>
  <si>
    <t xml:space="preserve">Net Assets </t>
  </si>
  <si>
    <t>Domestic Passenger Airline Landing Fees</t>
  </si>
  <si>
    <t>International Passenger Airline Landing Fees</t>
  </si>
  <si>
    <t>Cargo (Non-Passenger) Airline Landing Fees</t>
  </si>
  <si>
    <t>K10</t>
  </si>
  <si>
    <t>K11</t>
  </si>
  <si>
    <t>K13</t>
  </si>
  <si>
    <t>K14</t>
  </si>
  <si>
    <t>K18</t>
  </si>
  <si>
    <t>K17</t>
  </si>
  <si>
    <t>K19</t>
  </si>
  <si>
    <r>
      <t xml:space="preserve">Enplanements by Major Carrier </t>
    </r>
    <r>
      <rPr>
        <sz val="10"/>
        <color indexed="10"/>
        <rFont val="Arial"/>
        <family val="2"/>
      </rPr>
      <t>(including affiliates, e.g., AA plus AE)</t>
    </r>
  </si>
  <si>
    <t>Total Other Concessions</t>
  </si>
  <si>
    <t>Other Concessions:</t>
  </si>
  <si>
    <t xml:space="preserve">Grounds Maintenance Costs per Acre </t>
  </si>
  <si>
    <t>Total AOA Area (In Acres)</t>
  </si>
  <si>
    <t>Snow/Ice Removal Costs per Acre</t>
  </si>
  <si>
    <t>D</t>
  </si>
  <si>
    <t>D3</t>
  </si>
  <si>
    <t>D4</t>
  </si>
  <si>
    <t>D5</t>
  </si>
  <si>
    <t>Total Other Aeronautical Revenue</t>
  </si>
  <si>
    <t>D6</t>
  </si>
  <si>
    <t>Total Terminal Area Passenger Airline Fees</t>
  </si>
  <si>
    <t>Terminal Area Rentals, Utilities, &amp; Other Fees</t>
  </si>
  <si>
    <t>H1</t>
  </si>
  <si>
    <t>H2</t>
  </si>
  <si>
    <t>H3</t>
  </si>
  <si>
    <t>I1</t>
  </si>
  <si>
    <t>I2</t>
  </si>
  <si>
    <t>I3</t>
  </si>
  <si>
    <t>I4</t>
  </si>
  <si>
    <t>J1</t>
  </si>
  <si>
    <t>J2</t>
  </si>
  <si>
    <t>J3</t>
  </si>
  <si>
    <t>J4</t>
  </si>
  <si>
    <t>J5</t>
  </si>
  <si>
    <t>M4</t>
  </si>
  <si>
    <t>M5</t>
  </si>
  <si>
    <t>M6</t>
  </si>
  <si>
    <t>M7</t>
  </si>
  <si>
    <t>M8</t>
  </si>
  <si>
    <t>T</t>
  </si>
  <si>
    <t>U</t>
  </si>
  <si>
    <t>W</t>
  </si>
  <si>
    <t>X</t>
  </si>
  <si>
    <t>T1</t>
  </si>
  <si>
    <t>T2</t>
  </si>
  <si>
    <t>T3</t>
  </si>
  <si>
    <t>T4</t>
  </si>
  <si>
    <t>T5</t>
  </si>
  <si>
    <t>T6</t>
  </si>
  <si>
    <t>T7</t>
  </si>
  <si>
    <t>U1</t>
  </si>
  <si>
    <t>U2</t>
  </si>
  <si>
    <t>U3</t>
  </si>
  <si>
    <t>U4</t>
  </si>
  <si>
    <t>U5</t>
  </si>
  <si>
    <r>
      <t>Baggage System Fees</t>
    </r>
    <r>
      <rPr>
        <sz val="10"/>
        <color indexed="12"/>
        <rFont val="Arial"/>
        <family val="2"/>
      </rPr>
      <t>.  T</t>
    </r>
    <r>
      <rPr>
        <sz val="10"/>
        <rFont val="Arial"/>
        <family val="2"/>
      </rPr>
      <t xml:space="preserve">his line should only be used if the Airport receives a separate revenue stream for the baggage system (Oklahoma City, for example).  Otherwise, this line should be left blank.  This line should </t>
    </r>
    <r>
      <rPr>
        <u/>
        <sz val="10"/>
        <rFont val="Arial"/>
        <family val="2"/>
      </rPr>
      <t>not</t>
    </r>
    <r>
      <rPr>
        <sz val="10"/>
        <rFont val="Arial"/>
        <family val="2"/>
      </rPr>
      <t xml:space="preserve"> be used to summarize the cost of baggage system operations.</t>
    </r>
  </si>
  <si>
    <t>Transborder (Canadian Airports Only)</t>
  </si>
  <si>
    <r>
      <t>GARB/GA/GO &amp; "Double Barrel" PFC/AIF Debt</t>
    </r>
    <r>
      <rPr>
        <sz val="10"/>
        <rFont val="Arial"/>
        <family val="2"/>
      </rPr>
      <t xml:space="preserve"> -  GARB</t>
    </r>
    <r>
      <rPr>
        <sz val="10"/>
        <rFont val="Arial"/>
        <family val="2"/>
      </rPr>
      <t xml:space="preserve"> - General Airport Revenue Bonds; GA - General Aviation Bonds; GO - General Obligation Bonds are typically issued by cities with smaller airports (also know as Tax Supported Debt).  Double Barrel Bonds - Bonds issued where both PFCs/AIFs (Canadian Airports) and airport revenues are available for debt service.   This column should include all long-term airport debt, excluding interim financing, 100% PFC/AIF debt, and Special Facility Bonds.</t>
    </r>
  </si>
  <si>
    <t>percentage placed in this column should be based on approximate percent of facility space/assets paid for by the Airport (includes grants PFCs)</t>
  </si>
  <si>
    <t>Actual Full Time Equivalents at end of year</t>
  </si>
  <si>
    <t>Total Public Parking and Ground Transportation Revenue</t>
  </si>
  <si>
    <t>Building and Land Rent</t>
  </si>
  <si>
    <t>Airline Terminal Electricity Consumption (kwh)</t>
  </si>
  <si>
    <t>Total Unrestricted Cash and Investments</t>
  </si>
  <si>
    <t>Total Restricted Cash and Investments</t>
  </si>
  <si>
    <r>
      <t>Elevator/Escalator/Moving Sidewalk System Maintenance Costs</t>
    </r>
    <r>
      <rPr>
        <b/>
        <sz val="10"/>
        <color indexed="10"/>
        <rFont val="Arial"/>
        <family val="2"/>
      </rPr>
      <t xml:space="preserve"> (Contractual and In-House):</t>
    </r>
  </si>
  <si>
    <r>
      <t xml:space="preserve">New Bond Proceeds. </t>
    </r>
    <r>
      <rPr>
        <sz val="10"/>
        <color indexed="12"/>
        <rFont val="Arial"/>
        <family val="2"/>
      </rPr>
      <t xml:space="preserve"> </t>
    </r>
    <r>
      <rPr>
        <sz val="10"/>
        <rFont val="Arial"/>
        <family val="2"/>
      </rPr>
      <t>Enter the amount of any new bond proceeds received during the year.  Note this cell is cross referenced to the FAA 127</t>
    </r>
  </si>
  <si>
    <t xml:space="preserve">* Note - Since Airports do not know the exact capital cost that was paid by the Airlines, the </t>
  </si>
  <si>
    <r>
      <t>Baggage System Fees</t>
    </r>
    <r>
      <rPr>
        <sz val="10"/>
        <color indexed="10"/>
        <rFont val="Arial"/>
        <family val="2"/>
      </rPr>
      <t xml:space="preserve"> (revenues, not expenses)</t>
    </r>
  </si>
  <si>
    <t>OPERATING STATISTICS (cont.)</t>
  </si>
  <si>
    <t>STATISTICS</t>
  </si>
  <si>
    <r>
      <t>Roadway, Rail, and Transit.</t>
    </r>
    <r>
      <rPr>
        <sz val="10"/>
        <color indexed="12"/>
        <rFont val="Arial"/>
        <family val="2"/>
      </rPr>
      <t xml:space="preserve">  </t>
    </r>
    <r>
      <rPr>
        <sz val="10"/>
        <rFont val="Arial"/>
        <family val="2"/>
      </rPr>
      <t xml:space="preserve">Enter roadway, rail, and transit capital expenditures, even if the facility or improvement did not become operational during the fiscal year. </t>
    </r>
  </si>
  <si>
    <r>
      <t xml:space="preserve">Total Runways.  </t>
    </r>
    <r>
      <rPr>
        <sz val="10"/>
        <rFont val="Arial"/>
        <family val="2"/>
      </rPr>
      <t>This is a calculated field.</t>
    </r>
  </si>
  <si>
    <r>
      <t xml:space="preserve">Governance.   </t>
    </r>
    <r>
      <rPr>
        <sz val="10"/>
        <rFont val="Arial"/>
        <family val="2"/>
      </rPr>
      <t>Please check all that apply.</t>
    </r>
  </si>
  <si>
    <r>
      <t xml:space="preserve">Capital Expenditures and Construction in Progress.  </t>
    </r>
    <r>
      <rPr>
        <sz val="10"/>
        <rFont val="Arial"/>
        <family val="2"/>
      </rPr>
      <t xml:space="preserve">This section reflects total expenditures on capital projects during the fiscal year being reported. </t>
    </r>
  </si>
  <si>
    <t>Contact Person's Name (Person who completed form)</t>
  </si>
  <si>
    <t>Contact Person's Email Address</t>
  </si>
  <si>
    <t>Contract Person's Phone Number</t>
  </si>
  <si>
    <t>Contact Person's Title</t>
  </si>
  <si>
    <t>W4</t>
  </si>
  <si>
    <t>W5</t>
  </si>
  <si>
    <t>Airport 3 digit ID Code</t>
  </si>
  <si>
    <t>If yes, what type of CFC? (daily or transaction based)</t>
  </si>
  <si>
    <t>Term(s) of Current Airline Agreement(s) - # of years</t>
  </si>
  <si>
    <t>Firefighting Costs per Aircraft Operation</t>
  </si>
  <si>
    <t>Unrestricted Assets</t>
  </si>
  <si>
    <r>
      <t xml:space="preserve">Service Contracts. </t>
    </r>
    <r>
      <rPr>
        <sz val="10"/>
        <rFont val="Arial"/>
        <family val="2"/>
      </rPr>
      <t>Enter the cost of services paid to commercial enterprises and government agencies excluding amounts paid to third parties for repair and maintenance costs and marketing, advertising and promotions which should be included in lines YY3 and YY4.</t>
    </r>
  </si>
  <si>
    <t xml:space="preserve"> (e.g., Large, Medium, Small, Non-hub)</t>
  </si>
  <si>
    <t>Non-Operating Revenue (Expenses) and Capital</t>
  </si>
  <si>
    <t>Total Non-Operating Revenue (Expenses)</t>
  </si>
  <si>
    <t>Operating Statistics  (* optional for airports having fewer than 25,000 enplanements in the preceding CY).</t>
  </si>
  <si>
    <t>Interest income restricted and non-restricted</t>
  </si>
  <si>
    <t>Long Term Bonds (GA, GARB, PFC, etc)</t>
  </si>
  <si>
    <t>Landed weights in pounds</t>
  </si>
  <si>
    <t>Marketing/Promotional costs</t>
  </si>
  <si>
    <t>W6</t>
  </si>
  <si>
    <t xml:space="preserve">  Percent Destination Passengers</t>
  </si>
  <si>
    <t xml:space="preserve">Unrestricted Cash and Investments </t>
  </si>
  <si>
    <t xml:space="preserve">Asset Divestment </t>
  </si>
  <si>
    <t xml:space="preserve">Air Service Incentives </t>
  </si>
  <si>
    <r>
      <t xml:space="preserve">Percent Connecting Passengers - </t>
    </r>
    <r>
      <rPr>
        <sz val="10"/>
        <rFont val="Arial"/>
        <family val="2"/>
      </rPr>
      <t>Number of connecting passengers as a percent of total passengers</t>
    </r>
  </si>
  <si>
    <t>6.9</t>
  </si>
  <si>
    <t>Externally Restricted debt reserves</t>
  </si>
  <si>
    <t>Other Externally Restricted Assets</t>
  </si>
  <si>
    <t xml:space="preserve">Passenger Airline CPE (line 1.6/16.1) </t>
  </si>
  <si>
    <t>Repairs and Maintenance</t>
  </si>
  <si>
    <t xml:space="preserve">Marketing/Advertising/Promotions </t>
  </si>
  <si>
    <t>6.7</t>
  </si>
  <si>
    <t>No specific regulation</t>
  </si>
  <si>
    <t>Light-handed regulation</t>
  </si>
  <si>
    <t>Hectares</t>
  </si>
  <si>
    <t>Tunisian Dinar (TND)</t>
  </si>
  <si>
    <t>Swedish Krona (SEK)</t>
  </si>
  <si>
    <t>Singapore Dollar (SGD)</t>
  </si>
  <si>
    <t>Philippine Peso (PHP)</t>
  </si>
  <si>
    <t>Norwegian Krone (NOK)</t>
  </si>
  <si>
    <t>New Zealand Dollar (NZD)</t>
  </si>
  <si>
    <t>Moldovan Leu (MDL)</t>
  </si>
  <si>
    <t>Mexican Peso (MXN)</t>
  </si>
  <si>
    <t>Kuwaiti Dinar (KWD)</t>
  </si>
  <si>
    <t>Iranian Rial (IRR)</t>
  </si>
  <si>
    <t>Indian Rupee (INR)</t>
  </si>
  <si>
    <t>Iceland Krona (ISK)</t>
  </si>
  <si>
    <t>Guyana Dollar (GYD)</t>
  </si>
  <si>
    <t>Euro (EUR)</t>
  </si>
  <si>
    <t>Egyptian Pound (EGP)</t>
  </si>
  <si>
    <t>Dominican Peso (DOP)</t>
  </si>
  <si>
    <t>Danish Krone (DKK)</t>
  </si>
  <si>
    <t>Czech Koruna (CZK)</t>
  </si>
  <si>
    <t>Colombian Peso (COP)</t>
  </si>
  <si>
    <t>Canadian Dollar (CAD)</t>
  </si>
  <si>
    <t>Bulgarian Lev (BGN)</t>
  </si>
  <si>
    <t>Brazilian Real (BRL)</t>
  </si>
  <si>
    <t>Belize Dollar (BZD)</t>
  </si>
  <si>
    <t>Bahraini Dinar (BHD)</t>
  </si>
  <si>
    <t>Bahamian Dollar (BSD)</t>
  </si>
  <si>
    <t>Australian Dollar (AUD)</t>
  </si>
  <si>
    <t>Armenian Dram (AMD)</t>
  </si>
  <si>
    <t>Argentine Peso (ARS)</t>
  </si>
  <si>
    <t>Algerian Dinar (DZD)</t>
  </si>
  <si>
    <t>9.1.2</t>
  </si>
  <si>
    <t>9.1.1</t>
  </si>
  <si>
    <t xml:space="preserve">Debt outstanding </t>
  </si>
  <si>
    <t>Interest expenses</t>
  </si>
  <si>
    <t>Lease, rent, concession fee payments</t>
  </si>
  <si>
    <t>Insurance, claims, settlements</t>
  </si>
  <si>
    <t>Communications, utilities, energy &amp; waste</t>
  </si>
  <si>
    <t>Interest income</t>
  </si>
  <si>
    <t>Advertising</t>
  </si>
  <si>
    <t>Cargo (or freight) charges</t>
  </si>
  <si>
    <t>Parking charges</t>
  </si>
  <si>
    <t>Landing charges</t>
  </si>
  <si>
    <t>Management</t>
  </si>
  <si>
    <t>3.1.2</t>
  </si>
  <si>
    <t>3.1.1</t>
  </si>
  <si>
    <t>The following convention should be used in reporting values in this questionnaire:</t>
  </si>
  <si>
    <t>INSTRUCTIONS:</t>
  </si>
  <si>
    <r>
      <t>O&amp;D/Connecting  Passengers</t>
    </r>
    <r>
      <rPr>
        <sz val="10"/>
        <color indexed="12"/>
        <rFont val="Arial"/>
        <family val="2"/>
      </rPr>
      <t xml:space="preserve"> </t>
    </r>
  </si>
  <si>
    <t>Duty Free</t>
  </si>
  <si>
    <r>
      <t xml:space="preserve">Duty Free.  </t>
    </r>
    <r>
      <rPr>
        <sz val="10"/>
        <rFont val="Arial"/>
        <family val="2"/>
      </rPr>
      <t xml:space="preserve">Enter all concessions revenues/fees to the airport from  duty free concessionaires located in the terminals or at the airside on this line. </t>
    </r>
  </si>
  <si>
    <t>Contact Name</t>
  </si>
  <si>
    <t xml:space="preserve">Title </t>
  </si>
  <si>
    <t>Email Address</t>
  </si>
  <si>
    <t xml:space="preserve">Phone Number </t>
  </si>
  <si>
    <r>
      <t>Total Non-Aeronautical Operating Revenue</t>
    </r>
    <r>
      <rPr>
        <sz val="10"/>
        <rFont val="Arial"/>
        <family val="2"/>
      </rPr>
      <t xml:space="preserve"> </t>
    </r>
    <r>
      <rPr>
        <sz val="10"/>
        <color indexed="12"/>
        <rFont val="Arial"/>
        <family val="2"/>
      </rPr>
      <t>(G5+H3+I4+J6)</t>
    </r>
  </si>
  <si>
    <t>—</t>
  </si>
  <si>
    <t>Please report actual values only (no abridged values);</t>
  </si>
  <si>
    <t>When actual observed values are not available, produce estimated values in italics;</t>
  </si>
  <si>
    <t>When the actual reported value is nil (zero), include the value "0" in the relevant cell;</t>
  </si>
  <si>
    <t>The items with these features include the corresponding drop lists of unit measures to the right of the reported figures in Section 3.1, check boxes in Section 5</t>
  </si>
  <si>
    <t>Passengers:</t>
  </si>
  <si>
    <t>Cargo (metric tons):</t>
  </si>
  <si>
    <t>Financial figures submitted in:</t>
  </si>
  <si>
    <t>WLU:</t>
  </si>
  <si>
    <t>(please select)</t>
  </si>
  <si>
    <t>Runways (paved landing strips)</t>
  </si>
  <si>
    <t>Contact gates with air bridge (jet bridge)</t>
  </si>
  <si>
    <t>Restaurants / cafés and other F&amp;B outlets</t>
  </si>
  <si>
    <t>allocated by regulators (or specified in concession agreements)?</t>
  </si>
  <si>
    <t>to attract new air services or develop existing ones?</t>
  </si>
  <si>
    <t>Total personnel employed by airport operator</t>
  </si>
  <si>
    <t>(can be estimated by the number of issued airport security passes)</t>
  </si>
  <si>
    <t>Transfer / transit charges</t>
  </si>
  <si>
    <t>Security charges</t>
  </si>
  <si>
    <t>Terminal rentals paid by airlines for space utilization</t>
  </si>
  <si>
    <t>Comments (please type in the box below):</t>
  </si>
  <si>
    <t>Capital Costs</t>
  </si>
  <si>
    <t>Taxes &amp; Other Fees</t>
  </si>
  <si>
    <t>Total Assets</t>
  </si>
  <si>
    <t>Current Assets</t>
  </si>
  <si>
    <t>Cash and equivalent</t>
  </si>
  <si>
    <t>Total Liabilities</t>
  </si>
  <si>
    <t>9.2.1</t>
  </si>
  <si>
    <t>Management contract</t>
  </si>
  <si>
    <t>Lease or concession</t>
  </si>
  <si>
    <t>Transfer of minority ownership</t>
  </si>
  <si>
    <t>Private sector ownership and control</t>
  </si>
  <si>
    <t>Operation of parts of activities of an airport</t>
  </si>
  <si>
    <t>Angolan Kwanza (AOA)</t>
  </si>
  <si>
    <t>Barbados Dollar (BBD)</t>
  </si>
  <si>
    <t>CFA Franc (XOF)</t>
  </si>
  <si>
    <t>Bermuda Dollar (BMD)</t>
  </si>
  <si>
    <t>Botswana Pula (BWP)</t>
  </si>
  <si>
    <t>Brunei Dollar (BND)</t>
  </si>
  <si>
    <t>Burundi Franc (BIF)</t>
  </si>
  <si>
    <t>Cambodian Riel (KHR)</t>
  </si>
  <si>
    <t>Chilean Peso (CLP)</t>
  </si>
  <si>
    <t>Cuban Peso (CUP)</t>
  </si>
  <si>
    <t>El Salvador Colon (SVC)</t>
  </si>
  <si>
    <t>Ethiopian Birr (ETB)</t>
  </si>
  <si>
    <t>CFP Franc (XPF)</t>
  </si>
  <si>
    <t>Gambian Dalasi (GMD)</t>
  </si>
  <si>
    <t>Georgian Lari (GEL)</t>
  </si>
  <si>
    <t>Guinean Franc (GNF)</t>
  </si>
  <si>
    <t>Iraqi Dinar (IQD)</t>
  </si>
  <si>
    <t>Jamaican Dollar (JMD)</t>
  </si>
  <si>
    <t>Japanese Yen (JPY)</t>
  </si>
  <si>
    <t>Jordanian Dinar (JOD)</t>
  </si>
  <si>
    <t>Kenyan Shilling (KES)</t>
  </si>
  <si>
    <t>Latvian Lats (LVL)</t>
  </si>
  <si>
    <t>Lebanese Pound (LBP)</t>
  </si>
  <si>
    <t>Lesotho Loti (LSL)</t>
  </si>
  <si>
    <t>Liberian Dollar (LRD)</t>
  </si>
  <si>
    <t>Libyan Dinar (LYD)</t>
  </si>
  <si>
    <t>Swiss Franc (CHF)</t>
  </si>
  <si>
    <t>Macao Pataca (MOP)</t>
  </si>
  <si>
    <t>Malawi Kwacha (MWK)</t>
  </si>
  <si>
    <t>Myanmar Kyat (MMK)</t>
  </si>
  <si>
    <t>Nepalese Rupee (NPR)</t>
  </si>
  <si>
    <t>Netherlands Antilles Guilder (ANG)</t>
  </si>
  <si>
    <t>Nicaragua Cordoba Oro (NIO)</t>
  </si>
  <si>
    <t>Pakistani Rupee (PKR)</t>
  </si>
  <si>
    <t>Papua New Guinea Kina (PGK)</t>
  </si>
  <si>
    <t>Yemeni Rial (YER)</t>
  </si>
  <si>
    <t>Romanian Leu (RON)</t>
  </si>
  <si>
    <t>Serbian Dinar (RSD)</t>
  </si>
  <si>
    <t>Seychelles Rupee (SCR)</t>
  </si>
  <si>
    <t>Somali Shilling (SOS)</t>
  </si>
  <si>
    <t>Sudanese Pound (SDG)</t>
  </si>
  <si>
    <t>Swaziland Lilangeni (SZL)</t>
  </si>
  <si>
    <t>Syrian Pound (SYP)</t>
  </si>
  <si>
    <t>Thai Baht (THB)</t>
  </si>
  <si>
    <t>Turkish Lira (TRY)</t>
  </si>
  <si>
    <t>Vanuatu Vatu (VUV)</t>
  </si>
  <si>
    <t>Square Feet</t>
  </si>
  <si>
    <t>Square Yards</t>
  </si>
  <si>
    <t>Square Meters</t>
  </si>
  <si>
    <t>Square Kilometers</t>
  </si>
  <si>
    <t>Square Miles</t>
  </si>
  <si>
    <t>1 Units</t>
  </si>
  <si>
    <t>10 Tens</t>
  </si>
  <si>
    <t>100 Hundreds</t>
  </si>
  <si>
    <t>1,000 Thousands</t>
  </si>
  <si>
    <t>10,000 Tens  of Thousands</t>
  </si>
  <si>
    <t>100,000 Hundreds of Thousands (Lakhs)</t>
  </si>
  <si>
    <t>1,000,000 Millions</t>
  </si>
  <si>
    <t>10,000,000 Tens of Millions (Crores)</t>
  </si>
  <si>
    <t>100,000,000 Thousand lakhs or 100 million or 10 crore</t>
  </si>
  <si>
    <t>1,000,000,000 Billions</t>
  </si>
  <si>
    <t xml:space="preserve">Price cap </t>
  </si>
  <si>
    <t>Revenue cap</t>
  </si>
  <si>
    <t>Rate of return</t>
  </si>
  <si>
    <t>Cost recovery</t>
  </si>
  <si>
    <t>Yes</t>
  </si>
  <si>
    <t>No</t>
  </si>
  <si>
    <t>AAA</t>
  </si>
  <si>
    <t>KK1a</t>
  </si>
  <si>
    <t>KK1b</t>
  </si>
  <si>
    <t>KK1c</t>
  </si>
  <si>
    <t>KK2</t>
  </si>
  <si>
    <t>KK3</t>
  </si>
  <si>
    <t>KK3a</t>
  </si>
  <si>
    <t>KK3b</t>
  </si>
  <si>
    <t>KK4</t>
  </si>
  <si>
    <t>KK4c</t>
  </si>
  <si>
    <t>KK5</t>
  </si>
  <si>
    <t>KK5a</t>
  </si>
  <si>
    <t>KK5c</t>
  </si>
  <si>
    <t>KK6</t>
  </si>
  <si>
    <t>KK6a</t>
  </si>
  <si>
    <t>KK6b</t>
  </si>
  <si>
    <t>KK7</t>
  </si>
  <si>
    <t>KK7a</t>
  </si>
  <si>
    <t>KK7b</t>
  </si>
  <si>
    <t>KK8</t>
  </si>
  <si>
    <t>KK8a</t>
  </si>
  <si>
    <t>KK8b</t>
  </si>
  <si>
    <t>KK9</t>
  </si>
  <si>
    <t>KK9a</t>
  </si>
  <si>
    <t>KK9b</t>
  </si>
  <si>
    <t>KK10</t>
  </si>
  <si>
    <t>KK10a</t>
  </si>
  <si>
    <t>KK10b</t>
  </si>
  <si>
    <t>KK11</t>
  </si>
  <si>
    <t>KK12</t>
  </si>
  <si>
    <t>KK12a</t>
  </si>
  <si>
    <t>KK12c</t>
  </si>
  <si>
    <t>KK13</t>
  </si>
  <si>
    <t>KK13a</t>
  </si>
  <si>
    <t>KK13b</t>
  </si>
  <si>
    <t>KK13c</t>
  </si>
  <si>
    <t>KK14</t>
  </si>
  <si>
    <t>KK15</t>
  </si>
  <si>
    <t>KK16</t>
  </si>
  <si>
    <t>KK16a</t>
  </si>
  <si>
    <t>KK16b</t>
  </si>
  <si>
    <t>KK16c</t>
  </si>
  <si>
    <t>KK17</t>
  </si>
  <si>
    <t>KK17a</t>
  </si>
  <si>
    <t>KK17b</t>
  </si>
  <si>
    <t>KK17c</t>
  </si>
  <si>
    <t>KK18</t>
  </si>
  <si>
    <t>KK18a</t>
  </si>
  <si>
    <t>KK18c</t>
  </si>
  <si>
    <t>KK19</t>
  </si>
  <si>
    <t>KK19a</t>
  </si>
  <si>
    <t>KK19c</t>
  </si>
  <si>
    <t>KK20</t>
  </si>
  <si>
    <t>KK20a</t>
  </si>
  <si>
    <t>KK20c</t>
  </si>
  <si>
    <t>KK21</t>
  </si>
  <si>
    <t>KK21a</t>
  </si>
  <si>
    <t>KK21c</t>
  </si>
  <si>
    <t>KK22</t>
  </si>
  <si>
    <t>KK23a</t>
  </si>
  <si>
    <t>KK23c</t>
  </si>
  <si>
    <t>KK24a</t>
  </si>
  <si>
    <t>KK24c</t>
  </si>
  <si>
    <t>KK25</t>
  </si>
  <si>
    <t>KK26</t>
  </si>
  <si>
    <t>MM1a</t>
  </si>
  <si>
    <t>MM1b</t>
  </si>
  <si>
    <t>MM1c</t>
  </si>
  <si>
    <t>MM2a</t>
  </si>
  <si>
    <t>MM2b</t>
  </si>
  <si>
    <t>MM2c</t>
  </si>
  <si>
    <t>MM3a</t>
  </si>
  <si>
    <t>MM3b</t>
  </si>
  <si>
    <t>MM3c</t>
  </si>
  <si>
    <t>MM6</t>
  </si>
  <si>
    <t>MM7</t>
  </si>
  <si>
    <t>MM8</t>
  </si>
  <si>
    <t>MM12</t>
  </si>
  <si>
    <t>MM13</t>
  </si>
  <si>
    <t>MM14</t>
  </si>
  <si>
    <t>MM15</t>
  </si>
  <si>
    <t>MM16</t>
  </si>
  <si>
    <t>MM17</t>
  </si>
  <si>
    <t>MM18</t>
  </si>
  <si>
    <t>MM19</t>
  </si>
  <si>
    <t>MM20</t>
  </si>
  <si>
    <t>MM21</t>
  </si>
  <si>
    <t>MM22</t>
  </si>
  <si>
    <t>MM23</t>
  </si>
  <si>
    <t>MM24</t>
  </si>
  <si>
    <t>MM25</t>
  </si>
  <si>
    <t>MM30a</t>
  </si>
  <si>
    <t>MM30b</t>
  </si>
  <si>
    <t>MM31a</t>
  </si>
  <si>
    <t>MM31b</t>
  </si>
  <si>
    <t>MM32a</t>
  </si>
  <si>
    <t>MM32b</t>
  </si>
  <si>
    <t>MM33a</t>
  </si>
  <si>
    <t>MM33b</t>
  </si>
  <si>
    <t>MM34a</t>
  </si>
  <si>
    <t>MM34b</t>
  </si>
  <si>
    <t>MM35a</t>
  </si>
  <si>
    <t>MM35b</t>
  </si>
  <si>
    <t>MM36a</t>
  </si>
  <si>
    <t>MM36b</t>
  </si>
  <si>
    <t>ACI Code (Excel)</t>
  </si>
  <si>
    <t>ACI Code (Access)</t>
  </si>
  <si>
    <t>Survey Page</t>
  </si>
  <si>
    <t>New FAA Form 127</t>
  </si>
  <si>
    <t>Stmt of Revs Exps</t>
  </si>
  <si>
    <t>Cap &amp; Ops Stats</t>
  </si>
  <si>
    <t>Debt</t>
  </si>
  <si>
    <t>Survey Questions</t>
  </si>
  <si>
    <t>1.4 - Federal inspection fees</t>
  </si>
  <si>
    <t>1.5 - Other passenger aeronautical fees</t>
  </si>
  <si>
    <t>2.6 - Fuel sales net profit/loss or fuel flowage fees</t>
  </si>
  <si>
    <t>4.6 - Parking and ground transportation</t>
  </si>
  <si>
    <t>6.1 - Operating Expenses-Personnel compensation and benefits</t>
  </si>
  <si>
    <t>6.7 - Subtotal</t>
  </si>
  <si>
    <t>11.1 - Long term bonds (GA, GARB, PFC, etc)</t>
  </si>
  <si>
    <t>14.2 - Proceeds from sale of property</t>
  </si>
  <si>
    <t>15.1 - Debt service, excluding coverage</t>
  </si>
  <si>
    <t>15.2 - Debt service, net of PFCs and Offsets</t>
  </si>
  <si>
    <t>16.1 - Operating Statistics-Enplanements</t>
  </si>
  <si>
    <t>16.2 - Operating Statistics-Landed weights in pounds</t>
  </si>
  <si>
    <t>16.3 - Operating Statistics-Signatory landing fee rate per 1,000 lbs</t>
  </si>
  <si>
    <t>16.4 - Operating Statistics Annual aircraft operations</t>
  </si>
  <si>
    <t>16.5 - Operating Statistics-Passenger Airline cost per enplanement (line 1.6/16.1)</t>
  </si>
  <si>
    <t>16.6 - Operating Statistics-Actual full time equivelents at end of year</t>
  </si>
  <si>
    <t>16.7 - Operating Statistics-Security and law enforement costs</t>
  </si>
  <si>
    <t>16.8 - Operating Statistics-ARFF costs</t>
  </si>
  <si>
    <t>16.9 - Operating Statistics-Repair and Maintenance</t>
  </si>
  <si>
    <t>16.10 - Operating Statistics-Marketing/ Advertizing/Promotions</t>
  </si>
  <si>
    <t>A1 - Domestic Passenger Airline Landing Fees</t>
  </si>
  <si>
    <t>A2 - Int'l Passenger Airline Landing Fees</t>
  </si>
  <si>
    <t>A3 - Cargo (Non-Passenger) Airline Landing Fees</t>
  </si>
  <si>
    <t>A6 - Total Landing Fees</t>
  </si>
  <si>
    <t>C1 - Terminal Area Rentals, Utilities &amp; Other Fees</t>
  </si>
  <si>
    <t>C2 - Federal Inspection System/Int'l Fees</t>
  </si>
  <si>
    <t>C3 - Terminal Area Apron &amp; Tie Down Fees</t>
  </si>
  <si>
    <t>C4 - Baggage System Fees (revenues, no expenses)</t>
  </si>
  <si>
    <t>C5 - Automated People Mover Intra-terminals Fees</t>
  </si>
  <si>
    <t>C6 - Security Reimbursements from Airlines</t>
  </si>
  <si>
    <t>C7 - Other Terminal Area Fees</t>
  </si>
  <si>
    <t>C8 - Total Terminal Area Passenger Airline Fees</t>
  </si>
  <si>
    <t>D1 - FBO Revenue: Contract or Sponsor Operated</t>
  </si>
  <si>
    <t>D2 - Hangar &amp; Cargo Rentals &amp; Ground Leases</t>
  </si>
  <si>
    <t>D3 - Aviation Fuel Tax Retained for Airport Use</t>
  </si>
  <si>
    <t>D4 - Fuel Sales Net Profit (Loss) or Fuel Flowage Fees</t>
  </si>
  <si>
    <t>D5 - Security Reimbursments from Fed. Govt</t>
  </si>
  <si>
    <t>D6 - General Aviation Miscellaneous Fees (excludes landing fees A5)</t>
  </si>
  <si>
    <t>D7 - Other</t>
  </si>
  <si>
    <t>D8 - Total Other Aeronautical Revenue</t>
  </si>
  <si>
    <t>E1 - Total Aeronautical Revenue (A6+C8+D7)</t>
  </si>
  <si>
    <t>F1 - Total Passenger Airline Revenue (A1 +A2+C8)</t>
  </si>
  <si>
    <t>G1 - Terminal Concessions Revenues-Food and Beverage</t>
  </si>
  <si>
    <t>G2 - Terminal Concessions Revenues-Retail</t>
  </si>
  <si>
    <t>G3 - Terminal Concessions Revenues-Duty Free</t>
  </si>
  <si>
    <t>G4 - Terminal Concessions Revenues-Services and Other Terminal Concessions</t>
  </si>
  <si>
    <t>G5 - Total Terminal Concession Revenue</t>
  </si>
  <si>
    <t>H1 - On-Airport Rental Car Revenues to Airport</t>
  </si>
  <si>
    <t>H2 - Off Airport Rental Car Revenues to Airport</t>
  </si>
  <si>
    <t>H3 - Total Rental Car Revenues</t>
  </si>
  <si>
    <t>I1 - On Airport Parking and Valet Revenues</t>
  </si>
  <si>
    <t>I3 - Off Airport Parking/Valet Access Fees to Airport</t>
  </si>
  <si>
    <t>I4 - Total Public Parking &amp; Ground Transportation Revenues</t>
  </si>
  <si>
    <t>J1 - Hotel Revenues (income to Airport)</t>
  </si>
  <si>
    <t>J2 - Ground Rents/Facilities Leases (excludes aeronautical &amp; car rental)</t>
  </si>
  <si>
    <t>J3 - Utilities Revenues (excludes aeronautical &amp; car rental)</t>
  </si>
  <si>
    <t>J5 - Other (Empl. Parking Decals, MEMA In., Parking Fines, Etc.)</t>
  </si>
  <si>
    <t>J6 - Total Other Non-Aeronautical Operating Revenues</t>
  </si>
  <si>
    <t>K1 - Total Non-Aeronautical Operating Revenue (G4+H3+I4+J6)</t>
  </si>
  <si>
    <t>L1 - Total Operating Revenue (E1+K1)</t>
  </si>
  <si>
    <t>M1 - Operating Expenses-Personnel Compensation and Benefits</t>
  </si>
  <si>
    <t>M5 - Operating Expenses-Insurance, Claims &amp; Settlements</t>
  </si>
  <si>
    <t>M6 - Operating Expenses-General and Administrative Expenses</t>
  </si>
  <si>
    <t>M6a - Canada Lease Rent</t>
  </si>
  <si>
    <t>M7 - Other Operating Expenses (Moter Veh. Ops, Grants, Subsidies &amp; Fixed Charges)</t>
  </si>
  <si>
    <t>M8 - Total Operating Expenses, Excluding Depreciation</t>
  </si>
  <si>
    <t>N1 - Net Operating Income (Loss) Before Depreciation (L1-M8)</t>
  </si>
  <si>
    <t>O1 - Depreciation</t>
  </si>
  <si>
    <t>P1 - Net Operating Income (Loss) (N1-O1)</t>
  </si>
  <si>
    <t>Q1 - Non Operating Revenues-Interest Income</t>
  </si>
  <si>
    <t>Q2 - Non Operating Revenues-Grant Receipts</t>
  </si>
  <si>
    <t>Q3 - Non Operating Revenues-Passenger Facility Charges/Airport Improvement Fee (Canada)</t>
  </si>
  <si>
    <t>Q4 - Non Operating Revenues-Rental Car Customer Facility Charge (CFC)</t>
  </si>
  <si>
    <t>Q5 - Non Operating Revenues-Interest Expense</t>
  </si>
  <si>
    <t>Q6 - Non Operating Revenues-Capital Contributions (Payments)</t>
  </si>
  <si>
    <t>Q7 - Non Operating Revenues-Extraordinary Income (Loss)</t>
  </si>
  <si>
    <t>Q8 - Asset Divestment</t>
  </si>
  <si>
    <t>Q9 - Other Non Operating Revenues</t>
  </si>
  <si>
    <t>Q10 - Total Non Operating Revenue and Expense, Net</t>
  </si>
  <si>
    <t>R - Net Income (Loss)/Change in Net Assets (P1+Q10)</t>
  </si>
  <si>
    <t>S1 - Total Unrestricted Cash and Investments</t>
  </si>
  <si>
    <t>S2 - Total Restricted Cash and Investments</t>
  </si>
  <si>
    <t>S3 - New Sources of Cash - New Bond Proceeds (net of issuance costs, excludes refundings)</t>
  </si>
  <si>
    <t>S4 - New Sources of Cash - Sale of Property</t>
  </si>
  <si>
    <t>T1 - Capital Expenditure and Construction in Progress-Airfield</t>
  </si>
  <si>
    <t>T2 - Capital Expenditure and Construction in Progress-Terminal</t>
  </si>
  <si>
    <t>T3 - Capital Expenditure and Construction in Progress-Parking</t>
  </si>
  <si>
    <t>T4 - Capital Expenditure and Construction in Progress-Roadways, Rail and Transit</t>
  </si>
  <si>
    <t>T5 - Other Capital Expenditure and Construction in Progress (Landside &amp; Various)</t>
  </si>
  <si>
    <t>T6 - Total Capital Expenditures</t>
  </si>
  <si>
    <t>U1 - Net Assets invested in capital assets, net of related debt</t>
  </si>
  <si>
    <t>V1 - Enplaned Passengers - Domestic</t>
  </si>
  <si>
    <t>V2 - Enplaned Passengers - Int'l</t>
  </si>
  <si>
    <t>V3 - Total Enplaned Passengers</t>
  </si>
  <si>
    <t>W1 - Total Domestic Passengers</t>
  </si>
  <si>
    <t>W2 - Total Int'l Passengers</t>
  </si>
  <si>
    <t>W2a - Transborder (Canadian Airports Only)</t>
  </si>
  <si>
    <t>W3 - Total Passengers</t>
  </si>
  <si>
    <t>W4 - Percent Originating Passengers</t>
  </si>
  <si>
    <t>W5 - Percent Destinating Passengers</t>
  </si>
  <si>
    <t>W6 - Percent Connecting Passengers</t>
  </si>
  <si>
    <t>X1 - Domestic Passenger Landed Weights</t>
  </si>
  <si>
    <t>X2 - Int'l Passenger Landed Weights</t>
  </si>
  <si>
    <t>X3 - Cargo Landed Weights</t>
  </si>
  <si>
    <t>X4 - Total Landed Weights</t>
  </si>
  <si>
    <t>Y1 - Signatory Rate per 1,000 lbs</t>
  </si>
  <si>
    <t>Y2 - Non-Signatory Rate per 1,000 lbs</t>
  </si>
  <si>
    <t>Y3 - Effective or Blended Average Terminal Rental Rate</t>
  </si>
  <si>
    <t>YY1 - Security and law enforcement costs</t>
  </si>
  <si>
    <t>YY2 - ARFF costs</t>
  </si>
  <si>
    <t>YY3 - Repair and Maintenance (all facilities/systems)</t>
  </si>
  <si>
    <t>YY4 - Marketing/promotional costs</t>
  </si>
  <si>
    <t>Z1 - Domestic Passenger Airline Aircraft Operations</t>
  </si>
  <si>
    <t>Z2 - Int'l Passenger Airline Aircraft Operation</t>
  </si>
  <si>
    <t>Z3 - Total Passenger Airline Aircraft Operations</t>
  </si>
  <si>
    <t>Z4 - Cargo Aircraft Operations</t>
  </si>
  <si>
    <t>Z5 - Military Aircraft Operations</t>
  </si>
  <si>
    <t>Z6 - General Aviation Aircraft Operations</t>
  </si>
  <si>
    <t>Z7 - Total Annual Aircraft Operations</t>
  </si>
  <si>
    <t>Z8 - Number of Non-Stop Destinations</t>
  </si>
  <si>
    <t>ZZ1 - Number of FTEs (FT and PT on Airport payroll at end of year)</t>
  </si>
  <si>
    <t xml:space="preserve">K2 - Landing Fee Rate </t>
  </si>
  <si>
    <t>K3 - Total Passenger Airline Revenue</t>
  </si>
  <si>
    <t>K3a - Per Enplanement</t>
  </si>
  <si>
    <t>K3b - Per Passenger Airline Operation</t>
  </si>
  <si>
    <t>K4 - Non Passenger Airline Aeronautical Revenue</t>
  </si>
  <si>
    <t>K4c - Per Total Operation</t>
  </si>
  <si>
    <t>K5 - Total Aeronautical Revenues</t>
  </si>
  <si>
    <t>K5c - Per Total Operation</t>
  </si>
  <si>
    <t>K6 - Total Concession Revenue</t>
  </si>
  <si>
    <t>K6a - Per Enplanement</t>
  </si>
  <si>
    <t>K6b - Per Passenger Airline Operation</t>
  </si>
  <si>
    <t>K7 - Total Rental Car Facility Revenue</t>
  </si>
  <si>
    <t>K7a - Per Enplanement</t>
  </si>
  <si>
    <t>K7b - Per Passenger Airline Operation</t>
  </si>
  <si>
    <t>K8 - Total Public Parking and Ground Transportation Revenue</t>
  </si>
  <si>
    <t>K8a - Per Enplanement</t>
  </si>
  <si>
    <t>K8b - Per Passenger Airline Operation</t>
  </si>
  <si>
    <t>K9 - Total Hotel Revenue</t>
  </si>
  <si>
    <t>K9a - Per Enplanement</t>
  </si>
  <si>
    <t>K9b - Per Passenger Airline Operation</t>
  </si>
  <si>
    <t>K10 - Total Non Aeronautical Passenger Related Revenue</t>
  </si>
  <si>
    <t>K10a - Per Enplanement</t>
  </si>
  <si>
    <t>K10b - Per Passenger Airline Operation</t>
  </si>
  <si>
    <t>K12 - Total Non Passenger Airline Operating Revenue</t>
  </si>
  <si>
    <t>K12a - Per Enplanement</t>
  </si>
  <si>
    <t>K12c - Per Total Operation</t>
  </si>
  <si>
    <t>K13 - Total Operating Revenues</t>
  </si>
  <si>
    <t>K13a - Per Enplanement</t>
  </si>
  <si>
    <t>K13b - Per Passenger Airline Ops</t>
  </si>
  <si>
    <t>K13c - Per Total Operation</t>
  </si>
  <si>
    <t>K14 - Percent of Operating Revenues Paid by Passenger Airlines</t>
  </si>
  <si>
    <t>K15 - Percent of Operating Revenues Paid from Other Sources</t>
  </si>
  <si>
    <t xml:space="preserve">K16 - Personnel Expense (Salary + Fringe Benefits) </t>
  </si>
  <si>
    <t>K16a - Per Enplanement</t>
  </si>
  <si>
    <t>K16b - Per Passenger Airline Ops</t>
  </si>
  <si>
    <t>K16c - Per Total Operation</t>
  </si>
  <si>
    <t>K17 - Total Operating Expenses</t>
  </si>
  <si>
    <t>K17a - Per Enplanement</t>
  </si>
  <si>
    <t>K17b - Per Passenger Airline Ops</t>
  </si>
  <si>
    <t>K17c - Per Total Operation</t>
  </si>
  <si>
    <t>K18 - Total Debt Outstanding</t>
  </si>
  <si>
    <t>K18a - Per Enplanement</t>
  </si>
  <si>
    <t>K18c - Per Total Operation</t>
  </si>
  <si>
    <t>K19a - Per Enplanement</t>
  </si>
  <si>
    <t>K19c - Per Total Operation</t>
  </si>
  <si>
    <t>K20a - Per Enplanement</t>
  </si>
  <si>
    <t>K20c - Per Total Operation</t>
  </si>
  <si>
    <t>K21a - Per Enplanement</t>
  </si>
  <si>
    <t>K21c - Per Total Operation</t>
  </si>
  <si>
    <r>
      <t>J4 - Other</t>
    </r>
    <r>
      <rPr>
        <strike/>
        <sz val="8"/>
        <color theme="1"/>
        <rFont val="Arial"/>
        <family val="2"/>
      </rPr>
      <t xml:space="preserve"> </t>
    </r>
    <r>
      <rPr>
        <sz val="8"/>
        <color theme="1"/>
        <rFont val="Arial"/>
        <family val="2"/>
      </rPr>
      <t>(Sale of Motorvehicle &amp; Specs, Delinq. Acct Penalties, Etc.)</t>
    </r>
  </si>
  <si>
    <t xml:space="preserve">Retail (Do not include duty free) </t>
  </si>
  <si>
    <t>G1-G5</t>
  </si>
  <si>
    <r>
      <t xml:space="preserve">Retail -  </t>
    </r>
    <r>
      <rPr>
        <sz val="10"/>
        <rFont val="Arial"/>
        <family val="2"/>
      </rPr>
      <t xml:space="preserve">Enter all concessions revenues/fees to the airport from retail concessionaires located in the terminals or at the airside on this line. </t>
    </r>
  </si>
  <si>
    <r>
      <rPr>
        <b/>
        <sz val="10"/>
        <color indexed="12"/>
        <rFont val="Arial"/>
        <family val="2"/>
      </rPr>
      <t>Air Operations Area (AOA):</t>
    </r>
    <r>
      <rPr>
        <sz val="10"/>
        <color indexed="12"/>
        <rFont val="Arial"/>
        <family val="2"/>
      </rPr>
      <t xml:space="preserve"> all airport areas where aircraft can operate, either under their own power or while in tow.  The AOA includes runways, taxiways, and apron areas.</t>
    </r>
  </si>
  <si>
    <r>
      <t xml:space="preserve">Originating and Destination Passengers: </t>
    </r>
    <r>
      <rPr>
        <sz val="10"/>
        <color indexed="12"/>
        <rFont val="Arial"/>
        <family val="2"/>
      </rPr>
      <t>A passenger who starts and/or ends their journey at the specified airport, rather than connecting that go on to another destination.</t>
    </r>
  </si>
  <si>
    <t>Unit of measurement</t>
  </si>
  <si>
    <t>Total number of people working at the airport site</t>
  </si>
  <si>
    <t>(i.e. employed by other companies and airport operator)</t>
  </si>
  <si>
    <t>Noise and environmental charges</t>
  </si>
  <si>
    <t>Food and beverage</t>
  </si>
  <si>
    <t>Rental car</t>
  </si>
  <si>
    <t>Other concession revenue</t>
  </si>
  <si>
    <t>Other items</t>
  </si>
  <si>
    <t>Depreciation/amortization of property, plant &amp; equipment</t>
  </si>
  <si>
    <t xml:space="preserve">Other capital costs </t>
  </si>
  <si>
    <t>Short term debt (less than one year)</t>
  </si>
  <si>
    <t>9.2.2</t>
  </si>
  <si>
    <t>Terminal buildings (owned by airport)</t>
  </si>
  <si>
    <t>Equipment and vehicles</t>
  </si>
  <si>
    <t>Other facilities</t>
  </si>
  <si>
    <t>U.S. Dollar (USD)</t>
  </si>
  <si>
    <t>Afghan Afghani (AFN)</t>
  </si>
  <si>
    <t>Albanian Lek (ALL)</t>
  </si>
  <si>
    <t>Government approval</t>
  </si>
  <si>
    <t>Aruban Florin (AWG)</t>
  </si>
  <si>
    <t>Azeri Manat (AZN)</t>
  </si>
  <si>
    <t>Bangladeshi Taka (BDT)</t>
  </si>
  <si>
    <t>Belarusian Rubel (BYR)</t>
  </si>
  <si>
    <t>Bhutanese Ngultrum (BTN)</t>
  </si>
  <si>
    <t>Bolivian Boliviano (BOB)</t>
  </si>
  <si>
    <t>Bosnia And Herzegovina Convertible Mark (BAM)</t>
  </si>
  <si>
    <t>Cabo Verde Escudo (CVE)</t>
  </si>
  <si>
    <t>Cayman Islands Dollar (KYD)</t>
  </si>
  <si>
    <t>Chinese Yuan (CNY)</t>
  </si>
  <si>
    <t>Comorian Franc (KMF)</t>
  </si>
  <si>
    <t>Congolese Franc (CDF)</t>
  </si>
  <si>
    <t>Costa Rican Colon (CRC)</t>
  </si>
  <si>
    <t>Croatian Kuna (HRK)</t>
  </si>
  <si>
    <t>Democratic People'S Republic Of Korean Won (KPW)</t>
  </si>
  <si>
    <t>Djibouti Franc (DJF)</t>
  </si>
  <si>
    <t>East Caribbean Dollar (XCD)</t>
  </si>
  <si>
    <t>Eritrean Nakfa (ERN)</t>
  </si>
  <si>
    <t>Fijian Dollar (FJD)</t>
  </si>
  <si>
    <t>Ghanaian Cedi (GHS)</t>
  </si>
  <si>
    <t>Guatemalan Quetzal (GTQ)</t>
  </si>
  <si>
    <t>Haitian Gourde (HTG)</t>
  </si>
  <si>
    <t>Honduran Lempira (HNL)</t>
  </si>
  <si>
    <t>Hong Kong Dollar (HKD)</t>
  </si>
  <si>
    <t>Hungarian Forint (HUF)</t>
  </si>
  <si>
    <t>Indonesian Rupiah (IDR)</t>
  </si>
  <si>
    <t>Kazakh Tenge (KZT)</t>
  </si>
  <si>
    <t>Korean Won (KRW)</t>
  </si>
  <si>
    <t>Kyrgyz Som (KGS)</t>
  </si>
  <si>
    <t>Lao Kip (LAK)</t>
  </si>
  <si>
    <t>Lithuanian Litas (LTL)</t>
  </si>
  <si>
    <t>Macedonian Denar (MKD)</t>
  </si>
  <si>
    <t>Malagasy Ariary (MGA)</t>
  </si>
  <si>
    <t>Malaysian Ringgit (MYR)</t>
  </si>
  <si>
    <t>Maldivian Rufiyaa (MVR)</t>
  </si>
  <si>
    <t>Mauritanian Ouguiya (MRO)</t>
  </si>
  <si>
    <t>Mauritian Rupee (MUR)</t>
  </si>
  <si>
    <t>Mongolian Tugrik (MNT)</t>
  </si>
  <si>
    <t>Moroccan Dirham (MAD)</t>
  </si>
  <si>
    <t>Mozambican Metical (MZN)</t>
  </si>
  <si>
    <t>Namibian Dollar (NAD)</t>
  </si>
  <si>
    <t>Netherlands Antillean Guilder (ANG)</t>
  </si>
  <si>
    <t>Nicaraguan Gold Cordoba (XAU)</t>
  </si>
  <si>
    <t>Nigerian Naira (NGN)</t>
  </si>
  <si>
    <t>Panamanian Balboa (PAB)</t>
  </si>
  <si>
    <t>Paraguayan Guarani (PYG)</t>
  </si>
  <si>
    <t>Peruvian New Sol (PEN)</t>
  </si>
  <si>
    <t>Polish Zloty (PLN)</t>
  </si>
  <si>
    <t>Pound Sterling (GBP)</t>
  </si>
  <si>
    <t>Qatari Riyal (QAR)</t>
  </si>
  <si>
    <t>Rial Omani (OMR)</t>
  </si>
  <si>
    <t>Russian Ruble (RUB)</t>
  </si>
  <si>
    <t>Rwandan Franc (RWF)</t>
  </si>
  <si>
    <t>Samoan Tala (WST)</t>
  </si>
  <si>
    <t>São Tomé and Príncipe Dobra (STD)</t>
  </si>
  <si>
    <t>Saudi Arabian Riyal (SAR)</t>
  </si>
  <si>
    <t>Sierra Leonean Leone (SLL)</t>
  </si>
  <si>
    <t>Solomon Islands Dollar (SBD)</t>
  </si>
  <si>
    <t>South African Rand (ZAR)</t>
  </si>
  <si>
    <t>South Sudanese Pound (SDG)</t>
  </si>
  <si>
    <t>Sri Lankan Rupee (LKR)</t>
  </si>
  <si>
    <t>Suriname Dollar (SRD)</t>
  </si>
  <si>
    <t>Taiwan Dollar (TWD)</t>
  </si>
  <si>
    <t>Tajik Somoni (TJS)</t>
  </si>
  <si>
    <t>Tanzanian Shilling (TZS)</t>
  </si>
  <si>
    <t>Tongan Pa'Anga (TOP)</t>
  </si>
  <si>
    <t>Trinidad And Tobago Dollar (TTD)</t>
  </si>
  <si>
    <t>Turkmen Manat (TMT)</t>
  </si>
  <si>
    <t>U.A.E. Dirham (AED)</t>
  </si>
  <si>
    <t>Ugandan Shilling (UGX)</t>
  </si>
  <si>
    <t>Ukrainian Hryvnia (UAH)</t>
  </si>
  <si>
    <t>Uruguayan Peso (UYU)</t>
  </si>
  <si>
    <t>Uzbek Sum (UZS)</t>
  </si>
  <si>
    <t>Venezuelan Bolivar Fuerte (VEF)</t>
  </si>
  <si>
    <t>Vietnamese Dong (VND)</t>
  </si>
  <si>
    <t>Zambian Kwacha (ZMW)</t>
  </si>
  <si>
    <t>Car parking</t>
  </si>
  <si>
    <t>Other revenue from activities undertaken by airport</t>
  </si>
  <si>
    <t>Country Name</t>
  </si>
  <si>
    <t>Currency Name</t>
  </si>
  <si>
    <t>Currency Code</t>
  </si>
  <si>
    <t>Currency Full Name</t>
  </si>
  <si>
    <t>2004 [YR2004]</t>
  </si>
  <si>
    <t>2005 [YR2005]</t>
  </si>
  <si>
    <t>2006 [YR2006]</t>
  </si>
  <si>
    <t>2007 [YR2007]</t>
  </si>
  <si>
    <t>2008 [YR2008]</t>
  </si>
  <si>
    <t>2009 [YR2009]</t>
  </si>
  <si>
    <t>2010 [YR2010]</t>
  </si>
  <si>
    <t>2011 [YR2011]</t>
  </si>
  <si>
    <t>2012 [YR2012]</t>
  </si>
  <si>
    <t>2013 [YR2013]</t>
  </si>
  <si>
    <t>Afghanistan</t>
  </si>
  <si>
    <t>Afghan Afghani</t>
  </si>
  <si>
    <t>AFN</t>
  </si>
  <si>
    <t>..</t>
  </si>
  <si>
    <t>Albania</t>
  </si>
  <si>
    <t>Albanian Lek</t>
  </si>
  <si>
    <t>ALL</t>
  </si>
  <si>
    <t>Algeria</t>
  </si>
  <si>
    <t>Algerian Dinar</t>
  </si>
  <si>
    <t>DZD</t>
  </si>
  <si>
    <t>American Samoa</t>
  </si>
  <si>
    <t>U.S. Dollar</t>
  </si>
  <si>
    <t>USD</t>
  </si>
  <si>
    <t>Andorra</t>
  </si>
  <si>
    <t>Euro</t>
  </si>
  <si>
    <t>EUR</t>
  </si>
  <si>
    <t>Angola</t>
  </si>
  <si>
    <t>Angolan Kwanza</t>
  </si>
  <si>
    <t>AOA</t>
  </si>
  <si>
    <t>Antigua and Barbuda</t>
  </si>
  <si>
    <t>East Caribbean Dollar</t>
  </si>
  <si>
    <t>XCD</t>
  </si>
  <si>
    <t>Argentina</t>
  </si>
  <si>
    <t>Argentine Peso</t>
  </si>
  <si>
    <t>ARS</t>
  </si>
  <si>
    <t>Armenia</t>
  </si>
  <si>
    <t>Armenian Dram</t>
  </si>
  <si>
    <t>AMD</t>
  </si>
  <si>
    <t>Aruba</t>
  </si>
  <si>
    <t>Aruban Florin</t>
  </si>
  <si>
    <t>AWG</t>
  </si>
  <si>
    <t>Australia</t>
  </si>
  <si>
    <t>Australian Dollar</t>
  </si>
  <si>
    <t>AUD</t>
  </si>
  <si>
    <t>Austria</t>
  </si>
  <si>
    <t>Azerbaijan</t>
  </si>
  <si>
    <t>New Azeri Manat</t>
  </si>
  <si>
    <t>AZN</t>
  </si>
  <si>
    <t>Bahamas, The</t>
  </si>
  <si>
    <t>Bahamian Dollar</t>
  </si>
  <si>
    <t>BSD</t>
  </si>
  <si>
    <t>Bahrain</t>
  </si>
  <si>
    <t>Bahraini Dinar</t>
  </si>
  <si>
    <t>BHD</t>
  </si>
  <si>
    <t>Bangladesh</t>
  </si>
  <si>
    <t>Bangladeshi Taka</t>
  </si>
  <si>
    <t>BDT</t>
  </si>
  <si>
    <t>Barbados</t>
  </si>
  <si>
    <t>Barbados Dollar</t>
  </si>
  <si>
    <t>BBD</t>
  </si>
  <si>
    <t>Belarus</t>
  </si>
  <si>
    <t>Belarusian Rubel</t>
  </si>
  <si>
    <t>BYR</t>
  </si>
  <si>
    <t>Belgium</t>
  </si>
  <si>
    <t>Belize</t>
  </si>
  <si>
    <t>Belize Dollar</t>
  </si>
  <si>
    <t>BZD</t>
  </si>
  <si>
    <t>Benin</t>
  </si>
  <si>
    <t>CFA Franc</t>
  </si>
  <si>
    <t>XOF</t>
  </si>
  <si>
    <t>Bermuda</t>
  </si>
  <si>
    <t>Bermuda Dollar</t>
  </si>
  <si>
    <t>BMD</t>
  </si>
  <si>
    <t>Bhutan</t>
  </si>
  <si>
    <t>Bhutanese Ngultrum</t>
  </si>
  <si>
    <t>BTN</t>
  </si>
  <si>
    <t>Bolivia</t>
  </si>
  <si>
    <t>Bolivian Boliviano</t>
  </si>
  <si>
    <t>BOB</t>
  </si>
  <si>
    <t>Bosnia and Herzegovina</t>
  </si>
  <si>
    <t>Bosnia And Herzegovina Convertible Mark</t>
  </si>
  <si>
    <t>BAM</t>
  </si>
  <si>
    <t>Botswana</t>
  </si>
  <si>
    <t>Botswana Pula</t>
  </si>
  <si>
    <t>BWP</t>
  </si>
  <si>
    <t>Brazil</t>
  </si>
  <si>
    <t>Brazilian Real</t>
  </si>
  <si>
    <t>BRL</t>
  </si>
  <si>
    <t>Brunei Darussalam</t>
  </si>
  <si>
    <t>Brunei Dollar</t>
  </si>
  <si>
    <t>BND</t>
  </si>
  <si>
    <t>Bulgaria</t>
  </si>
  <si>
    <t>Bulgarian Lev</t>
  </si>
  <si>
    <t>BGN</t>
  </si>
  <si>
    <t>Burkina Faso</t>
  </si>
  <si>
    <t>Burundi</t>
  </si>
  <si>
    <t>Burundi Franc</t>
  </si>
  <si>
    <t>BIF</t>
  </si>
  <si>
    <t>Cabo Verde</t>
  </si>
  <si>
    <t>Cabo Verde Escudo</t>
  </si>
  <si>
    <t>CVE</t>
  </si>
  <si>
    <t>Cambodia</t>
  </si>
  <si>
    <t>Cambodian Riel</t>
  </si>
  <si>
    <t>KHR</t>
  </si>
  <si>
    <t>Cameroon</t>
  </si>
  <si>
    <t>Canada</t>
  </si>
  <si>
    <t>Canadian Dollar</t>
  </si>
  <si>
    <t>CAD</t>
  </si>
  <si>
    <t>Cayman Islands</t>
  </si>
  <si>
    <t>Cayman Islands Dollar</t>
  </si>
  <si>
    <t>KYD</t>
  </si>
  <si>
    <t>Central African Republic</t>
  </si>
  <si>
    <t>Chad</t>
  </si>
  <si>
    <t>Channel Islands</t>
  </si>
  <si>
    <t>Pound Sterling</t>
  </si>
  <si>
    <t>GBP</t>
  </si>
  <si>
    <t>Chile</t>
  </si>
  <si>
    <t>Chilean Peso</t>
  </si>
  <si>
    <t>CLP</t>
  </si>
  <si>
    <t>China</t>
  </si>
  <si>
    <t>Chinese Yuan</t>
  </si>
  <si>
    <t>CNY</t>
  </si>
  <si>
    <t>Colombia</t>
  </si>
  <si>
    <t>Colombian Peso</t>
  </si>
  <si>
    <t>COP</t>
  </si>
  <si>
    <t>Comoros</t>
  </si>
  <si>
    <t>Comorian Franc</t>
  </si>
  <si>
    <t>KMF</t>
  </si>
  <si>
    <t>Congo, Dem. Rep.</t>
  </si>
  <si>
    <t>Congolese Franc</t>
  </si>
  <si>
    <t>CDF</t>
  </si>
  <si>
    <t>Congo, Rep.</t>
  </si>
  <si>
    <t>Costa Rica</t>
  </si>
  <si>
    <t>Costa Rican Colon</t>
  </si>
  <si>
    <t>CRC</t>
  </si>
  <si>
    <t>Cote d'Ivoire</t>
  </si>
  <si>
    <t>Croatia</t>
  </si>
  <si>
    <t>Croatian Kuna</t>
  </si>
  <si>
    <t>HRK</t>
  </si>
  <si>
    <t>Cuba</t>
  </si>
  <si>
    <t>Cuban Peso</t>
  </si>
  <si>
    <t>CUP</t>
  </si>
  <si>
    <t>Curacao</t>
  </si>
  <si>
    <t>Netherlands Antillean Guilder</t>
  </si>
  <si>
    <t>ANG</t>
  </si>
  <si>
    <t>Cyprus</t>
  </si>
  <si>
    <t>Czech Republic</t>
  </si>
  <si>
    <t>Czech Koruna</t>
  </si>
  <si>
    <t>CZK</t>
  </si>
  <si>
    <t>Denmark</t>
  </si>
  <si>
    <t>Danish Krone</t>
  </si>
  <si>
    <t>DKK</t>
  </si>
  <si>
    <t>Djibouti</t>
  </si>
  <si>
    <t>Djibouti Franc</t>
  </si>
  <si>
    <t>DJF</t>
  </si>
  <si>
    <t>Dominica</t>
  </si>
  <si>
    <t>Dominican Republic</t>
  </si>
  <si>
    <t>Dominican Peso</t>
  </si>
  <si>
    <t>DOP</t>
  </si>
  <si>
    <t>Ecuador</t>
  </si>
  <si>
    <t>Egypt, Arab Rep.</t>
  </si>
  <si>
    <t>Egyptian Pound</t>
  </si>
  <si>
    <t>EGP</t>
  </si>
  <si>
    <t>El Salvador</t>
  </si>
  <si>
    <t>Equatorial Guinea</t>
  </si>
  <si>
    <t>Eritrea</t>
  </si>
  <si>
    <t>Eritrean Nakfa</t>
  </si>
  <si>
    <t>ERN</t>
  </si>
  <si>
    <t>Estonia</t>
  </si>
  <si>
    <t>Ethiopia</t>
  </si>
  <si>
    <t>Ethiopian Birr</t>
  </si>
  <si>
    <t>ETB</t>
  </si>
  <si>
    <t>Faeroe Islands</t>
  </si>
  <si>
    <t>Fiji</t>
  </si>
  <si>
    <t>Fijian Dollar</t>
  </si>
  <si>
    <t>FJD</t>
  </si>
  <si>
    <t>Finland</t>
  </si>
  <si>
    <t>France</t>
  </si>
  <si>
    <t>French Polynesia</t>
  </si>
  <si>
    <t>CFP Franc</t>
  </si>
  <si>
    <t>XPF</t>
  </si>
  <si>
    <t>Gabon</t>
  </si>
  <si>
    <t>Gambia, The</t>
  </si>
  <si>
    <t>Gambian Dalasi</t>
  </si>
  <si>
    <t>GMD</t>
  </si>
  <si>
    <t>Georgia</t>
  </si>
  <si>
    <t>Georgian Lari</t>
  </si>
  <si>
    <t>GEL</t>
  </si>
  <si>
    <t>Germany</t>
  </si>
  <si>
    <t>Ghana</t>
  </si>
  <si>
    <t>New Ghanaian Cedi</t>
  </si>
  <si>
    <t>GHS</t>
  </si>
  <si>
    <t>Greece</t>
  </si>
  <si>
    <t>Greenland</t>
  </si>
  <si>
    <t>Grenada</t>
  </si>
  <si>
    <t>Guam</t>
  </si>
  <si>
    <t>Guatemala</t>
  </si>
  <si>
    <t>Guatemalan Quetzal</t>
  </si>
  <si>
    <t>GTQ</t>
  </si>
  <si>
    <t>Guinea</t>
  </si>
  <si>
    <t>Guinean Franc</t>
  </si>
  <si>
    <t>GNF</t>
  </si>
  <si>
    <t>Guinea-Bissau</t>
  </si>
  <si>
    <t>Guyana</t>
  </si>
  <si>
    <t>Guyana Dollar</t>
  </si>
  <si>
    <t>GYD</t>
  </si>
  <si>
    <t>Haiti</t>
  </si>
  <si>
    <t>Haitian Gourde</t>
  </si>
  <si>
    <t>HTG</t>
  </si>
  <si>
    <t>Honduras</t>
  </si>
  <si>
    <t>Honduran Lempira</t>
  </si>
  <si>
    <t>HNL</t>
  </si>
  <si>
    <t>Hong Kong SAR, China</t>
  </si>
  <si>
    <t>Hong Kong Dollar</t>
  </si>
  <si>
    <t>HKD</t>
  </si>
  <si>
    <t>Hungary</t>
  </si>
  <si>
    <t>Hungarian Forint</t>
  </si>
  <si>
    <t>HUF</t>
  </si>
  <si>
    <t>Iceland</t>
  </si>
  <si>
    <t>Iceland Krona</t>
  </si>
  <si>
    <t>ISK</t>
  </si>
  <si>
    <t>India</t>
  </si>
  <si>
    <t>Indian Rupee</t>
  </si>
  <si>
    <t>INR</t>
  </si>
  <si>
    <t>Indonesia</t>
  </si>
  <si>
    <t>Indonesian Rupiah</t>
  </si>
  <si>
    <t>IDR</t>
  </si>
  <si>
    <t>Iran, Islamic Rep.</t>
  </si>
  <si>
    <t>Iranian Rial</t>
  </si>
  <si>
    <t>IRR</t>
  </si>
  <si>
    <t>Iraq</t>
  </si>
  <si>
    <t>Iraqi Dinar</t>
  </si>
  <si>
    <t>IQD</t>
  </si>
  <si>
    <t>Ireland</t>
  </si>
  <si>
    <t>Isle of Man</t>
  </si>
  <si>
    <t>Israel</t>
  </si>
  <si>
    <t>Israeli New Shekel</t>
  </si>
  <si>
    <t>ILS</t>
  </si>
  <si>
    <t>Israeli New Shekel (ILS)</t>
  </si>
  <si>
    <t>Italy</t>
  </si>
  <si>
    <t>Jamaica</t>
  </si>
  <si>
    <t>Jamaican Dollar</t>
  </si>
  <si>
    <t>JMD</t>
  </si>
  <si>
    <t>Japan</t>
  </si>
  <si>
    <t>Japanese Yen</t>
  </si>
  <si>
    <t>JPY</t>
  </si>
  <si>
    <t>Jordan</t>
  </si>
  <si>
    <t>Jordanian Dinar</t>
  </si>
  <si>
    <t>JOD</t>
  </si>
  <si>
    <t>Kazakhstan</t>
  </si>
  <si>
    <t>Kazakh Tenge</t>
  </si>
  <si>
    <t>KZT</t>
  </si>
  <si>
    <t>Kenya</t>
  </si>
  <si>
    <t>Kenyan Shilling</t>
  </si>
  <si>
    <t>KES</t>
  </si>
  <si>
    <t>Kiribati</t>
  </si>
  <si>
    <t>Korea, Dem. Rep.</t>
  </si>
  <si>
    <t>Democratic People'S Republic Of Korean Won</t>
  </si>
  <si>
    <t>KPW</t>
  </si>
  <si>
    <t>Korea, Rep.</t>
  </si>
  <si>
    <t>Korean Won</t>
  </si>
  <si>
    <t>KRW</t>
  </si>
  <si>
    <t>Kosovo</t>
  </si>
  <si>
    <t>Kuwait</t>
  </si>
  <si>
    <t>Kuwaiti Dinar</t>
  </si>
  <si>
    <t>KWD</t>
  </si>
  <si>
    <t>Kyrgyz Republic</t>
  </si>
  <si>
    <t>Kyrgyz Som</t>
  </si>
  <si>
    <t>KGS</t>
  </si>
  <si>
    <t>Lao PDR</t>
  </si>
  <si>
    <t>Lao Kip</t>
  </si>
  <si>
    <t>LAK</t>
  </si>
  <si>
    <t>Latvia</t>
  </si>
  <si>
    <t>Latvian Lats</t>
  </si>
  <si>
    <t>LVL</t>
  </si>
  <si>
    <t>Lebanon</t>
  </si>
  <si>
    <t>Lebanese Pound</t>
  </si>
  <si>
    <t>LBP</t>
  </si>
  <si>
    <t>Lesotho</t>
  </si>
  <si>
    <t>Lesotho Loti</t>
  </si>
  <si>
    <t>LSL</t>
  </si>
  <si>
    <t>Liberia</t>
  </si>
  <si>
    <t>Liberian Dollar</t>
  </si>
  <si>
    <t>LRD</t>
  </si>
  <si>
    <t>Libya</t>
  </si>
  <si>
    <t>Libyan Dinar</t>
  </si>
  <si>
    <t>LYD</t>
  </si>
  <si>
    <t>Liechtenstein</t>
  </si>
  <si>
    <t>Swiss Franc</t>
  </si>
  <si>
    <t>CHF</t>
  </si>
  <si>
    <t>Lithuania</t>
  </si>
  <si>
    <t>Lithuanian Litas</t>
  </si>
  <si>
    <t>LTL</t>
  </si>
  <si>
    <t>Luxembourg</t>
  </si>
  <si>
    <t>Macao SAR, China</t>
  </si>
  <si>
    <t>Macao Pataca</t>
  </si>
  <si>
    <t>MOP</t>
  </si>
  <si>
    <t>Macedonia, FYR</t>
  </si>
  <si>
    <t>Macedonian Denar</t>
  </si>
  <si>
    <t>MKD</t>
  </si>
  <si>
    <t>Madagascar</t>
  </si>
  <si>
    <t>Malagasy Ariary</t>
  </si>
  <si>
    <t>MGA</t>
  </si>
  <si>
    <t>Malawi</t>
  </si>
  <si>
    <t>Malawi Kwacha</t>
  </si>
  <si>
    <t>MWK</t>
  </si>
  <si>
    <t>Malaysia</t>
  </si>
  <si>
    <t>Malaysian Ringgit</t>
  </si>
  <si>
    <t>MYR</t>
  </si>
  <si>
    <t>Maldives</t>
  </si>
  <si>
    <t>Maldivian Rufiyaa</t>
  </si>
  <si>
    <t>MVR</t>
  </si>
  <si>
    <t>Mali</t>
  </si>
  <si>
    <t>Malta</t>
  </si>
  <si>
    <t>Marshall Islands</t>
  </si>
  <si>
    <t>Mauritania</t>
  </si>
  <si>
    <t>Mauritanian Ouguiya</t>
  </si>
  <si>
    <t>MRO</t>
  </si>
  <si>
    <t>Mauritius</t>
  </si>
  <si>
    <t>Mauritian Rupee</t>
  </si>
  <si>
    <t>MUR</t>
  </si>
  <si>
    <t>Mexico</t>
  </si>
  <si>
    <t>Mexican Peso</t>
  </si>
  <si>
    <t>MXN</t>
  </si>
  <si>
    <t>Micronesia, Fed. Sts.</t>
  </si>
  <si>
    <t>Moldova</t>
  </si>
  <si>
    <t>Moldovan Leu</t>
  </si>
  <si>
    <t>MDL</t>
  </si>
  <si>
    <t>Monaco</t>
  </si>
  <si>
    <t>Mongolia</t>
  </si>
  <si>
    <t>Mongolian Tugrik</t>
  </si>
  <si>
    <t>MNT</t>
  </si>
  <si>
    <t>Montenegro</t>
  </si>
  <si>
    <t>Morocco</t>
  </si>
  <si>
    <t>Moroccan Dirham</t>
  </si>
  <si>
    <t>MAD</t>
  </si>
  <si>
    <t>Mozambique</t>
  </si>
  <si>
    <t>New Mozambican Metical</t>
  </si>
  <si>
    <t>MZN</t>
  </si>
  <si>
    <t>Myanmar</t>
  </si>
  <si>
    <t>Myanmar Kyat</t>
  </si>
  <si>
    <t>MMK</t>
  </si>
  <si>
    <t>Namibia</t>
  </si>
  <si>
    <t>Namibian Dollar</t>
  </si>
  <si>
    <t>NAD</t>
  </si>
  <si>
    <t>Nepal</t>
  </si>
  <si>
    <t>Nepalese Rupee</t>
  </si>
  <si>
    <t>NPR</t>
  </si>
  <si>
    <t>Netherlands</t>
  </si>
  <si>
    <t>New Caledonia</t>
  </si>
  <si>
    <t>New Zealand</t>
  </si>
  <si>
    <t>New Zealand Dollar</t>
  </si>
  <si>
    <t>NZD</t>
  </si>
  <si>
    <t>Nicaragua</t>
  </si>
  <si>
    <t>Nicaraguan Gold Cordoba</t>
  </si>
  <si>
    <t>XAU</t>
  </si>
  <si>
    <t>Niger</t>
  </si>
  <si>
    <t>Nigeria</t>
  </si>
  <si>
    <t>Nigerian Naira</t>
  </si>
  <si>
    <t>NGN</t>
  </si>
  <si>
    <t>Northern Mariana Islands</t>
  </si>
  <si>
    <t>Norway</t>
  </si>
  <si>
    <t>Norwegian Krone</t>
  </si>
  <si>
    <t>NOK</t>
  </si>
  <si>
    <t>Oman</t>
  </si>
  <si>
    <t>Rial Omani</t>
  </si>
  <si>
    <t>OMR</t>
  </si>
  <si>
    <t>Pakistan</t>
  </si>
  <si>
    <t>Pakistani Rupee</t>
  </si>
  <si>
    <t>PKR</t>
  </si>
  <si>
    <t>Palau</t>
  </si>
  <si>
    <t>Panama</t>
  </si>
  <si>
    <t>Panamanian Balboa</t>
  </si>
  <si>
    <t>PAB</t>
  </si>
  <si>
    <t>Papua New Guinea</t>
  </si>
  <si>
    <t>Papua New Guinea Kina</t>
  </si>
  <si>
    <t>PGK</t>
  </si>
  <si>
    <t>Paraguay</t>
  </si>
  <si>
    <t>Paraguayan Guarani</t>
  </si>
  <si>
    <t>PYG</t>
  </si>
  <si>
    <t>Peru</t>
  </si>
  <si>
    <t>Peruvian New Sol</t>
  </si>
  <si>
    <t>PEN</t>
  </si>
  <si>
    <t>Philippines</t>
  </si>
  <si>
    <t>Philippine Peso</t>
  </si>
  <si>
    <t>PHP</t>
  </si>
  <si>
    <t>Poland</t>
  </si>
  <si>
    <t>Polish Zloty</t>
  </si>
  <si>
    <t>PLN</t>
  </si>
  <si>
    <t>Portugal</t>
  </si>
  <si>
    <t>Puerto Rico</t>
  </si>
  <si>
    <t>Qatar</t>
  </si>
  <si>
    <t>Qatari Riyal</t>
  </si>
  <si>
    <t>QAR</t>
  </si>
  <si>
    <t>Romania</t>
  </si>
  <si>
    <t>New Romanian Leu</t>
  </si>
  <si>
    <t>RON</t>
  </si>
  <si>
    <t>Russian Federation</t>
  </si>
  <si>
    <t>Russian Ruble</t>
  </si>
  <si>
    <t>RUB</t>
  </si>
  <si>
    <t>Rwanda</t>
  </si>
  <si>
    <t>Rwandan Franc</t>
  </si>
  <si>
    <t>RWF</t>
  </si>
  <si>
    <t>Samoa</t>
  </si>
  <si>
    <t>Samoan Tala</t>
  </si>
  <si>
    <t>WST</t>
  </si>
  <si>
    <t>San Marino</t>
  </si>
  <si>
    <t>Sao Tome and Principe</t>
  </si>
  <si>
    <t>São Tomé and Príncipe Dobra</t>
  </si>
  <si>
    <t>STD</t>
  </si>
  <si>
    <t>Saudi Arabia</t>
  </si>
  <si>
    <t>Saudi Arabian Riyal</t>
  </si>
  <si>
    <t>SAR</t>
  </si>
  <si>
    <t>Senegal</t>
  </si>
  <si>
    <t>Serbia</t>
  </si>
  <si>
    <t>New Serbian Dinar</t>
  </si>
  <si>
    <t>RSD</t>
  </si>
  <si>
    <t>Seychelles</t>
  </si>
  <si>
    <t>Seychelles Rupee</t>
  </si>
  <si>
    <t>SCR</t>
  </si>
  <si>
    <t>Sierra Leone</t>
  </si>
  <si>
    <t>Sierra Leonean Leone</t>
  </si>
  <si>
    <t>SLL</t>
  </si>
  <si>
    <t>Singapore</t>
  </si>
  <si>
    <t>Singapore Dollar</t>
  </si>
  <si>
    <t>SGD</t>
  </si>
  <si>
    <t>Sint Maarten (Dutch part)</t>
  </si>
  <si>
    <t>Netherlands Antilles Guilder</t>
  </si>
  <si>
    <t>Slovak Republic</t>
  </si>
  <si>
    <t>Slovenia</t>
  </si>
  <si>
    <t>Solomon Islands</t>
  </si>
  <si>
    <t>Solomon Islands Dollar</t>
  </si>
  <si>
    <t>SBD</t>
  </si>
  <si>
    <t>Somalia</t>
  </si>
  <si>
    <t>Somali Shilling</t>
  </si>
  <si>
    <t>SOS</t>
  </si>
  <si>
    <t>South Africa</t>
  </si>
  <si>
    <t>South African Rand</t>
  </si>
  <si>
    <t>ZAR</t>
  </si>
  <si>
    <t>South Sudan</t>
  </si>
  <si>
    <t>South Sudanese Pound</t>
  </si>
  <si>
    <t>SDG</t>
  </si>
  <si>
    <t>Spain</t>
  </si>
  <si>
    <t>Sri Lanka</t>
  </si>
  <si>
    <t>Sri Lankan Rupee</t>
  </si>
  <si>
    <t>LKR</t>
  </si>
  <si>
    <t>St. Kitts and Nevis</t>
  </si>
  <si>
    <t>St. Lucia</t>
  </si>
  <si>
    <t>St. Martin (French part)</t>
  </si>
  <si>
    <t>St. Vincent and the Grenadines</t>
  </si>
  <si>
    <t>Sudan</t>
  </si>
  <si>
    <t>Sudanese Pound</t>
  </si>
  <si>
    <t>Suriname</t>
  </si>
  <si>
    <t>Suriname Dollar</t>
  </si>
  <si>
    <t>SRD</t>
  </si>
  <si>
    <t>Swaziland</t>
  </si>
  <si>
    <t>Swaziland Lilangeni</t>
  </si>
  <si>
    <t>SZL</t>
  </si>
  <si>
    <t>Sweden</t>
  </si>
  <si>
    <t>Swedish Krona</t>
  </si>
  <si>
    <t>SEK</t>
  </si>
  <si>
    <t>Switzerland</t>
  </si>
  <si>
    <t>Syrian Arab Republic</t>
  </si>
  <si>
    <t>Syrian Pound</t>
  </si>
  <si>
    <t>SYP</t>
  </si>
  <si>
    <t>Tajikistan</t>
  </si>
  <si>
    <t>Tajik Somoni</t>
  </si>
  <si>
    <t>TJS</t>
  </si>
  <si>
    <t>Tanzania</t>
  </si>
  <si>
    <t>Tanzanian Shilling</t>
  </si>
  <si>
    <t>TZS</t>
  </si>
  <si>
    <t>Thailand</t>
  </si>
  <si>
    <t>Thai Baht</t>
  </si>
  <si>
    <t>THB</t>
  </si>
  <si>
    <t>Timor-Leste</t>
  </si>
  <si>
    <t>Togo</t>
  </si>
  <si>
    <t>Tonga</t>
  </si>
  <si>
    <t>Tongan Pa'Anga</t>
  </si>
  <si>
    <t>TOP</t>
  </si>
  <si>
    <t>Trinidad and Tobago</t>
  </si>
  <si>
    <t>Trinidad And Tobago Dollar</t>
  </si>
  <si>
    <t>TTD</t>
  </si>
  <si>
    <t>Tunisia</t>
  </si>
  <si>
    <t>Tunisian Dinar</t>
  </si>
  <si>
    <t>TND</t>
  </si>
  <si>
    <t>Turkey</t>
  </si>
  <si>
    <t>New Turkish Lira</t>
  </si>
  <si>
    <t>TRY</t>
  </si>
  <si>
    <t>Turkmenistan</t>
  </si>
  <si>
    <t>New Turkmen Manat</t>
  </si>
  <si>
    <t>TMT</t>
  </si>
  <si>
    <t>Turks and Caicos Islands</t>
  </si>
  <si>
    <t>Tuvalu</t>
  </si>
  <si>
    <t>Uganda</t>
  </si>
  <si>
    <t>Ugandan Shilling</t>
  </si>
  <si>
    <t>UGX</t>
  </si>
  <si>
    <t>Ukraine</t>
  </si>
  <si>
    <t>Ukrainian Hryvnia</t>
  </si>
  <si>
    <t>UAH</t>
  </si>
  <si>
    <t>United Arab Emirates</t>
  </si>
  <si>
    <t>U.A.E. Dirham</t>
  </si>
  <si>
    <t>AED</t>
  </si>
  <si>
    <t>United Kingdom</t>
  </si>
  <si>
    <t>United States</t>
  </si>
  <si>
    <t>Uruguay</t>
  </si>
  <si>
    <t>Uruguayan Peso</t>
  </si>
  <si>
    <t>UYU</t>
  </si>
  <si>
    <t>Uzbekistan</t>
  </si>
  <si>
    <t>Uzbek Sum</t>
  </si>
  <si>
    <t>UZS</t>
  </si>
  <si>
    <t>Vanuatu</t>
  </si>
  <si>
    <t>Vanuatu Vatu</t>
  </si>
  <si>
    <t>VUV</t>
  </si>
  <si>
    <t>Venezuela, RB</t>
  </si>
  <si>
    <t>Venezuelan Bolivar Fuerte</t>
  </si>
  <si>
    <t>VEF</t>
  </si>
  <si>
    <t>Vietnam</t>
  </si>
  <si>
    <t>Vietnamese Dong</t>
  </si>
  <si>
    <t>VND</t>
  </si>
  <si>
    <t>Virgin Islands (U.S.)</t>
  </si>
  <si>
    <t>West Bank and Gaza</t>
  </si>
  <si>
    <t>Yemen, Rep.</t>
  </si>
  <si>
    <t>Yemeni Rial</t>
  </si>
  <si>
    <t>YER</t>
  </si>
  <si>
    <t>Zambia</t>
  </si>
  <si>
    <t>New Zambian Kwacha</t>
  </si>
  <si>
    <t>ZMW</t>
  </si>
  <si>
    <t>Zimbabwe</t>
  </si>
  <si>
    <t xml:space="preserve">CFA Franc </t>
  </si>
  <si>
    <t xml:space="preserve">El Salvador Colon </t>
  </si>
  <si>
    <t>SVC</t>
  </si>
  <si>
    <t xml:space="preserve">Nicaragua Cordoba Oro </t>
  </si>
  <si>
    <t>NIO</t>
  </si>
  <si>
    <t>New Taiwan Dollar</t>
  </si>
  <si>
    <t>TWD</t>
  </si>
  <si>
    <t>(d) Kroll</t>
  </si>
  <si>
    <t>I2(a)</t>
  </si>
  <si>
    <r>
      <t xml:space="preserve">Ground Transportation Fees </t>
    </r>
    <r>
      <rPr>
        <sz val="10"/>
        <color indexed="10"/>
        <rFont val="Arial"/>
        <family val="2"/>
      </rPr>
      <t>(Transportation Network Companies e.g. Uber/Lyft)</t>
    </r>
  </si>
  <si>
    <t>Personnel Benefits</t>
  </si>
  <si>
    <t xml:space="preserve">Personnel Compensation </t>
  </si>
  <si>
    <t xml:space="preserve">    Personnel Compensation and Benefits</t>
  </si>
  <si>
    <t xml:space="preserve">Total traffic for financial years:  </t>
  </si>
  <si>
    <t>Financial year (please select):</t>
  </si>
  <si>
    <t>Movements:</t>
  </si>
  <si>
    <t>Reporting currency (please select):</t>
  </si>
  <si>
    <t>Total airport site area</t>
  </si>
  <si>
    <t>Passenger terminal(s) building(s) area</t>
  </si>
  <si>
    <t>Cargo terminal(s) building(s) area</t>
  </si>
  <si>
    <t xml:space="preserve">Commercial activity area </t>
  </si>
  <si>
    <t>Retail activity area</t>
  </si>
  <si>
    <t>Duty-free area (duty-free shops and stores)</t>
  </si>
  <si>
    <t>Retail stores / shops / boutiques (including duty-free)</t>
  </si>
  <si>
    <t>Employment</t>
  </si>
  <si>
    <t>Aircraft-related charges</t>
  </si>
  <si>
    <t>Passenger-related charges</t>
  </si>
  <si>
    <t>Other operating aeronautical revenue</t>
  </si>
  <si>
    <t xml:space="preserve">Subsidies / grants </t>
  </si>
  <si>
    <t>Other non-operating income</t>
  </si>
  <si>
    <t>Balance Sheet Summary</t>
  </si>
  <si>
    <t>Other current assets</t>
  </si>
  <si>
    <t>Other non-current assets</t>
  </si>
  <si>
    <t>Other current liabilities</t>
  </si>
  <si>
    <t>Other non-current liabilities</t>
  </si>
  <si>
    <t>Aircraft movement areas (airfield)</t>
  </si>
  <si>
    <t>Car parking facilities</t>
  </si>
  <si>
    <t>Roadways, rail, and transit</t>
  </si>
  <si>
    <t>Single till</t>
  </si>
  <si>
    <t>Hybrid till</t>
  </si>
  <si>
    <t>Dual till</t>
  </si>
  <si>
    <t>GG1</t>
  </si>
  <si>
    <t>GG2</t>
  </si>
  <si>
    <t>GG3</t>
  </si>
  <si>
    <t>GG4</t>
  </si>
  <si>
    <t>GG5</t>
  </si>
  <si>
    <t>GG6</t>
  </si>
  <si>
    <t>GG7</t>
  </si>
  <si>
    <t>GG8</t>
  </si>
  <si>
    <t>GG9</t>
  </si>
  <si>
    <t>GG10</t>
  </si>
  <si>
    <t>GG11</t>
  </si>
  <si>
    <t>GG12</t>
  </si>
  <si>
    <t>GG13</t>
  </si>
  <si>
    <t>GG14</t>
  </si>
  <si>
    <t>GG15</t>
  </si>
  <si>
    <t>GG16</t>
  </si>
  <si>
    <t>GG17</t>
  </si>
  <si>
    <t>GG18</t>
  </si>
  <si>
    <t>GG19</t>
  </si>
  <si>
    <t>GG20</t>
  </si>
  <si>
    <t>GG21</t>
  </si>
  <si>
    <t>GG22</t>
  </si>
  <si>
    <t>GG23</t>
  </si>
  <si>
    <t>GG24</t>
  </si>
  <si>
    <t>GG25</t>
  </si>
  <si>
    <t>GG26</t>
  </si>
  <si>
    <t>GG27</t>
  </si>
  <si>
    <t>GG28</t>
  </si>
  <si>
    <t>GG29</t>
  </si>
  <si>
    <t>GG30</t>
  </si>
  <si>
    <t>GG31</t>
  </si>
  <si>
    <t>GG32</t>
  </si>
  <si>
    <t>GG33</t>
  </si>
  <si>
    <t>GG34</t>
  </si>
  <si>
    <t>GG35</t>
  </si>
  <si>
    <t>GG36</t>
  </si>
  <si>
    <t>GG37</t>
  </si>
  <si>
    <t>GG38</t>
  </si>
  <si>
    <t>GG39</t>
  </si>
  <si>
    <t>GG40</t>
  </si>
  <si>
    <t>GG41</t>
  </si>
  <si>
    <t>GG42</t>
  </si>
  <si>
    <t>GG1-GG6</t>
  </si>
  <si>
    <t>GG7-GG12</t>
  </si>
  <si>
    <t>EE1</t>
  </si>
  <si>
    <t>EE1a</t>
  </si>
  <si>
    <t>EE1b</t>
  </si>
  <si>
    <t>EE1c</t>
  </si>
  <si>
    <t>EE1d</t>
  </si>
  <si>
    <t>EE1f</t>
  </si>
  <si>
    <t>EE1g</t>
  </si>
  <si>
    <t>EE1h</t>
  </si>
  <si>
    <t>EE1i</t>
  </si>
  <si>
    <t>EE1j</t>
  </si>
  <si>
    <t>EE1k</t>
  </si>
  <si>
    <t>EE2</t>
  </si>
  <si>
    <t>EE3</t>
  </si>
  <si>
    <t>EE4</t>
  </si>
  <si>
    <t>EE5</t>
  </si>
  <si>
    <t>EE6</t>
  </si>
  <si>
    <t>EE7</t>
  </si>
  <si>
    <t>EE8</t>
  </si>
  <si>
    <t>EE9</t>
  </si>
  <si>
    <t>EE10</t>
  </si>
  <si>
    <t>EE11</t>
  </si>
  <si>
    <t>EE12</t>
  </si>
  <si>
    <t>EE13</t>
  </si>
  <si>
    <t>EE14</t>
  </si>
  <si>
    <t>EE15</t>
  </si>
  <si>
    <t>EE16</t>
  </si>
  <si>
    <t>EE17</t>
  </si>
  <si>
    <t>EE18</t>
  </si>
  <si>
    <t>EE19</t>
  </si>
  <si>
    <t>EE20</t>
  </si>
  <si>
    <t>EE21</t>
  </si>
  <si>
    <t>EE22</t>
  </si>
  <si>
    <t>EE23</t>
  </si>
  <si>
    <t>EE24</t>
  </si>
  <si>
    <t>EE25</t>
  </si>
  <si>
    <t>EE26</t>
  </si>
  <si>
    <t>EE27</t>
  </si>
  <si>
    <t>EE28</t>
  </si>
  <si>
    <t>EE29</t>
  </si>
  <si>
    <t>EE30</t>
  </si>
  <si>
    <t>EE31</t>
  </si>
  <si>
    <t>EE32</t>
  </si>
  <si>
    <t>EE33</t>
  </si>
  <si>
    <t>EE1e</t>
  </si>
  <si>
    <t>MM1</t>
  </si>
  <si>
    <t>MM2</t>
  </si>
  <si>
    <t>MM3</t>
  </si>
  <si>
    <t>MM30</t>
  </si>
  <si>
    <t>MM31</t>
  </si>
  <si>
    <t>MM32</t>
  </si>
  <si>
    <t>MM33</t>
  </si>
  <si>
    <t>MM34</t>
  </si>
  <si>
    <t>MM35</t>
  </si>
  <si>
    <t>MM36</t>
  </si>
  <si>
    <t>DD1</t>
  </si>
  <si>
    <t>DD2</t>
  </si>
  <si>
    <t>DD3</t>
  </si>
  <si>
    <t>DD4</t>
  </si>
  <si>
    <t>DD5</t>
  </si>
  <si>
    <t>DD5a</t>
  </si>
  <si>
    <t>DD6</t>
  </si>
  <si>
    <t>DD7</t>
  </si>
  <si>
    <t>DD8</t>
  </si>
  <si>
    <t>DD9</t>
  </si>
  <si>
    <t>DD10</t>
  </si>
  <si>
    <t>DD1a</t>
  </si>
  <si>
    <t>DD1b</t>
  </si>
  <si>
    <t>DD1c</t>
  </si>
  <si>
    <t>DD1d</t>
  </si>
  <si>
    <t>DD1e</t>
  </si>
  <si>
    <t>DD1g</t>
  </si>
  <si>
    <t>DD2a</t>
  </si>
  <si>
    <t>DD2b</t>
  </si>
  <si>
    <t>DD2c</t>
  </si>
  <si>
    <t>DD2d</t>
  </si>
  <si>
    <t>DD2e</t>
  </si>
  <si>
    <t>DD2g</t>
  </si>
  <si>
    <t>DD3a</t>
  </si>
  <si>
    <t>DD3b</t>
  </si>
  <si>
    <t>DD3c</t>
  </si>
  <si>
    <t>DD3d</t>
  </si>
  <si>
    <t>DD3e</t>
  </si>
  <si>
    <t>DD3g</t>
  </si>
  <si>
    <t>DD4a</t>
  </si>
  <si>
    <t>DD4b</t>
  </si>
  <si>
    <t>DD4c</t>
  </si>
  <si>
    <t>DD4d</t>
  </si>
  <si>
    <t>DD4e</t>
  </si>
  <si>
    <t>DD4g</t>
  </si>
  <si>
    <t>DD6a</t>
  </si>
  <si>
    <t>DD6b</t>
  </si>
  <si>
    <t>DD6c</t>
  </si>
  <si>
    <t>DD6d</t>
  </si>
  <si>
    <t>DD6e</t>
  </si>
  <si>
    <t>DD6g</t>
  </si>
  <si>
    <t>DD7a</t>
  </si>
  <si>
    <t>DD7b</t>
  </si>
  <si>
    <t>DD7c</t>
  </si>
  <si>
    <t>DD7d</t>
  </si>
  <si>
    <t>DD7e</t>
  </si>
  <si>
    <t>DD7g</t>
  </si>
  <si>
    <t>DD8a</t>
  </si>
  <si>
    <t>DD8b</t>
  </si>
  <si>
    <t>DD8c</t>
  </si>
  <si>
    <t>DD8d</t>
  </si>
  <si>
    <t>DD8e</t>
  </si>
  <si>
    <t>DD8g</t>
  </si>
  <si>
    <t>DD9a</t>
  </si>
  <si>
    <t>DD9b</t>
  </si>
  <si>
    <t>DD9c</t>
  </si>
  <si>
    <t>DD9d</t>
  </si>
  <si>
    <t>DD10a</t>
  </si>
  <si>
    <t>DD10b</t>
  </si>
  <si>
    <t>DD10c</t>
  </si>
  <si>
    <t>DD10d</t>
  </si>
  <si>
    <t>EE1fp</t>
  </si>
  <si>
    <t>EE1gp</t>
  </si>
  <si>
    <t>EE1hp</t>
  </si>
  <si>
    <t>EE1ip</t>
  </si>
  <si>
    <t>EE1jp</t>
  </si>
  <si>
    <t>EE1kp</t>
  </si>
  <si>
    <t>EE17a</t>
  </si>
  <si>
    <t>EE17b</t>
  </si>
  <si>
    <t>EE17c</t>
  </si>
  <si>
    <t>EE18a</t>
  </si>
  <si>
    <t>EE18b</t>
  </si>
  <si>
    <t>EE18c</t>
  </si>
  <si>
    <t>EE19a</t>
  </si>
  <si>
    <t>EE19b</t>
  </si>
  <si>
    <t>EE19c</t>
  </si>
  <si>
    <t>EE20a</t>
  </si>
  <si>
    <t>EE20b</t>
  </si>
  <si>
    <t>EE20c</t>
  </si>
  <si>
    <t>EE21a</t>
  </si>
  <si>
    <t>EE21b</t>
  </si>
  <si>
    <t>EE21c</t>
  </si>
  <si>
    <t>EE1ap</t>
  </si>
  <si>
    <t>EE1bp</t>
  </si>
  <si>
    <t>EE1cp</t>
  </si>
  <si>
    <t>EE1dp</t>
  </si>
  <si>
    <t>EE1ep</t>
  </si>
  <si>
    <t>GG1 - Name of Airport</t>
  </si>
  <si>
    <t>GG2 - Airport Code</t>
  </si>
  <si>
    <t>GG3 - FAA Airport Classification</t>
  </si>
  <si>
    <t>GG4 - Fiscal Year Ends</t>
  </si>
  <si>
    <t>GG5 - Is your airport part of a system</t>
  </si>
  <si>
    <r>
      <t>Other Debt</t>
    </r>
    <r>
      <rPr>
        <sz val="10"/>
        <rFont val="Arial"/>
        <family val="2"/>
      </rPr>
      <t xml:space="preserve"> - This column should be used for any other type of debt financing that is not included in the other four columns. Describe the debt on line DD5.</t>
    </r>
  </si>
  <si>
    <r>
      <t xml:space="preserve">Debt Outstanding </t>
    </r>
    <r>
      <rPr>
        <sz val="10"/>
        <rFont val="Arial"/>
        <family val="2"/>
      </rPr>
      <t>- The purpose of this section is to identify Total Debt Outstanding and Net Debt Outstanding that will be repaid through the airline rate base.  Total Debt Outstanding should tie to the Airport's Audited Financial Statements (unless this is a system airport where debt has been allocated between airports).  Lines DD2 and DD3 are offsets to Debt Outstanding (e.g., PFCs and Other Non-Airline offsets such as Customer Facility Charges for a rental car facility where the debt is on-balance sheet).</t>
    </r>
  </si>
  <si>
    <r>
      <t>Composition of Debt Outstanding</t>
    </r>
    <r>
      <rPr>
        <b/>
        <sz val="10"/>
        <rFont val="Arial"/>
        <family val="2"/>
      </rPr>
      <t xml:space="preserve"> - </t>
    </r>
    <r>
      <rPr>
        <sz val="10"/>
        <rFont val="Arial"/>
        <family val="2"/>
      </rPr>
      <t>The purpose of this section is to quantify debt outstanding by type: variable and fixed rate and/or SWAP.  Please list the appropriate amounts of the underlying debt as fixed (line DD6) and variable (line DD7), with the total (line DD8) being equal to the total debt outstanding (line DD1).  On line DD19, enter the notational amount of debt is in a SWAP or synthetic debt arrangement.</t>
    </r>
  </si>
  <si>
    <r>
      <t xml:space="preserve">Annual Debt Service and Net Debt Service </t>
    </r>
    <r>
      <rPr>
        <b/>
        <sz val="10"/>
        <rFont val="Arial"/>
        <family val="2"/>
      </rPr>
      <t>-</t>
    </r>
    <r>
      <rPr>
        <sz val="10"/>
        <rFont val="Arial"/>
        <family val="2"/>
      </rPr>
      <t xml:space="preserve"> The purpose of this section is to identify the debt service and net debt service payments made for the last reporting period. Net debt service reflects the amount of debt service paid by the airlines through the rate base. Offsets are primarily generated from PFCs and capitalization of interest, but some airports have other offsets negotiated with their airlines such as Customer Facility Charges (CFCs) for the payment of on-balance sheet special facility debt. DD11 should include the amount of debt service that is expected to be paid by PFCs based on the amount of PFCs that are legally committed for debt service (i.e., what is included in the PFC application).</t>
    </r>
  </si>
  <si>
    <t>MM1a - Airline Name of Largest Carrier</t>
  </si>
  <si>
    <t>MM1b - Enplanements of Largest Carrier</t>
  </si>
  <si>
    <t>MM1c - Market Share of Largest Carrier</t>
  </si>
  <si>
    <t xml:space="preserve">MM2a - Airline Name 2nd Largest Carrier </t>
  </si>
  <si>
    <t>MM2b - Enplanements of 2nd Largest Carrier</t>
  </si>
  <si>
    <t>MM2c - Market Share of 2nd Largest Carrier</t>
  </si>
  <si>
    <t xml:space="preserve">MM3a - Airline Name 3rd Largest Carrier </t>
  </si>
  <si>
    <t>MM3b - Enplanements of 3rd Largest Carrier</t>
  </si>
  <si>
    <t>MM3c - Market Share of 3rd Largest Carrier</t>
  </si>
  <si>
    <t>EE1 - Total Operating Costs (excludes depreciation)</t>
  </si>
  <si>
    <t>EE1ap - Op. Costs-Airfield Operations and Maintenance-Percent of Total</t>
  </si>
  <si>
    <t>EE1bp - Op. Costs-Terminal Operations &amp; Maintenance, excluding utilties-Percent of Total</t>
  </si>
  <si>
    <t>EE2 - Total Salaries &amp; Benefits of Airport Employees</t>
  </si>
  <si>
    <t>EE3 - Salaries &amp; Benefits as a Percentage of Total Operating Costs</t>
  </si>
  <si>
    <t>EE4 - Total Labor Costs of the Contract Employees</t>
  </si>
  <si>
    <t>EE5 - Cost of Contract Employees as a Percentage of Total Operating Costs</t>
  </si>
  <si>
    <t>EE6 - Total Police/Security Guard Costs</t>
  </si>
  <si>
    <t>EE7 - Police/Security Guard Costs as Percentage of Total Operation Costs</t>
  </si>
  <si>
    <t>EE8 - Police/Security Guard Labor Costs</t>
  </si>
  <si>
    <t>DD1c - Stand Alone  PFC/AIF- Canada Debt (100% PFC)</t>
  </si>
  <si>
    <t>DD1d - Special Facility Debt (on Balance Sheet)</t>
  </si>
  <si>
    <t>DD1e - Other Debt</t>
  </si>
  <si>
    <t>DD2c - Stand Alone PFC/AIF- Canada Debt (100% PFC)</t>
  </si>
  <si>
    <t>DD2d - Special Facility Debt (on Balance Sheet)</t>
  </si>
  <si>
    <t>DD2e - Other Debt</t>
  </si>
  <si>
    <t>DD3c - Stand Alone PFC/AIF- Canada Debt (100% PFC)</t>
  </si>
  <si>
    <t>DD3d - Special Facility Debt (on Balance Sheet)</t>
  </si>
  <si>
    <t>DD3e - Other Debt</t>
  </si>
  <si>
    <t>DD4c - Stand Alone PFC/AIF- Canada Debt (100% PFC)</t>
  </si>
  <si>
    <t>DD4d - Special Facility Debt (on Balance Sheet)</t>
  </si>
  <si>
    <t>DD4e - Other Debt</t>
  </si>
  <si>
    <t>DD6c - Stand Alone PFC/AIF- Canada Debt (100% PFC)</t>
  </si>
  <si>
    <t>DD6d - Special Facility Debt (on Balance Sheet)</t>
  </si>
  <si>
    <t>DD6e - Other Debt</t>
  </si>
  <si>
    <t>DD7c - Stand Alone PFC/AIF- Canada Debt (100% PFC)</t>
  </si>
  <si>
    <t>DD7d - Special Facility Debt (on Balance Sheet)</t>
  </si>
  <si>
    <t>DD7e - Other Debt</t>
  </si>
  <si>
    <t>DD8c - Stand Alone PFC/AIF- Canada Debt (100% PFC)</t>
  </si>
  <si>
    <t>DD8d - Special Facility Debt (on Balance Sheet)</t>
  </si>
  <si>
    <t>DD8e - Other Debt</t>
  </si>
  <si>
    <t>M1a - Operating Expenses-Personnel Compensation</t>
  </si>
  <si>
    <t>M1b - Operating Expenses-Personnel Benefits</t>
  </si>
  <si>
    <t>I2a</t>
  </si>
  <si>
    <t>EE1b - Subtotal Operating Costs-Terminal Operations &amp; Maintenance, excluding utilties</t>
  </si>
  <si>
    <t>EE1a - Subtotal Operating Costs-Airfield Operations and Maintenance</t>
  </si>
  <si>
    <r>
      <t xml:space="preserve">Totals </t>
    </r>
    <r>
      <rPr>
        <sz val="10"/>
        <color indexed="10"/>
        <rFont val="Arial"/>
        <family val="2"/>
      </rPr>
      <t>(MM34+MM37+MM41)</t>
    </r>
  </si>
  <si>
    <r>
      <t xml:space="preserve">Landed Weights in lbs </t>
    </r>
    <r>
      <rPr>
        <i/>
        <sz val="10"/>
        <color rgb="FFFF0000"/>
        <rFont val="Arial"/>
        <family val="2"/>
      </rPr>
      <t>(report in true numbers and not by thousands or millions)</t>
    </r>
  </si>
  <si>
    <r>
      <t>Landing Weights.</t>
    </r>
    <r>
      <rPr>
        <sz val="10"/>
        <color indexed="12"/>
        <rFont val="Arial"/>
        <family val="2"/>
      </rPr>
      <t xml:space="preserve">  </t>
    </r>
    <r>
      <rPr>
        <sz val="10"/>
        <rFont val="Arial"/>
        <family val="2"/>
      </rPr>
      <t>This section reflects the total amounts of weight of aircraft landings or take-offs at the airport for domestic, international and cargo carriers depending on the basis for charging landing fees (i.e., by take-off or landing). Thus, if the Airport charges Airlines on take-off weight, the amount of take-off weight should be included on this schedule.  If the Airport uses landed weights, then landed weights should be shown.  If the Airport does not receive reports from the Airlines regarding the split between International and Domestic, then it should make its best estimate of the proper allocation between the two lines.  This section does not include landed weights for GA and Military aircraft.  ONLY COMPLETE THE SECTION THAT APPLIES to your Airport.</t>
    </r>
  </si>
  <si>
    <r>
      <t>Total Passengers</t>
    </r>
    <r>
      <rPr>
        <sz val="10"/>
        <rFont val="Arial"/>
        <family val="2"/>
      </rPr>
      <t xml:space="preserve"> </t>
    </r>
    <r>
      <rPr>
        <sz val="10"/>
        <color indexed="10"/>
        <rFont val="Arial"/>
        <family val="2"/>
      </rPr>
      <t xml:space="preserve">(passenger airlines only, excludes GA) - </t>
    </r>
    <r>
      <rPr>
        <i/>
        <sz val="10"/>
        <color indexed="10"/>
        <rFont val="Arial"/>
        <family val="2"/>
      </rPr>
      <t>(report in true numbers and not by thousands or millions)</t>
    </r>
  </si>
  <si>
    <r>
      <t>Enplanements</t>
    </r>
    <r>
      <rPr>
        <sz val="10"/>
        <rFont val="Arial"/>
        <family val="2"/>
      </rPr>
      <t xml:space="preserve"> </t>
    </r>
    <r>
      <rPr>
        <sz val="10"/>
        <color indexed="10"/>
        <rFont val="Arial"/>
        <family val="2"/>
      </rPr>
      <t xml:space="preserve">(passenger airlines only, excludes GA) - </t>
    </r>
    <r>
      <rPr>
        <i/>
        <sz val="10"/>
        <color indexed="10"/>
        <rFont val="Arial"/>
        <family val="2"/>
      </rPr>
      <t>(report in true numbers and not by thousands or millions)</t>
    </r>
  </si>
  <si>
    <r>
      <t xml:space="preserve">Annual Aircraft Operations </t>
    </r>
    <r>
      <rPr>
        <i/>
        <sz val="10"/>
        <color rgb="FFFF0000"/>
        <rFont val="Arial"/>
        <family val="2"/>
      </rPr>
      <t>(report in true numbers and not by thousands or millions)</t>
    </r>
  </si>
  <si>
    <t>2014 [YR2014]</t>
  </si>
  <si>
    <t/>
  </si>
  <si>
    <t>Taiwan</t>
  </si>
  <si>
    <t>Iata Code</t>
  </si>
  <si>
    <t>Country</t>
  </si>
  <si>
    <t>ABJ</t>
  </si>
  <si>
    <t>Africa</t>
  </si>
  <si>
    <t>Abidjan</t>
  </si>
  <si>
    <t>Cote D'Ivoire</t>
  </si>
  <si>
    <t>ABV</t>
  </si>
  <si>
    <t>Abuja</t>
  </si>
  <si>
    <t>ACC</t>
  </si>
  <si>
    <t>Accra</t>
  </si>
  <si>
    <t>ADD</t>
  </si>
  <si>
    <t>Addis Ababa</t>
  </si>
  <si>
    <t>AZR</t>
  </si>
  <si>
    <t>Adrar</t>
  </si>
  <si>
    <t>AGA</t>
  </si>
  <si>
    <t>Agadir</t>
  </si>
  <si>
    <t>AKR</t>
  </si>
  <si>
    <t>Akure</t>
  </si>
  <si>
    <t>AHU</t>
  </si>
  <si>
    <t>Al Hoceima</t>
  </si>
  <si>
    <t>ALY</t>
  </si>
  <si>
    <t>Alexandria</t>
  </si>
  <si>
    <t>Egypt</t>
  </si>
  <si>
    <t>ALG</t>
  </si>
  <si>
    <t>Algiers</t>
  </si>
  <si>
    <t>TNR</t>
  </si>
  <si>
    <t>Antananarivo</t>
  </si>
  <si>
    <t>ARK</t>
  </si>
  <si>
    <t>Arusha</t>
  </si>
  <si>
    <t>Tanzania (United Republic of Tanzania)</t>
  </si>
  <si>
    <t>ASM</t>
  </si>
  <si>
    <t>Asmara</t>
  </si>
  <si>
    <t>ATZ</t>
  </si>
  <si>
    <t>Assiut</t>
  </si>
  <si>
    <t>ASW</t>
  </si>
  <si>
    <t>Aswan</t>
  </si>
  <si>
    <t>BKO</t>
  </si>
  <si>
    <t>Bamako</t>
  </si>
  <si>
    <t>BJL</t>
  </si>
  <si>
    <t>Banjul</t>
  </si>
  <si>
    <t>Gambia</t>
  </si>
  <si>
    <t>LAQ</t>
  </si>
  <si>
    <t>Bayda</t>
  </si>
  <si>
    <t>Libyan Arab Jamahiriya</t>
  </si>
  <si>
    <t>CBH</t>
  </si>
  <si>
    <t>Bechar</t>
  </si>
  <si>
    <t>BEW</t>
  </si>
  <si>
    <t>Beira</t>
  </si>
  <si>
    <t>Ben Slimane</t>
  </si>
  <si>
    <t>BNI</t>
  </si>
  <si>
    <t>BEN</t>
  </si>
  <si>
    <t>Benina</t>
  </si>
  <si>
    <t>BFN</t>
  </si>
  <si>
    <t>Bloemfontein</t>
  </si>
  <si>
    <t>BVC</t>
  </si>
  <si>
    <t>Boa Vista</t>
  </si>
  <si>
    <t>Cape Verde</t>
  </si>
  <si>
    <t>BOY</t>
  </si>
  <si>
    <t>Bobo Dioulasso</t>
  </si>
  <si>
    <t>BMW</t>
  </si>
  <si>
    <t>Bordj Baji Mokhtar</t>
  </si>
  <si>
    <t>HBE</t>
  </si>
  <si>
    <t>Borg El Arab</t>
  </si>
  <si>
    <t>UAR</t>
  </si>
  <si>
    <t>Bouarfa</t>
  </si>
  <si>
    <t>BZV</t>
  </si>
  <si>
    <t>Brazzaville</t>
  </si>
  <si>
    <t>Congo</t>
  </si>
  <si>
    <t>BJM</t>
  </si>
  <si>
    <t>Bujumbura</t>
  </si>
  <si>
    <t>BKZ</t>
  </si>
  <si>
    <t>Bukoba</t>
  </si>
  <si>
    <t>BUQ</t>
  </si>
  <si>
    <t>Bulawayo</t>
  </si>
  <si>
    <t>CAI</t>
  </si>
  <si>
    <t>Cairo</t>
  </si>
  <si>
    <t>CBQ</t>
  </si>
  <si>
    <t>Calabar</t>
  </si>
  <si>
    <t>CSK</t>
  </si>
  <si>
    <t>Cap Skirring</t>
  </si>
  <si>
    <t>CPT</t>
  </si>
  <si>
    <t>Cape Town</t>
  </si>
  <si>
    <t>CAS</t>
  </si>
  <si>
    <t>Casa Anfa</t>
  </si>
  <si>
    <t>CMN</t>
  </si>
  <si>
    <t>Casablanca</t>
  </si>
  <si>
    <t>VPY</t>
  </si>
  <si>
    <t>Chimoio</t>
  </si>
  <si>
    <t>CKY</t>
  </si>
  <si>
    <t>Conakry</t>
  </si>
  <si>
    <t>COO</t>
  </si>
  <si>
    <t>Cotonou</t>
  </si>
  <si>
    <t>DKR</t>
  </si>
  <si>
    <t>Dakar</t>
  </si>
  <si>
    <t>VIL</t>
  </si>
  <si>
    <t>Dakhla</t>
  </si>
  <si>
    <t>DAR</t>
  </si>
  <si>
    <t>Dar Es Salaam</t>
  </si>
  <si>
    <t>DIR</t>
  </si>
  <si>
    <t>Dire Dawa</t>
  </si>
  <si>
    <t>DJE</t>
  </si>
  <si>
    <t>Djerba</t>
  </si>
  <si>
    <t>DLA</t>
  </si>
  <si>
    <t>Douala</t>
  </si>
  <si>
    <t>DUR</t>
  </si>
  <si>
    <t>Durban</t>
  </si>
  <si>
    <t>DZA</t>
  </si>
  <si>
    <t>Dzaoudzi</t>
  </si>
  <si>
    <t>Mayotte</t>
  </si>
  <si>
    <t>ELS</t>
  </si>
  <si>
    <t>East London</t>
  </si>
  <si>
    <t>EBH</t>
  </si>
  <si>
    <t>El Bayadh</t>
  </si>
  <si>
    <t>EDL</t>
  </si>
  <si>
    <t>Eldoret</t>
  </si>
  <si>
    <t>NBE</t>
  </si>
  <si>
    <t>Enfidha</t>
  </si>
  <si>
    <t>EBB</t>
  </si>
  <si>
    <t>Entebbe</t>
  </si>
  <si>
    <t>ENU</t>
  </si>
  <si>
    <t>Enugu</t>
  </si>
  <si>
    <t>ERH</t>
  </si>
  <si>
    <t>Errachidia</t>
  </si>
  <si>
    <t>ESU</t>
  </si>
  <si>
    <t>Essaouira</t>
  </si>
  <si>
    <t>FEZ</t>
  </si>
  <si>
    <t>Fez</t>
  </si>
  <si>
    <t>FRW</t>
  </si>
  <si>
    <t>Francistown</t>
  </si>
  <si>
    <t>FNA</t>
  </si>
  <si>
    <t>Freetown</t>
  </si>
  <si>
    <t>GAE</t>
  </si>
  <si>
    <t>Gabes</t>
  </si>
  <si>
    <t>GBE</t>
  </si>
  <si>
    <t>Gaborone</t>
  </si>
  <si>
    <t>GAF</t>
  </si>
  <si>
    <t>Gafsa</t>
  </si>
  <si>
    <t>GRJ</t>
  </si>
  <si>
    <t>George</t>
  </si>
  <si>
    <t>LTD</t>
  </si>
  <si>
    <t>Ghadames</t>
  </si>
  <si>
    <t>GNZ</t>
  </si>
  <si>
    <t>Ghanzi</t>
  </si>
  <si>
    <t>GHT</t>
  </si>
  <si>
    <t>Ghat</t>
  </si>
  <si>
    <t>GLN</t>
  </si>
  <si>
    <t>Goulimime</t>
  </si>
  <si>
    <t>HRE</t>
  </si>
  <si>
    <t>Harare</t>
  </si>
  <si>
    <t>HUQ</t>
  </si>
  <si>
    <t>Hun</t>
  </si>
  <si>
    <t>HRG</t>
  </si>
  <si>
    <t>Hurghada</t>
  </si>
  <si>
    <t>IBA</t>
  </si>
  <si>
    <t>Ibadan</t>
  </si>
  <si>
    <t>SID</t>
  </si>
  <si>
    <t>Ilha Do Sal</t>
  </si>
  <si>
    <t>ILR</t>
  </si>
  <si>
    <t>Ilorin</t>
  </si>
  <si>
    <t>INH</t>
  </si>
  <si>
    <t>Inhambane</t>
  </si>
  <si>
    <t>JNB</t>
  </si>
  <si>
    <t>Johannesburg</t>
  </si>
  <si>
    <t>JOS</t>
  </si>
  <si>
    <t>Jos</t>
  </si>
  <si>
    <t>KAD</t>
  </si>
  <si>
    <t>Kaduna</t>
  </si>
  <si>
    <t>KAN</t>
  </si>
  <si>
    <t>Kano</t>
  </si>
  <si>
    <t>BBK</t>
  </si>
  <si>
    <t>Kasane</t>
  </si>
  <si>
    <t>MPA</t>
  </si>
  <si>
    <t>Katima Mulilo</t>
  </si>
  <si>
    <t>DKA</t>
  </si>
  <si>
    <t>Katsina</t>
  </si>
  <si>
    <t>KMP</t>
  </si>
  <si>
    <t>Keetmanshoop</t>
  </si>
  <si>
    <t>KRT</t>
  </si>
  <si>
    <t>Khartoum</t>
  </si>
  <si>
    <t>KGL</t>
  </si>
  <si>
    <t>Kigali</t>
  </si>
  <si>
    <t>TKQ</t>
  </si>
  <si>
    <t>Kigoma</t>
  </si>
  <si>
    <t>JRO</t>
  </si>
  <si>
    <t>Kilimanjaro</t>
  </si>
  <si>
    <t>KIM</t>
  </si>
  <si>
    <t>Kimberley</t>
  </si>
  <si>
    <t>FIH</t>
  </si>
  <si>
    <t>Kinshasa</t>
  </si>
  <si>
    <t>Congo (Dem Rep)</t>
  </si>
  <si>
    <t>AKF</t>
  </si>
  <si>
    <t>Kufra</t>
  </si>
  <si>
    <t>EUN</t>
  </si>
  <si>
    <t>Laayoune</t>
  </si>
  <si>
    <t>LOS</t>
  </si>
  <si>
    <t>Lagos</t>
  </si>
  <si>
    <t>LBV</t>
  </si>
  <si>
    <t>Libreville</t>
  </si>
  <si>
    <t>VXC</t>
  </si>
  <si>
    <t>Lichinga</t>
  </si>
  <si>
    <t>LVI</t>
  </si>
  <si>
    <t>Livingstone</t>
  </si>
  <si>
    <t>LFW</t>
  </si>
  <si>
    <t>Lome</t>
  </si>
  <si>
    <t>LUD</t>
  </si>
  <si>
    <t>Luderitz</t>
  </si>
  <si>
    <t>LUN</t>
  </si>
  <si>
    <t>Lusaka</t>
  </si>
  <si>
    <t>LXR</t>
  </si>
  <si>
    <t>Luxor</t>
  </si>
  <si>
    <t>MFA</t>
  </si>
  <si>
    <t>Mafia</t>
  </si>
  <si>
    <t>MJN</t>
  </si>
  <si>
    <t>Mahajanga</t>
  </si>
  <si>
    <t>MIU</t>
  </si>
  <si>
    <t>Maiduguri</t>
  </si>
  <si>
    <t>MMO</t>
  </si>
  <si>
    <t>Maio</t>
  </si>
  <si>
    <t>MDI</t>
  </si>
  <si>
    <t>Makurdi</t>
  </si>
  <si>
    <t>LKY</t>
  </si>
  <si>
    <t>Manyara</t>
  </si>
  <si>
    <t>MTS</t>
  </si>
  <si>
    <t>Manzini</t>
  </si>
  <si>
    <t>MPM</t>
  </si>
  <si>
    <t>Maputo</t>
  </si>
  <si>
    <t>RAK</t>
  </si>
  <si>
    <t>Marrakech</t>
  </si>
  <si>
    <t>RMF</t>
  </si>
  <si>
    <t>Marsa Alam</t>
  </si>
  <si>
    <t>MUW</t>
  </si>
  <si>
    <t>Mascara</t>
  </si>
  <si>
    <t>MUB</t>
  </si>
  <si>
    <t>Maun</t>
  </si>
  <si>
    <t>MZW</t>
  </si>
  <si>
    <t>Mechria</t>
  </si>
  <si>
    <t>MUH</t>
  </si>
  <si>
    <t>Mersa Matruh</t>
  </si>
  <si>
    <t>MFU</t>
  </si>
  <si>
    <t>Mfuwe</t>
  </si>
  <si>
    <t>MXJ</t>
  </si>
  <si>
    <t>Minna</t>
  </si>
  <si>
    <t>MRA</t>
  </si>
  <si>
    <t>Misurata</t>
  </si>
  <si>
    <t>MZB</t>
  </si>
  <si>
    <t>Mocimboa da praia</t>
  </si>
  <si>
    <t>MBA</t>
  </si>
  <si>
    <t>Mombasa</t>
  </si>
  <si>
    <t>MIR</t>
  </si>
  <si>
    <t>Monastir</t>
  </si>
  <si>
    <t>HAH</t>
  </si>
  <si>
    <t>Moroni</t>
  </si>
  <si>
    <t>MYW</t>
  </si>
  <si>
    <t>Mtwara</t>
  </si>
  <si>
    <t>MWZ</t>
  </si>
  <si>
    <t>Mwanza</t>
  </si>
  <si>
    <t>NDR</t>
  </si>
  <si>
    <t>Nador</t>
  </si>
  <si>
    <t>NBO</t>
  </si>
  <si>
    <t>Nairobi</t>
  </si>
  <si>
    <t>APL</t>
  </si>
  <si>
    <t>Nampula</t>
  </si>
  <si>
    <t>NLA</t>
  </si>
  <si>
    <t>Ndola</t>
  </si>
  <si>
    <t>MQP</t>
  </si>
  <si>
    <t>Nelspruit</t>
  </si>
  <si>
    <t>NIM</t>
  </si>
  <si>
    <t>Niamey</t>
  </si>
  <si>
    <t>OND</t>
  </si>
  <si>
    <t>Ondangwa</t>
  </si>
  <si>
    <t>ORN</t>
  </si>
  <si>
    <t>Oran</t>
  </si>
  <si>
    <t>QRW</t>
  </si>
  <si>
    <t>Osubi</t>
  </si>
  <si>
    <t>OUA</t>
  </si>
  <si>
    <t>Ouagadougou</t>
  </si>
  <si>
    <t>OZZ</t>
  </si>
  <si>
    <t>Ouarzazate</t>
  </si>
  <si>
    <t>OUD</t>
  </si>
  <si>
    <t>Oujda</t>
  </si>
  <si>
    <t>QOW</t>
  </si>
  <si>
    <t>Owerri</t>
  </si>
  <si>
    <t>OLL</t>
  </si>
  <si>
    <t>Oyo</t>
  </si>
  <si>
    <t>POL</t>
  </si>
  <si>
    <t>Pemba</t>
  </si>
  <si>
    <t>MRU</t>
  </si>
  <si>
    <t>Plaine Magnien</t>
  </si>
  <si>
    <t>PNR</t>
  </si>
  <si>
    <t>Pointe Noire</t>
  </si>
  <si>
    <t>PLZ</t>
  </si>
  <si>
    <t>Port Elizabeth</t>
  </si>
  <si>
    <t>PHC</t>
  </si>
  <si>
    <t>Port Harcourt</t>
  </si>
  <si>
    <t>PSD</t>
  </si>
  <si>
    <t>Port Said</t>
  </si>
  <si>
    <t>RAI</t>
  </si>
  <si>
    <t>Praia</t>
  </si>
  <si>
    <t>UEL</t>
  </si>
  <si>
    <t>Quelimane</t>
  </si>
  <si>
    <t>RBA</t>
  </si>
  <si>
    <t>Rabat</t>
  </si>
  <si>
    <t>NDU</t>
  </si>
  <si>
    <t>Rundu</t>
  </si>
  <si>
    <t>RUN</t>
  </si>
  <si>
    <t>Saint-Denis</t>
  </si>
  <si>
    <t>La Reunion</t>
  </si>
  <si>
    <t>ZSE</t>
  </si>
  <si>
    <t>Saint-Pierre</t>
  </si>
  <si>
    <t>SFL</t>
  </si>
  <si>
    <t>Sao Felipe</t>
  </si>
  <si>
    <t>SNE</t>
  </si>
  <si>
    <t>Sao Nicolau</t>
  </si>
  <si>
    <t>VXE</t>
  </si>
  <si>
    <t>Sao Vicente</t>
  </si>
  <si>
    <t>SEB</t>
  </si>
  <si>
    <t>Sebha</t>
  </si>
  <si>
    <t>PKW</t>
  </si>
  <si>
    <t>Selebi Phikwe</t>
  </si>
  <si>
    <t>SFA</t>
  </si>
  <si>
    <t>Sfax</t>
  </si>
  <si>
    <t>SSH</t>
  </si>
  <si>
    <t>Sharm El Sheikh</t>
  </si>
  <si>
    <t>SRX</t>
  </si>
  <si>
    <t>Sirt</t>
  </si>
  <si>
    <t>HMB</t>
  </si>
  <si>
    <t>Sohag</t>
  </si>
  <si>
    <t>SKO</t>
  </si>
  <si>
    <t>Sokoto</t>
  </si>
  <si>
    <t>XLS</t>
  </si>
  <si>
    <t>St Louis</t>
  </si>
  <si>
    <t>TCP</t>
  </si>
  <si>
    <t>Taba</t>
  </si>
  <si>
    <t>TBJ</t>
  </si>
  <si>
    <t>Tabarka</t>
  </si>
  <si>
    <t>TUD</t>
  </si>
  <si>
    <t>Tambacounda</t>
  </si>
  <si>
    <t>TTA</t>
  </si>
  <si>
    <t>Tan Tan</t>
  </si>
  <si>
    <t>TGT</t>
  </si>
  <si>
    <t>Tanga</t>
  </si>
  <si>
    <t>TNG</t>
  </si>
  <si>
    <t>Tanger</t>
  </si>
  <si>
    <t>TET</t>
  </si>
  <si>
    <t>Tete</t>
  </si>
  <si>
    <t>TTU</t>
  </si>
  <si>
    <t>Tetouan</t>
  </si>
  <si>
    <t>TID</t>
  </si>
  <si>
    <t>Tiaret</t>
  </si>
  <si>
    <t>TMX</t>
  </si>
  <si>
    <t>Timimoun</t>
  </si>
  <si>
    <t>TIN</t>
  </si>
  <si>
    <t>Tindouf</t>
  </si>
  <si>
    <t>TLM</t>
  </si>
  <si>
    <t>Tlemcen</t>
  </si>
  <si>
    <t>TMM</t>
  </si>
  <si>
    <t>Toamasina</t>
  </si>
  <si>
    <t>TOB</t>
  </si>
  <si>
    <t>Tobruk</t>
  </si>
  <si>
    <t>TOE</t>
  </si>
  <si>
    <t>Tozeur</t>
  </si>
  <si>
    <t>MJI</t>
  </si>
  <si>
    <t>Tripoli</t>
  </si>
  <si>
    <t>TIP</t>
  </si>
  <si>
    <t>TUN</t>
  </si>
  <si>
    <t>Tunis</t>
  </si>
  <si>
    <t>QUB</t>
  </si>
  <si>
    <t>Ubari</t>
  </si>
  <si>
    <t>UTN</t>
  </si>
  <si>
    <t>Upington</t>
  </si>
  <si>
    <t>PTJ</t>
  </si>
  <si>
    <t>Victoria</t>
  </si>
  <si>
    <t>SEZ</t>
  </si>
  <si>
    <t>VFA</t>
  </si>
  <si>
    <t>Victoria Falls</t>
  </si>
  <si>
    <t>VNX</t>
  </si>
  <si>
    <t>Vilankulos</t>
  </si>
  <si>
    <t>WVB</t>
  </si>
  <si>
    <t>Walvis Bay</t>
  </si>
  <si>
    <t>ERS</t>
  </si>
  <si>
    <t>Windhoek</t>
  </si>
  <si>
    <t>WDH</t>
  </si>
  <si>
    <t>NSI</t>
  </si>
  <si>
    <t>Yaoundé</t>
  </si>
  <si>
    <t>YOL</t>
  </si>
  <si>
    <t>Yola</t>
  </si>
  <si>
    <t>OZG</t>
  </si>
  <si>
    <t>Zagora</t>
  </si>
  <si>
    <t>ZNZ</t>
  </si>
  <si>
    <t>Zanzibar</t>
  </si>
  <si>
    <t>ZIG</t>
  </si>
  <si>
    <t>Ziguinchor</t>
  </si>
  <si>
    <t>ADL</t>
  </si>
  <si>
    <t>Asia-Pacific</t>
  </si>
  <si>
    <t>Adelaide</t>
  </si>
  <si>
    <t>AHE</t>
  </si>
  <si>
    <t>Ahe</t>
  </si>
  <si>
    <t>Ahmedabad</t>
  </si>
  <si>
    <t>AIT</t>
  </si>
  <si>
    <t>Aitutaki</t>
  </si>
  <si>
    <t>Cook Islands</t>
  </si>
  <si>
    <t>AKU</t>
  </si>
  <si>
    <t>Akesu</t>
  </si>
  <si>
    <t>China (People's Republic of China)</t>
  </si>
  <si>
    <t>AXT</t>
  </si>
  <si>
    <t>Akita</t>
  </si>
  <si>
    <t>ALH</t>
  </si>
  <si>
    <t>Albany, WA</t>
  </si>
  <si>
    <t>ABX</t>
  </si>
  <si>
    <t>Albury</t>
  </si>
  <si>
    <t>AAT</t>
  </si>
  <si>
    <t>Aletai</t>
  </si>
  <si>
    <t>ASP</t>
  </si>
  <si>
    <t>Alice Springs</t>
  </si>
  <si>
    <t>ALA</t>
  </si>
  <si>
    <t>Almaty</t>
  </si>
  <si>
    <t>AOR</t>
  </si>
  <si>
    <t>Alor Setar</t>
  </si>
  <si>
    <t>AMQ</t>
  </si>
  <si>
    <t>Ambon</t>
  </si>
  <si>
    <t>ATQ</t>
  </si>
  <si>
    <t>Amritsar</t>
  </si>
  <si>
    <t>Anaa</t>
  </si>
  <si>
    <t>AKA</t>
  </si>
  <si>
    <t>Ankang</t>
  </si>
  <si>
    <t>AQG</t>
  </si>
  <si>
    <t>Anqing</t>
  </si>
  <si>
    <t>AOG</t>
  </si>
  <si>
    <t>Anshan</t>
  </si>
  <si>
    <t>AVA</t>
  </si>
  <si>
    <t>Anshun</t>
  </si>
  <si>
    <t>AOJ</t>
  </si>
  <si>
    <t>Aomori</t>
  </si>
  <si>
    <t>APK</t>
  </si>
  <si>
    <t>Apataki</t>
  </si>
  <si>
    <t>AAU</t>
  </si>
  <si>
    <t>Apia</t>
  </si>
  <si>
    <t>APW</t>
  </si>
  <si>
    <t>RKA</t>
  </si>
  <si>
    <t>Aratika</t>
  </si>
  <si>
    <t>ARM</t>
  </si>
  <si>
    <t>Armidale</t>
  </si>
  <si>
    <t>AXR</t>
  </si>
  <si>
    <t>Arutua</t>
  </si>
  <si>
    <t>YIE</t>
  </si>
  <si>
    <t>Arxan</t>
  </si>
  <si>
    <t>AKJ</t>
  </si>
  <si>
    <t>Asahikawa</t>
  </si>
  <si>
    <t>AUQ</t>
  </si>
  <si>
    <t>Atuona</t>
  </si>
  <si>
    <t>AKL</t>
  </si>
  <si>
    <t>Auckland</t>
  </si>
  <si>
    <t>AYQ</t>
  </si>
  <si>
    <t>Ayers Rock</t>
  </si>
  <si>
    <t>BCD</t>
  </si>
  <si>
    <t>Bacolod</t>
  </si>
  <si>
    <t>RHT</t>
  </si>
  <si>
    <t>Badanjilin</t>
  </si>
  <si>
    <t>Bagabag</t>
  </si>
  <si>
    <t>BAG</t>
  </si>
  <si>
    <t>Baguio</t>
  </si>
  <si>
    <t>AEB</t>
  </si>
  <si>
    <t>Baise</t>
  </si>
  <si>
    <t>BQA</t>
  </si>
  <si>
    <t>Baler</t>
  </si>
  <si>
    <t>BPN</t>
  </si>
  <si>
    <t>Balikpapan</t>
  </si>
  <si>
    <t>BNK</t>
  </si>
  <si>
    <t>Ballina</t>
  </si>
  <si>
    <t>ABM</t>
  </si>
  <si>
    <t>Bamaga, QLD</t>
  </si>
  <si>
    <t>BTJ</t>
  </si>
  <si>
    <t>Banda Aceh</t>
  </si>
  <si>
    <t>BDO</t>
  </si>
  <si>
    <t>Bandung</t>
  </si>
  <si>
    <t>BLR</t>
  </si>
  <si>
    <t>Bangalore</t>
  </si>
  <si>
    <t>DMK</t>
  </si>
  <si>
    <t>Bangkok</t>
  </si>
  <si>
    <t>BKK</t>
  </si>
  <si>
    <t>BDJ</t>
  </si>
  <si>
    <t>Banjarmasin</t>
  </si>
  <si>
    <t>Baoshan</t>
  </si>
  <si>
    <t>BAV</t>
  </si>
  <si>
    <t>Baotou</t>
  </si>
  <si>
    <t>BSO</t>
  </si>
  <si>
    <t>Basco</t>
  </si>
  <si>
    <t>BHS</t>
  </si>
  <si>
    <t>Bathurst</t>
  </si>
  <si>
    <t>BRT</t>
  </si>
  <si>
    <t>AXF</t>
  </si>
  <si>
    <t>Bayanhot</t>
  </si>
  <si>
    <t>RLK</t>
  </si>
  <si>
    <t>Bayannur</t>
  </si>
  <si>
    <t>BHY</t>
  </si>
  <si>
    <t>Beihai</t>
  </si>
  <si>
    <t>PEK</t>
  </si>
  <si>
    <t>Beijing</t>
  </si>
  <si>
    <t>NAY</t>
  </si>
  <si>
    <t>Beijing Nanyuan</t>
  </si>
  <si>
    <t>BBI</t>
  </si>
  <si>
    <t>Bhubaneswar</t>
  </si>
  <si>
    <t>BIK</t>
  </si>
  <si>
    <t>Biak</t>
  </si>
  <si>
    <t>BFJ</t>
  </si>
  <si>
    <t>Bijie</t>
  </si>
  <si>
    <t>THG</t>
  </si>
  <si>
    <t>Biloela, QLD</t>
  </si>
  <si>
    <t>BTU</t>
  </si>
  <si>
    <t>Bintulu</t>
  </si>
  <si>
    <t>BPL</t>
  </si>
  <si>
    <t>Bole</t>
  </si>
  <si>
    <t>TWT</t>
  </si>
  <si>
    <t>Bongao</t>
  </si>
  <si>
    <t>Bora Bora</t>
  </si>
  <si>
    <t>BNE</t>
  </si>
  <si>
    <t>Brisbane</t>
  </si>
  <si>
    <t>BHQ</t>
  </si>
  <si>
    <t>Broken Hill, NSW</t>
  </si>
  <si>
    <t>BME</t>
  </si>
  <si>
    <t>Broome</t>
  </si>
  <si>
    <t>BDB</t>
  </si>
  <si>
    <t>Bundaberg</t>
  </si>
  <si>
    <t>BMV</t>
  </si>
  <si>
    <t>Buon Ma Thuot</t>
  </si>
  <si>
    <t>BFV</t>
  </si>
  <si>
    <t>Buriram</t>
  </si>
  <si>
    <t>BWT</t>
  </si>
  <si>
    <t>Burnie</t>
  </si>
  <si>
    <t>KJI</t>
  </si>
  <si>
    <t>Burqin</t>
  </si>
  <si>
    <t>PUS</t>
  </si>
  <si>
    <t>Busan</t>
  </si>
  <si>
    <t>Korea (Rep of Korea)</t>
  </si>
  <si>
    <t>BQB</t>
  </si>
  <si>
    <t>Busselton</t>
  </si>
  <si>
    <t>BXU</t>
  </si>
  <si>
    <t>Butuan</t>
  </si>
  <si>
    <t>CAH</t>
  </si>
  <si>
    <t>Ca Mau Province</t>
  </si>
  <si>
    <t>CGY</t>
  </si>
  <si>
    <t>Cagayan de Oro</t>
  </si>
  <si>
    <t>CNS</t>
  </si>
  <si>
    <t>Cairns</t>
  </si>
  <si>
    <t>CPP</t>
  </si>
  <si>
    <t>Calapan</t>
  </si>
  <si>
    <t>CYP</t>
  </si>
  <si>
    <t>Calbayog</t>
  </si>
  <si>
    <t>CCU</t>
  </si>
  <si>
    <t>Calcutta</t>
  </si>
  <si>
    <t>CCJ</t>
  </si>
  <si>
    <t>Calicut</t>
  </si>
  <si>
    <t>VCA</t>
  </si>
  <si>
    <t>Can Tho</t>
  </si>
  <si>
    <t>CBR</t>
  </si>
  <si>
    <t>Canberra</t>
  </si>
  <si>
    <t>CVQ</t>
  </si>
  <si>
    <t>Carnarvon</t>
  </si>
  <si>
    <t>CRM</t>
  </si>
  <si>
    <t>Catarman</t>
  </si>
  <si>
    <t>CYZ</t>
  </si>
  <si>
    <t>Cauayan</t>
  </si>
  <si>
    <t>CED</t>
  </si>
  <si>
    <t>Ceduna</t>
  </si>
  <si>
    <t>NBS</t>
  </si>
  <si>
    <t>Changbai</t>
  </si>
  <si>
    <t>CGQ</t>
  </si>
  <si>
    <t>Changchun</t>
  </si>
  <si>
    <t>CGD</t>
  </si>
  <si>
    <t>Changde</t>
  </si>
  <si>
    <t>BPX</t>
  </si>
  <si>
    <t>Changdu</t>
  </si>
  <si>
    <t>CNI</t>
  </si>
  <si>
    <t>Changhai</t>
  </si>
  <si>
    <t>CSX</t>
  </si>
  <si>
    <t>Changsha</t>
  </si>
  <si>
    <t>CIH</t>
  </si>
  <si>
    <t>Changzhi</t>
  </si>
  <si>
    <t>CZX</t>
  </si>
  <si>
    <t>Changzhou</t>
  </si>
  <si>
    <t>CHG</t>
  </si>
  <si>
    <t>Chaoyang</t>
  </si>
  <si>
    <t>CTL</t>
  </si>
  <si>
    <t>Charleville</t>
  </si>
  <si>
    <t>CTU</t>
  </si>
  <si>
    <t>Chengdu</t>
  </si>
  <si>
    <t>CJJ</t>
  </si>
  <si>
    <t>Cheongju</t>
  </si>
  <si>
    <t>CNX</t>
  </si>
  <si>
    <t>Chiang Mai</t>
  </si>
  <si>
    <t>CEI</t>
  </si>
  <si>
    <t>Chiang Rai</t>
  </si>
  <si>
    <t>CIF</t>
  </si>
  <si>
    <t>Chifeng</t>
  </si>
  <si>
    <t>JUH</t>
  </si>
  <si>
    <t>Chizhou</t>
  </si>
  <si>
    <t>CKG</t>
  </si>
  <si>
    <t>Chongqing</t>
  </si>
  <si>
    <t>CHC</t>
  </si>
  <si>
    <t>Christchurch</t>
  </si>
  <si>
    <t>XCH</t>
  </si>
  <si>
    <t>Christmas Island</t>
  </si>
  <si>
    <t>CJM</t>
  </si>
  <si>
    <t>Chumphon</t>
  </si>
  <si>
    <t>CNJ</t>
  </si>
  <si>
    <t>Cloncurry</t>
  </si>
  <si>
    <t>COK</t>
  </si>
  <si>
    <t>Cochin</t>
  </si>
  <si>
    <t>CCK</t>
  </si>
  <si>
    <t>Cocos Island</t>
  </si>
  <si>
    <t>Cocos (Keeling) Islands</t>
  </si>
  <si>
    <t>CFS</t>
  </si>
  <si>
    <t>Coffs Harbour</t>
  </si>
  <si>
    <t>CJB</t>
  </si>
  <si>
    <t>Coimbatore</t>
  </si>
  <si>
    <t>CMB</t>
  </si>
  <si>
    <t>Colombo</t>
  </si>
  <si>
    <t>VCS</t>
  </si>
  <si>
    <t>Con Son</t>
  </si>
  <si>
    <t>CPD</t>
  </si>
  <si>
    <t>Coober Pedy</t>
  </si>
  <si>
    <t>CTN</t>
  </si>
  <si>
    <t>Cooktown</t>
  </si>
  <si>
    <t>USU</t>
  </si>
  <si>
    <t>Coron</t>
  </si>
  <si>
    <t>CBO</t>
  </si>
  <si>
    <t>Cotabato</t>
  </si>
  <si>
    <t>KNS</t>
  </si>
  <si>
    <t>Currie</t>
  </si>
  <si>
    <t>CYU</t>
  </si>
  <si>
    <t>Cuyo Airport</t>
  </si>
  <si>
    <t>DAD</t>
  </si>
  <si>
    <t>Da Nang</t>
  </si>
  <si>
    <t>TAE</t>
  </si>
  <si>
    <t>Daegu</t>
  </si>
  <si>
    <t>DTE</t>
  </si>
  <si>
    <t>Daet</t>
  </si>
  <si>
    <t>DLI</t>
  </si>
  <si>
    <t>Dalat</t>
  </si>
  <si>
    <t>DLU</t>
  </si>
  <si>
    <t>Dali</t>
  </si>
  <si>
    <t>DLC</t>
  </si>
  <si>
    <t>Dalian</t>
  </si>
  <si>
    <t>DDG</t>
  </si>
  <si>
    <t>Dandong</t>
  </si>
  <si>
    <t>DCY</t>
  </si>
  <si>
    <t>Daocheng</t>
  </si>
  <si>
    <t>DQA</t>
  </si>
  <si>
    <t>Daqin</t>
  </si>
  <si>
    <t>DRW</t>
  </si>
  <si>
    <t>Darwin</t>
  </si>
  <si>
    <t>DAT</t>
  </si>
  <si>
    <t>Datong</t>
  </si>
  <si>
    <t>DVO</t>
  </si>
  <si>
    <t>Davao</t>
  </si>
  <si>
    <t>DAX</t>
  </si>
  <si>
    <t>Dazhou</t>
  </si>
  <si>
    <t>LUM</t>
  </si>
  <si>
    <t>Dehong</t>
  </si>
  <si>
    <t>DPS</t>
  </si>
  <si>
    <t>Denpasar Bali</t>
  </si>
  <si>
    <t>DCN</t>
  </si>
  <si>
    <t>Derby</t>
  </si>
  <si>
    <t>DPO</t>
  </si>
  <si>
    <t>Devonport</t>
  </si>
  <si>
    <t>DIN</t>
  </si>
  <si>
    <t>Dien Bien Phu</t>
  </si>
  <si>
    <t>DPL</t>
  </si>
  <si>
    <t>Dipolog</t>
  </si>
  <si>
    <t>DIG</t>
  </si>
  <si>
    <t>Diqing</t>
  </si>
  <si>
    <t>VDH</t>
  </si>
  <si>
    <t>Dong Hoi City</t>
  </si>
  <si>
    <t>DOY</t>
  </si>
  <si>
    <t>Dongying</t>
  </si>
  <si>
    <t>DBO</t>
  </si>
  <si>
    <t>Dubbo</t>
  </si>
  <si>
    <t>DGT</t>
  </si>
  <si>
    <t>Dumaguete</t>
  </si>
  <si>
    <t>DUD</t>
  </si>
  <si>
    <t>Dunedin</t>
  </si>
  <si>
    <t>DNH</t>
  </si>
  <si>
    <t>Dunhuang</t>
  </si>
  <si>
    <t>EJN</t>
  </si>
  <si>
    <t>Ejin Banner</t>
  </si>
  <si>
    <t>ELC</t>
  </si>
  <si>
    <t>Elcho Island</t>
  </si>
  <si>
    <t>EMD</t>
  </si>
  <si>
    <t>Emerald</t>
  </si>
  <si>
    <t>ENH</t>
  </si>
  <si>
    <t>Enshi</t>
  </si>
  <si>
    <t>ERL</t>
  </si>
  <si>
    <t>Erlianhaote</t>
  </si>
  <si>
    <t>LEA</t>
  </si>
  <si>
    <t>Exmouth</t>
  </si>
  <si>
    <t>FAC</t>
  </si>
  <si>
    <t>Faaite</t>
  </si>
  <si>
    <t>LYP</t>
  </si>
  <si>
    <t>Faisalabad</t>
  </si>
  <si>
    <t>FHZ</t>
  </si>
  <si>
    <t>Fakahina</t>
  </si>
  <si>
    <t>FAV</t>
  </si>
  <si>
    <t>Fakarava</t>
  </si>
  <si>
    <t>NIU</t>
  </si>
  <si>
    <t>FGU</t>
  </si>
  <si>
    <t>Fangatau</t>
  </si>
  <si>
    <t>FUO</t>
  </si>
  <si>
    <t>Foshan</t>
  </si>
  <si>
    <t>FUK</t>
  </si>
  <si>
    <t>Fukuoka</t>
  </si>
  <si>
    <t>FUG</t>
  </si>
  <si>
    <t>Fuyang</t>
  </si>
  <si>
    <t>FOC</t>
  </si>
  <si>
    <t>Fuzhou</t>
  </si>
  <si>
    <t>GMR</t>
  </si>
  <si>
    <t>Gambier Islands</t>
  </si>
  <si>
    <t>KOW</t>
  </si>
  <si>
    <t>Ganzhou</t>
  </si>
  <si>
    <t>KGT</t>
  </si>
  <si>
    <t>Ganzi</t>
  </si>
  <si>
    <t>MRQ</t>
  </si>
  <si>
    <t>Gasan</t>
  </si>
  <si>
    <t>GWD</t>
  </si>
  <si>
    <t>Gawadar</t>
  </si>
  <si>
    <t>GES</t>
  </si>
  <si>
    <t>General Santos</t>
  </si>
  <si>
    <t>GET</t>
  </si>
  <si>
    <t>Geraldton</t>
  </si>
  <si>
    <t>GLT</t>
  </si>
  <si>
    <t>Gladstone</t>
  </si>
  <si>
    <t>GOI</t>
  </si>
  <si>
    <t>Goa</t>
  </si>
  <si>
    <t>OOL</t>
  </si>
  <si>
    <t>Gold Coast</t>
  </si>
  <si>
    <t>GOQ</t>
  </si>
  <si>
    <t>Golmud</t>
  </si>
  <si>
    <t>FUJ</t>
  </si>
  <si>
    <t>Got?</t>
  </si>
  <si>
    <t>GFN</t>
  </si>
  <si>
    <t>Grafton</t>
  </si>
  <si>
    <t>GFF</t>
  </si>
  <si>
    <t>Griffith</t>
  </si>
  <si>
    <t>GTE</t>
  </si>
  <si>
    <t>Groote Eylandt</t>
  </si>
  <si>
    <t>GYS</t>
  </si>
  <si>
    <t>Guangyuan</t>
  </si>
  <si>
    <t>CAN</t>
  </si>
  <si>
    <t>Guangzhou</t>
  </si>
  <si>
    <t>KWL</t>
  </si>
  <si>
    <t>Guilin</t>
  </si>
  <si>
    <t>KWE</t>
  </si>
  <si>
    <t>Guiyang</t>
  </si>
  <si>
    <t>KUV</t>
  </si>
  <si>
    <t>Gunsan</t>
  </si>
  <si>
    <t>GAU</t>
  </si>
  <si>
    <t>Guwahati</t>
  </si>
  <si>
    <t>GYU</t>
  </si>
  <si>
    <t>Guyuan</t>
  </si>
  <si>
    <t>KWJ</t>
  </si>
  <si>
    <t>Gwangju</t>
  </si>
  <si>
    <t>HAN</t>
  </si>
  <si>
    <t>Ha Noi</t>
  </si>
  <si>
    <t>HAC</t>
  </si>
  <si>
    <t>Hachijojima</t>
  </si>
  <si>
    <t>GUM</t>
  </si>
  <si>
    <t>Hagatña</t>
  </si>
  <si>
    <t>IWJ</t>
  </si>
  <si>
    <t>Hagi</t>
  </si>
  <si>
    <t>HPH</t>
  </si>
  <si>
    <t>Hai Phong</t>
  </si>
  <si>
    <t>HAK</t>
  </si>
  <si>
    <t>Haikou</t>
  </si>
  <si>
    <t>HLD</t>
  </si>
  <si>
    <t>Hailar</t>
  </si>
  <si>
    <t>Hakodate</t>
  </si>
  <si>
    <t>HMI</t>
  </si>
  <si>
    <t>Hami</t>
  </si>
  <si>
    <t>HTI</t>
  </si>
  <si>
    <t>Hamilton Island</t>
  </si>
  <si>
    <t>HNA</t>
  </si>
  <si>
    <t>Hanamaki</t>
  </si>
  <si>
    <t>HDG</t>
  </si>
  <si>
    <t>Handan</t>
  </si>
  <si>
    <t>HGH</t>
  </si>
  <si>
    <t>Hangzhou</t>
  </si>
  <si>
    <t>HZG</t>
  </si>
  <si>
    <t>Hanzhong</t>
  </si>
  <si>
    <t>HOI</t>
  </si>
  <si>
    <t>Hao Island</t>
  </si>
  <si>
    <t>HRB</t>
  </si>
  <si>
    <t>Harbin</t>
  </si>
  <si>
    <t>HDY</t>
  </si>
  <si>
    <t>Hat Yai</t>
  </si>
  <si>
    <t>HFE</t>
  </si>
  <si>
    <t>Hefei</t>
  </si>
  <si>
    <t>HEK</t>
  </si>
  <si>
    <t>Heihe</t>
  </si>
  <si>
    <t>HVB</t>
  </si>
  <si>
    <t>Hervey Bay</t>
  </si>
  <si>
    <t>HTN</t>
  </si>
  <si>
    <t>Hetian</t>
  </si>
  <si>
    <t>WLS</t>
  </si>
  <si>
    <t>Hihifo</t>
  </si>
  <si>
    <t>Wallis &amp; Fortuna Islands</t>
  </si>
  <si>
    <t>HHZ</t>
  </si>
  <si>
    <t>Hikueru</t>
  </si>
  <si>
    <t>HIJ</t>
  </si>
  <si>
    <t>Hiroshima</t>
  </si>
  <si>
    <t>SGN</t>
  </si>
  <si>
    <t>Ho Chi Minh City</t>
  </si>
  <si>
    <t>HBA</t>
  </si>
  <si>
    <t>Hobart</t>
  </si>
  <si>
    <t>HET</t>
  </si>
  <si>
    <t>Hohhot</t>
  </si>
  <si>
    <t>HKG</t>
  </si>
  <si>
    <t>Hong Kong</t>
  </si>
  <si>
    <t>Hong Kong, China</t>
  </si>
  <si>
    <t>AHJ</t>
  </si>
  <si>
    <t>Hongyuan</t>
  </si>
  <si>
    <t>HHQ</t>
  </si>
  <si>
    <t>Hua Hin</t>
  </si>
  <si>
    <t>HUH</t>
  </si>
  <si>
    <t>Huahine</t>
  </si>
  <si>
    <t>HIA</t>
  </si>
  <si>
    <t>Huaian</t>
  </si>
  <si>
    <t>TXN</t>
  </si>
  <si>
    <t>Huangshan</t>
  </si>
  <si>
    <t>HUI</t>
  </si>
  <si>
    <t>Hue</t>
  </si>
  <si>
    <t>HYD</t>
  </si>
  <si>
    <t>Hyderabad</t>
  </si>
  <si>
    <t>IBR</t>
  </si>
  <si>
    <t>Ibaraki</t>
  </si>
  <si>
    <t>ILO</t>
  </si>
  <si>
    <t>Iloilo</t>
  </si>
  <si>
    <t>IMF</t>
  </si>
  <si>
    <t>Imphal</t>
  </si>
  <si>
    <t>ICN</t>
  </si>
  <si>
    <t>Incheon</t>
  </si>
  <si>
    <t>IPH</t>
  </si>
  <si>
    <t>Ipoh</t>
  </si>
  <si>
    <t>ISG</t>
  </si>
  <si>
    <t>Ishigaki</t>
  </si>
  <si>
    <t>ISB</t>
  </si>
  <si>
    <t>Islamabad</t>
  </si>
  <si>
    <t>ITB</t>
  </si>
  <si>
    <t>Itbayat</t>
  </si>
  <si>
    <t>IWK</t>
  </si>
  <si>
    <t>Iwakuni</t>
  </si>
  <si>
    <t>IZO</t>
  </si>
  <si>
    <t>Izumo</t>
  </si>
  <si>
    <t>JAI</t>
  </si>
  <si>
    <t>Jaipur</t>
  </si>
  <si>
    <t>HLP</t>
  </si>
  <si>
    <t>Jakarta</t>
  </si>
  <si>
    <t>CGK</t>
  </si>
  <si>
    <t>CJU</t>
  </si>
  <si>
    <t>Jeju</t>
  </si>
  <si>
    <t>JGD</t>
  </si>
  <si>
    <t>Jiagedaqi</t>
  </si>
  <si>
    <t>JMU</t>
  </si>
  <si>
    <t>Jiamusi</t>
  </si>
  <si>
    <t>JGN</t>
  </si>
  <si>
    <t>Jiayuguan</t>
  </si>
  <si>
    <t>SWA</t>
  </si>
  <si>
    <t>Jieyang Chaoshan</t>
  </si>
  <si>
    <t>TNA</t>
  </si>
  <si>
    <t>Jinan</t>
  </si>
  <si>
    <t>JIC</t>
  </si>
  <si>
    <t>Jinchang</t>
  </si>
  <si>
    <t>JDZ</t>
  </si>
  <si>
    <t>Jingdezhen</t>
  </si>
  <si>
    <t>JGS</t>
  </si>
  <si>
    <t>Jinggangshan</t>
  </si>
  <si>
    <t>JNG</t>
  </si>
  <si>
    <t>Jining</t>
  </si>
  <si>
    <t>JNZ</t>
  </si>
  <si>
    <t>Jinzhou</t>
  </si>
  <si>
    <t>JIU</t>
  </si>
  <si>
    <t>Jiujiang</t>
  </si>
  <si>
    <t>JZH</t>
  </si>
  <si>
    <t>Jiuzhai</t>
  </si>
  <si>
    <t>JXA</t>
  </si>
  <si>
    <t>Jixi</t>
  </si>
  <si>
    <t>JHB</t>
  </si>
  <si>
    <t>Johor Bahru</t>
  </si>
  <si>
    <t>JOL</t>
  </si>
  <si>
    <t>Jolo</t>
  </si>
  <si>
    <t>KOJ</t>
  </si>
  <si>
    <t>Kagoshima</t>
  </si>
  <si>
    <t>KJH</t>
  </si>
  <si>
    <t>Kaili</t>
  </si>
  <si>
    <t>KGI</t>
  </si>
  <si>
    <t>Kalgoorlie</t>
  </si>
  <si>
    <t>KLO</t>
  </si>
  <si>
    <t>Kalibo Aklan</t>
  </si>
  <si>
    <t>KHH</t>
  </si>
  <si>
    <t>Kaohsiung</t>
  </si>
  <si>
    <t>Chinese Taipei</t>
  </si>
  <si>
    <t>KHI</t>
  </si>
  <si>
    <t>Karachi</t>
  </si>
  <si>
    <t>KTA</t>
  </si>
  <si>
    <t>Karratha</t>
  </si>
  <si>
    <t>KHG</t>
  </si>
  <si>
    <t>Kashi</t>
  </si>
  <si>
    <t>KTM</t>
  </si>
  <si>
    <t>Kathmandu</t>
  </si>
  <si>
    <t>KXU</t>
  </si>
  <si>
    <t>Katiu</t>
  </si>
  <si>
    <t>KHZ</t>
  </si>
  <si>
    <t>Kauehi</t>
  </si>
  <si>
    <t>KKR</t>
  </si>
  <si>
    <t>Kaukura Atoll</t>
  </si>
  <si>
    <t>KRY</t>
  </si>
  <si>
    <t>Kelamayi </t>
  </si>
  <si>
    <t>KKC</t>
  </si>
  <si>
    <t>Khon Kaen</t>
  </si>
  <si>
    <t>KGC</t>
  </si>
  <si>
    <t>Kingscote</t>
  </si>
  <si>
    <t>ONJ</t>
  </si>
  <si>
    <t>Kitaakita</t>
  </si>
  <si>
    <t>KKJ</t>
  </si>
  <si>
    <t>Kitakyushu</t>
  </si>
  <si>
    <t>USM</t>
  </si>
  <si>
    <t>Ko Samui</t>
  </si>
  <si>
    <t>UKB</t>
  </si>
  <si>
    <t>Kobe</t>
  </si>
  <si>
    <t>KCZ</t>
  </si>
  <si>
    <t>Kochi</t>
  </si>
  <si>
    <t>KMQ</t>
  </si>
  <si>
    <t>Komatsu</t>
  </si>
  <si>
    <t>KRL</t>
  </si>
  <si>
    <t>Korla</t>
  </si>
  <si>
    <t>KBR</t>
  </si>
  <si>
    <t>Kota Bharu</t>
  </si>
  <si>
    <t>BKI</t>
  </si>
  <si>
    <t>Kota Kinabalu</t>
  </si>
  <si>
    <t>KBV</t>
  </si>
  <si>
    <t>Krabi</t>
  </si>
  <si>
    <t>KUL</t>
  </si>
  <si>
    <t>Kuala Lumpur</t>
  </si>
  <si>
    <t>TGG</t>
  </si>
  <si>
    <t>Kuala Terengganu</t>
  </si>
  <si>
    <t>KUA</t>
  </si>
  <si>
    <t>Kuantan</t>
  </si>
  <si>
    <t>KCA</t>
  </si>
  <si>
    <t>Kuche</t>
  </si>
  <si>
    <t>KCH</t>
  </si>
  <si>
    <t>Kuching</t>
  </si>
  <si>
    <t>KMJ</t>
  </si>
  <si>
    <t>Kumamoto</t>
  </si>
  <si>
    <t>KMG</t>
  </si>
  <si>
    <t>Kunming</t>
  </si>
  <si>
    <t>KNX</t>
  </si>
  <si>
    <t>Kununurra</t>
  </si>
  <si>
    <t>KOE</t>
  </si>
  <si>
    <t>Kupang</t>
  </si>
  <si>
    <t>KUH</t>
  </si>
  <si>
    <t>Kushiro</t>
  </si>
  <si>
    <t>LBU</t>
  </si>
  <si>
    <t>Labuan</t>
  </si>
  <si>
    <t>LDU</t>
  </si>
  <si>
    <t>Lahad Batu</t>
  </si>
  <si>
    <t>LHE</t>
  </si>
  <si>
    <t>Lahore</t>
  </si>
  <si>
    <t>LPT</t>
  </si>
  <si>
    <t>Lampang</t>
  </si>
  <si>
    <t>LGK</t>
  </si>
  <si>
    <t>Langkawi</t>
  </si>
  <si>
    <t>LHW</t>
  </si>
  <si>
    <t>Lanzhou</t>
  </si>
  <si>
    <t>ZGC</t>
  </si>
  <si>
    <t>LAO</t>
  </si>
  <si>
    <t>Laoag</t>
  </si>
  <si>
    <t>CEB</t>
  </si>
  <si>
    <t>Lapu-Lapu</t>
  </si>
  <si>
    <t>LST</t>
  </si>
  <si>
    <t>Launceston</t>
  </si>
  <si>
    <t>LGP</t>
  </si>
  <si>
    <t>Legazpi City</t>
  </si>
  <si>
    <t>LNO</t>
  </si>
  <si>
    <t>Leonora</t>
  </si>
  <si>
    <t>LXA</t>
  </si>
  <si>
    <t>Lhasa </t>
  </si>
  <si>
    <t>LCX</t>
  </si>
  <si>
    <t>Liancheng</t>
  </si>
  <si>
    <t>LYG</t>
  </si>
  <si>
    <t>Lianyungang</t>
  </si>
  <si>
    <t>LLB</t>
  </si>
  <si>
    <t>Libo</t>
  </si>
  <si>
    <t>LIF</t>
  </si>
  <si>
    <t>Lifou</t>
  </si>
  <si>
    <t>LJG</t>
  </si>
  <si>
    <t>Lijiang</t>
  </si>
  <si>
    <t>LMN</t>
  </si>
  <si>
    <t>Limbang</t>
  </si>
  <si>
    <t>MGB</t>
  </si>
  <si>
    <t>Limestone Coast</t>
  </si>
  <si>
    <t>LNJ</t>
  </si>
  <si>
    <t>Lincang</t>
  </si>
  <si>
    <t>LLF</t>
  </si>
  <si>
    <t>Ling Ling</t>
  </si>
  <si>
    <t>LYI</t>
  </si>
  <si>
    <t>Linxi</t>
  </si>
  <si>
    <t>LZY</t>
  </si>
  <si>
    <t>Linzhi</t>
  </si>
  <si>
    <t>HZH</t>
  </si>
  <si>
    <t>Liping</t>
  </si>
  <si>
    <t>LSY</t>
  </si>
  <si>
    <t>Lismore</t>
  </si>
  <si>
    <t>LZH</t>
  </si>
  <si>
    <t>Liuzhou</t>
  </si>
  <si>
    <t>LOE</t>
  </si>
  <si>
    <t>Loei</t>
  </si>
  <si>
    <t>LRE</t>
  </si>
  <si>
    <t>Longreach</t>
  </si>
  <si>
    <t>LBX</t>
  </si>
  <si>
    <t>Lubang Island</t>
  </si>
  <si>
    <t>LKO</t>
  </si>
  <si>
    <t>Lucknow</t>
  </si>
  <si>
    <t>LYA</t>
  </si>
  <si>
    <t>Luoyang</t>
  </si>
  <si>
    <t>LZO</t>
  </si>
  <si>
    <t>Luzhou</t>
  </si>
  <si>
    <t>MFM</t>
  </si>
  <si>
    <t>Macau</t>
  </si>
  <si>
    <t>Macau, China</t>
  </si>
  <si>
    <t>MKY</t>
  </si>
  <si>
    <t>Mackay</t>
  </si>
  <si>
    <t>MAA</t>
  </si>
  <si>
    <t>Madras</t>
  </si>
  <si>
    <t>HGN</t>
  </si>
  <si>
    <t>Mae Hong Son</t>
  </si>
  <si>
    <t>MAQ</t>
  </si>
  <si>
    <t>Mae Sot</t>
  </si>
  <si>
    <t>MKP</t>
  </si>
  <si>
    <t>Makemo</t>
  </si>
  <si>
    <t>MKZ</t>
  </si>
  <si>
    <t>Malacca</t>
  </si>
  <si>
    <t>MPH</t>
  </si>
  <si>
    <t>Malay</t>
  </si>
  <si>
    <t>CGM</t>
  </si>
  <si>
    <t>Mambajao</t>
  </si>
  <si>
    <t>MBO</t>
  </si>
  <si>
    <t>Mamburao</t>
  </si>
  <si>
    <t>MDC</t>
  </si>
  <si>
    <t>Manado</t>
  </si>
  <si>
    <t>IXE</t>
  </si>
  <si>
    <t>Mangalore</t>
  </si>
  <si>
    <t>XMH</t>
  </si>
  <si>
    <t>Manihi</t>
  </si>
  <si>
    <t>CRK</t>
  </si>
  <si>
    <t>Manila</t>
  </si>
  <si>
    <t>MNL</t>
  </si>
  <si>
    <t>MNG</t>
  </si>
  <si>
    <t>Maningrida</t>
  </si>
  <si>
    <t>NZH</t>
  </si>
  <si>
    <t>Manzhouli Xijao</t>
  </si>
  <si>
    <t>MXS</t>
  </si>
  <si>
    <t>Maota Savaii</t>
  </si>
  <si>
    <t>MEE</t>
  </si>
  <si>
    <t>Mare</t>
  </si>
  <si>
    <t>MCY</t>
  </si>
  <si>
    <t>Maroochydore</t>
  </si>
  <si>
    <t>MBT</t>
  </si>
  <si>
    <t>Masbate</t>
  </si>
  <si>
    <t>MVT</t>
  </si>
  <si>
    <t>Mataiva</t>
  </si>
  <si>
    <t>MMJ</t>
  </si>
  <si>
    <t>Matsumoto</t>
  </si>
  <si>
    <t>MYJ</t>
  </si>
  <si>
    <t>Matsuyama</t>
  </si>
  <si>
    <t>MAU</t>
  </si>
  <si>
    <t>Maupiti</t>
  </si>
  <si>
    <t>KNO</t>
  </si>
  <si>
    <t>Medan</t>
  </si>
  <si>
    <t>MES</t>
  </si>
  <si>
    <t>MXZ</t>
  </si>
  <si>
    <t>Meixian</t>
  </si>
  <si>
    <t>MEB</t>
  </si>
  <si>
    <t>Melbourne</t>
  </si>
  <si>
    <t>MEL</t>
  </si>
  <si>
    <t>MBW</t>
  </si>
  <si>
    <t>MMB</t>
  </si>
  <si>
    <t>Memanbetsu</t>
  </si>
  <si>
    <t>MIM</t>
  </si>
  <si>
    <t>Merimbula</t>
  </si>
  <si>
    <t>MIG</t>
  </si>
  <si>
    <t>Mianyang</t>
  </si>
  <si>
    <t>MQL</t>
  </si>
  <si>
    <t>Mildura</t>
  </si>
  <si>
    <t>MYY</t>
  </si>
  <si>
    <t>Miri</t>
  </si>
  <si>
    <t>MSJ</t>
  </si>
  <si>
    <t>Misawa</t>
  </si>
  <si>
    <t>MYE</t>
  </si>
  <si>
    <t>Miyakejima</t>
  </si>
  <si>
    <t>MMY</t>
  </si>
  <si>
    <t>Miyakojima</t>
  </si>
  <si>
    <t>KMI</t>
  </si>
  <si>
    <t>Miyazaki</t>
  </si>
  <si>
    <t>OHE</t>
  </si>
  <si>
    <t>Mohe</t>
  </si>
  <si>
    <t>MBE</t>
  </si>
  <si>
    <t>Monbetsu</t>
  </si>
  <si>
    <t>MOZ</t>
  </si>
  <si>
    <t>Moorea</t>
  </si>
  <si>
    <t>MOV</t>
  </si>
  <si>
    <t>Moranbah</t>
  </si>
  <si>
    <t>MRZ</t>
  </si>
  <si>
    <t>Moree</t>
  </si>
  <si>
    <t>ONG</t>
  </si>
  <si>
    <t>Mornington Island</t>
  </si>
  <si>
    <t>MYA</t>
  </si>
  <si>
    <t>Moruya</t>
  </si>
  <si>
    <t>ISA</t>
  </si>
  <si>
    <t>Mount Isa</t>
  </si>
  <si>
    <t>MWX</t>
  </si>
  <si>
    <t>Muan</t>
  </si>
  <si>
    <t>MDG</t>
  </si>
  <si>
    <t>Mudanjiang</t>
  </si>
  <si>
    <t>MUX</t>
  </si>
  <si>
    <t>Multan</t>
  </si>
  <si>
    <t>MZV</t>
  </si>
  <si>
    <t>Mulu</t>
  </si>
  <si>
    <t>BOM</t>
  </si>
  <si>
    <t>Mumbai</t>
  </si>
  <si>
    <t>NAN</t>
  </si>
  <si>
    <t>Nadi</t>
  </si>
  <si>
    <t>WNP</t>
  </si>
  <si>
    <t>Naga</t>
  </si>
  <si>
    <t>NGS</t>
  </si>
  <si>
    <t>Nagasaki</t>
  </si>
  <si>
    <t>NGO</t>
  </si>
  <si>
    <t>Nagoya</t>
  </si>
  <si>
    <t>NKM</t>
  </si>
  <si>
    <t>NAG</t>
  </si>
  <si>
    <t>Nagpur</t>
  </si>
  <si>
    <t>OKA</t>
  </si>
  <si>
    <t>Naha</t>
  </si>
  <si>
    <t>SHB</t>
  </si>
  <si>
    <t>Nakashibetsu</t>
  </si>
  <si>
    <t>KOP</t>
  </si>
  <si>
    <t>Nakhon Phanom</t>
  </si>
  <si>
    <t>NAK</t>
  </si>
  <si>
    <t>Nakhon Ratchasima</t>
  </si>
  <si>
    <t>NST</t>
  </si>
  <si>
    <t>Nakhon Si Thammarat</t>
  </si>
  <si>
    <t>NLT</t>
  </si>
  <si>
    <t>Nalati</t>
  </si>
  <si>
    <t>NNT</t>
  </si>
  <si>
    <t>Nan</t>
  </si>
  <si>
    <t>KHN</t>
  </si>
  <si>
    <t>Nanchang</t>
  </si>
  <si>
    <t>NAO</t>
  </si>
  <si>
    <t>Nanchong</t>
  </si>
  <si>
    <t>NKG</t>
  </si>
  <si>
    <t>Nanjing</t>
  </si>
  <si>
    <t>NNG</t>
  </si>
  <si>
    <t>Nanning</t>
  </si>
  <si>
    <t>NTG</t>
  </si>
  <si>
    <t>Nantong</t>
  </si>
  <si>
    <t>NNY</t>
  </si>
  <si>
    <t>Nanyang</t>
  </si>
  <si>
    <t>NAU</t>
  </si>
  <si>
    <t>Napuka</t>
  </si>
  <si>
    <t>NAW</t>
  </si>
  <si>
    <t>Narathiwat</t>
  </si>
  <si>
    <t>NAA</t>
  </si>
  <si>
    <t>Narrabri</t>
  </si>
  <si>
    <t>NRA</t>
  </si>
  <si>
    <t>Narrandera</t>
  </si>
  <si>
    <t>SUV</t>
  </si>
  <si>
    <t>Nausori</t>
  </si>
  <si>
    <t>NYT</t>
  </si>
  <si>
    <t>Naypyidaw</t>
  </si>
  <si>
    <t>DEL</t>
  </si>
  <si>
    <t>New Delhi</t>
  </si>
  <si>
    <t>NTL</t>
  </si>
  <si>
    <t>Newcastle</t>
  </si>
  <si>
    <t>ZNE</t>
  </si>
  <si>
    <t>Newman</t>
  </si>
  <si>
    <t>NGQ</t>
  </si>
  <si>
    <t>Ngari</t>
  </si>
  <si>
    <t>CXR</t>
  </si>
  <si>
    <t>Nha Trang</t>
  </si>
  <si>
    <t>GOV</t>
  </si>
  <si>
    <t>Nhulunbuy</t>
  </si>
  <si>
    <t>KIJ</t>
  </si>
  <si>
    <t>Niigata</t>
  </si>
  <si>
    <t>NGB</t>
  </si>
  <si>
    <t>Ningbo</t>
  </si>
  <si>
    <t>NLK</t>
  </si>
  <si>
    <t>Norfolk Island</t>
  </si>
  <si>
    <t>NOU</t>
  </si>
  <si>
    <t>Noumea</t>
  </si>
  <si>
    <t>GEA</t>
  </si>
  <si>
    <t>Nouméa</t>
  </si>
  <si>
    <t>NHV</t>
  </si>
  <si>
    <t>Nuku Hiva</t>
  </si>
  <si>
    <t>TBU</t>
  </si>
  <si>
    <t>Nuku'Alofa</t>
  </si>
  <si>
    <t>NUK</t>
  </si>
  <si>
    <t>Nukutavake</t>
  </si>
  <si>
    <t>OBO</t>
  </si>
  <si>
    <t>Obihiro</t>
  </si>
  <si>
    <t>OIT</t>
  </si>
  <si>
    <t>Oita</t>
  </si>
  <si>
    <t>OKJ</t>
  </si>
  <si>
    <t>Okayama</t>
  </si>
  <si>
    <t>OIR</t>
  </si>
  <si>
    <t>Okushiri</t>
  </si>
  <si>
    <t>SFS</t>
  </si>
  <si>
    <t>Olongapo City</t>
  </si>
  <si>
    <t>OLP</t>
  </si>
  <si>
    <t>Olympic Dam</t>
  </si>
  <si>
    <t>OAG</t>
  </si>
  <si>
    <t>Orange</t>
  </si>
  <si>
    <t>DSN</t>
  </si>
  <si>
    <t>Ordos</t>
  </si>
  <si>
    <t>OMC</t>
  </si>
  <si>
    <t>Ormoc</t>
  </si>
  <si>
    <t>KIX</t>
  </si>
  <si>
    <t>Osaka</t>
  </si>
  <si>
    <t>ITM</t>
  </si>
  <si>
    <t>OIM</t>
  </si>
  <si>
    <t>Oshima</t>
  </si>
  <si>
    <t>UVE</t>
  </si>
  <si>
    <t>Ouvéa</t>
  </si>
  <si>
    <t>OZC</t>
  </si>
  <si>
    <t>Ozamiz</t>
  </si>
  <si>
    <t>PDG</t>
  </si>
  <si>
    <t>Padang</t>
  </si>
  <si>
    <t>PAG</t>
  </si>
  <si>
    <t>Pagadian</t>
  </si>
  <si>
    <t>PYY</t>
  </si>
  <si>
    <t>Pai</t>
  </si>
  <si>
    <t>PLM</t>
  </si>
  <si>
    <t>Palembang</t>
  </si>
  <si>
    <t>PMK</t>
  </si>
  <si>
    <t>Palm Island</t>
  </si>
  <si>
    <t>PKG</t>
  </si>
  <si>
    <t>Pangkor</t>
  </si>
  <si>
    <t>PZI</t>
  </si>
  <si>
    <t>Panzhihua</t>
  </si>
  <si>
    <t>PPT</t>
  </si>
  <si>
    <t>Papeete</t>
  </si>
  <si>
    <t>PBO</t>
  </si>
  <si>
    <t>Paraburdoo</t>
  </si>
  <si>
    <t>PKE</t>
  </si>
  <si>
    <t>Parkes</t>
  </si>
  <si>
    <t>PKU</t>
  </si>
  <si>
    <t>Pekanbaru</t>
  </si>
  <si>
    <t>Penang</t>
  </si>
  <si>
    <t>PER</t>
  </si>
  <si>
    <t>Perth</t>
  </si>
  <si>
    <t>PEW</t>
  </si>
  <si>
    <t>Peshawar</t>
  </si>
  <si>
    <t>PHY</t>
  </si>
  <si>
    <t>Phetchabun</t>
  </si>
  <si>
    <t>PHS</t>
  </si>
  <si>
    <t>Phitsanulok</t>
  </si>
  <si>
    <t>PNH</t>
  </si>
  <si>
    <t>Phnom Penh</t>
  </si>
  <si>
    <t>Cambodia (Kingdom of Cambodia)</t>
  </si>
  <si>
    <t>PRH</t>
  </si>
  <si>
    <t>Phrae</t>
  </si>
  <si>
    <t>PQC</t>
  </si>
  <si>
    <t>Phu Quoc</t>
  </si>
  <si>
    <t>HKT</t>
  </si>
  <si>
    <t>Phuket</t>
  </si>
  <si>
    <t>PXU</t>
  </si>
  <si>
    <t>Pleiku</t>
  </si>
  <si>
    <t>KPO</t>
  </si>
  <si>
    <t>Pohang Airport</t>
  </si>
  <si>
    <t>PNI</t>
  </si>
  <si>
    <t>Pohnpei</t>
  </si>
  <si>
    <t>Micronesia</t>
  </si>
  <si>
    <t>PNK</t>
  </si>
  <si>
    <t>Pontianak</t>
  </si>
  <si>
    <t>PUG</t>
  </si>
  <si>
    <t>Port Augusta</t>
  </si>
  <si>
    <t>IXZ</t>
  </si>
  <si>
    <t>Port Blair</t>
  </si>
  <si>
    <t>PHE</t>
  </si>
  <si>
    <t>Port Hedland</t>
  </si>
  <si>
    <t>PLO</t>
  </si>
  <si>
    <t>Port Lincoln</t>
  </si>
  <si>
    <t>PQQ</t>
  </si>
  <si>
    <t>Port Macquarie</t>
  </si>
  <si>
    <t>POM</t>
  </si>
  <si>
    <t>Port Moresby</t>
  </si>
  <si>
    <t>PPP</t>
  </si>
  <si>
    <t>Proserpine</t>
  </si>
  <si>
    <t>PPS</t>
  </si>
  <si>
    <t>Puerto Princesa</t>
  </si>
  <si>
    <t>PKP</t>
  </si>
  <si>
    <t>Puka Puka</t>
  </si>
  <si>
    <t>PUk</t>
  </si>
  <si>
    <t>Pukarua</t>
  </si>
  <si>
    <t>JIQ</t>
  </si>
  <si>
    <t>Qianjiang</t>
  </si>
  <si>
    <t>IQM</t>
  </si>
  <si>
    <t>Qiemo</t>
  </si>
  <si>
    <t>TAO</t>
  </si>
  <si>
    <t>Qing Dao</t>
  </si>
  <si>
    <t>IQN</t>
  </si>
  <si>
    <t>Qingyang</t>
  </si>
  <si>
    <t>SHP</t>
  </si>
  <si>
    <t>Qinhuangdao</t>
  </si>
  <si>
    <t>NDG</t>
  </si>
  <si>
    <t>Qiqihar</t>
  </si>
  <si>
    <t>VCL</t>
  </si>
  <si>
    <t>Quang Ngai</t>
  </si>
  <si>
    <t>JJN</t>
  </si>
  <si>
    <t>Quanzhou</t>
  </si>
  <si>
    <t>ZQN</t>
  </si>
  <si>
    <t>Queenstown</t>
  </si>
  <si>
    <t>UET</t>
  </si>
  <si>
    <t>Quetta</t>
  </si>
  <si>
    <t>UIH</t>
  </si>
  <si>
    <t>Qui Nhon</t>
  </si>
  <si>
    <t>JUZ</t>
  </si>
  <si>
    <t>Quzhou</t>
  </si>
  <si>
    <t>VKG</t>
  </si>
  <si>
    <t>Rach Gia</t>
  </si>
  <si>
    <t>RFP</t>
  </si>
  <si>
    <t>Raiatea</t>
  </si>
  <si>
    <t>RVV</t>
  </si>
  <si>
    <t>Raivavae</t>
  </si>
  <si>
    <t>RGI</t>
  </si>
  <si>
    <t>Rangiroa</t>
  </si>
  <si>
    <t>UNN</t>
  </si>
  <si>
    <t>Ranong</t>
  </si>
  <si>
    <t>RRR</t>
  </si>
  <si>
    <t>Raroia</t>
  </si>
  <si>
    <t>RAR</t>
  </si>
  <si>
    <t>Rarotonga</t>
  </si>
  <si>
    <t>REA</t>
  </si>
  <si>
    <t>Reao</t>
  </si>
  <si>
    <t>RDN</t>
  </si>
  <si>
    <t>Redang</t>
  </si>
  <si>
    <t>RIS</t>
  </si>
  <si>
    <t>Rishiri</t>
  </si>
  <si>
    <t>ROK</t>
  </si>
  <si>
    <t>Rockhampton</t>
  </si>
  <si>
    <t>ROI</t>
  </si>
  <si>
    <t>Roi Et</t>
  </si>
  <si>
    <t>RMA</t>
  </si>
  <si>
    <t>Roma</t>
  </si>
  <si>
    <t>ROP</t>
  </si>
  <si>
    <t>Rota</t>
  </si>
  <si>
    <t>RXS</t>
  </si>
  <si>
    <t>Roxas</t>
  </si>
  <si>
    <t>RUR</t>
  </si>
  <si>
    <t>Rurutu</t>
  </si>
  <si>
    <t>HIN</t>
  </si>
  <si>
    <t>Sacheon</t>
  </si>
  <si>
    <t>SDS</t>
  </si>
  <si>
    <t>Sado</t>
  </si>
  <si>
    <t>HSG</t>
  </si>
  <si>
    <t>Saga</t>
  </si>
  <si>
    <t>SPN</t>
  </si>
  <si>
    <t>Saipan</t>
  </si>
  <si>
    <t>SNO</t>
  </si>
  <si>
    <t>Sakon Nakhon</t>
  </si>
  <si>
    <t>SJI</t>
  </si>
  <si>
    <t>San Jose</t>
  </si>
  <si>
    <t>SDK</t>
  </si>
  <si>
    <t>Sandakan</t>
  </si>
  <si>
    <t>SYX</t>
  </si>
  <si>
    <t>Sanya</t>
  </si>
  <si>
    <t>THD</t>
  </si>
  <si>
    <t>Sao Vàng</t>
  </si>
  <si>
    <t>CTS</t>
  </si>
  <si>
    <t>Sapporo</t>
  </si>
  <si>
    <t>OKD</t>
  </si>
  <si>
    <t>SRG</t>
  </si>
  <si>
    <t>Semarang</t>
  </si>
  <si>
    <t>SDJ</t>
  </si>
  <si>
    <t>Sendai</t>
  </si>
  <si>
    <t>GMP</t>
  </si>
  <si>
    <t>Seoul</t>
  </si>
  <si>
    <t>SHA</t>
  </si>
  <si>
    <t>Shanghai</t>
  </si>
  <si>
    <t>PVG</t>
  </si>
  <si>
    <t>SHE</t>
  </si>
  <si>
    <t>Shenyang City</t>
  </si>
  <si>
    <t>SZX</t>
  </si>
  <si>
    <t>Shenzhen</t>
  </si>
  <si>
    <t>SJW</t>
  </si>
  <si>
    <t>Shijiazhuang</t>
  </si>
  <si>
    <t>SHM</t>
  </si>
  <si>
    <t>Shirahama</t>
  </si>
  <si>
    <t>FSZ</t>
  </si>
  <si>
    <t>Shizuoka</t>
  </si>
  <si>
    <t>SYO</t>
  </si>
  <si>
    <t>Shonai</t>
  </si>
  <si>
    <t>IAO</t>
  </si>
  <si>
    <t>Siargao Island</t>
  </si>
  <si>
    <t>SBW</t>
  </si>
  <si>
    <t>Sibu</t>
  </si>
  <si>
    <t>REP</t>
  </si>
  <si>
    <t>Siem Reap</t>
  </si>
  <si>
    <t>KOS</t>
  </si>
  <si>
    <t>Sihanouk Ville</t>
  </si>
  <si>
    <t>SYM</t>
  </si>
  <si>
    <t>Simao</t>
  </si>
  <si>
    <t>SIN</t>
  </si>
  <si>
    <t>SXR</t>
  </si>
  <si>
    <t>Srinagar</t>
  </si>
  <si>
    <t>SZB</t>
  </si>
  <si>
    <t>Subang</t>
  </si>
  <si>
    <t>FKS</t>
  </si>
  <si>
    <t>Sukagawa</t>
  </si>
  <si>
    <t>THS</t>
  </si>
  <si>
    <t>Sukhothai</t>
  </si>
  <si>
    <t>SUB</t>
  </si>
  <si>
    <t>Surabaya</t>
  </si>
  <si>
    <t>SOC</t>
  </si>
  <si>
    <t>Surakarta</t>
  </si>
  <si>
    <t>URT</t>
  </si>
  <si>
    <t>Surat Thani</t>
  </si>
  <si>
    <t>SUG</t>
  </si>
  <si>
    <t>Surigao</t>
  </si>
  <si>
    <t>SYD</t>
  </si>
  <si>
    <t>Sydney</t>
  </si>
  <si>
    <t>TCG</t>
  </si>
  <si>
    <t>Tacheng</t>
  </si>
  <si>
    <t>TAC</t>
  </si>
  <si>
    <t>Tacloban</t>
  </si>
  <si>
    <t>TAG</t>
  </si>
  <si>
    <t>Tagbilaran</t>
  </si>
  <si>
    <t>TPE</t>
  </si>
  <si>
    <t>Taipei</t>
  </si>
  <si>
    <t>TYN</t>
  </si>
  <si>
    <t>Taiyuan</t>
  </si>
  <si>
    <t>HYN</t>
  </si>
  <si>
    <t>Taizhou</t>
  </si>
  <si>
    <t>YTY</t>
  </si>
  <si>
    <t>TAK</t>
  </si>
  <si>
    <t>Takamatsu</t>
  </si>
  <si>
    <t>TKP</t>
  </si>
  <si>
    <t>Takapoto</t>
  </si>
  <si>
    <t>TKX</t>
  </si>
  <si>
    <t>Takaroa</t>
  </si>
  <si>
    <t>TJN</t>
  </si>
  <si>
    <t>Takume</t>
  </si>
  <si>
    <t>TMW</t>
  </si>
  <si>
    <t>Tamworth</t>
  </si>
  <si>
    <t>TVS</t>
  </si>
  <si>
    <t>Tangshan</t>
  </si>
  <si>
    <t>TNJ</t>
  </si>
  <si>
    <t>Tanjung Pinang</t>
  </si>
  <si>
    <t>TRO</t>
  </si>
  <si>
    <t>Taree</t>
  </si>
  <si>
    <t>TKV</t>
  </si>
  <si>
    <t>Tatakoto</t>
  </si>
  <si>
    <t>TWU</t>
  </si>
  <si>
    <t>Tawau</t>
  </si>
  <si>
    <t>TCZ</t>
  </si>
  <si>
    <t>Tenchong County</t>
  </si>
  <si>
    <t>TIS</t>
  </si>
  <si>
    <t>Thursday Island</t>
  </si>
  <si>
    <t>TSN</t>
  </si>
  <si>
    <t>Tianjin</t>
  </si>
  <si>
    <t>THQ</t>
  </si>
  <si>
    <t>Tianshui</t>
  </si>
  <si>
    <t>TIH</t>
  </si>
  <si>
    <t>Tikehau</t>
  </si>
  <si>
    <t>TIQ</t>
  </si>
  <si>
    <t>Tinian</t>
  </si>
  <si>
    <t>TOD</t>
  </si>
  <si>
    <t>Tioman</t>
  </si>
  <si>
    <t>TRZ</t>
  </si>
  <si>
    <t>Tiruchirapalli</t>
  </si>
  <si>
    <t>TKS</t>
  </si>
  <si>
    <t>Tokushima</t>
  </si>
  <si>
    <t>NRT</t>
  </si>
  <si>
    <t>Tokyo</t>
  </si>
  <si>
    <t>HND</t>
  </si>
  <si>
    <t>TGO</t>
  </si>
  <si>
    <t>Tongliao</t>
  </si>
  <si>
    <t>TEN</t>
  </si>
  <si>
    <t>Tongren</t>
  </si>
  <si>
    <t>TWB</t>
  </si>
  <si>
    <t>Toowoomba</t>
  </si>
  <si>
    <t>TTJ</t>
  </si>
  <si>
    <t>Tottori</t>
  </si>
  <si>
    <t>TSV</t>
  </si>
  <si>
    <t>Townsville</t>
  </si>
  <si>
    <t>TOY</t>
  </si>
  <si>
    <t>Toyama</t>
  </si>
  <si>
    <t>TST</t>
  </si>
  <si>
    <t>Trang</t>
  </si>
  <si>
    <t>TDX</t>
  </si>
  <si>
    <t>Trat</t>
  </si>
  <si>
    <t>TRV</t>
  </si>
  <si>
    <t>Trivandrum</t>
  </si>
  <si>
    <t>TSJ</t>
  </si>
  <si>
    <t>Tsushima</t>
  </si>
  <si>
    <t>TUB</t>
  </si>
  <si>
    <t>Tubuai</t>
  </si>
  <si>
    <t>TBH</t>
  </si>
  <si>
    <t>Tugdan</t>
  </si>
  <si>
    <t>TUG</t>
  </si>
  <si>
    <t>Tuguegarao</t>
  </si>
  <si>
    <t>TLQ</t>
  </si>
  <si>
    <t>Tulufan</t>
  </si>
  <si>
    <t>ZTA</t>
  </si>
  <si>
    <t>Tureia</t>
  </si>
  <si>
    <t>TBB</t>
  </si>
  <si>
    <t>Tuy Hoa</t>
  </si>
  <si>
    <t>Ua Huka</t>
  </si>
  <si>
    <t>UAP</t>
  </si>
  <si>
    <t>Ua Pou</t>
  </si>
  <si>
    <t>UBJ</t>
  </si>
  <si>
    <t>Ube</t>
  </si>
  <si>
    <t>UBP</t>
  </si>
  <si>
    <t>Ubon Ratchathani</t>
  </si>
  <si>
    <t>UTH</t>
  </si>
  <si>
    <t>Udon Thani</t>
  </si>
  <si>
    <t>UPG</t>
  </si>
  <si>
    <t>Ujung Pandang</t>
  </si>
  <si>
    <t>ULN</t>
  </si>
  <si>
    <t>Ulaanbaatar</t>
  </si>
  <si>
    <t>HLH</t>
  </si>
  <si>
    <t>Ulanhot</t>
  </si>
  <si>
    <t>USN</t>
  </si>
  <si>
    <t>Ulsan</t>
  </si>
  <si>
    <t>URC</t>
  </si>
  <si>
    <t>Urumchi</t>
  </si>
  <si>
    <t>VHZ</t>
  </si>
  <si>
    <t>Vahitahi</t>
  </si>
  <si>
    <t>VNS</t>
  </si>
  <si>
    <t>Varanasi</t>
  </si>
  <si>
    <t>VGN</t>
  </si>
  <si>
    <t>Vigan</t>
  </si>
  <si>
    <t>VII</t>
  </si>
  <si>
    <t>Vinh</t>
  </si>
  <si>
    <t>VRC</t>
  </si>
  <si>
    <t>Virac</t>
  </si>
  <si>
    <t>WGA</t>
  </si>
  <si>
    <t>Wagga Wagga</t>
  </si>
  <si>
    <t>NTQ</t>
  </si>
  <si>
    <t>Wajima</t>
  </si>
  <si>
    <t>WKJ</t>
  </si>
  <si>
    <t>Wakkanai</t>
  </si>
  <si>
    <t>WXN</t>
  </si>
  <si>
    <t>Wanxian</t>
  </si>
  <si>
    <t>WEF</t>
  </si>
  <si>
    <t>Weifang</t>
  </si>
  <si>
    <t>WEH</t>
  </si>
  <si>
    <t>Weihai</t>
  </si>
  <si>
    <t>WEI</t>
  </si>
  <si>
    <t>Weipa</t>
  </si>
  <si>
    <t>WLG</t>
  </si>
  <si>
    <t>Wellington</t>
  </si>
  <si>
    <t>WNH</t>
  </si>
  <si>
    <t>Wenshan</t>
  </si>
  <si>
    <t>WNZ</t>
  </si>
  <si>
    <t>Wenzhou</t>
  </si>
  <si>
    <t>FLS</t>
  </si>
  <si>
    <t>Whitemark</t>
  </si>
  <si>
    <t>WAY</t>
  </si>
  <si>
    <t>Whyalla</t>
  </si>
  <si>
    <t>WJU</t>
  </si>
  <si>
    <t>Wonju</t>
  </si>
  <si>
    <t>WUA</t>
  </si>
  <si>
    <t>Wuhai</t>
  </si>
  <si>
    <t>WUH</t>
  </si>
  <si>
    <t>Wuhan</t>
  </si>
  <si>
    <t>WUX</t>
  </si>
  <si>
    <t>Wuxi</t>
  </si>
  <si>
    <t>WUS</t>
  </si>
  <si>
    <t>Wuyishan</t>
  </si>
  <si>
    <t>WUZ</t>
  </si>
  <si>
    <t>Wuzhou</t>
  </si>
  <si>
    <t>XIY</t>
  </si>
  <si>
    <t>Xi'An</t>
  </si>
  <si>
    <t>GXH</t>
  </si>
  <si>
    <t>Xiahe</t>
  </si>
  <si>
    <t>XMN</t>
  </si>
  <si>
    <t>Xiamen</t>
  </si>
  <si>
    <t>XFN</t>
  </si>
  <si>
    <t>Xiangfan</t>
  </si>
  <si>
    <t>XIC</t>
  </si>
  <si>
    <t>Xichang</t>
  </si>
  <si>
    <t>RKZ</t>
  </si>
  <si>
    <t>Xigaze</t>
  </si>
  <si>
    <t>XIL</t>
  </si>
  <si>
    <t>Xilinhot</t>
  </si>
  <si>
    <t>ACX</t>
  </si>
  <si>
    <t>Xingyi</t>
  </si>
  <si>
    <t>XNN</t>
  </si>
  <si>
    <t>Xining</t>
  </si>
  <si>
    <t>JHG</t>
  </si>
  <si>
    <t>Xishuangbanna</t>
  </si>
  <si>
    <t>XUZ</t>
  </si>
  <si>
    <t>Xuzhou</t>
  </si>
  <si>
    <t>GAJ</t>
  </si>
  <si>
    <t>Yamagata</t>
  </si>
  <si>
    <t>ENY</t>
  </si>
  <si>
    <t>Yan'an</t>
  </si>
  <si>
    <t>YNZ</t>
  </si>
  <si>
    <t>Yancheng</t>
  </si>
  <si>
    <t>RGN</t>
  </si>
  <si>
    <t>Yangon</t>
  </si>
  <si>
    <t>YNY</t>
  </si>
  <si>
    <t>Yangyang</t>
  </si>
  <si>
    <t>YNJ</t>
  </si>
  <si>
    <t>Yanji</t>
  </si>
  <si>
    <t>YNT</t>
  </si>
  <si>
    <t>Yantai</t>
  </si>
  <si>
    <t>RSU</t>
  </si>
  <si>
    <t>Yeosu</t>
  </si>
  <si>
    <t>YBP</t>
  </si>
  <si>
    <t>Yibin</t>
  </si>
  <si>
    <t>YIH</t>
  </si>
  <si>
    <t>Yichang</t>
  </si>
  <si>
    <t>LDS</t>
  </si>
  <si>
    <t>Yichun</t>
  </si>
  <si>
    <t>YIC</t>
  </si>
  <si>
    <t>INC</t>
  </si>
  <si>
    <t>Yinchuan</t>
  </si>
  <si>
    <t>YIN</t>
  </si>
  <si>
    <t>Yining</t>
  </si>
  <si>
    <t>YIW</t>
  </si>
  <si>
    <t>Yiwu</t>
  </si>
  <si>
    <t>JOG</t>
  </si>
  <si>
    <t>Yogyakarta</t>
  </si>
  <si>
    <t>YGJ</t>
  </si>
  <si>
    <t>Yonago</t>
  </si>
  <si>
    <t>OGN</t>
  </si>
  <si>
    <t>Yonaguni</t>
  </si>
  <si>
    <t>UYN</t>
  </si>
  <si>
    <t>Yulin</t>
  </si>
  <si>
    <t>YCU</t>
  </si>
  <si>
    <t>Yuncheng</t>
  </si>
  <si>
    <t>YUS</t>
  </si>
  <si>
    <t>Yushu</t>
  </si>
  <si>
    <t>ZAM</t>
  </si>
  <si>
    <t>Zamboanga</t>
  </si>
  <si>
    <t>DYG</t>
  </si>
  <si>
    <t>Zhangjiajie</t>
  </si>
  <si>
    <t>ZQZ</t>
  </si>
  <si>
    <t>Zhangjiakou</t>
  </si>
  <si>
    <t>YZY</t>
  </si>
  <si>
    <t>Zhangye</t>
  </si>
  <si>
    <t>ZHA</t>
  </si>
  <si>
    <t>Zhanjiang</t>
  </si>
  <si>
    <t>ZAT</t>
  </si>
  <si>
    <t>Zhaotong</t>
  </si>
  <si>
    <t>CGO</t>
  </si>
  <si>
    <t>Zhengzhou</t>
  </si>
  <si>
    <t>HJJ</t>
  </si>
  <si>
    <t>Zhi Jiang</t>
  </si>
  <si>
    <t>ZHY</t>
  </si>
  <si>
    <t>Zhongwei</t>
  </si>
  <si>
    <t>HSN</t>
  </si>
  <si>
    <t>Zhoushan</t>
  </si>
  <si>
    <t>ZUH</t>
  </si>
  <si>
    <t>Zhuhai City</t>
  </si>
  <si>
    <t>ZYI</t>
  </si>
  <si>
    <t>Zunyi</t>
  </si>
  <si>
    <t>ILP</t>
  </si>
  <si>
    <t>Île des Pins</t>
  </si>
  <si>
    <t>LCG</t>
  </si>
  <si>
    <t>Europe</t>
  </si>
  <si>
    <t>A Coruna</t>
  </si>
  <si>
    <t>AAL</t>
  </si>
  <si>
    <t>Aalborg</t>
  </si>
  <si>
    <t>AES</t>
  </si>
  <si>
    <t>Aalesund</t>
  </si>
  <si>
    <t>AAR</t>
  </si>
  <si>
    <t>Aarhus</t>
  </si>
  <si>
    <t>ABA</t>
  </si>
  <si>
    <t>Abakan</t>
  </si>
  <si>
    <t>ABZ</t>
  </si>
  <si>
    <t>Aberdeen</t>
  </si>
  <si>
    <t>ADA</t>
  </si>
  <si>
    <t>Adana</t>
  </si>
  <si>
    <t>ADF</t>
  </si>
  <si>
    <t>Adiyaman</t>
  </si>
  <si>
    <t>AGF</t>
  </si>
  <si>
    <t>Agen</t>
  </si>
  <si>
    <t>AJI</t>
  </si>
  <si>
    <t>Agri</t>
  </si>
  <si>
    <t>QXB</t>
  </si>
  <si>
    <t>Aix-en-Provence</t>
  </si>
  <si>
    <t>AJA</t>
  </si>
  <si>
    <t>Ajaccio</t>
  </si>
  <si>
    <t>AEY</t>
  </si>
  <si>
    <t>Akureyri</t>
  </si>
  <si>
    <t>ABC</t>
  </si>
  <si>
    <t>Albacete</t>
  </si>
  <si>
    <t>Albenga</t>
  </si>
  <si>
    <t>BYF</t>
  </si>
  <si>
    <t>Albert</t>
  </si>
  <si>
    <t>ACI</t>
  </si>
  <si>
    <t>Alderney</t>
  </si>
  <si>
    <t>AXD</t>
  </si>
  <si>
    <t>Alexandroupolis</t>
  </si>
  <si>
    <t>AEI</t>
  </si>
  <si>
    <t>Algeciras</t>
  </si>
  <si>
    <t>AHO</t>
  </si>
  <si>
    <t>Alghero</t>
  </si>
  <si>
    <t>ALC</t>
  </si>
  <si>
    <t>Alicante</t>
  </si>
  <si>
    <t>LEI</t>
  </si>
  <si>
    <t>Almería</t>
  </si>
  <si>
    <t>ALF</t>
  </si>
  <si>
    <t>Alta</t>
  </si>
  <si>
    <t>MZH</t>
  </si>
  <si>
    <t>Amasya</t>
  </si>
  <si>
    <t>AMS</t>
  </si>
  <si>
    <t>Amsterdam</t>
  </si>
  <si>
    <t>DYR</t>
  </si>
  <si>
    <t>Anadyr</t>
  </si>
  <si>
    <t>AAQ</t>
  </si>
  <si>
    <t>Anapa</t>
  </si>
  <si>
    <t>AOI</t>
  </si>
  <si>
    <t>Ancona</t>
  </si>
  <si>
    <t>ANX</t>
  </si>
  <si>
    <t>Andoya</t>
  </si>
  <si>
    <t>AGH</t>
  </si>
  <si>
    <t>Angelholm</t>
  </si>
  <si>
    <t>Angouleme</t>
  </si>
  <si>
    <t>ESB</t>
  </si>
  <si>
    <t>Ankara</t>
  </si>
  <si>
    <t>NCY</t>
  </si>
  <si>
    <t>Annecy</t>
  </si>
  <si>
    <t>HTY</t>
  </si>
  <si>
    <t>Antakya</t>
  </si>
  <si>
    <t>AYT</t>
  </si>
  <si>
    <t>Antalya</t>
  </si>
  <si>
    <t>ANR</t>
  </si>
  <si>
    <t>Antwerp</t>
  </si>
  <si>
    <t>AOT</t>
  </si>
  <si>
    <t>Aosta</t>
  </si>
  <si>
    <t>ARW</t>
  </si>
  <si>
    <t>Arad</t>
  </si>
  <si>
    <t>GPA</t>
  </si>
  <si>
    <t>Araxos/Patras</t>
  </si>
  <si>
    <t>ARH</t>
  </si>
  <si>
    <t>Arkhangelsk</t>
  </si>
  <si>
    <t>LME</t>
  </si>
  <si>
    <t>Arnage</t>
  </si>
  <si>
    <t>AJR</t>
  </si>
  <si>
    <t>Arvidsjaur</t>
  </si>
  <si>
    <t>ASF</t>
  </si>
  <si>
    <t>Astrakhan</t>
  </si>
  <si>
    <t>OVD</t>
  </si>
  <si>
    <t>Asturias</t>
  </si>
  <si>
    <t>JTY</t>
  </si>
  <si>
    <t>Astypalaia</t>
  </si>
  <si>
    <t>ATH</t>
  </si>
  <si>
    <t>Athens</t>
  </si>
  <si>
    <t>AUR</t>
  </si>
  <si>
    <t>Aurillac</t>
  </si>
  <si>
    <t>AUF</t>
  </si>
  <si>
    <t>Auxerre</t>
  </si>
  <si>
    <t>AVN</t>
  </si>
  <si>
    <t>Avignon</t>
  </si>
  <si>
    <t>CII</t>
  </si>
  <si>
    <t>Aydin</t>
  </si>
  <si>
    <t>IEG</t>
  </si>
  <si>
    <t>Babimost</t>
  </si>
  <si>
    <t>BCM</t>
  </si>
  <si>
    <t>Bacau</t>
  </si>
  <si>
    <t>BJZ</t>
  </si>
  <si>
    <t>Badajoz</t>
  </si>
  <si>
    <t>FKB</t>
  </si>
  <si>
    <t>Baden Baden</t>
  </si>
  <si>
    <t>BAY</t>
  </si>
  <si>
    <t>Baia Mare</t>
  </si>
  <si>
    <t>BZI</t>
  </si>
  <si>
    <t>Balikesir</t>
  </si>
  <si>
    <t>EDO</t>
  </si>
  <si>
    <t>BNX</t>
  </si>
  <si>
    <t>Banja Luka</t>
  </si>
  <si>
    <t>Bosnia &amp; Herzegovina</t>
  </si>
  <si>
    <t>QYR</t>
  </si>
  <si>
    <t>Barberey Saint Sulpice</t>
  </si>
  <si>
    <t>BCN</t>
  </si>
  <si>
    <t>Barcelona</t>
  </si>
  <si>
    <t>BDU</t>
  </si>
  <si>
    <t>Bardufoss</t>
  </si>
  <si>
    <t>BRI</t>
  </si>
  <si>
    <t>Bari</t>
  </si>
  <si>
    <t>BAX</t>
  </si>
  <si>
    <t>Barnaul</t>
  </si>
  <si>
    <t>BRR</t>
  </si>
  <si>
    <t>Barra</t>
  </si>
  <si>
    <t>BSL</t>
  </si>
  <si>
    <t>Basel</t>
  </si>
  <si>
    <t>BIA</t>
  </si>
  <si>
    <t>Bastia</t>
  </si>
  <si>
    <t>BAL</t>
  </si>
  <si>
    <t>Batman</t>
  </si>
  <si>
    <t>BJF</t>
  </si>
  <si>
    <t>Batsfjord</t>
  </si>
  <si>
    <t>BUS</t>
  </si>
  <si>
    <t>Batumi</t>
  </si>
  <si>
    <t>BVA</t>
  </si>
  <si>
    <t>Beauvais</t>
  </si>
  <si>
    <t>BYJ</t>
  </si>
  <si>
    <t>Beja</t>
  </si>
  <si>
    <t>BFS</t>
  </si>
  <si>
    <t>Belfast</t>
  </si>
  <si>
    <t>EGO</t>
  </si>
  <si>
    <t>Belgorod</t>
  </si>
  <si>
    <t>BEG</t>
  </si>
  <si>
    <t>Belgrade</t>
  </si>
  <si>
    <t>BEB</t>
  </si>
  <si>
    <t>Benbecula</t>
  </si>
  <si>
    <t>BGO</t>
  </si>
  <si>
    <t>Bergen</t>
  </si>
  <si>
    <t>EGC</t>
  </si>
  <si>
    <t>Bergerac</t>
  </si>
  <si>
    <t>BVG</t>
  </si>
  <si>
    <t>Berlevag</t>
  </si>
  <si>
    <t>SXF</t>
  </si>
  <si>
    <t>Berlin</t>
  </si>
  <si>
    <t>TXL</t>
  </si>
  <si>
    <t>BRN</t>
  </si>
  <si>
    <t>Bern</t>
  </si>
  <si>
    <t>BIQ</t>
  </si>
  <si>
    <t>Biarritz</t>
  </si>
  <si>
    <t>BIO</t>
  </si>
  <si>
    <t>Bilbao</t>
  </si>
  <si>
    <t>BLL</t>
  </si>
  <si>
    <t>Billund</t>
  </si>
  <si>
    <t>BGG</t>
  </si>
  <si>
    <t>Bingöl</t>
  </si>
  <si>
    <t>BHX</t>
  </si>
  <si>
    <t>Birmingham</t>
  </si>
  <si>
    <t>BLK</t>
  </si>
  <si>
    <t>Blackpool</t>
  </si>
  <si>
    <t>BQS</t>
  </si>
  <si>
    <t>Blagovenschensk</t>
  </si>
  <si>
    <t>BOO</t>
  </si>
  <si>
    <t>Bodo</t>
  </si>
  <si>
    <t>BJV</t>
  </si>
  <si>
    <t>Bodrum</t>
  </si>
  <si>
    <t>BLQ</t>
  </si>
  <si>
    <t>Bologna</t>
  </si>
  <si>
    <t>BZO</t>
  </si>
  <si>
    <t>Bolzano</t>
  </si>
  <si>
    <t>BOD</t>
  </si>
  <si>
    <t>Bordeaux</t>
  </si>
  <si>
    <t>BLE</t>
  </si>
  <si>
    <t>Borlänge</t>
  </si>
  <si>
    <t>RNN</t>
  </si>
  <si>
    <t>Bornholm</t>
  </si>
  <si>
    <t>BOJ</t>
  </si>
  <si>
    <t>Bourgas</t>
  </si>
  <si>
    <t>BOH</t>
  </si>
  <si>
    <t>Bournemouth</t>
  </si>
  <si>
    <t>BTS</t>
  </si>
  <si>
    <t>Bratislava</t>
  </si>
  <si>
    <t>BTK</t>
  </si>
  <si>
    <t>Bratsk</t>
  </si>
  <si>
    <t>BRE</t>
  </si>
  <si>
    <t>Bremen</t>
  </si>
  <si>
    <t>BES</t>
  </si>
  <si>
    <t>Brest</t>
  </si>
  <si>
    <t>ESH</t>
  </si>
  <si>
    <t>Brighton</t>
  </si>
  <si>
    <t>BDS</t>
  </si>
  <si>
    <t>Brindisi</t>
  </si>
  <si>
    <t>BRS</t>
  </si>
  <si>
    <t>Bristol</t>
  </si>
  <si>
    <t>BVE</t>
  </si>
  <si>
    <t>Brive-la-Gaillarde</t>
  </si>
  <si>
    <t>BRQ</t>
  </si>
  <si>
    <t>Brno</t>
  </si>
  <si>
    <t>BNN</t>
  </si>
  <si>
    <t>Bronnoysund</t>
  </si>
  <si>
    <t>BRU</t>
  </si>
  <si>
    <t>Brussels</t>
  </si>
  <si>
    <t>BBU</t>
  </si>
  <si>
    <t>Bucharest</t>
  </si>
  <si>
    <t>OTP</t>
  </si>
  <si>
    <t>BUD</t>
  </si>
  <si>
    <t>Budapest</t>
  </si>
  <si>
    <t>RGS</t>
  </si>
  <si>
    <t>Burgos</t>
  </si>
  <si>
    <t>BZG</t>
  </si>
  <si>
    <t>Bydgoszcz</t>
  </si>
  <si>
    <t>BZR</t>
  </si>
  <si>
    <t>Béziers</t>
  </si>
  <si>
    <t>CFR</t>
  </si>
  <si>
    <t>Caen</t>
  </si>
  <si>
    <t>CAG</t>
  </si>
  <si>
    <t>Cagliari</t>
  </si>
  <si>
    <t>CQF</t>
  </si>
  <si>
    <t>Calais / Dunkerque</t>
  </si>
  <si>
    <t>SJZ</t>
  </si>
  <si>
    <t>Calheta</t>
  </si>
  <si>
    <t>CLY</t>
  </si>
  <si>
    <t>Calvi</t>
  </si>
  <si>
    <t>CBG</t>
  </si>
  <si>
    <t>Cambridge</t>
  </si>
  <si>
    <t>CAL</t>
  </si>
  <si>
    <t>Campbeltown</t>
  </si>
  <si>
    <t>CEQ</t>
  </si>
  <si>
    <t>Cannes</t>
  </si>
  <si>
    <t>CCF</t>
  </si>
  <si>
    <t>Carcassonne</t>
  </si>
  <si>
    <t>CWL</t>
  </si>
  <si>
    <t>Cardiff</t>
  </si>
  <si>
    <t>CAX</t>
  </si>
  <si>
    <t>Carlisle</t>
  </si>
  <si>
    <t>CTT</t>
  </si>
  <si>
    <t>Castellet</t>
  </si>
  <si>
    <t>DCM</t>
  </si>
  <si>
    <t>Castres / Mazamet</t>
  </si>
  <si>
    <t>CTA</t>
  </si>
  <si>
    <t>Catania</t>
  </si>
  <si>
    <t>JCU</t>
  </si>
  <si>
    <t>Ceuta</t>
  </si>
  <si>
    <t>Chalon</t>
  </si>
  <si>
    <t>CMF</t>
  </si>
  <si>
    <t>Chambery</t>
  </si>
  <si>
    <t>CHQ</t>
  </si>
  <si>
    <t>Chania</t>
  </si>
  <si>
    <t>CRL</t>
  </si>
  <si>
    <t>Charleroi</t>
  </si>
  <si>
    <t>CHR</t>
  </si>
  <si>
    <t>Chateroux</t>
  </si>
  <si>
    <t>CEK</t>
  </si>
  <si>
    <t>Chelyabinsk</t>
  </si>
  <si>
    <t>CER</t>
  </si>
  <si>
    <t>Cherbourg</t>
  </si>
  <si>
    <t>CEE</t>
  </si>
  <si>
    <t>Cherepovets</t>
  </si>
  <si>
    <t>JKH</t>
  </si>
  <si>
    <t>Chios</t>
  </si>
  <si>
    <t>KIV</t>
  </si>
  <si>
    <t>Chisinau</t>
  </si>
  <si>
    <t>Moldova (Rep of)</t>
  </si>
  <si>
    <t>HTA</t>
  </si>
  <si>
    <t>Chita</t>
  </si>
  <si>
    <t>CFE</t>
  </si>
  <si>
    <t>Clermont-Ferrand</t>
  </si>
  <si>
    <t>CLJ</t>
  </si>
  <si>
    <t>Cluj</t>
  </si>
  <si>
    <t>CMR</t>
  </si>
  <si>
    <t>Colmar</t>
  </si>
  <si>
    <t>CGN</t>
  </si>
  <si>
    <t>Cologne</t>
  </si>
  <si>
    <t>CIY</t>
  </si>
  <si>
    <t>Comiso</t>
  </si>
  <si>
    <t>CPH</t>
  </si>
  <si>
    <t>Copenhagen</t>
  </si>
  <si>
    <t>RKE</t>
  </si>
  <si>
    <t>ORK</t>
  </si>
  <si>
    <t>Cork</t>
  </si>
  <si>
    <t>CVT</t>
  </si>
  <si>
    <t>Coventry</t>
  </si>
  <si>
    <t>CRV</t>
  </si>
  <si>
    <t>Crotone</t>
  </si>
  <si>
    <t>CUF</t>
  </si>
  <si>
    <t>Cuneo</t>
  </si>
  <si>
    <t>ODB</t>
  </si>
  <si>
    <t>Córdoba</t>
  </si>
  <si>
    <t>DOL</t>
  </si>
  <si>
    <t>Deauville</t>
  </si>
  <si>
    <t>LDY</t>
  </si>
  <si>
    <t>Derry</t>
  </si>
  <si>
    <t>DIJ</t>
  </si>
  <si>
    <t>Dijon</t>
  </si>
  <si>
    <t>DNR</t>
  </si>
  <si>
    <t>Dinard</t>
  </si>
  <si>
    <t>DIY</t>
  </si>
  <si>
    <t>Diyarbakir</t>
  </si>
  <si>
    <t>DNK</t>
  </si>
  <si>
    <t>Dnepropetrovsk</t>
  </si>
  <si>
    <t>DLE</t>
  </si>
  <si>
    <t>Dole</t>
  </si>
  <si>
    <t>DSA</t>
  </si>
  <si>
    <t>Doncaster</t>
  </si>
  <si>
    <t>DCS</t>
  </si>
  <si>
    <t>DOK</t>
  </si>
  <si>
    <t>Donetsk</t>
  </si>
  <si>
    <t>DTM</t>
  </si>
  <si>
    <t>Dortmund</t>
  </si>
  <si>
    <t>DRS</t>
  </si>
  <si>
    <t>Dresden</t>
  </si>
  <si>
    <t>DUB</t>
  </si>
  <si>
    <t>Dublin</t>
  </si>
  <si>
    <t>DBV</t>
  </si>
  <si>
    <t>Dubrovnik</t>
  </si>
  <si>
    <t>DND</t>
  </si>
  <si>
    <t>Dundee</t>
  </si>
  <si>
    <t>DUS</t>
  </si>
  <si>
    <t>Düsseldorf</t>
  </si>
  <si>
    <t>EMA</t>
  </si>
  <si>
    <t>East Midlands</t>
  </si>
  <si>
    <t>EDI</t>
  </si>
  <si>
    <t>Edinburgh</t>
  </si>
  <si>
    <t>EGS</t>
  </si>
  <si>
    <t>Egilsstaðir</t>
  </si>
  <si>
    <t>EIN</t>
  </si>
  <si>
    <t>Eindhoven</t>
  </si>
  <si>
    <t>SVX</t>
  </si>
  <si>
    <t>Ekaterinburg</t>
  </si>
  <si>
    <t>EZS</t>
  </si>
  <si>
    <t>Elaz??</t>
  </si>
  <si>
    <t>EBA</t>
  </si>
  <si>
    <t>Elba</t>
  </si>
  <si>
    <t>ENF</t>
  </si>
  <si>
    <t>Enontekiö</t>
  </si>
  <si>
    <t>ERF</t>
  </si>
  <si>
    <t>Erfurt</t>
  </si>
  <si>
    <t>ERC</t>
  </si>
  <si>
    <t>Erzincan</t>
  </si>
  <si>
    <t>ERZ</t>
  </si>
  <si>
    <t>Erzurum</t>
  </si>
  <si>
    <t>EBJ</t>
  </si>
  <si>
    <t>Esbjerg</t>
  </si>
  <si>
    <t>AOE</t>
  </si>
  <si>
    <t>Eskisehir</t>
  </si>
  <si>
    <t>EXT</t>
  </si>
  <si>
    <t>Exeter</t>
  </si>
  <si>
    <t>VDB</t>
  </si>
  <si>
    <t>Fagernes</t>
  </si>
  <si>
    <t>FAO</t>
  </si>
  <si>
    <t>Faro</t>
  </si>
  <si>
    <t>FSC</t>
  </si>
  <si>
    <t>Figari</t>
  </si>
  <si>
    <t>FLR</t>
  </si>
  <si>
    <t>Florence</t>
  </si>
  <si>
    <t>FLW</t>
  </si>
  <si>
    <t>Flores</t>
  </si>
  <si>
    <t>FRO</t>
  </si>
  <si>
    <t>Floro</t>
  </si>
  <si>
    <t>FOG</t>
  </si>
  <si>
    <t>Foggia</t>
  </si>
  <si>
    <t>FDE</t>
  </si>
  <si>
    <t>Forde</t>
  </si>
  <si>
    <t>FRL</t>
  </si>
  <si>
    <t>Forli</t>
  </si>
  <si>
    <t>FRA</t>
  </si>
  <si>
    <t>Frankfurt</t>
  </si>
  <si>
    <t>FDH</t>
  </si>
  <si>
    <t>Friedrichshafen</t>
  </si>
  <si>
    <t>FUE</t>
  </si>
  <si>
    <t>Fuerteventura</t>
  </si>
  <si>
    <t>FNC</t>
  </si>
  <si>
    <t>Funchal</t>
  </si>
  <si>
    <t>GAT</t>
  </si>
  <si>
    <t>Gap-Tallard</t>
  </si>
  <si>
    <t>GZT</t>
  </si>
  <si>
    <t>Gaziantep</t>
  </si>
  <si>
    <t>GZP</t>
  </si>
  <si>
    <t>Gazipasa</t>
  </si>
  <si>
    <t>GDN</t>
  </si>
  <si>
    <t>Gdansk</t>
  </si>
  <si>
    <t>GDZ</t>
  </si>
  <si>
    <t>Gelendzhik</t>
  </si>
  <si>
    <t>GVA</t>
  </si>
  <si>
    <t>Geneva</t>
  </si>
  <si>
    <t>GOA</t>
  </si>
  <si>
    <t>Genoa</t>
  </si>
  <si>
    <t>GRO</t>
  </si>
  <si>
    <t>Girona</t>
  </si>
  <si>
    <t>GLA</t>
  </si>
  <si>
    <t>Glasgow</t>
  </si>
  <si>
    <t>GLO</t>
  </si>
  <si>
    <t>Gloucester</t>
  </si>
  <si>
    <t>GSE</t>
  </si>
  <si>
    <t>Gothenburg</t>
  </si>
  <si>
    <t>GOT</t>
  </si>
  <si>
    <t>LPA</t>
  </si>
  <si>
    <t>Gran Canaria</t>
  </si>
  <si>
    <t>GRX</t>
  </si>
  <si>
    <t>Granada</t>
  </si>
  <si>
    <t>GRZ</t>
  </si>
  <si>
    <t>Graz</t>
  </si>
  <si>
    <t>GNB</t>
  </si>
  <si>
    <t>Grenoble</t>
  </si>
  <si>
    <t>GRY</t>
  </si>
  <si>
    <t>Grimsey</t>
  </si>
  <si>
    <t>GRQ</t>
  </si>
  <si>
    <t>Groningen</t>
  </si>
  <si>
    <t>GRS</t>
  </si>
  <si>
    <t>Grosseto</t>
  </si>
  <si>
    <t>GRV</t>
  </si>
  <si>
    <t>Grozny</t>
  </si>
  <si>
    <t>GCI</t>
  </si>
  <si>
    <t>Guernsey</t>
  </si>
  <si>
    <t>GEV</t>
  </si>
  <si>
    <t>Gällivare</t>
  </si>
  <si>
    <t>GKD</t>
  </si>
  <si>
    <t>Gökçeada</t>
  </si>
  <si>
    <t>HFS</t>
  </si>
  <si>
    <t>Hagfors</t>
  </si>
  <si>
    <t>HHN</t>
  </si>
  <si>
    <t>Hahn</t>
  </si>
  <si>
    <t>KEV</t>
  </si>
  <si>
    <t>Halli</t>
  </si>
  <si>
    <t>HAD</t>
  </si>
  <si>
    <t>Halmstad</t>
  </si>
  <si>
    <t>HAM</t>
  </si>
  <si>
    <t>Hamburg</t>
  </si>
  <si>
    <t>HFT</t>
  </si>
  <si>
    <t>Hammerfest</t>
  </si>
  <si>
    <t>HAJ</t>
  </si>
  <si>
    <t>Hanover</t>
  </si>
  <si>
    <t>EVE</t>
  </si>
  <si>
    <t>Harstad</t>
  </si>
  <si>
    <t>HAA</t>
  </si>
  <si>
    <t>Hasvik</t>
  </si>
  <si>
    <t>HAU</t>
  </si>
  <si>
    <t>Haugesund</t>
  </si>
  <si>
    <t>CEG</t>
  </si>
  <si>
    <t>Hawarden</t>
  </si>
  <si>
    <t>HEM</t>
  </si>
  <si>
    <t>Helsinki</t>
  </si>
  <si>
    <t>HEL</t>
  </si>
  <si>
    <t>HMV</t>
  </si>
  <si>
    <t>Hemavan</t>
  </si>
  <si>
    <t>HER</t>
  </si>
  <si>
    <t>Heraklion</t>
  </si>
  <si>
    <t>VDE</t>
  </si>
  <si>
    <t>Hierro</t>
  </si>
  <si>
    <t>HFN</t>
  </si>
  <si>
    <t>Hofn</t>
  </si>
  <si>
    <t>HVG</t>
  </si>
  <si>
    <t>Honningsvag</t>
  </si>
  <si>
    <t>HOR</t>
  </si>
  <si>
    <t>Horta</t>
  </si>
  <si>
    <t>HSK</t>
  </si>
  <si>
    <t>Huesca-Pirineos</t>
  </si>
  <si>
    <t>HUY</t>
  </si>
  <si>
    <t>Humberside</t>
  </si>
  <si>
    <t>HZK</t>
  </si>
  <si>
    <t>Husavik</t>
  </si>
  <si>
    <t>IAS</t>
  </si>
  <si>
    <t>Iasi</t>
  </si>
  <si>
    <t>IBZ</t>
  </si>
  <si>
    <t>Ibiza</t>
  </si>
  <si>
    <t>IAA</t>
  </si>
  <si>
    <t>Igarka</t>
  </si>
  <si>
    <t>IGD</t>
  </si>
  <si>
    <t>Igdir</t>
  </si>
  <si>
    <t>JIK</t>
  </si>
  <si>
    <t>Ikaria</t>
  </si>
  <si>
    <t>IDY</t>
  </si>
  <si>
    <t>Ile d'Yeu</t>
  </si>
  <si>
    <t>INN</t>
  </si>
  <si>
    <t>Innsbruck</t>
  </si>
  <si>
    <t>INV</t>
  </si>
  <si>
    <t>Inverness</t>
  </si>
  <si>
    <t>IOA</t>
  </si>
  <si>
    <t>Ioannina</t>
  </si>
  <si>
    <t>IKT</t>
  </si>
  <si>
    <t>Irkutsk</t>
  </si>
  <si>
    <t>IFJ</t>
  </si>
  <si>
    <t>Isafjordur</t>
  </si>
  <si>
    <t>ILY</t>
  </si>
  <si>
    <t>Islay</t>
  </si>
  <si>
    <t>IOM</t>
  </si>
  <si>
    <t>Isle Of Man</t>
  </si>
  <si>
    <t>ISC</t>
  </si>
  <si>
    <t>Isles of Scilly</t>
  </si>
  <si>
    <t>IST</t>
  </si>
  <si>
    <t>Istanbul</t>
  </si>
  <si>
    <t>SAW</t>
  </si>
  <si>
    <t>IVL</t>
  </si>
  <si>
    <t>Ivalo</t>
  </si>
  <si>
    <t>IJK</t>
  </si>
  <si>
    <t>Izhevsk</t>
  </si>
  <si>
    <t>ADB</t>
  </si>
  <si>
    <t>Izmir</t>
  </si>
  <si>
    <t>XRY</t>
  </si>
  <si>
    <t>Jerez</t>
  </si>
  <si>
    <t>JER</t>
  </si>
  <si>
    <t>Jersey</t>
  </si>
  <si>
    <t>JOE</t>
  </si>
  <si>
    <t>Joensuu</t>
  </si>
  <si>
    <t>JKG</t>
  </si>
  <si>
    <t>Jönköping</t>
  </si>
  <si>
    <t>KCM</t>
  </si>
  <si>
    <t>Kahramanmaras</t>
  </si>
  <si>
    <t>KAJ</t>
  </si>
  <si>
    <t>Kajaani</t>
  </si>
  <si>
    <t>KLX</t>
  </si>
  <si>
    <t>Kalamata</t>
  </si>
  <si>
    <t>KGD</t>
  </si>
  <si>
    <t>Kaliningrad</t>
  </si>
  <si>
    <t>KLR</t>
  </si>
  <si>
    <t>Kalmar</t>
  </si>
  <si>
    <t>JKL</t>
  </si>
  <si>
    <t>Kalymnos</t>
  </si>
  <si>
    <t>KLV</t>
  </si>
  <si>
    <t>Karlovy Vary</t>
  </si>
  <si>
    <t>KSD</t>
  </si>
  <si>
    <t>Karlstad</t>
  </si>
  <si>
    <t>AOK</t>
  </si>
  <si>
    <t>Karpathos</t>
  </si>
  <si>
    <t>KSY</t>
  </si>
  <si>
    <t>Kars</t>
  </si>
  <si>
    <t>KRP</t>
  </si>
  <si>
    <t>Karup</t>
  </si>
  <si>
    <t>KSJ</t>
  </si>
  <si>
    <t>Kasos</t>
  </si>
  <si>
    <t>KFS</t>
  </si>
  <si>
    <t>Kastamonu</t>
  </si>
  <si>
    <t>KZS</t>
  </si>
  <si>
    <t>Kastelorizo</t>
  </si>
  <si>
    <t>KSO</t>
  </si>
  <si>
    <t>Kastoria</t>
  </si>
  <si>
    <t>KTW</t>
  </si>
  <si>
    <t>Katowice</t>
  </si>
  <si>
    <t>KAU</t>
  </si>
  <si>
    <t>Kauhava</t>
  </si>
  <si>
    <t>KUN</t>
  </si>
  <si>
    <t>Kaunas</t>
  </si>
  <si>
    <t>KVA</t>
  </si>
  <si>
    <t>Kavala</t>
  </si>
  <si>
    <t>ASR</t>
  </si>
  <si>
    <t>Kayseri</t>
  </si>
  <si>
    <t>KZN</t>
  </si>
  <si>
    <t>Kazan</t>
  </si>
  <si>
    <t>EFL</t>
  </si>
  <si>
    <t>Kefallinia</t>
  </si>
  <si>
    <t>KEF</t>
  </si>
  <si>
    <t>Keflavik</t>
  </si>
  <si>
    <t>KEJ</t>
  </si>
  <si>
    <t>Kemerovo</t>
  </si>
  <si>
    <t>KEM</t>
  </si>
  <si>
    <t>Kemi-Tornio</t>
  </si>
  <si>
    <t>CFU</t>
  </si>
  <si>
    <t>Kerkyra</t>
  </si>
  <si>
    <t>KHV</t>
  </si>
  <si>
    <t>Khabarovsk</t>
  </si>
  <si>
    <t>HMA</t>
  </si>
  <si>
    <t>Khanty-Mansiysk</t>
  </si>
  <si>
    <t>Kharkiv</t>
  </si>
  <si>
    <t>KBP</t>
  </si>
  <si>
    <t>Kiev</t>
  </si>
  <si>
    <t>IEV</t>
  </si>
  <si>
    <t>KIR</t>
  </si>
  <si>
    <t>Killarney</t>
  </si>
  <si>
    <t>KKN</t>
  </si>
  <si>
    <t>Kirkenes</t>
  </si>
  <si>
    <t>KOI</t>
  </si>
  <si>
    <t>Kirkwall</t>
  </si>
  <si>
    <t>KRN</t>
  </si>
  <si>
    <t>Kiruna</t>
  </si>
  <si>
    <t>KIT</t>
  </si>
  <si>
    <t>Kithira</t>
  </si>
  <si>
    <t>KTT</t>
  </si>
  <si>
    <t>Kittilä</t>
  </si>
  <si>
    <t>KLU</t>
  </si>
  <si>
    <t>Klagenfurt</t>
  </si>
  <si>
    <t>NOC</t>
  </si>
  <si>
    <t>Knock</t>
  </si>
  <si>
    <t>KCO</t>
  </si>
  <si>
    <t>Kocaeli</t>
  </si>
  <si>
    <t>KGP</t>
  </si>
  <si>
    <t>Kogalym</t>
  </si>
  <si>
    <t>KYA</t>
  </si>
  <si>
    <t>Konya</t>
  </si>
  <si>
    <t>Kos</t>
  </si>
  <si>
    <t>KSC</t>
  </si>
  <si>
    <t>Kosice</t>
  </si>
  <si>
    <t>KZI</t>
  </si>
  <si>
    <t>Kozani</t>
  </si>
  <si>
    <t>KRK</t>
  </si>
  <si>
    <t>Krakow</t>
  </si>
  <si>
    <t>KRF</t>
  </si>
  <si>
    <t>Kramfors</t>
  </si>
  <si>
    <t>KRR</t>
  </si>
  <si>
    <t>Krasnodar</t>
  </si>
  <si>
    <t>KJA</t>
  </si>
  <si>
    <t>Krasnojarsk</t>
  </si>
  <si>
    <t>KRS</t>
  </si>
  <si>
    <t>Kristiansand</t>
  </si>
  <si>
    <t>KID</t>
  </si>
  <si>
    <t>Kristianstad</t>
  </si>
  <si>
    <t>KSU</t>
  </si>
  <si>
    <t>Kristiansund</t>
  </si>
  <si>
    <t>KOK</t>
  </si>
  <si>
    <t>Kronoby</t>
  </si>
  <si>
    <t>KUO</t>
  </si>
  <si>
    <t>Kuopio</t>
  </si>
  <si>
    <t>KAO</t>
  </si>
  <si>
    <t>Kuusamo</t>
  </si>
  <si>
    <t>KZR</t>
  </si>
  <si>
    <t>Kütahya</t>
  </si>
  <si>
    <t>GMZ</t>
  </si>
  <si>
    <t>La Gomera</t>
  </si>
  <si>
    <t>SPC</t>
  </si>
  <si>
    <t>La Palma</t>
  </si>
  <si>
    <t>LRH</t>
  </si>
  <si>
    <t>La Rochelle</t>
  </si>
  <si>
    <t>TER</t>
  </si>
  <si>
    <t>Lajes</t>
  </si>
  <si>
    <t>LKL</t>
  </si>
  <si>
    <t>Lakselv</t>
  </si>
  <si>
    <t>SUF</t>
  </si>
  <si>
    <t>Lamezia Terme</t>
  </si>
  <si>
    <t>LMP</t>
  </si>
  <si>
    <t>Lampedusa</t>
  </si>
  <si>
    <t>LEQ</t>
  </si>
  <si>
    <t>Lands End</t>
  </si>
  <si>
    <t>LAI</t>
  </si>
  <si>
    <t>Lannion</t>
  </si>
  <si>
    <t>ACE</t>
  </si>
  <si>
    <t>Lanzarote</t>
  </si>
  <si>
    <t>LPP</t>
  </si>
  <si>
    <t>Lappeenranta</t>
  </si>
  <si>
    <t>LCA</t>
  </si>
  <si>
    <t>Larnaca</t>
  </si>
  <si>
    <t>LVA</t>
  </si>
  <si>
    <t>Laval / Entrammes</t>
  </si>
  <si>
    <t>LEH</t>
  </si>
  <si>
    <t>Le Havre</t>
  </si>
  <si>
    <t>LPY</t>
  </si>
  <si>
    <t>Le Puy-en-Velay</t>
  </si>
  <si>
    <t>LTQ</t>
  </si>
  <si>
    <t>Le Touquet</t>
  </si>
  <si>
    <t>LBA</t>
  </si>
  <si>
    <t>Leeds</t>
  </si>
  <si>
    <t>LEJ</t>
  </si>
  <si>
    <t>Leipzig</t>
  </si>
  <si>
    <t>LKN</t>
  </si>
  <si>
    <t>Leknes</t>
  </si>
  <si>
    <t>LEN</t>
  </si>
  <si>
    <t>Leon</t>
  </si>
  <si>
    <t>LRS</t>
  </si>
  <si>
    <t>Leros</t>
  </si>
  <si>
    <t>LWK</t>
  </si>
  <si>
    <t>Lerwick</t>
  </si>
  <si>
    <t>LGG</t>
  </si>
  <si>
    <t>Liege</t>
  </si>
  <si>
    <t>LIL</t>
  </si>
  <si>
    <t>Lille</t>
  </si>
  <si>
    <t>LXS</t>
  </si>
  <si>
    <t>Limnos</t>
  </si>
  <si>
    <t>LIG</t>
  </si>
  <si>
    <t>Limoges</t>
  </si>
  <si>
    <t>LPI</t>
  </si>
  <si>
    <t>Linköping</t>
  </si>
  <si>
    <t>LNZ</t>
  </si>
  <si>
    <t>Linz</t>
  </si>
  <si>
    <t>PAD</t>
  </si>
  <si>
    <t>Lippstadt</t>
  </si>
  <si>
    <t>LIS</t>
  </si>
  <si>
    <t>Lisbon</t>
  </si>
  <si>
    <t>LPL</t>
  </si>
  <si>
    <t>Liverpool</t>
  </si>
  <si>
    <t>LJU</t>
  </si>
  <si>
    <t>Ljubljana</t>
  </si>
  <si>
    <t>LCJ</t>
  </si>
  <si>
    <t>Lodz</t>
  </si>
  <si>
    <t>RJL</t>
  </si>
  <si>
    <t>Logroño</t>
  </si>
  <si>
    <t>LGW</t>
  </si>
  <si>
    <t>London</t>
  </si>
  <si>
    <t>LHR</t>
  </si>
  <si>
    <t>BQH</t>
  </si>
  <si>
    <t>LCY</t>
  </si>
  <si>
    <t>LTN</t>
  </si>
  <si>
    <t>STN</t>
  </si>
  <si>
    <t>LYR</t>
  </si>
  <si>
    <t>Longyearbyen</t>
  </si>
  <si>
    <t>LRT</t>
  </si>
  <si>
    <t>Lorient</t>
  </si>
  <si>
    <t>LDE</t>
  </si>
  <si>
    <t>Lourdes</t>
  </si>
  <si>
    <t>LBC</t>
  </si>
  <si>
    <t>Lubeck</t>
  </si>
  <si>
    <t>LUZ</t>
  </si>
  <si>
    <t>Lublin</t>
  </si>
  <si>
    <t>LUG</t>
  </si>
  <si>
    <t>Lugano</t>
  </si>
  <si>
    <t>LLA</t>
  </si>
  <si>
    <t>Luleå</t>
  </si>
  <si>
    <t>LUX</t>
  </si>
  <si>
    <t>LWO</t>
  </si>
  <si>
    <t>Lviv</t>
  </si>
  <si>
    <t>LYC</t>
  </si>
  <si>
    <t>Lycksele</t>
  </si>
  <si>
    <t>LYX</t>
  </si>
  <si>
    <t>Lydd</t>
  </si>
  <si>
    <t>LYN</t>
  </si>
  <si>
    <t>Lyon</t>
  </si>
  <si>
    <t>LYS</t>
  </si>
  <si>
    <t>MHQ</t>
  </si>
  <si>
    <t>Maarianhamina</t>
  </si>
  <si>
    <t>MST</t>
  </si>
  <si>
    <t>Maastricht</t>
  </si>
  <si>
    <t>Madrid</t>
  </si>
  <si>
    <t>TOJ</t>
  </si>
  <si>
    <t>GDX</t>
  </si>
  <si>
    <t>Magadan</t>
  </si>
  <si>
    <t>MQF</t>
  </si>
  <si>
    <t>Magnitogorsk</t>
  </si>
  <si>
    <t>MCX</t>
  </si>
  <si>
    <t>Makhachkala</t>
  </si>
  <si>
    <t>AGP</t>
  </si>
  <si>
    <t>Malaga</t>
  </si>
  <si>
    <t>MLX</t>
  </si>
  <si>
    <t>Malatya</t>
  </si>
  <si>
    <t>MMX</t>
  </si>
  <si>
    <t>Malmo</t>
  </si>
  <si>
    <t>MLA</t>
  </si>
  <si>
    <t>MAN</t>
  </si>
  <si>
    <t>Manchester</t>
  </si>
  <si>
    <t>MSE</t>
  </si>
  <si>
    <t>Manston</t>
  </si>
  <si>
    <t>ANE</t>
  </si>
  <si>
    <t>Marce</t>
  </si>
  <si>
    <t>MQM</t>
  </si>
  <si>
    <t>Mardin</t>
  </si>
  <si>
    <t>MBX</t>
  </si>
  <si>
    <t>Maribor</t>
  </si>
  <si>
    <t>MRS</t>
  </si>
  <si>
    <t>Marseille</t>
  </si>
  <si>
    <t>MVV</t>
  </si>
  <si>
    <t>Megève</t>
  </si>
  <si>
    <t>MEH</t>
  </si>
  <si>
    <t>Mehamn</t>
  </si>
  <si>
    <t>MLN</t>
  </si>
  <si>
    <t>Melilla</t>
  </si>
  <si>
    <t>FMM</t>
  </si>
  <si>
    <t>Memmingerberg</t>
  </si>
  <si>
    <t>MAH</t>
  </si>
  <si>
    <t>Menorca</t>
  </si>
  <si>
    <t>ETZ</t>
  </si>
  <si>
    <t>Metz</t>
  </si>
  <si>
    <t>JMK</t>
  </si>
  <si>
    <t>Mikonos</t>
  </si>
  <si>
    <t>LIN</t>
  </si>
  <si>
    <t>Milan</t>
  </si>
  <si>
    <t>MXP</t>
  </si>
  <si>
    <t>BGY</t>
  </si>
  <si>
    <t>MLO</t>
  </si>
  <si>
    <t>Milos</t>
  </si>
  <si>
    <t>MRV</t>
  </si>
  <si>
    <t>Mineralnye Vody</t>
  </si>
  <si>
    <t>MSQ</t>
  </si>
  <si>
    <t>Minsk</t>
  </si>
  <si>
    <t>MJZ</t>
  </si>
  <si>
    <t>Mirny</t>
  </si>
  <si>
    <t>MQN</t>
  </si>
  <si>
    <t>Mo i Rana</t>
  </si>
  <si>
    <t>MOL</t>
  </si>
  <si>
    <t>Molde</t>
  </si>
  <si>
    <t>MCM</t>
  </si>
  <si>
    <t>XMF</t>
  </si>
  <si>
    <t>Montbéliard</t>
  </si>
  <si>
    <t>VBS</t>
  </si>
  <si>
    <t>Montichiari</t>
  </si>
  <si>
    <t>MPL</t>
  </si>
  <si>
    <t>Montpellier</t>
  </si>
  <si>
    <t>MXX</t>
  </si>
  <si>
    <t>Mora</t>
  </si>
  <si>
    <t>DME</t>
  </si>
  <si>
    <t>Moscow</t>
  </si>
  <si>
    <t>SVO</t>
  </si>
  <si>
    <t>VKO</t>
  </si>
  <si>
    <t>MJF</t>
  </si>
  <si>
    <t>Mosjoen</t>
  </si>
  <si>
    <t>RYG</t>
  </si>
  <si>
    <t>Moss</t>
  </si>
  <si>
    <t>OMO</t>
  </si>
  <si>
    <t>Mostar</t>
  </si>
  <si>
    <t>FMO</t>
  </si>
  <si>
    <t>Muenster</t>
  </si>
  <si>
    <t>DLM</t>
  </si>
  <si>
    <t>Mugla</t>
  </si>
  <si>
    <t>MUC</t>
  </si>
  <si>
    <t>Munich</t>
  </si>
  <si>
    <t>MJV</t>
  </si>
  <si>
    <t>Murcia</t>
  </si>
  <si>
    <t>Murmansk</t>
  </si>
  <si>
    <t>MSR</t>
  </si>
  <si>
    <t>Mus</t>
  </si>
  <si>
    <t>MJT</t>
  </si>
  <si>
    <t>Mytilene</t>
  </si>
  <si>
    <t>NBC</t>
  </si>
  <si>
    <t>Naberevnye Chelny</t>
  </si>
  <si>
    <t>NYM</t>
  </si>
  <si>
    <t>Nadym</t>
  </si>
  <si>
    <t>OSY</t>
  </si>
  <si>
    <t>Namsos</t>
  </si>
  <si>
    <t>ENC</t>
  </si>
  <si>
    <t>Nancy</t>
  </si>
  <si>
    <t>NTE</t>
  </si>
  <si>
    <t>Nantes</t>
  </si>
  <si>
    <t>NAP</t>
  </si>
  <si>
    <t>Naples</t>
  </si>
  <si>
    <t>NVK</t>
  </si>
  <si>
    <t>Narvik</t>
  </si>
  <si>
    <t>NNM</t>
  </si>
  <si>
    <t>Naryan-Mar</t>
  </si>
  <si>
    <t>JNX</t>
  </si>
  <si>
    <t>Naxos</t>
  </si>
  <si>
    <t>NVS</t>
  </si>
  <si>
    <t>Nevers</t>
  </si>
  <si>
    <t>NAV</t>
  </si>
  <si>
    <t>Nevsehir/Kapadokya</t>
  </si>
  <si>
    <t>NCL</t>
  </si>
  <si>
    <t>NQY</t>
  </si>
  <si>
    <t>Newquay</t>
  </si>
  <si>
    <t>NCE</t>
  </si>
  <si>
    <t>Nice</t>
  </si>
  <si>
    <t>FNI</t>
  </si>
  <si>
    <t>Nimes</t>
  </si>
  <si>
    <t>INI</t>
  </si>
  <si>
    <t>Nis</t>
  </si>
  <si>
    <t>NJC</t>
  </si>
  <si>
    <t>Nizhnevartosvsk</t>
  </si>
  <si>
    <t>GOJ</t>
  </si>
  <si>
    <t>Nizhniy Novgorod</t>
  </si>
  <si>
    <t>NSK</t>
  </si>
  <si>
    <t>Noril'sk</t>
  </si>
  <si>
    <t>NRK</t>
  </si>
  <si>
    <t>Norrköping</t>
  </si>
  <si>
    <t>NWI</t>
  </si>
  <si>
    <t>Norwich</t>
  </si>
  <si>
    <t>NTB</t>
  </si>
  <si>
    <t>Notodden</t>
  </si>
  <si>
    <t>NOZ</t>
  </si>
  <si>
    <t>Novokuznetsk</t>
  </si>
  <si>
    <t>OVB</t>
  </si>
  <si>
    <t>Novosibirsk</t>
  </si>
  <si>
    <t>NUX</t>
  </si>
  <si>
    <t>Novyj Urengoj</t>
  </si>
  <si>
    <t>NOJ</t>
  </si>
  <si>
    <t>Noyabrsk</t>
  </si>
  <si>
    <t>NUE</t>
  </si>
  <si>
    <t>Nuremberg</t>
  </si>
  <si>
    <t>ODS</t>
  </si>
  <si>
    <t>Odessa</t>
  </si>
  <si>
    <t>OHD</t>
  </si>
  <si>
    <t>Ohrid</t>
  </si>
  <si>
    <t>Macedonia (Fmr Yugo Rep of)</t>
  </si>
  <si>
    <t>OLB</t>
  </si>
  <si>
    <t>Olbia</t>
  </si>
  <si>
    <t>OMS</t>
  </si>
  <si>
    <t>Omsk</t>
  </si>
  <si>
    <t>Oradea</t>
  </si>
  <si>
    <t>ORB</t>
  </si>
  <si>
    <t>Orebro</t>
  </si>
  <si>
    <t>REN</t>
  </si>
  <si>
    <t>Orenburg</t>
  </si>
  <si>
    <t>OLA</t>
  </si>
  <si>
    <t>Orland</t>
  </si>
  <si>
    <t>OER</t>
  </si>
  <si>
    <t>Ornskoldsvik</t>
  </si>
  <si>
    <t>HOV</t>
  </si>
  <si>
    <t>Orsta</t>
  </si>
  <si>
    <t>OSI</t>
  </si>
  <si>
    <t>Osijek</t>
  </si>
  <si>
    <t>OSK</t>
  </si>
  <si>
    <t>Oskarshamn</t>
  </si>
  <si>
    <t>OSL</t>
  </si>
  <si>
    <t>Oslo</t>
  </si>
  <si>
    <t>OST</t>
  </si>
  <si>
    <t>Ostend</t>
  </si>
  <si>
    <t>OSD</t>
  </si>
  <si>
    <t>Ostersund</t>
  </si>
  <si>
    <t>OSR</t>
  </si>
  <si>
    <t>Ostrava</t>
  </si>
  <si>
    <t>OUL</t>
  </si>
  <si>
    <t>Oulunsalo</t>
  </si>
  <si>
    <t>OXF</t>
  </si>
  <si>
    <t>Oxford</t>
  </si>
  <si>
    <t>PJA</t>
  </si>
  <si>
    <t>Pajala</t>
  </si>
  <si>
    <t>PLQ</t>
  </si>
  <si>
    <t>Palanga</t>
  </si>
  <si>
    <t>PMO</t>
  </si>
  <si>
    <t>Palermo</t>
  </si>
  <si>
    <t>PMI</t>
  </si>
  <si>
    <t>Palma De Mallorca</t>
  </si>
  <si>
    <t>PNA</t>
  </si>
  <si>
    <t>Pamplona</t>
  </si>
  <si>
    <t>PNL</t>
  </si>
  <si>
    <t>Pantelleria</t>
  </si>
  <si>
    <t>PFO</t>
  </si>
  <si>
    <t>Paphos</t>
  </si>
  <si>
    <t>PED</t>
  </si>
  <si>
    <t>Pardubice</t>
  </si>
  <si>
    <t>CDG</t>
  </si>
  <si>
    <t>Paris</t>
  </si>
  <si>
    <t>ORY</t>
  </si>
  <si>
    <t>PMF</t>
  </si>
  <si>
    <t>Parma</t>
  </si>
  <si>
    <t>PAS</t>
  </si>
  <si>
    <t>Paros</t>
  </si>
  <si>
    <t>PUF</t>
  </si>
  <si>
    <t>Pau</t>
  </si>
  <si>
    <t>PGX</t>
  </si>
  <si>
    <t>Perigueux</t>
  </si>
  <si>
    <t>PEE</t>
  </si>
  <si>
    <t>Perm</t>
  </si>
  <si>
    <t>PGF</t>
  </si>
  <si>
    <t>Perpignan</t>
  </si>
  <si>
    <t>PEG</t>
  </si>
  <si>
    <t>Perugia</t>
  </si>
  <si>
    <t>PSR</t>
  </si>
  <si>
    <t>Pescara</t>
  </si>
  <si>
    <t>PKC</t>
  </si>
  <si>
    <t>Petropavlovsk-Kamchats</t>
  </si>
  <si>
    <t>PIX</t>
  </si>
  <si>
    <t>Pico Island</t>
  </si>
  <si>
    <t>PZY</t>
  </si>
  <si>
    <t>Piestany</t>
  </si>
  <si>
    <t>PSA</t>
  </si>
  <si>
    <t>Pisa</t>
  </si>
  <si>
    <t>PDV</t>
  </si>
  <si>
    <t>Plovdiv</t>
  </si>
  <si>
    <t>TGD</t>
  </si>
  <si>
    <t>Podgorica</t>
  </si>
  <si>
    <t>PIS</t>
  </si>
  <si>
    <t>Poitiers</t>
  </si>
  <si>
    <t>PDL</t>
  </si>
  <si>
    <t>Ponta Delgada</t>
  </si>
  <si>
    <t>POX</t>
  </si>
  <si>
    <t>Pontoise</t>
  </si>
  <si>
    <t>POR</t>
  </si>
  <si>
    <t>Pori</t>
  </si>
  <si>
    <t>OPO</t>
  </si>
  <si>
    <t>Porto</t>
  </si>
  <si>
    <t>PXO</t>
  </si>
  <si>
    <t>Porto Santo</t>
  </si>
  <si>
    <t>POZ</t>
  </si>
  <si>
    <t>Poznan</t>
  </si>
  <si>
    <t>PRG</t>
  </si>
  <si>
    <t>Prague</t>
  </si>
  <si>
    <t>PIK</t>
  </si>
  <si>
    <t>Prestwick</t>
  </si>
  <si>
    <t>PVK</t>
  </si>
  <si>
    <t>Preveza/Lefkas</t>
  </si>
  <si>
    <t>PRN</t>
  </si>
  <si>
    <t>Pristina</t>
  </si>
  <si>
    <t>PUY</t>
  </si>
  <si>
    <t>Pula</t>
  </si>
  <si>
    <t>UIP</t>
  </si>
  <si>
    <t>Quimper</t>
  </si>
  <si>
    <t>REG</t>
  </si>
  <si>
    <t>Reggio</t>
  </si>
  <si>
    <t>RNS</t>
  </si>
  <si>
    <t>Rennes</t>
  </si>
  <si>
    <t>REU</t>
  </si>
  <si>
    <t>Reus</t>
  </si>
  <si>
    <t>RKV</t>
  </si>
  <si>
    <t>Reykjavik</t>
  </si>
  <si>
    <t>RHO</t>
  </si>
  <si>
    <t>Rhodes</t>
  </si>
  <si>
    <t>RIX</t>
  </si>
  <si>
    <t>Riga</t>
  </si>
  <si>
    <t>RMI</t>
  </si>
  <si>
    <t>Rimini</t>
  </si>
  <si>
    <t>RDZ</t>
  </si>
  <si>
    <t>Rodez</t>
  </si>
  <si>
    <t>RRS</t>
  </si>
  <si>
    <t>Roeros</t>
  </si>
  <si>
    <t>CIA</t>
  </si>
  <si>
    <t>Rome</t>
  </si>
  <si>
    <t>FCO</t>
  </si>
  <si>
    <t>RNB</t>
  </si>
  <si>
    <t>Ronneby</t>
  </si>
  <si>
    <t>RVK</t>
  </si>
  <si>
    <t>Rorvik</t>
  </si>
  <si>
    <t>RET</t>
  </si>
  <si>
    <t>Rost</t>
  </si>
  <si>
    <t>RLG</t>
  </si>
  <si>
    <t>Rostock</t>
  </si>
  <si>
    <t>ROV</t>
  </si>
  <si>
    <t>Rostov</t>
  </si>
  <si>
    <t>RTM</t>
  </si>
  <si>
    <t>Rotterdam</t>
  </si>
  <si>
    <t>URO</t>
  </si>
  <si>
    <t>Rouen</t>
  </si>
  <si>
    <t>RVN</t>
  </si>
  <si>
    <t>Rovaniemi</t>
  </si>
  <si>
    <t>RZE</t>
  </si>
  <si>
    <t>Rzeszów</t>
  </si>
  <si>
    <t>SCN</t>
  </si>
  <si>
    <t>Saarbruecken</t>
  </si>
  <si>
    <t>QSA</t>
  </si>
  <si>
    <t>Sabadell</t>
  </si>
  <si>
    <t>SBK</t>
  </si>
  <si>
    <t>Saint-Brieuc</t>
  </si>
  <si>
    <t>EBU</t>
  </si>
  <si>
    <t>Saint-Etienne</t>
  </si>
  <si>
    <t>SNR</t>
  </si>
  <si>
    <t>Saint-Nazaire</t>
  </si>
  <si>
    <t>LTT</t>
  </si>
  <si>
    <t>Saint-Tropez</t>
  </si>
  <si>
    <t>SLM</t>
  </si>
  <si>
    <t>Salamanca</t>
  </si>
  <si>
    <t>SLY</t>
  </si>
  <si>
    <t>Salekhard</t>
  </si>
  <si>
    <t>QSR</t>
  </si>
  <si>
    <t>Salerno</t>
  </si>
  <si>
    <t>SZG</t>
  </si>
  <si>
    <t>Salzburg</t>
  </si>
  <si>
    <t>KUF</t>
  </si>
  <si>
    <t>Samara</t>
  </si>
  <si>
    <t>SMI</t>
  </si>
  <si>
    <t>Samos</t>
  </si>
  <si>
    <t>SZF</t>
  </si>
  <si>
    <t>Samsun</t>
  </si>
  <si>
    <t>EAS</t>
  </si>
  <si>
    <t>San Sebastian</t>
  </si>
  <si>
    <t>SDN</t>
  </si>
  <si>
    <t>Sandane</t>
  </si>
  <si>
    <t>TRF</t>
  </si>
  <si>
    <t>Sandefjord</t>
  </si>
  <si>
    <t>SSJ</t>
  </si>
  <si>
    <t>Sandnessjoen</t>
  </si>
  <si>
    <t>GNY</t>
  </si>
  <si>
    <t>Sanliurfa</t>
  </si>
  <si>
    <t>GRW</t>
  </si>
  <si>
    <t>Santa Cruz da Graciosa</t>
  </si>
  <si>
    <t>SMA</t>
  </si>
  <si>
    <t>Santa Maria</t>
  </si>
  <si>
    <t>SDR</t>
  </si>
  <si>
    <t>Santander</t>
  </si>
  <si>
    <t>SCQ</t>
  </si>
  <si>
    <t>Santiago de Compostela</t>
  </si>
  <si>
    <t>JTR</t>
  </si>
  <si>
    <t>Santorini/Thira</t>
  </si>
  <si>
    <t>SJJ</t>
  </si>
  <si>
    <t>Sarajevo</t>
  </si>
  <si>
    <t>RTW</t>
  </si>
  <si>
    <t>Saratov</t>
  </si>
  <si>
    <t>SUJ</t>
  </si>
  <si>
    <t>Satu Mare</t>
  </si>
  <si>
    <t>SVL</t>
  </si>
  <si>
    <t>Savonlinna</t>
  </si>
  <si>
    <t>SCS</t>
  </si>
  <si>
    <t>Scatsta</t>
  </si>
  <si>
    <t>SVQ</t>
  </si>
  <si>
    <t>Sevilla</t>
  </si>
  <si>
    <t>SNN</t>
  </si>
  <si>
    <t>Shannon</t>
  </si>
  <si>
    <t>SQQ</t>
  </si>
  <si>
    <t>Siauliai</t>
  </si>
  <si>
    <t>SBZ</t>
  </si>
  <si>
    <t>Sibiu</t>
  </si>
  <si>
    <t>SAY</t>
  </si>
  <si>
    <t>Siena</t>
  </si>
  <si>
    <t>SXZ</t>
  </si>
  <si>
    <t>Siirt</t>
  </si>
  <si>
    <t>SIP</t>
  </si>
  <si>
    <t>Simferopol</t>
  </si>
  <si>
    <t>NOP</t>
  </si>
  <si>
    <t>Sinop</t>
  </si>
  <si>
    <t>SIR</t>
  </si>
  <si>
    <t>Sion</t>
  </si>
  <si>
    <t>NKT</t>
  </si>
  <si>
    <t>Sirnak</t>
  </si>
  <si>
    <t>JSH</t>
  </si>
  <si>
    <t>Sitia</t>
  </si>
  <si>
    <t>VAS</t>
  </si>
  <si>
    <t>Sivas</t>
  </si>
  <si>
    <t>SFT</t>
  </si>
  <si>
    <t>Skellefteå</t>
  </si>
  <si>
    <t>JSI</t>
  </si>
  <si>
    <t>Skiathos</t>
  </si>
  <si>
    <t>SKE</t>
  </si>
  <si>
    <t>Skien</t>
  </si>
  <si>
    <t>SKU</t>
  </si>
  <si>
    <t>Skiros</t>
  </si>
  <si>
    <t>SKP</t>
  </si>
  <si>
    <t>Skopje</t>
  </si>
  <si>
    <t>AER</t>
  </si>
  <si>
    <t>Sochi</t>
  </si>
  <si>
    <t>SOF</t>
  </si>
  <si>
    <t>Sofia</t>
  </si>
  <si>
    <t>SOG</t>
  </si>
  <si>
    <t>Sogndal</t>
  </si>
  <si>
    <t>SBO</t>
  </si>
  <si>
    <t>Son Bonet</t>
  </si>
  <si>
    <t>SOJ</t>
  </si>
  <si>
    <t>Sorkjosen</t>
  </si>
  <si>
    <t>SOU</t>
  </si>
  <si>
    <t>Southampton</t>
  </si>
  <si>
    <t>SEN</t>
  </si>
  <si>
    <t>Southend</t>
  </si>
  <si>
    <t>SPU</t>
  </si>
  <si>
    <t>Split</t>
  </si>
  <si>
    <t>LED</t>
  </si>
  <si>
    <t>St Petersburg</t>
  </si>
  <si>
    <t>ACH</t>
  </si>
  <si>
    <t>St. Gallen</t>
  </si>
  <si>
    <t>SVG</t>
  </si>
  <si>
    <t>Stavanger</t>
  </si>
  <si>
    <t>STW</t>
  </si>
  <si>
    <t>Stavropol</t>
  </si>
  <si>
    <t>ARN</t>
  </si>
  <si>
    <t>Stockholm</t>
  </si>
  <si>
    <t>BMA</t>
  </si>
  <si>
    <t>NYO</t>
  </si>
  <si>
    <t>VST</t>
  </si>
  <si>
    <t>SKN</t>
  </si>
  <si>
    <t>Stokmarknes</t>
  </si>
  <si>
    <t>SRP</t>
  </si>
  <si>
    <t>Stord</t>
  </si>
  <si>
    <t>SYY</t>
  </si>
  <si>
    <t>Stornoway</t>
  </si>
  <si>
    <t>SXB</t>
  </si>
  <si>
    <t>Strasbourg</t>
  </si>
  <si>
    <t>STR</t>
  </si>
  <si>
    <t>Stuttgart</t>
  </si>
  <si>
    <t>SCV</t>
  </si>
  <si>
    <t>Suceava</t>
  </si>
  <si>
    <t>LSI</t>
  </si>
  <si>
    <t>Sumburgh</t>
  </si>
  <si>
    <t>SDL</t>
  </si>
  <si>
    <t>Sundsvall</t>
  </si>
  <si>
    <t>SGC</t>
  </si>
  <si>
    <t>Surgut</t>
  </si>
  <si>
    <t>SVJ</t>
  </si>
  <si>
    <t>Svolvaer</t>
  </si>
  <si>
    <t>SWS</t>
  </si>
  <si>
    <t>Swansea</t>
  </si>
  <si>
    <t>SCW</t>
  </si>
  <si>
    <t>Syktyvkar</t>
  </si>
  <si>
    <t>GWT</t>
  </si>
  <si>
    <t>Sylt</t>
  </si>
  <si>
    <t>JSY</t>
  </si>
  <si>
    <t>Syros Island</t>
  </si>
  <si>
    <t>SZZ</t>
  </si>
  <si>
    <t>Szczecin</t>
  </si>
  <si>
    <t>Sønderborg</t>
  </si>
  <si>
    <t>ISE</t>
  </si>
  <si>
    <t>Süleyman Demirel-Isp</t>
  </si>
  <si>
    <t>TLK</t>
  </si>
  <si>
    <t>Talakan</t>
  </si>
  <si>
    <t>TLL</t>
  </si>
  <si>
    <t>Tallinn</t>
  </si>
  <si>
    <t>TMP</t>
  </si>
  <si>
    <t>Tampere</t>
  </si>
  <si>
    <t>TAR</t>
  </si>
  <si>
    <t>Taranto</t>
  </si>
  <si>
    <t>TGM</t>
  </si>
  <si>
    <t>Targu Mures</t>
  </si>
  <si>
    <t>TBS</t>
  </si>
  <si>
    <t>Tbilisi</t>
  </si>
  <si>
    <t>MME</t>
  </si>
  <si>
    <t>Teeside</t>
  </si>
  <si>
    <t>TFN</t>
  </si>
  <si>
    <t>Tenerife</t>
  </si>
  <si>
    <t>TFS</t>
  </si>
  <si>
    <t>SKG</t>
  </si>
  <si>
    <t>Thessaloniki</t>
  </si>
  <si>
    <t>JYV</t>
  </si>
  <si>
    <t>Tikkakoski</t>
  </si>
  <si>
    <t>TSR</t>
  </si>
  <si>
    <t>Timisoara</t>
  </si>
  <si>
    <t>TIA</t>
  </si>
  <si>
    <t>Tirana</t>
  </si>
  <si>
    <t>TRE</t>
  </si>
  <si>
    <t>Tiree</t>
  </si>
  <si>
    <t>TIV</t>
  </si>
  <si>
    <t>Tivat</t>
  </si>
  <si>
    <t>TJK</t>
  </si>
  <si>
    <t>Tokat</t>
  </si>
  <si>
    <t>TOF</t>
  </si>
  <si>
    <t>Tomsk</t>
  </si>
  <si>
    <t>TYF</t>
  </si>
  <si>
    <t>Torsby</t>
  </si>
  <si>
    <t>TLN</t>
  </si>
  <si>
    <t>Toulon</t>
  </si>
  <si>
    <t>TLS</t>
  </si>
  <si>
    <t>Toulouse</t>
  </si>
  <si>
    <t>TUF</t>
  </si>
  <si>
    <t>Tours</t>
  </si>
  <si>
    <t>TZX</t>
  </si>
  <si>
    <t>Trabzon</t>
  </si>
  <si>
    <t>TPS</t>
  </si>
  <si>
    <t>Trapani</t>
  </si>
  <si>
    <t>TSF</t>
  </si>
  <si>
    <t>Treviso</t>
  </si>
  <si>
    <t>TRS</t>
  </si>
  <si>
    <t>Trieste</t>
  </si>
  <si>
    <t>THN</t>
  </si>
  <si>
    <t>Trollhättan</t>
  </si>
  <si>
    <t>TOS</t>
  </si>
  <si>
    <t>Tromsoe</t>
  </si>
  <si>
    <t>TRD</t>
  </si>
  <si>
    <t>Trondheim</t>
  </si>
  <si>
    <t>TRN</t>
  </si>
  <si>
    <t>Turin</t>
  </si>
  <si>
    <t>TKU</t>
  </si>
  <si>
    <t>Turku</t>
  </si>
  <si>
    <t>TJM</t>
  </si>
  <si>
    <t>Tyumen</t>
  </si>
  <si>
    <t>UFA</t>
  </si>
  <si>
    <t>Ufa</t>
  </si>
  <si>
    <t>UUD</t>
  </si>
  <si>
    <t>Ulan-Ude</t>
  </si>
  <si>
    <t>ULY</t>
  </si>
  <si>
    <t>Ulyanovsk</t>
  </si>
  <si>
    <t>UME</t>
  </si>
  <si>
    <t>Umeå</t>
  </si>
  <si>
    <t>USQ</t>
  </si>
  <si>
    <t>Usak</t>
  </si>
  <si>
    <t>USK</t>
  </si>
  <si>
    <t>Usinsk</t>
  </si>
  <si>
    <t>UTI</t>
  </si>
  <si>
    <t>Utti</t>
  </si>
  <si>
    <t>VAA</t>
  </si>
  <si>
    <t>Vaasa</t>
  </si>
  <si>
    <t>VDS</t>
  </si>
  <si>
    <t>Vadso</t>
  </si>
  <si>
    <t>VRY</t>
  </si>
  <si>
    <t>Vaeroy</t>
  </si>
  <si>
    <t>VAF</t>
  </si>
  <si>
    <t>Valence</t>
  </si>
  <si>
    <t>VLC</t>
  </si>
  <si>
    <t>Valencia</t>
  </si>
  <si>
    <t>XVS</t>
  </si>
  <si>
    <t>Valenciennes</t>
  </si>
  <si>
    <t>VLL</t>
  </si>
  <si>
    <t>Valladolid</t>
  </si>
  <si>
    <t>VAN</t>
  </si>
  <si>
    <t>Van</t>
  </si>
  <si>
    <t>VNE</t>
  </si>
  <si>
    <t>Vannes</t>
  </si>
  <si>
    <t>VAW</t>
  </si>
  <si>
    <t>Vardo</t>
  </si>
  <si>
    <t>VRK</t>
  </si>
  <si>
    <t>Varkaus</t>
  </si>
  <si>
    <t>VAR</t>
  </si>
  <si>
    <t>Varna</t>
  </si>
  <si>
    <t>XCR</t>
  </si>
  <si>
    <t>Vatry</t>
  </si>
  <si>
    <t>VXO</t>
  </si>
  <si>
    <t>Vaxjo</t>
  </si>
  <si>
    <t>VCE</t>
  </si>
  <si>
    <t>Venice</t>
  </si>
  <si>
    <t>VRN</t>
  </si>
  <si>
    <t>Verona</t>
  </si>
  <si>
    <t>VEY</t>
  </si>
  <si>
    <t>Vestmannaeyjar</t>
  </si>
  <si>
    <t>VHY</t>
  </si>
  <si>
    <t>Vichy</t>
  </si>
  <si>
    <t>VIE</t>
  </si>
  <si>
    <t>Vienna</t>
  </si>
  <si>
    <t>VGO</t>
  </si>
  <si>
    <t>Vigo</t>
  </si>
  <si>
    <t>CVU</t>
  </si>
  <si>
    <t>Vila do Corvo</t>
  </si>
  <si>
    <t>VHM</t>
  </si>
  <si>
    <t>Vilhelmina</t>
  </si>
  <si>
    <t>VNO</t>
  </si>
  <si>
    <t>Vilnius</t>
  </si>
  <si>
    <t>VBY</t>
  </si>
  <si>
    <t>Visby</t>
  </si>
  <si>
    <t>VIT</t>
  </si>
  <si>
    <t>Vitoria</t>
  </si>
  <si>
    <t>OGZ</t>
  </si>
  <si>
    <t>Vladikavkaz</t>
  </si>
  <si>
    <t>VVO</t>
  </si>
  <si>
    <t>Vladivostok</t>
  </si>
  <si>
    <t>VOG</t>
  </si>
  <si>
    <t>Volgograd</t>
  </si>
  <si>
    <t>VOL</t>
  </si>
  <si>
    <t>Volos</t>
  </si>
  <si>
    <t>VOZ</t>
  </si>
  <si>
    <t>Voronezh</t>
  </si>
  <si>
    <t>EPL</t>
  </si>
  <si>
    <t>Vosges</t>
  </si>
  <si>
    <t>WAW</t>
  </si>
  <si>
    <t>Warsaw</t>
  </si>
  <si>
    <t>WMI</t>
  </si>
  <si>
    <t>NRN</t>
  </si>
  <si>
    <t>Weeze</t>
  </si>
  <si>
    <t>WIC</t>
  </si>
  <si>
    <t>Wick</t>
  </si>
  <si>
    <t>WRO</t>
  </si>
  <si>
    <t>Wroclaw</t>
  </si>
  <si>
    <t>YKS</t>
  </si>
  <si>
    <t>Yakutsk</t>
  </si>
  <si>
    <t>YEI</t>
  </si>
  <si>
    <t>Yenisehir</t>
  </si>
  <si>
    <t>EVN</t>
  </si>
  <si>
    <t>Yerevan</t>
  </si>
  <si>
    <t>Armenia (Republic of Armenia)</t>
  </si>
  <si>
    <t>UUS</t>
  </si>
  <si>
    <t>Yuzhno-Sakhalinsk</t>
  </si>
  <si>
    <t>ZAD</t>
  </si>
  <si>
    <t>Zadar</t>
  </si>
  <si>
    <t>ZAG</t>
  </si>
  <si>
    <t>Zagreb</t>
  </si>
  <si>
    <t>ZTH</t>
  </si>
  <si>
    <t>Zakynthos Island</t>
  </si>
  <si>
    <t>ZAZ</t>
  </si>
  <si>
    <t>Zaragoza</t>
  </si>
  <si>
    <t>ONQ</t>
  </si>
  <si>
    <t>Zonguldak</t>
  </si>
  <si>
    <t>ZRH</t>
  </si>
  <si>
    <t>Zurich</t>
  </si>
  <si>
    <t>ZQW</t>
  </si>
  <si>
    <t>Zweibrücken</t>
  </si>
  <si>
    <t>CKZ</t>
  </si>
  <si>
    <t>Çanakkale</t>
  </si>
  <si>
    <t>DNZ</t>
  </si>
  <si>
    <t>Çardak</t>
  </si>
  <si>
    <t>TEQ</t>
  </si>
  <si>
    <t>Çorlu</t>
  </si>
  <si>
    <t>ACD</t>
  </si>
  <si>
    <t>Latin America-Caribbean</t>
  </si>
  <si>
    <t>Acandi</t>
  </si>
  <si>
    <t>ACA</t>
  </si>
  <si>
    <t>Acapulco</t>
  </si>
  <si>
    <t>BQN</t>
  </si>
  <si>
    <t>Aguadilla</t>
  </si>
  <si>
    <t>AGU</t>
  </si>
  <si>
    <t>Aguascalientes</t>
  </si>
  <si>
    <t>ATM</t>
  </si>
  <si>
    <t>Altamira</t>
  </si>
  <si>
    <t>ATA</t>
  </si>
  <si>
    <t>Anta</t>
  </si>
  <si>
    <t>ANF</t>
  </si>
  <si>
    <t>Antofagasta</t>
  </si>
  <si>
    <t>APO</t>
  </si>
  <si>
    <t>Apartado</t>
  </si>
  <si>
    <t>AJU</t>
  </si>
  <si>
    <t>Aracaju</t>
  </si>
  <si>
    <t>ARU</t>
  </si>
  <si>
    <t>Aracatuba</t>
  </si>
  <si>
    <t>AQA</t>
  </si>
  <si>
    <t>Araraquara</t>
  </si>
  <si>
    <t>AUC</t>
  </si>
  <si>
    <t>Arauca</t>
  </si>
  <si>
    <t>ARE</t>
  </si>
  <si>
    <t>Arecibo</t>
  </si>
  <si>
    <t>AQP</t>
  </si>
  <si>
    <t>Arequipa</t>
  </si>
  <si>
    <t>ARI</t>
  </si>
  <si>
    <t>Arica</t>
  </si>
  <si>
    <t>AXM</t>
  </si>
  <si>
    <t>AUA</t>
  </si>
  <si>
    <t>Netherlands Antilles</t>
  </si>
  <si>
    <t>AIF</t>
  </si>
  <si>
    <t>Assis</t>
  </si>
  <si>
    <t>ASU</t>
  </si>
  <si>
    <t>Asuncion</t>
  </si>
  <si>
    <t>QVP</t>
  </si>
  <si>
    <t>Avare</t>
  </si>
  <si>
    <t>AYP</t>
  </si>
  <si>
    <t>Ayacucho</t>
  </si>
  <si>
    <t>BHI</t>
  </si>
  <si>
    <t>Bahia Blanca</t>
  </si>
  <si>
    <t>EJA</t>
  </si>
  <si>
    <t>Barrancabermeja</t>
  </si>
  <si>
    <t>BAQ</t>
  </si>
  <si>
    <t>Barranquilla</t>
  </si>
  <si>
    <t>BAT</t>
  </si>
  <si>
    <t>Barretos</t>
  </si>
  <si>
    <t>BBR</t>
  </si>
  <si>
    <t>Basse Terre</t>
  </si>
  <si>
    <t>Guadeloupe</t>
  </si>
  <si>
    <t>BAU</t>
  </si>
  <si>
    <t>Bauru</t>
  </si>
  <si>
    <t>JTC</t>
  </si>
  <si>
    <t>BHZ</t>
  </si>
  <si>
    <t>Belo Horizonte</t>
  </si>
  <si>
    <t>PLU</t>
  </si>
  <si>
    <t>CNF</t>
  </si>
  <si>
    <t>BEL</t>
  </si>
  <si>
    <t>Belém</t>
  </si>
  <si>
    <t>BDA</t>
  </si>
  <si>
    <t>BVB</t>
  </si>
  <si>
    <t>Boa Vista.</t>
  </si>
  <si>
    <t>BOG</t>
  </si>
  <si>
    <t>Bogota</t>
  </si>
  <si>
    <t>BON</t>
  </si>
  <si>
    <t>Bonaire</t>
  </si>
  <si>
    <t>QCJ</t>
  </si>
  <si>
    <t>Botucatu</t>
  </si>
  <si>
    <t>BJP</t>
  </si>
  <si>
    <t>Braganca Paulista</t>
  </si>
  <si>
    <t>BSB</t>
  </si>
  <si>
    <t>Brasilia</t>
  </si>
  <si>
    <t>BGI</t>
  </si>
  <si>
    <t>Bridgetown</t>
  </si>
  <si>
    <t>BGA</t>
  </si>
  <si>
    <t>Bucaramanga</t>
  </si>
  <si>
    <t>EZE</t>
  </si>
  <si>
    <t>Buenos Aires</t>
  </si>
  <si>
    <t>AEP</t>
  </si>
  <si>
    <t>CJA</t>
  </si>
  <si>
    <t>Cajamarca</t>
  </si>
  <si>
    <t>CLO</t>
  </si>
  <si>
    <t>Cali</t>
  </si>
  <si>
    <t>CPE</t>
  </si>
  <si>
    <t>Campeche</t>
  </si>
  <si>
    <t>CPV</t>
  </si>
  <si>
    <t>Campina Grande</t>
  </si>
  <si>
    <t>CPQ</t>
  </si>
  <si>
    <t>Campinas</t>
  </si>
  <si>
    <t>VCP</t>
  </si>
  <si>
    <t>CGR</t>
  </si>
  <si>
    <t>Campo Grande</t>
  </si>
  <si>
    <t>CAW</t>
  </si>
  <si>
    <t>Campos</t>
  </si>
  <si>
    <t>CUN</t>
  </si>
  <si>
    <t>Cancun</t>
  </si>
  <si>
    <t>CCS</t>
  </si>
  <si>
    <t>Caracas</t>
  </si>
  <si>
    <t>Venezuela</t>
  </si>
  <si>
    <t>CKS</t>
  </si>
  <si>
    <t>Carajas</t>
  </si>
  <si>
    <t>CTG</t>
  </si>
  <si>
    <t>Cartagena</t>
  </si>
  <si>
    <t>CTC</t>
  </si>
  <si>
    <t>Catamarca</t>
  </si>
  <si>
    <t>CAQ</t>
  </si>
  <si>
    <t>Caucasia</t>
  </si>
  <si>
    <t>CAY</t>
  </si>
  <si>
    <t>Cayenne</t>
  </si>
  <si>
    <t>French Guiana</t>
  </si>
  <si>
    <t>CYB</t>
  </si>
  <si>
    <t>Cayman Brac</t>
  </si>
  <si>
    <t>RVR</t>
  </si>
  <si>
    <t>Ceiba</t>
  </si>
  <si>
    <t>CHH</t>
  </si>
  <si>
    <t>Chachapoyas</t>
  </si>
  <si>
    <t>CTM</t>
  </si>
  <si>
    <t>Chetumal</t>
  </si>
  <si>
    <t>CIX</t>
  </si>
  <si>
    <t>Chiclayo</t>
  </si>
  <si>
    <t>CUU</t>
  </si>
  <si>
    <t>Chihuahua</t>
  </si>
  <si>
    <t>CME</t>
  </si>
  <si>
    <t>Ciudad Del Carmen</t>
  </si>
  <si>
    <t>CJS</t>
  </si>
  <si>
    <t>Ciudad Juarez</t>
  </si>
  <si>
    <t>CEN</t>
  </si>
  <si>
    <t>Ciudad Obregon</t>
  </si>
  <si>
    <t>CVM</t>
  </si>
  <si>
    <t>Ciudad Victoria</t>
  </si>
  <si>
    <t>AGT</t>
  </si>
  <si>
    <t>Ciudad del Este</t>
  </si>
  <si>
    <t>CLQ</t>
  </si>
  <si>
    <t>Colima</t>
  </si>
  <si>
    <t>CRD</t>
  </si>
  <si>
    <t>Comodoro Rivadiva</t>
  </si>
  <si>
    <t>COR</t>
  </si>
  <si>
    <t>Cordoba</t>
  </si>
  <si>
    <t>CZU</t>
  </si>
  <si>
    <t>Corozal</t>
  </si>
  <si>
    <t>CMG</t>
  </si>
  <si>
    <t>Corumbá</t>
  </si>
  <si>
    <t>CZM</t>
  </si>
  <si>
    <t>Cozumel</t>
  </si>
  <si>
    <t>CZS</t>
  </si>
  <si>
    <t>Cruzeiro Do Sul</t>
  </si>
  <si>
    <t>CUC</t>
  </si>
  <si>
    <t>Cucuta</t>
  </si>
  <si>
    <t>CGB</t>
  </si>
  <si>
    <t>Cuiaba</t>
  </si>
  <si>
    <t>CPX</t>
  </si>
  <si>
    <t>Culebra</t>
  </si>
  <si>
    <t>CUL</t>
  </si>
  <si>
    <t>Culiacan</t>
  </si>
  <si>
    <t>CUR</t>
  </si>
  <si>
    <t>Curaçao</t>
  </si>
  <si>
    <t>CWB</t>
  </si>
  <si>
    <t>Curitiba</t>
  </si>
  <si>
    <t>BFH</t>
  </si>
  <si>
    <t>QDC</t>
  </si>
  <si>
    <t>Dracena</t>
  </si>
  <si>
    <t>DGO</t>
  </si>
  <si>
    <t>Durango</t>
  </si>
  <si>
    <t>IPC</t>
  </si>
  <si>
    <t>Easter Island</t>
  </si>
  <si>
    <t>FTE</t>
  </si>
  <si>
    <t>El Calafate</t>
  </si>
  <si>
    <t>EQS</t>
  </si>
  <si>
    <t>Esquel</t>
  </si>
  <si>
    <t>FLA</t>
  </si>
  <si>
    <t>Florencia</t>
  </si>
  <si>
    <t>FLN</t>
  </si>
  <si>
    <t>Florianopolis</t>
  </si>
  <si>
    <t>FMA</t>
  </si>
  <si>
    <t>Formosa</t>
  </si>
  <si>
    <t>FDF</t>
  </si>
  <si>
    <t>Fort-De-France</t>
  </si>
  <si>
    <t>Martinique</t>
  </si>
  <si>
    <t>FOR</t>
  </si>
  <si>
    <t>Fortaleza</t>
  </si>
  <si>
    <t>IGU</t>
  </si>
  <si>
    <t>Foz Do Iguaçú</t>
  </si>
  <si>
    <t>FRC</t>
  </si>
  <si>
    <t>Franca</t>
  </si>
  <si>
    <t>GPO</t>
  </si>
  <si>
    <t>General Pico</t>
  </si>
  <si>
    <t>GEO</t>
  </si>
  <si>
    <t>Georgetown</t>
  </si>
  <si>
    <t>GYN</t>
  </si>
  <si>
    <t>Goiania</t>
  </si>
  <si>
    <t>SFG</t>
  </si>
  <si>
    <t>Grand Case</t>
  </si>
  <si>
    <t>GCM</t>
  </si>
  <si>
    <t>Grand Cayman</t>
  </si>
  <si>
    <t>DSD</t>
  </si>
  <si>
    <t>Grande Anse</t>
  </si>
  <si>
    <t>GDL</t>
  </si>
  <si>
    <t>Guadalajara</t>
  </si>
  <si>
    <t>GPI</t>
  </si>
  <si>
    <t>Guapi</t>
  </si>
  <si>
    <t>GYE</t>
  </si>
  <si>
    <t>Guayaquil</t>
  </si>
  <si>
    <t>GYM</t>
  </si>
  <si>
    <t>Guaymas</t>
  </si>
  <si>
    <t>HMO</t>
  </si>
  <si>
    <t>Hermosillo</t>
  </si>
  <si>
    <t>HUX</t>
  </si>
  <si>
    <t>Huatulco</t>
  </si>
  <si>
    <t>HUC</t>
  </si>
  <si>
    <t>Humacao</t>
  </si>
  <si>
    <t>IBE</t>
  </si>
  <si>
    <t>Ibagué</t>
  </si>
  <si>
    <t>IGR</t>
  </si>
  <si>
    <t>Iguazu</t>
  </si>
  <si>
    <t>IOS</t>
  </si>
  <si>
    <t>Ilheus</t>
  </si>
  <si>
    <t>IMP</t>
  </si>
  <si>
    <t>Imperatriz</t>
  </si>
  <si>
    <t>IQQ</t>
  </si>
  <si>
    <t>Iquique</t>
  </si>
  <si>
    <t>IQT</t>
  </si>
  <si>
    <t>Izquitos</t>
  </si>
  <si>
    <t>JPA</t>
  </si>
  <si>
    <t>Joao Pessoa</t>
  </si>
  <si>
    <t>JOI</t>
  </si>
  <si>
    <t>Joinville</t>
  </si>
  <si>
    <t>JDO</t>
  </si>
  <si>
    <t>Juazeiro Do Norte</t>
  </si>
  <si>
    <t>JUJ</t>
  </si>
  <si>
    <t>Jujuy</t>
  </si>
  <si>
    <t>JUL</t>
  </si>
  <si>
    <t>Juliaca</t>
  </si>
  <si>
    <t>QDV</t>
  </si>
  <si>
    <t>Jundiai</t>
  </si>
  <si>
    <t>KIN</t>
  </si>
  <si>
    <t>Kingston</t>
  </si>
  <si>
    <t>LCE</t>
  </si>
  <si>
    <t>La Ceiba</t>
  </si>
  <si>
    <t>LMC</t>
  </si>
  <si>
    <t>La Macarena</t>
  </si>
  <si>
    <t>LAP</t>
  </si>
  <si>
    <t>La Paz</t>
  </si>
  <si>
    <t>IRJ</t>
  </si>
  <si>
    <t>La Rioja</t>
  </si>
  <si>
    <t>LRM</t>
  </si>
  <si>
    <t>La Romana</t>
  </si>
  <si>
    <t>BJX</t>
  </si>
  <si>
    <t>Leon/Guanajuato</t>
  </si>
  <si>
    <t>LET</t>
  </si>
  <si>
    <t>Leticia</t>
  </si>
  <si>
    <t>LIM</t>
  </si>
  <si>
    <t>Lima</t>
  </si>
  <si>
    <t>LIP</t>
  </si>
  <si>
    <t>Lins</t>
  </si>
  <si>
    <t>LDB</t>
  </si>
  <si>
    <t>Londrina</t>
  </si>
  <si>
    <t>LTO</t>
  </si>
  <si>
    <t>Loreto</t>
  </si>
  <si>
    <t>LMM</t>
  </si>
  <si>
    <t>Los Mochis</t>
  </si>
  <si>
    <t>MCP</t>
  </si>
  <si>
    <t>Macapá</t>
  </si>
  <si>
    <t>MEA</t>
  </si>
  <si>
    <t>Macaé</t>
  </si>
  <si>
    <t>MCZ</t>
  </si>
  <si>
    <t>Maceio</t>
  </si>
  <si>
    <t>MCJ</t>
  </si>
  <si>
    <t>Maicao</t>
  </si>
  <si>
    <t>LGS</t>
  </si>
  <si>
    <t>Malargue</t>
  </si>
  <si>
    <t>Managua</t>
  </si>
  <si>
    <t>MAO</t>
  </si>
  <si>
    <t>Manaus</t>
  </si>
  <si>
    <t>MZL</t>
  </si>
  <si>
    <t>Manizales</t>
  </si>
  <si>
    <t>ZLO</t>
  </si>
  <si>
    <t>Manzanillo</t>
  </si>
  <si>
    <t>MDQ</t>
  </si>
  <si>
    <t>Mar Del Plata</t>
  </si>
  <si>
    <t>MAB</t>
  </si>
  <si>
    <t>Maraba</t>
  </si>
  <si>
    <t>GBJ</t>
  </si>
  <si>
    <t>Marie-Galante</t>
  </si>
  <si>
    <t>MII</t>
  </si>
  <si>
    <t>Marilia</t>
  </si>
  <si>
    <t>MPY</t>
  </si>
  <si>
    <t>Maripasoula</t>
  </si>
  <si>
    <t>MAM</t>
  </si>
  <si>
    <t>Matamoros</t>
  </si>
  <si>
    <t>MAZ</t>
  </si>
  <si>
    <t>Mayaguez</t>
  </si>
  <si>
    <t>MZT</t>
  </si>
  <si>
    <t>Mazatlan</t>
  </si>
  <si>
    <t>EOH</t>
  </si>
  <si>
    <t>Medellin</t>
  </si>
  <si>
    <t>MDE</t>
  </si>
  <si>
    <t>MDZ</t>
  </si>
  <si>
    <t>Mendoza</t>
  </si>
  <si>
    <t>MID</t>
  </si>
  <si>
    <t>Merida</t>
  </si>
  <si>
    <t>MXL</t>
  </si>
  <si>
    <t>Mexicali</t>
  </si>
  <si>
    <t>MEX</t>
  </si>
  <si>
    <t>Mexico City</t>
  </si>
  <si>
    <t>MTT</t>
  </si>
  <si>
    <t>Minatitlan</t>
  </si>
  <si>
    <t>MVP</t>
  </si>
  <si>
    <t>Mitu</t>
  </si>
  <si>
    <t>MBJ</t>
  </si>
  <si>
    <t>Montego Bay</t>
  </si>
  <si>
    <t>MTR</t>
  </si>
  <si>
    <t>Monteria</t>
  </si>
  <si>
    <t>MTY</t>
  </si>
  <si>
    <t>Monterrey</t>
  </si>
  <si>
    <t>MOC</t>
  </si>
  <si>
    <t>Montes Claros</t>
  </si>
  <si>
    <t>MVD</t>
  </si>
  <si>
    <t>Montevideo</t>
  </si>
  <si>
    <t>MLM</t>
  </si>
  <si>
    <t>Morelia</t>
  </si>
  <si>
    <t>NAT</t>
  </si>
  <si>
    <t>Natal</t>
  </si>
  <si>
    <t>NVT</t>
  </si>
  <si>
    <t>Navegantes</t>
  </si>
  <si>
    <t>NQN</t>
  </si>
  <si>
    <t>Neuquen</t>
  </si>
  <si>
    <t>NVA</t>
  </si>
  <si>
    <t>Nevia</t>
  </si>
  <si>
    <t>NOG</t>
  </si>
  <si>
    <t>Nogales</t>
  </si>
  <si>
    <t>NLD</t>
  </si>
  <si>
    <t>Nuevo Laredo</t>
  </si>
  <si>
    <t>NQU</t>
  </si>
  <si>
    <t>Nuqui</t>
  </si>
  <si>
    <t>OAX</t>
  </si>
  <si>
    <t>Oaxaca</t>
  </si>
  <si>
    <t>OUS</t>
  </si>
  <si>
    <t>Ourinhos</t>
  </si>
  <si>
    <t>PUU</t>
  </si>
  <si>
    <t>PUERTO ASIS</t>
  </si>
  <si>
    <t>PQM</t>
  </si>
  <si>
    <t>Palenque</t>
  </si>
  <si>
    <t>PMW</t>
  </si>
  <si>
    <t>Palmas</t>
  </si>
  <si>
    <t>PTY</t>
  </si>
  <si>
    <t>Panama City</t>
  </si>
  <si>
    <t>PBM</t>
  </si>
  <si>
    <t>Paramaribo</t>
  </si>
  <si>
    <t>Surinam</t>
  </si>
  <si>
    <t>PRA</t>
  </si>
  <si>
    <t>Parana</t>
  </si>
  <si>
    <t>PHB</t>
  </si>
  <si>
    <t>Parnaiba</t>
  </si>
  <si>
    <t>PSO</t>
  </si>
  <si>
    <t>Pasto Co</t>
  </si>
  <si>
    <t>PAV</t>
  </si>
  <si>
    <t>Paulo Afonso</t>
  </si>
  <si>
    <t>PET</t>
  </si>
  <si>
    <t>Pelotas</t>
  </si>
  <si>
    <t>PEI</t>
  </si>
  <si>
    <t>Pereira</t>
  </si>
  <si>
    <t>PNZ</t>
  </si>
  <si>
    <t>Petrolina</t>
  </si>
  <si>
    <t>QHB</t>
  </si>
  <si>
    <t>Piracicaba</t>
  </si>
  <si>
    <t>PIO</t>
  </si>
  <si>
    <t>Pisco</t>
  </si>
  <si>
    <t>PTX</t>
  </si>
  <si>
    <t>Pitalito</t>
  </si>
  <si>
    <t>PIU</t>
  </si>
  <si>
    <t>Piura</t>
  </si>
  <si>
    <t>PTP</t>
  </si>
  <si>
    <t>Pointe-A-Pitre</t>
  </si>
  <si>
    <t>PSE</t>
  </si>
  <si>
    <t>Ponce</t>
  </si>
  <si>
    <t>PMG</t>
  </si>
  <si>
    <t>Ponta Porã</t>
  </si>
  <si>
    <t>PPN</t>
  </si>
  <si>
    <t>Popayán</t>
  </si>
  <si>
    <t>POS</t>
  </si>
  <si>
    <t>Port of Spain</t>
  </si>
  <si>
    <t>Trinidad &amp; Tobago</t>
  </si>
  <si>
    <t>POA</t>
  </si>
  <si>
    <t>Porto Alegre</t>
  </si>
  <si>
    <t>PVH</t>
  </si>
  <si>
    <t>Porto Velho</t>
  </si>
  <si>
    <t>PSS</t>
  </si>
  <si>
    <t>Posadas</t>
  </si>
  <si>
    <t>PAZ</t>
  </si>
  <si>
    <t>Poza Rica</t>
  </si>
  <si>
    <t>PPB</t>
  </si>
  <si>
    <t>Presidente Prudente</t>
  </si>
  <si>
    <t>PVA</t>
  </si>
  <si>
    <t>Providencia</t>
  </si>
  <si>
    <t>PCL</t>
  </si>
  <si>
    <t>Pucallpa</t>
  </si>
  <si>
    <t>PBC</t>
  </si>
  <si>
    <t>Puebla</t>
  </si>
  <si>
    <t>PCR</t>
  </si>
  <si>
    <t>Puerto Carreno</t>
  </si>
  <si>
    <t>PXM</t>
  </si>
  <si>
    <t>Puerto Escondido</t>
  </si>
  <si>
    <t>PDA</t>
  </si>
  <si>
    <t>Puerto Inirida</t>
  </si>
  <si>
    <t>LQM</t>
  </si>
  <si>
    <t>Puerto Leguizamo</t>
  </si>
  <si>
    <t>PMY</t>
  </si>
  <si>
    <t>Puerto Madryn</t>
  </si>
  <si>
    <t>PEM</t>
  </si>
  <si>
    <t>Puerto Maldonado</t>
  </si>
  <si>
    <t>PMC</t>
  </si>
  <si>
    <t>Puerto Montt</t>
  </si>
  <si>
    <t>POP</t>
  </si>
  <si>
    <t>Puerto Plata</t>
  </si>
  <si>
    <t>PVR</t>
  </si>
  <si>
    <t>Puerto Vallarta</t>
  </si>
  <si>
    <t>PUQ</t>
  </si>
  <si>
    <t>Punta Arenas</t>
  </si>
  <si>
    <t>PUJ</t>
  </si>
  <si>
    <t>Punta Cana</t>
  </si>
  <si>
    <t>PDP</t>
  </si>
  <si>
    <t>Punta del Este</t>
  </si>
  <si>
    <t>UIB</t>
  </si>
  <si>
    <t>Quibdo</t>
  </si>
  <si>
    <t>UIO</t>
  </si>
  <si>
    <t>Quito</t>
  </si>
  <si>
    <t>REC</t>
  </si>
  <si>
    <t>Recife</t>
  </si>
  <si>
    <t>RCQ</t>
  </si>
  <si>
    <t>Reconquista</t>
  </si>
  <si>
    <t>RES</t>
  </si>
  <si>
    <t>Resistencia</t>
  </si>
  <si>
    <t>REX</t>
  </si>
  <si>
    <t>Reynosa</t>
  </si>
  <si>
    <t>RAO</t>
  </si>
  <si>
    <t>Ribeirao Preto</t>
  </si>
  <si>
    <t>RBR</t>
  </si>
  <si>
    <t>Rio Branco</t>
  </si>
  <si>
    <t>RCU</t>
  </si>
  <si>
    <t>Rio Cuarto</t>
  </si>
  <si>
    <t>RIO</t>
  </si>
  <si>
    <t>Rio De Janeiro</t>
  </si>
  <si>
    <t>GIG</t>
  </si>
  <si>
    <t>SDU</t>
  </si>
  <si>
    <t>RGL</t>
  </si>
  <si>
    <t>Rio Gallegos</t>
  </si>
  <si>
    <t>RGA</t>
  </si>
  <si>
    <t>Rio Grande</t>
  </si>
  <si>
    <t>RCH</t>
  </si>
  <si>
    <t>Riohacha</t>
  </si>
  <si>
    <t>RTB</t>
  </si>
  <si>
    <t>Roatan</t>
  </si>
  <si>
    <t>SBH</t>
  </si>
  <si>
    <t>Saint Barthélemy</t>
  </si>
  <si>
    <t>SFC</t>
  </si>
  <si>
    <t>Saint Francois</t>
  </si>
  <si>
    <t>SLA</t>
  </si>
  <si>
    <t>Salta</t>
  </si>
  <si>
    <t>SSA</t>
  </si>
  <si>
    <t>Salvador</t>
  </si>
  <si>
    <t>AZS</t>
  </si>
  <si>
    <t>Samana</t>
  </si>
  <si>
    <t>ADZ</t>
  </si>
  <si>
    <t>San Andres</t>
  </si>
  <si>
    <t>BRC</t>
  </si>
  <si>
    <t>San Carlos De Bariloche</t>
  </si>
  <si>
    <t>SFD</t>
  </si>
  <si>
    <t>San Fernando</t>
  </si>
  <si>
    <t>SJO</t>
  </si>
  <si>
    <t>SJD</t>
  </si>
  <si>
    <t>San Jose Del Cabo</t>
  </si>
  <si>
    <t>SJE</t>
  </si>
  <si>
    <t>San Jose del Guaviare</t>
  </si>
  <si>
    <t>UAQ</t>
  </si>
  <si>
    <t>San Juan</t>
  </si>
  <si>
    <t>SIG</t>
  </si>
  <si>
    <t>SJU</t>
  </si>
  <si>
    <t>LUQ</t>
  </si>
  <si>
    <t>San Luis</t>
  </si>
  <si>
    <t>SLP</t>
  </si>
  <si>
    <t>San Luis Potosi</t>
  </si>
  <si>
    <t>SAP</t>
  </si>
  <si>
    <t>San Pedro Sula</t>
  </si>
  <si>
    <t>AFA</t>
  </si>
  <si>
    <t>San Rafael</t>
  </si>
  <si>
    <t>SAL</t>
  </si>
  <si>
    <t>San Salvador</t>
  </si>
  <si>
    <t>SMR</t>
  </si>
  <si>
    <t>Santa Marta</t>
  </si>
  <si>
    <t>RSA</t>
  </si>
  <si>
    <t>Santa Rosa</t>
  </si>
  <si>
    <t>STM</t>
  </si>
  <si>
    <t>Santarem</t>
  </si>
  <si>
    <t>SDE</t>
  </si>
  <si>
    <t>Santiago Del Estero</t>
  </si>
  <si>
    <t>STI</t>
  </si>
  <si>
    <t>Santiago Dr</t>
  </si>
  <si>
    <t>SCL</t>
  </si>
  <si>
    <t>Santiago.</t>
  </si>
  <si>
    <t>SDQ</t>
  </si>
  <si>
    <t>Santo Domingo</t>
  </si>
  <si>
    <t>QSC</t>
  </si>
  <si>
    <t>Sao Carlos</t>
  </si>
  <si>
    <t>SJP</t>
  </si>
  <si>
    <t>Sao Jose Do Rio Preto</t>
  </si>
  <si>
    <t>SJK</t>
  </si>
  <si>
    <t>Sao Jose Dos Campos</t>
  </si>
  <si>
    <t>SLZ</t>
  </si>
  <si>
    <t>Sao Luis</t>
  </si>
  <si>
    <t>RVE</t>
  </si>
  <si>
    <t>Saravena</t>
  </si>
  <si>
    <t>SXM</t>
  </si>
  <si>
    <t>Sint Maarten</t>
  </si>
  <si>
    <t>SOD</t>
  </si>
  <si>
    <t>Sorocaba</t>
  </si>
  <si>
    <t>SLU</t>
  </si>
  <si>
    <t>St Lucia</t>
  </si>
  <si>
    <t>Saint Lucia</t>
  </si>
  <si>
    <t>UVF</t>
  </si>
  <si>
    <t>CGH</t>
  </si>
  <si>
    <t>São Paulo</t>
  </si>
  <si>
    <t>GRU</t>
  </si>
  <si>
    <t>TBT</t>
  </si>
  <si>
    <t>Tabatinga</t>
  </si>
  <si>
    <t>TCQ</t>
  </si>
  <si>
    <t>Tacna</t>
  </si>
  <si>
    <t>TYL</t>
  </si>
  <si>
    <t>Talara</t>
  </si>
  <si>
    <t>TAM</t>
  </si>
  <si>
    <t>Tampico</t>
  </si>
  <si>
    <t>TSL</t>
  </si>
  <si>
    <t>Tamuin</t>
  </si>
  <si>
    <t>TAP</t>
  </si>
  <si>
    <t>Tapachula</t>
  </si>
  <si>
    <t>TPP</t>
  </si>
  <si>
    <t>Tarapoto</t>
  </si>
  <si>
    <t>TFF</t>
  </si>
  <si>
    <t>Tefé</t>
  </si>
  <si>
    <t>TGU</t>
  </si>
  <si>
    <t>Tegucigalpa</t>
  </si>
  <si>
    <t>TCN</t>
  </si>
  <si>
    <t>Tehuacan</t>
  </si>
  <si>
    <t>TPQ</t>
  </si>
  <si>
    <t>Tepic</t>
  </si>
  <si>
    <t>THE</t>
  </si>
  <si>
    <t>Teresina</t>
  </si>
  <si>
    <t>TIJ</t>
  </si>
  <si>
    <t>Tijuana</t>
  </si>
  <si>
    <t>TAB</t>
  </si>
  <si>
    <t>Tobago</t>
  </si>
  <si>
    <t>TLU</t>
  </si>
  <si>
    <t>Tolu</t>
  </si>
  <si>
    <t>TRC</t>
  </si>
  <si>
    <t>Torreon</t>
  </si>
  <si>
    <t>REL</t>
  </si>
  <si>
    <t>Trelew</t>
  </si>
  <si>
    <t>TRU</t>
  </si>
  <si>
    <t>Trujillo</t>
  </si>
  <si>
    <t>TUC</t>
  </si>
  <si>
    <t>Tucuman</t>
  </si>
  <si>
    <t>TCO</t>
  </si>
  <si>
    <t>Tumaco</t>
  </si>
  <si>
    <t>TBP</t>
  </si>
  <si>
    <t>Tumbes</t>
  </si>
  <si>
    <t>UBT</t>
  </si>
  <si>
    <t>Ubatuba</t>
  </si>
  <si>
    <t>UBA</t>
  </si>
  <si>
    <t>Uberaba</t>
  </si>
  <si>
    <t>UDI</t>
  </si>
  <si>
    <t>Uberlandia</t>
  </si>
  <si>
    <t>UPN</t>
  </si>
  <si>
    <t>Uruapan</t>
  </si>
  <si>
    <t>URG</t>
  </si>
  <si>
    <t>Uruguaiana</t>
  </si>
  <si>
    <t>USH</t>
  </si>
  <si>
    <t>Ushuaia</t>
  </si>
  <si>
    <t>VUP</t>
  </si>
  <si>
    <t>Valledupar</t>
  </si>
  <si>
    <t>VER</t>
  </si>
  <si>
    <t>Veracruz</t>
  </si>
  <si>
    <t>VDM</t>
  </si>
  <si>
    <t>Viedma</t>
  </si>
  <si>
    <t>VQS</t>
  </si>
  <si>
    <t>Vieques</t>
  </si>
  <si>
    <t>VGZ</t>
  </si>
  <si>
    <t>Villa Garzon</t>
  </si>
  <si>
    <t>VME</t>
  </si>
  <si>
    <t>Villa Mercedes</t>
  </si>
  <si>
    <t>VSA</t>
  </si>
  <si>
    <t>Villahermosa</t>
  </si>
  <si>
    <t>VVC</t>
  </si>
  <si>
    <t>Villavicencio</t>
  </si>
  <si>
    <t>VIX</t>
  </si>
  <si>
    <t>VOT</t>
  </si>
  <si>
    <t>Votuporanga</t>
  </si>
  <si>
    <t>EYP</t>
  </si>
  <si>
    <t>Yopal</t>
  </si>
  <si>
    <t>ZCL</t>
  </si>
  <si>
    <t>Zacatecas</t>
  </si>
  <si>
    <t>ZIH</t>
  </si>
  <si>
    <t>Zihuatanejo</t>
  </si>
  <si>
    <t>LSS</t>
  </si>
  <si>
    <t>Îles des Saintes</t>
  </si>
  <si>
    <t>ABD</t>
  </si>
  <si>
    <t>Middle East</t>
  </si>
  <si>
    <t>Abadan</t>
  </si>
  <si>
    <t>Iran (Islamic Republic of Iran)</t>
  </si>
  <si>
    <t>AHB</t>
  </si>
  <si>
    <t>Abha</t>
  </si>
  <si>
    <t>Saudi Arabia (Kingdom of Saudi Arabia)</t>
  </si>
  <si>
    <t>AUH</t>
  </si>
  <si>
    <t>Abu Dhabi</t>
  </si>
  <si>
    <t>AEU</t>
  </si>
  <si>
    <t>Abu Mousa</t>
  </si>
  <si>
    <t>ADE</t>
  </si>
  <si>
    <t>Aden</t>
  </si>
  <si>
    <t>Yemen (Republic of Yemen)</t>
  </si>
  <si>
    <t>AWZ</t>
  </si>
  <si>
    <t>Ahvaz</t>
  </si>
  <si>
    <t>AAN</t>
  </si>
  <si>
    <t>Al Ain</t>
  </si>
  <si>
    <t>HOF</t>
  </si>
  <si>
    <t>Al-Ahsa</t>
  </si>
  <si>
    <t>ABT</t>
  </si>
  <si>
    <t>Al-Baha</t>
  </si>
  <si>
    <t>AJF</t>
  </si>
  <si>
    <t>Al-Jouf</t>
  </si>
  <si>
    <t>ULH</t>
  </si>
  <si>
    <t>Al-Ula</t>
  </si>
  <si>
    <t>ADJ</t>
  </si>
  <si>
    <t>Amman</t>
  </si>
  <si>
    <t>AMM</t>
  </si>
  <si>
    <t>RAE</t>
  </si>
  <si>
    <t>Arar</t>
  </si>
  <si>
    <t>ADU</t>
  </si>
  <si>
    <t>Ardabil</t>
  </si>
  <si>
    <t>PGU</t>
  </si>
  <si>
    <t>Asalooye</t>
  </si>
  <si>
    <t>BAH</t>
  </si>
  <si>
    <t>Bahrain (Kingdom of Bahrain)</t>
  </si>
  <si>
    <t>BXR</t>
  </si>
  <si>
    <t>Bam</t>
  </si>
  <si>
    <t>Bandar Abbas</t>
  </si>
  <si>
    <t>BDH</t>
  </si>
  <si>
    <t>Bandar Lengeh</t>
  </si>
  <si>
    <t>BEY</t>
  </si>
  <si>
    <t>Beirut</t>
  </si>
  <si>
    <t>XBJ</t>
  </si>
  <si>
    <t>Birjand</t>
  </si>
  <si>
    <t>BHH</t>
  </si>
  <si>
    <t>Bisha</t>
  </si>
  <si>
    <t>BJB</t>
  </si>
  <si>
    <t>Bojnoord</t>
  </si>
  <si>
    <t>BUZ</t>
  </si>
  <si>
    <t>Booshehr</t>
  </si>
  <si>
    <t>ZBR</t>
  </si>
  <si>
    <t>Chabahar</t>
  </si>
  <si>
    <t>DMM</t>
  </si>
  <si>
    <t>Dammam</t>
  </si>
  <si>
    <t>SRY</t>
  </si>
  <si>
    <t>Dasht Naz</t>
  </si>
  <si>
    <t>DWD</t>
  </si>
  <si>
    <t>Dawadmi</t>
  </si>
  <si>
    <t>DOH</t>
  </si>
  <si>
    <t>Doha</t>
  </si>
  <si>
    <t>DXB</t>
  </si>
  <si>
    <t>Dubai</t>
  </si>
  <si>
    <t>DWC</t>
  </si>
  <si>
    <t>ETH</t>
  </si>
  <si>
    <t>Eilath</t>
  </si>
  <si>
    <t>EBL</t>
  </si>
  <si>
    <t>Erbil</t>
  </si>
  <si>
    <t>FJR</t>
  </si>
  <si>
    <t>Fujairah</t>
  </si>
  <si>
    <t>ELQ</t>
  </si>
  <si>
    <t>Gassim</t>
  </si>
  <si>
    <t>GIZ</t>
  </si>
  <si>
    <t>Gizan</t>
  </si>
  <si>
    <t>GBT</t>
  </si>
  <si>
    <t>Gorgan</t>
  </si>
  <si>
    <t>URY</t>
  </si>
  <si>
    <t>Gurayat</t>
  </si>
  <si>
    <t>HFA</t>
  </si>
  <si>
    <t>Haifa</t>
  </si>
  <si>
    <t>HAS</t>
  </si>
  <si>
    <t>Hail</t>
  </si>
  <si>
    <t>HDM</t>
  </si>
  <si>
    <t>Hamedan</t>
  </si>
  <si>
    <t>HRZ</t>
  </si>
  <si>
    <t>Herzlia</t>
  </si>
  <si>
    <t>HOD</t>
  </si>
  <si>
    <t>Hodeidah</t>
  </si>
  <si>
    <t>IIL</t>
  </si>
  <si>
    <t>Ilam</t>
  </si>
  <si>
    <t>IHR</t>
  </si>
  <si>
    <t>Iran Shahr</t>
  </si>
  <si>
    <t>IFN</t>
  </si>
  <si>
    <t>Isfahan</t>
  </si>
  <si>
    <t>JED</t>
  </si>
  <si>
    <t>Jeddah</t>
  </si>
  <si>
    <t>KLM</t>
  </si>
  <si>
    <t>Kalaleh</t>
  </si>
  <si>
    <t>KER</t>
  </si>
  <si>
    <t>Kerman</t>
  </si>
  <si>
    <t>KSH</t>
  </si>
  <si>
    <t>Kermanshah</t>
  </si>
  <si>
    <t>KHD</t>
  </si>
  <si>
    <t>Khoram Abad</t>
  </si>
  <si>
    <t>KHY</t>
  </si>
  <si>
    <t>Khoy</t>
  </si>
  <si>
    <t>KIH</t>
  </si>
  <si>
    <t>Kish</t>
  </si>
  <si>
    <t>KWI</t>
  </si>
  <si>
    <t>Kuwait (State of Kuwait)</t>
  </si>
  <si>
    <t>LFM</t>
  </si>
  <si>
    <t>Lamerd</t>
  </si>
  <si>
    <t>LRR</t>
  </si>
  <si>
    <t>Larestan</t>
  </si>
  <si>
    <t>MED</t>
  </si>
  <si>
    <t>Madinah</t>
  </si>
  <si>
    <t>MRX</t>
  </si>
  <si>
    <t>Mahshahr</t>
  </si>
  <si>
    <t>MHD</t>
  </si>
  <si>
    <t>Mashhad</t>
  </si>
  <si>
    <t>MCT</t>
  </si>
  <si>
    <t>Muscat</t>
  </si>
  <si>
    <t>EAM</t>
  </si>
  <si>
    <t>Nejran</t>
  </si>
  <si>
    <t>NSH</t>
  </si>
  <si>
    <t>Noshahr</t>
  </si>
  <si>
    <t>PFQ</t>
  </si>
  <si>
    <t>Pars Abad</t>
  </si>
  <si>
    <t>AQI</t>
  </si>
  <si>
    <t>Qaisumah</t>
  </si>
  <si>
    <t>RAH</t>
  </si>
  <si>
    <t>Rafha</t>
  </si>
  <si>
    <t>RJN</t>
  </si>
  <si>
    <t>Rafsanjan</t>
  </si>
  <si>
    <t>RKT</t>
  </si>
  <si>
    <t>Ral Al Khaimah</t>
  </si>
  <si>
    <t>RZR</t>
  </si>
  <si>
    <t>Ramsar</t>
  </si>
  <si>
    <t>RAS</t>
  </si>
  <si>
    <t>Rasht</t>
  </si>
  <si>
    <t>RUH</t>
  </si>
  <si>
    <t>Riyadh</t>
  </si>
  <si>
    <t>RIY</t>
  </si>
  <si>
    <t>Riyan Mukalla</t>
  </si>
  <si>
    <t>RPN</t>
  </si>
  <si>
    <t>Rosh Pina</t>
  </si>
  <si>
    <t>AFZ</t>
  </si>
  <si>
    <t>Sabzevar</t>
  </si>
  <si>
    <t>ACP</t>
  </si>
  <si>
    <t>Sahand</t>
  </si>
  <si>
    <t>SAH</t>
  </si>
  <si>
    <t>Sana'a</t>
  </si>
  <si>
    <t>GXF</t>
  </si>
  <si>
    <t>Sayun</t>
  </si>
  <si>
    <t>CQD</t>
  </si>
  <si>
    <t>Shahrekord</t>
  </si>
  <si>
    <t>RUD</t>
  </si>
  <si>
    <t>Shahrud</t>
  </si>
  <si>
    <t>SHJ</t>
  </si>
  <si>
    <t>Sharjah</t>
  </si>
  <si>
    <t>SHW</t>
  </si>
  <si>
    <t>Sharurah</t>
  </si>
  <si>
    <t>SYZ</t>
  </si>
  <si>
    <t>Shiraz</t>
  </si>
  <si>
    <t>SYJ</t>
  </si>
  <si>
    <t>Sirjan</t>
  </si>
  <si>
    <t>TCX</t>
  </si>
  <si>
    <t>Tabas</t>
  </si>
  <si>
    <t>TBZ</t>
  </si>
  <si>
    <t>Tabriz</t>
  </si>
  <si>
    <t>TUU</t>
  </si>
  <si>
    <t>Tabuk</t>
  </si>
  <si>
    <t>TIF</t>
  </si>
  <si>
    <t>Taif</t>
  </si>
  <si>
    <t>TAI</t>
  </si>
  <si>
    <t>Taiz</t>
  </si>
  <si>
    <t>IKA</t>
  </si>
  <si>
    <t>Tehran</t>
  </si>
  <si>
    <t>THR</t>
  </si>
  <si>
    <t>TLV</t>
  </si>
  <si>
    <t>Tel-Aviv</t>
  </si>
  <si>
    <t>SDV</t>
  </si>
  <si>
    <t>TUI</t>
  </si>
  <si>
    <t>Turaif</t>
  </si>
  <si>
    <t>OMH</t>
  </si>
  <si>
    <t>Uromia</t>
  </si>
  <si>
    <t>WAE</t>
  </si>
  <si>
    <t>Wadi Al-Dawasir</t>
  </si>
  <si>
    <t>EJH</t>
  </si>
  <si>
    <t>Wedjh</t>
  </si>
  <si>
    <t>YNB</t>
  </si>
  <si>
    <t>Yanbu</t>
  </si>
  <si>
    <t>YES</t>
  </si>
  <si>
    <t>Yasooj</t>
  </si>
  <si>
    <t>AZD</t>
  </si>
  <si>
    <t>Yazd</t>
  </si>
  <si>
    <t>ACZ</t>
  </si>
  <si>
    <t>Zabol</t>
  </si>
  <si>
    <t>ZAH</t>
  </si>
  <si>
    <t>Zahedan</t>
  </si>
  <si>
    <t>JWN</t>
  </si>
  <si>
    <t>Zanjan</t>
  </si>
  <si>
    <t>ABI</t>
  </si>
  <si>
    <t>North America</t>
  </si>
  <si>
    <t>Abilene TX</t>
  </si>
  <si>
    <t>USA</t>
  </si>
  <si>
    <t>CAK</t>
  </si>
  <si>
    <t>Akron OH</t>
  </si>
  <si>
    <t>ALB</t>
  </si>
  <si>
    <t>Albany NY</t>
  </si>
  <si>
    <t>ABQ</t>
  </si>
  <si>
    <t>Albuquerque NM</t>
  </si>
  <si>
    <t>AEX</t>
  </si>
  <si>
    <t>Alexandria LA</t>
  </si>
  <si>
    <t>ABE</t>
  </si>
  <si>
    <t>Allentown PA</t>
  </si>
  <si>
    <t>ANC</t>
  </si>
  <si>
    <t>Anchorage AK</t>
  </si>
  <si>
    <t>AVL</t>
  </si>
  <si>
    <t>Asheville NC</t>
  </si>
  <si>
    <t>ATL</t>
  </si>
  <si>
    <t>Atlanta GA</t>
  </si>
  <si>
    <t>ACY</t>
  </si>
  <si>
    <t>Atlantic City NJ</t>
  </si>
  <si>
    <t>AUS</t>
  </si>
  <si>
    <t>Austin TX</t>
  </si>
  <si>
    <t>BFL</t>
  </si>
  <si>
    <t>Bakersfield CA</t>
  </si>
  <si>
    <t>BWI</t>
  </si>
  <si>
    <t>Baltimore MD</t>
  </si>
  <si>
    <t>BGR</t>
  </si>
  <si>
    <t>Bangor ME</t>
  </si>
  <si>
    <t>BTR</t>
  </si>
  <si>
    <t>Baton Rouge LA</t>
  </si>
  <si>
    <t>BHM</t>
  </si>
  <si>
    <t>Birmingham AL</t>
  </si>
  <si>
    <t>BIS</t>
  </si>
  <si>
    <t>Bismarck ND</t>
  </si>
  <si>
    <t>BMI</t>
  </si>
  <si>
    <t>Bloomington IL</t>
  </si>
  <si>
    <t>TRI</t>
  </si>
  <si>
    <t>Blountville TN</t>
  </si>
  <si>
    <t>BOI</t>
  </si>
  <si>
    <t>Boise ID</t>
  </si>
  <si>
    <t>BOS</t>
  </si>
  <si>
    <t>Boston MA</t>
  </si>
  <si>
    <t>BRO</t>
  </si>
  <si>
    <t>Brownsville TX</t>
  </si>
  <si>
    <t>BUF</t>
  </si>
  <si>
    <t>Buffalo, NY</t>
  </si>
  <si>
    <t>BUR</t>
  </si>
  <si>
    <t>Burbank CA</t>
  </si>
  <si>
    <t>BTV</t>
  </si>
  <si>
    <t>Burlington VT</t>
  </si>
  <si>
    <t>YYC</t>
  </si>
  <si>
    <t>Calgary AB</t>
  </si>
  <si>
    <t>CPR</t>
  </si>
  <si>
    <t>Casper WY</t>
  </si>
  <si>
    <t>CID</t>
  </si>
  <si>
    <t>Cedar Rapids IA</t>
  </si>
  <si>
    <t>CHS</t>
  </si>
  <si>
    <t>Charleston SC</t>
  </si>
  <si>
    <t>CRW</t>
  </si>
  <si>
    <t>Charleston WV</t>
  </si>
  <si>
    <t>CLT</t>
  </si>
  <si>
    <t>Charlotte NC</t>
  </si>
  <si>
    <t>YYG</t>
  </si>
  <si>
    <t>Charlottetown PE</t>
  </si>
  <si>
    <t>CHA</t>
  </si>
  <si>
    <t>Chattanooga TN</t>
  </si>
  <si>
    <t>MDW</t>
  </si>
  <si>
    <t>Chicago IL</t>
  </si>
  <si>
    <t>ORD</t>
  </si>
  <si>
    <t>CVG</t>
  </si>
  <si>
    <t>Cincinnati OH</t>
  </si>
  <si>
    <t>BKL</t>
  </si>
  <si>
    <t>Cleveland OH</t>
  </si>
  <si>
    <t>CLE</t>
  </si>
  <si>
    <t>COS</t>
  </si>
  <si>
    <t>Colorado Springs CO</t>
  </si>
  <si>
    <t>CAE</t>
  </si>
  <si>
    <t>Columbia SC</t>
  </si>
  <si>
    <t>CMH</t>
  </si>
  <si>
    <t>Columbus OH</t>
  </si>
  <si>
    <t>LCK</t>
  </si>
  <si>
    <t>YQQ</t>
  </si>
  <si>
    <t>Comox BC</t>
  </si>
  <si>
    <t>DAL</t>
  </si>
  <si>
    <t>Dallas TX</t>
  </si>
  <si>
    <t>DFW</t>
  </si>
  <si>
    <t>Dallas/Fort Worth TX</t>
  </si>
  <si>
    <t>DAY</t>
  </si>
  <si>
    <t>Dayton OH</t>
  </si>
  <si>
    <t>DAB</t>
  </si>
  <si>
    <t>Daytona Beach FL</t>
  </si>
  <si>
    <t>YDF</t>
  </si>
  <si>
    <t>Deer Lake NF</t>
  </si>
  <si>
    <t>DEN</t>
  </si>
  <si>
    <t>Denver CO</t>
  </si>
  <si>
    <t>DSM</t>
  </si>
  <si>
    <t>Des Moines IA</t>
  </si>
  <si>
    <t>DTW</t>
  </si>
  <si>
    <t>Detroit MI</t>
  </si>
  <si>
    <t>YEG</t>
  </si>
  <si>
    <t>Edmonton AB</t>
  </si>
  <si>
    <t>ELP</t>
  </si>
  <si>
    <t>El Paso TX</t>
  </si>
  <si>
    <t>EUG</t>
  </si>
  <si>
    <t>Eugene OR</t>
  </si>
  <si>
    <t>FAI</t>
  </si>
  <si>
    <t>Fairbanks AK</t>
  </si>
  <si>
    <t>FLL</t>
  </si>
  <si>
    <t>Fort Lauderdale, FL</t>
  </si>
  <si>
    <t>YMM</t>
  </si>
  <si>
    <t>Fort McMurray AB</t>
  </si>
  <si>
    <t>FMY</t>
  </si>
  <si>
    <t>Fort Myers FL</t>
  </si>
  <si>
    <t>RSW</t>
  </si>
  <si>
    <t>FSM</t>
  </si>
  <si>
    <t>Fort Smith AR</t>
  </si>
  <si>
    <t>FWA</t>
  </si>
  <si>
    <t>Fort Wayne IN</t>
  </si>
  <si>
    <t>AFW</t>
  </si>
  <si>
    <t>Fort Worth TX</t>
  </si>
  <si>
    <t>FAT</t>
  </si>
  <si>
    <t>Fresno CA</t>
  </si>
  <si>
    <t>GNV</t>
  </si>
  <si>
    <t>Gainesville FL</t>
  </si>
  <si>
    <t>YQX</t>
  </si>
  <si>
    <t>Gander NF</t>
  </si>
  <si>
    <t>GYY</t>
  </si>
  <si>
    <t>Gary IN</t>
  </si>
  <si>
    <t>GYR</t>
  </si>
  <si>
    <t>Goodyear AZ</t>
  </si>
  <si>
    <t>GRR</t>
  </si>
  <si>
    <t>Grand Rapids MI</t>
  </si>
  <si>
    <t>GRB</t>
  </si>
  <si>
    <t>Green Bay</t>
  </si>
  <si>
    <t>GSO</t>
  </si>
  <si>
    <t>Greensboro NC</t>
  </si>
  <si>
    <t>GSP</t>
  </si>
  <si>
    <t>Greer SC</t>
  </si>
  <si>
    <t>GPT</t>
  </si>
  <si>
    <t>Gulfport MS</t>
  </si>
  <si>
    <t>YHZ</t>
  </si>
  <si>
    <t>Halifax NS</t>
  </si>
  <si>
    <t>YHM</t>
  </si>
  <si>
    <t>Hamilton ON</t>
  </si>
  <si>
    <t>MDT</t>
  </si>
  <si>
    <t>Harrisburg</t>
  </si>
  <si>
    <t>BDL</t>
  </si>
  <si>
    <t>Hartford CT</t>
  </si>
  <si>
    <t>ITO</t>
  </si>
  <si>
    <t>Hilo</t>
  </si>
  <si>
    <t>Honolulu</t>
  </si>
  <si>
    <t>EFD</t>
  </si>
  <si>
    <t>Houston TX</t>
  </si>
  <si>
    <t>IAH</t>
  </si>
  <si>
    <t>HOU</t>
  </si>
  <si>
    <t>HSV</t>
  </si>
  <si>
    <t>Huntsville AL</t>
  </si>
  <si>
    <t>IND</t>
  </si>
  <si>
    <t>Indianapolis IN</t>
  </si>
  <si>
    <t>JAN</t>
  </si>
  <si>
    <t>Jackson MS</t>
  </si>
  <si>
    <t>JAX</t>
  </si>
  <si>
    <t>Jacksonville FL</t>
  </si>
  <si>
    <t>OGG</t>
  </si>
  <si>
    <t>Kahului</t>
  </si>
  <si>
    <t>KOA</t>
  </si>
  <si>
    <t>Kailua-Kona HI</t>
  </si>
  <si>
    <t>FCA</t>
  </si>
  <si>
    <t>Kalispell MT</t>
  </si>
  <si>
    <t>YKA</t>
  </si>
  <si>
    <t>Kamloops BC</t>
  </si>
  <si>
    <t>MKC</t>
  </si>
  <si>
    <t>Kansas City MO</t>
  </si>
  <si>
    <t>MCI</t>
  </si>
  <si>
    <t>YLW</t>
  </si>
  <si>
    <t>Kelowna BC</t>
  </si>
  <si>
    <t>TYS</t>
  </si>
  <si>
    <t>Knoxville TN</t>
  </si>
  <si>
    <t>LFT</t>
  </si>
  <si>
    <t>Lafayette LA</t>
  </si>
  <si>
    <t>LAN</t>
  </si>
  <si>
    <t>Lansing MI</t>
  </si>
  <si>
    <t>HSH</t>
  </si>
  <si>
    <t>Las Vegas NV</t>
  </si>
  <si>
    <t>LAS</t>
  </si>
  <si>
    <t>VGT</t>
  </si>
  <si>
    <t>LEX</t>
  </si>
  <si>
    <t>Lexington KY</t>
  </si>
  <si>
    <t>LIH</t>
  </si>
  <si>
    <t>Lihue</t>
  </si>
  <si>
    <t>LNK</t>
  </si>
  <si>
    <t>Lincoln NE</t>
  </si>
  <si>
    <t>YXU</t>
  </si>
  <si>
    <t>London ON</t>
  </si>
  <si>
    <t>LGB</t>
  </si>
  <si>
    <t>Long Beach CA</t>
  </si>
  <si>
    <t>LAX</t>
  </si>
  <si>
    <t>Los Angeles CA</t>
  </si>
  <si>
    <t>VNY</t>
  </si>
  <si>
    <t>LOU</t>
  </si>
  <si>
    <t>Louisville KY</t>
  </si>
  <si>
    <t>SDF</t>
  </si>
  <si>
    <t>MSN</t>
  </si>
  <si>
    <t>Madison WI</t>
  </si>
  <si>
    <t>MHT</t>
  </si>
  <si>
    <t>Manchester, NH</t>
  </si>
  <si>
    <t>MFR</t>
  </si>
  <si>
    <t>Medford OR</t>
  </si>
  <si>
    <t>YXH</t>
  </si>
  <si>
    <t>Medicine Hat AB</t>
  </si>
  <si>
    <t>MLB</t>
  </si>
  <si>
    <t>Melbourne FL</t>
  </si>
  <si>
    <t>MEM</t>
  </si>
  <si>
    <t>Memphis TN</t>
  </si>
  <si>
    <t>MIA</t>
  </si>
  <si>
    <t>Miami FL</t>
  </si>
  <si>
    <t>MKE</t>
  </si>
  <si>
    <t>Milwaukee WI</t>
  </si>
  <si>
    <t>MWC</t>
  </si>
  <si>
    <t>MSP</t>
  </si>
  <si>
    <t>Minneapolis MN</t>
  </si>
  <si>
    <t>MLI</t>
  </si>
  <si>
    <t>Moline IL</t>
  </si>
  <si>
    <t>YQM</t>
  </si>
  <si>
    <t>Moncton NB</t>
  </si>
  <si>
    <t>MRY</t>
  </si>
  <si>
    <t>Monterey CA</t>
  </si>
  <si>
    <t>YMX</t>
  </si>
  <si>
    <t>Montreal QC</t>
  </si>
  <si>
    <t>YUL</t>
  </si>
  <si>
    <t>CWA</t>
  </si>
  <si>
    <t>Mosinee WI</t>
  </si>
  <si>
    <t>Myrtle Beach SC</t>
  </si>
  <si>
    <t>YCD</t>
  </si>
  <si>
    <t>Nanaimo BC</t>
  </si>
  <si>
    <t>APF</t>
  </si>
  <si>
    <t>Naples FL</t>
  </si>
  <si>
    <t>BNA</t>
  </si>
  <si>
    <t>Nashville TN</t>
  </si>
  <si>
    <t>MSY</t>
  </si>
  <si>
    <t>New Orleans LA</t>
  </si>
  <si>
    <t>SWF</t>
  </si>
  <si>
    <t>New Windsor, NY</t>
  </si>
  <si>
    <t>JFK</t>
  </si>
  <si>
    <t>New York NY</t>
  </si>
  <si>
    <t>LGA</t>
  </si>
  <si>
    <t>IAG</t>
  </si>
  <si>
    <t>EWR</t>
  </si>
  <si>
    <t>Newark NJ</t>
  </si>
  <si>
    <t>ORF</t>
  </si>
  <si>
    <t>Norfolk VA</t>
  </si>
  <si>
    <t>OAK</t>
  </si>
  <si>
    <t>Oakland CA</t>
  </si>
  <si>
    <t>OKC</t>
  </si>
  <si>
    <t>Oklahoma City, OK</t>
  </si>
  <si>
    <t>OMA</t>
  </si>
  <si>
    <t>Omaha NE</t>
  </si>
  <si>
    <t>ONT</t>
  </si>
  <si>
    <t>Ontario CA</t>
  </si>
  <si>
    <t>ORL</t>
  </si>
  <si>
    <t>Orlando FL</t>
  </si>
  <si>
    <t>MCO</t>
  </si>
  <si>
    <t>YOW</t>
  </si>
  <si>
    <t>Ottawa ON</t>
  </si>
  <si>
    <t>OXR</t>
  </si>
  <si>
    <t>Oxnard</t>
  </si>
  <si>
    <t>PAH</t>
  </si>
  <si>
    <t>Paducah KY</t>
  </si>
  <si>
    <t>PSP</t>
  </si>
  <si>
    <t>Palm Springs CA</t>
  </si>
  <si>
    <t>PMD</t>
  </si>
  <si>
    <t>Palmdale CA</t>
  </si>
  <si>
    <t>PSC</t>
  </si>
  <si>
    <t>Pasco WA</t>
  </si>
  <si>
    <t>PNS</t>
  </si>
  <si>
    <t>Pensacola FL</t>
  </si>
  <si>
    <t>PIA</t>
  </si>
  <si>
    <t>Peoria IL</t>
  </si>
  <si>
    <t>PHL</t>
  </si>
  <si>
    <t>Philadelphia PA</t>
  </si>
  <si>
    <t>DVT</t>
  </si>
  <si>
    <t>Phoenix AZ</t>
  </si>
  <si>
    <t>AZA</t>
  </si>
  <si>
    <t>PHX</t>
  </si>
  <si>
    <t>PIT</t>
  </si>
  <si>
    <t>Pittsburgh PA</t>
  </si>
  <si>
    <t>PDX</t>
  </si>
  <si>
    <t>Portland OR</t>
  </si>
  <si>
    <t>YXS</t>
  </si>
  <si>
    <t>Prince George BC</t>
  </si>
  <si>
    <t>PGD</t>
  </si>
  <si>
    <t>Punta Gorda</t>
  </si>
  <si>
    <t>YQB</t>
  </si>
  <si>
    <t>Quebec QC</t>
  </si>
  <si>
    <t>RDU</t>
  </si>
  <si>
    <t>Raleigh-Durham NC</t>
  </si>
  <si>
    <t>YQR</t>
  </si>
  <si>
    <t>Regina SK</t>
  </si>
  <si>
    <t>RNO</t>
  </si>
  <si>
    <t>Reno NV</t>
  </si>
  <si>
    <t>RIC</t>
  </si>
  <si>
    <t>Richmond VA</t>
  </si>
  <si>
    <t>ROA</t>
  </si>
  <si>
    <t>Roanoke VA</t>
  </si>
  <si>
    <t>ROC</t>
  </si>
  <si>
    <t>Rochester NY</t>
  </si>
  <si>
    <t>RFD</t>
  </si>
  <si>
    <t>Rockford</t>
  </si>
  <si>
    <t>MHR</t>
  </si>
  <si>
    <t>Sacramento CA</t>
  </si>
  <si>
    <t>SAC</t>
  </si>
  <si>
    <t>SMF</t>
  </si>
  <si>
    <t>SLC</t>
  </si>
  <si>
    <t>Salt Lake City UT</t>
  </si>
  <si>
    <t>SAT</t>
  </si>
  <si>
    <t>San Antonio TX</t>
  </si>
  <si>
    <t>SAN</t>
  </si>
  <si>
    <t>San Diego CA</t>
  </si>
  <si>
    <t>SFO</t>
  </si>
  <si>
    <t>San Francisco CA</t>
  </si>
  <si>
    <t>SJC</t>
  </si>
  <si>
    <t>San Jose CA</t>
  </si>
  <si>
    <t>SBP</t>
  </si>
  <si>
    <t>San Luis Obispo CA</t>
  </si>
  <si>
    <t>SFB</t>
  </si>
  <si>
    <t>Sanford FL</t>
  </si>
  <si>
    <t>SNA</t>
  </si>
  <si>
    <t>Santa Ana, CA</t>
  </si>
  <si>
    <t>SBA</t>
  </si>
  <si>
    <t>Santa Barbara CA</t>
  </si>
  <si>
    <t>SRQ</t>
  </si>
  <si>
    <t>Sarasota FL</t>
  </si>
  <si>
    <t>YXE</t>
  </si>
  <si>
    <t>Saskatoon SK</t>
  </si>
  <si>
    <t>YAM</t>
  </si>
  <si>
    <t>Sault Ste. Marie ON</t>
  </si>
  <si>
    <t>SAV</t>
  </si>
  <si>
    <t>Savannah GA</t>
  </si>
  <si>
    <t>SEA</t>
  </si>
  <si>
    <t>Seattle WA</t>
  </si>
  <si>
    <t>SHV</t>
  </si>
  <si>
    <t>Shreveport LA</t>
  </si>
  <si>
    <t>FSD</t>
  </si>
  <si>
    <t>Sioux Falls SD</t>
  </si>
  <si>
    <t>SBN</t>
  </si>
  <si>
    <t>South Bend IN</t>
  </si>
  <si>
    <t>GEG</t>
  </si>
  <si>
    <t>Spokane WA</t>
  </si>
  <si>
    <t>SGF</t>
  </si>
  <si>
    <t>Springfield MO</t>
  </si>
  <si>
    <t>YSJ</t>
  </si>
  <si>
    <t>St John NB</t>
  </si>
  <si>
    <t>YYT</t>
  </si>
  <si>
    <t>St John, NL</t>
  </si>
  <si>
    <t>STL</t>
  </si>
  <si>
    <t>St Louis MO</t>
  </si>
  <si>
    <t>PIE</t>
  </si>
  <si>
    <t>St Petersburg FL</t>
  </si>
  <si>
    <t>YSB</t>
  </si>
  <si>
    <t>Sudbury ON</t>
  </si>
  <si>
    <t>SYR</t>
  </si>
  <si>
    <t>Syracuse NY</t>
  </si>
  <si>
    <t>TLH</t>
  </si>
  <si>
    <t>Tallahassee FL</t>
  </si>
  <si>
    <t>TPA</t>
  </si>
  <si>
    <t>Tampa FL</t>
  </si>
  <si>
    <t>YXT</t>
  </si>
  <si>
    <t>Terrace BC</t>
  </si>
  <si>
    <t>TEB</t>
  </si>
  <si>
    <t>Teterboro NJ</t>
  </si>
  <si>
    <t>YQT</t>
  </si>
  <si>
    <t>Thunder Bay ON</t>
  </si>
  <si>
    <t>FOE</t>
  </si>
  <si>
    <t>Topeka KS</t>
  </si>
  <si>
    <t>YTZ</t>
  </si>
  <si>
    <t>Toronto ON</t>
  </si>
  <si>
    <t>YYZ</t>
  </si>
  <si>
    <t>TUS</t>
  </si>
  <si>
    <t>Tucson AZ</t>
  </si>
  <si>
    <t>TUL</t>
  </si>
  <si>
    <t>Tulsa OK</t>
  </si>
  <si>
    <t>YVR</t>
  </si>
  <si>
    <t>Vancouver BC</t>
  </si>
  <si>
    <t>YYJ</t>
  </si>
  <si>
    <t>Victoria BC</t>
  </si>
  <si>
    <t>PVD</t>
  </si>
  <si>
    <t>Warwick</t>
  </si>
  <si>
    <t>DCA</t>
  </si>
  <si>
    <t>Washington DC</t>
  </si>
  <si>
    <t>IAD</t>
  </si>
  <si>
    <t>Washington, DC</t>
  </si>
  <si>
    <t>PBI</t>
  </si>
  <si>
    <t>West Palm Beach FL</t>
  </si>
  <si>
    <t>HPN</t>
  </si>
  <si>
    <t>White Plains NY</t>
  </si>
  <si>
    <t>ICT</t>
  </si>
  <si>
    <t>Wichita KS</t>
  </si>
  <si>
    <t>YWG</t>
  </si>
  <si>
    <t>Winnipeg MB</t>
  </si>
  <si>
    <t>YUM</t>
  </si>
  <si>
    <t>Yuma AZ</t>
  </si>
  <si>
    <r>
      <t xml:space="preserve">Repair and Maintenance </t>
    </r>
    <r>
      <rPr>
        <i/>
        <sz val="11"/>
        <color rgb="FFFF0000"/>
        <rFont val="Arial"/>
        <family val="2"/>
      </rPr>
      <t>excludes operational expenses</t>
    </r>
    <r>
      <rPr>
        <sz val="11"/>
        <rFont val="Arial"/>
        <family val="2"/>
      </rPr>
      <t xml:space="preserve"> (all facilities/systems)</t>
    </r>
  </si>
  <si>
    <r>
      <t xml:space="preserve">Repair and Maintenance </t>
    </r>
    <r>
      <rPr>
        <b/>
        <i/>
        <sz val="10"/>
        <color indexed="12"/>
        <rFont val="Arial"/>
        <family val="2"/>
      </rPr>
      <t>excludes operational expenses</t>
    </r>
    <r>
      <rPr>
        <b/>
        <sz val="10"/>
        <color indexed="12"/>
        <rFont val="Arial"/>
        <family val="2"/>
      </rPr>
      <t xml:space="preserve"> (all facilities/systems but not including deicing services): </t>
    </r>
    <r>
      <rPr>
        <sz val="10"/>
        <rFont val="Arial"/>
        <family val="2"/>
      </rPr>
      <t xml:space="preserve"> Airfield Repairs &amp; Maintenance + Terminal Repairs &amp; Maintenance + Grounds Maintenance + Roadway Maintenance</t>
    </r>
  </si>
  <si>
    <t>I2(b)</t>
  </si>
  <si>
    <t>I2(c)</t>
  </si>
  <si>
    <t xml:space="preserve">   TOTAL Ground Transportation Fees</t>
  </si>
  <si>
    <r>
      <t xml:space="preserve">Ground Transportation Fees </t>
    </r>
    <r>
      <rPr>
        <sz val="10"/>
        <color indexed="10"/>
        <rFont val="Arial"/>
        <family val="2"/>
      </rPr>
      <t>(Taxis)</t>
    </r>
  </si>
  <si>
    <r>
      <t>Ground Transportation Fees</t>
    </r>
    <r>
      <rPr>
        <sz val="10"/>
        <color indexed="12"/>
        <rFont val="Arial"/>
        <family val="2"/>
      </rPr>
      <t xml:space="preserve">.   </t>
    </r>
    <r>
      <rPr>
        <sz val="10"/>
        <rFont val="Arial"/>
        <family val="2"/>
      </rPr>
      <t>Enter</t>
    </r>
    <r>
      <rPr>
        <sz val="10"/>
        <color indexed="12"/>
        <rFont val="Arial"/>
        <family val="2"/>
      </rPr>
      <t xml:space="preserve"> </t>
    </r>
    <r>
      <rPr>
        <sz val="10"/>
        <rFont val="Arial"/>
        <family val="2"/>
      </rPr>
      <t>fees from ground transportation providers (Taxis, limos, shuttles ) and/or concessions income from third parties for these services.  TNCs is defined as  prearranged transportation services for compensation using an online-enabled application or platform (such as smart phone apps) to connect drivers using their personal vehicles with passengers.</t>
    </r>
  </si>
  <si>
    <t>I2b - Ground Transportation Fees (TNCs e.g. Uber/Lyft)</t>
  </si>
  <si>
    <t xml:space="preserve">I2 - TOTAL Ground Transportation Fees </t>
  </si>
  <si>
    <t>I2c - Ground Transportation Fees (Others e.g. limos and shuttles)</t>
  </si>
  <si>
    <t>I2a - Ground Transportation Fees (Taxis)</t>
  </si>
  <si>
    <t>I2b</t>
  </si>
  <si>
    <t>I2c</t>
  </si>
  <si>
    <r>
      <t xml:space="preserve">Ground Transportation Fees </t>
    </r>
    <r>
      <rPr>
        <sz val="10"/>
        <color indexed="10"/>
        <rFont val="Arial"/>
        <family val="2"/>
      </rPr>
      <t>(Others e.g. limos and shuttles)</t>
    </r>
  </si>
  <si>
    <t>Public Parking and Ground Transportation</t>
  </si>
  <si>
    <t>Number of Other Ground Transportation Mode (i.e. limos/shuttles) Trips</t>
  </si>
  <si>
    <t>MM26</t>
  </si>
  <si>
    <t>MM27</t>
  </si>
  <si>
    <t>MM28</t>
  </si>
  <si>
    <t>MM29</t>
  </si>
  <si>
    <t>MM27a</t>
  </si>
  <si>
    <t>MM27b</t>
  </si>
  <si>
    <t xml:space="preserve">      TOTAL TNC Trips</t>
  </si>
  <si>
    <t xml:space="preserve">    TOTAL Ground Transportation Trips</t>
  </si>
  <si>
    <t xml:space="preserve">      TOTAL Taxi Trips</t>
  </si>
  <si>
    <t>MM26a</t>
  </si>
  <si>
    <t>MM26b</t>
  </si>
  <si>
    <t>D6,D7</t>
  </si>
  <si>
    <t>G2,G3</t>
  </si>
  <si>
    <t>Total Costs of Snow Removal and Ice Treatments for AOA</t>
  </si>
  <si>
    <r>
      <t>Full Time Equivalents.</t>
    </r>
    <r>
      <rPr>
        <sz val="10"/>
        <color indexed="12"/>
        <rFont val="Arial"/>
        <family val="2"/>
      </rPr>
      <t xml:space="preserve">  </t>
    </r>
    <r>
      <rPr>
        <sz val="10"/>
        <rFont val="Arial"/>
        <family val="2"/>
      </rPr>
      <t>Enter the number of FTEs that were on the airport's payroll at the end of the fiscal year, including sworn officers.  Part time employees should be counted based on the number of hours they work.  For example, if a part time employee works 20 hours a week, they should be counted as 0.5 FTEs</t>
    </r>
    <r>
      <rPr>
        <sz val="10"/>
        <color indexed="12"/>
        <rFont val="Arial"/>
        <family val="2"/>
      </rPr>
      <t xml:space="preserve"> </t>
    </r>
  </si>
  <si>
    <r>
      <t xml:space="preserve">Other
</t>
    </r>
    <r>
      <rPr>
        <b/>
        <sz val="10"/>
        <color indexed="12"/>
        <rFont val="Arial"/>
        <family val="2"/>
      </rPr>
      <t>(Describe on Line DD5)</t>
    </r>
  </si>
  <si>
    <t>Total Long-Term Debt</t>
  </si>
  <si>
    <t>(h)</t>
  </si>
  <si>
    <t>(202) 293-8500</t>
  </si>
  <si>
    <t>Survey Submission</t>
  </si>
  <si>
    <t>ACI-NA Contact</t>
  </si>
  <si>
    <t>For survey submission, questions and/or comments:</t>
  </si>
  <si>
    <t>Survey Results</t>
  </si>
  <si>
    <t>- Enter the contact person's name and email on the 'Stmt of Revs Exps' tab so we can contact you and return the survey results.</t>
  </si>
  <si>
    <r>
      <t xml:space="preserve">- Enter data in </t>
    </r>
    <r>
      <rPr>
        <b/>
        <sz val="12"/>
        <rFont val="Arial"/>
        <family val="2"/>
      </rPr>
      <t>WHOLE NUMBERS</t>
    </r>
    <r>
      <rPr>
        <sz val="12"/>
        <rFont val="Arial"/>
        <family val="2"/>
      </rPr>
      <t>. There is no rounding.</t>
    </r>
  </si>
  <si>
    <t>- It is recommended that you print all pages before starting so you can see all of the new information at once.</t>
  </si>
  <si>
    <t xml:space="preserve">- Definitions for most lines are included at the bottom of each spreadsheet. Much of the information is self explanatory. </t>
  </si>
  <si>
    <t>Survey Data Entry</t>
  </si>
  <si>
    <t>Survey Tabs Color Code</t>
  </si>
  <si>
    <r>
      <rPr>
        <b/>
        <sz val="12"/>
        <rFont val="Arial"/>
        <family val="2"/>
      </rPr>
      <t xml:space="preserve">Orange </t>
    </r>
    <r>
      <rPr>
        <sz val="12"/>
        <rFont val="Arial"/>
        <family val="2"/>
      </rPr>
      <t>- These tabs should be hidden as they are for ACI-NA use only.</t>
    </r>
  </si>
  <si>
    <t>OR</t>
  </si>
  <si>
    <r>
      <t xml:space="preserve">HELP! </t>
    </r>
    <r>
      <rPr>
        <b/>
        <sz val="10"/>
        <rFont val="Arial"/>
        <family val="2"/>
      </rPr>
      <t>Email:</t>
    </r>
  </si>
  <si>
    <r>
      <t>Total</t>
    </r>
    <r>
      <rPr>
        <sz val="10"/>
        <color indexed="10"/>
        <rFont val="Arial"/>
        <family val="2"/>
      </rPr>
      <t xml:space="preserve"> (must equal line DD1)</t>
    </r>
  </si>
  <si>
    <r>
      <t xml:space="preserve">(f) Enplanement
</t>
    </r>
    <r>
      <rPr>
        <sz val="10"/>
        <color rgb="FFFF0000"/>
        <rFont val="Arial"/>
        <family val="2"/>
      </rPr>
      <t xml:space="preserve">(for MM32, Enplanement refers to Enplaned Passengers - </t>
    </r>
    <r>
      <rPr>
        <b/>
        <sz val="10"/>
        <color rgb="FFFF0000"/>
        <rFont val="Arial"/>
        <family val="2"/>
      </rPr>
      <t xml:space="preserve">International </t>
    </r>
    <r>
      <rPr>
        <sz val="10"/>
        <color rgb="FFFF0000"/>
        <rFont val="Arial"/>
        <family val="2"/>
      </rPr>
      <t>only)</t>
    </r>
  </si>
  <si>
    <r>
      <t xml:space="preserve">Duty Free </t>
    </r>
    <r>
      <rPr>
        <sz val="10"/>
        <color rgb="FFFF0000"/>
        <rFont val="Arial"/>
        <family val="2"/>
      </rPr>
      <t>(from Stmt of Revs Exps G3)</t>
    </r>
  </si>
  <si>
    <r>
      <t xml:space="preserve">Retail (Do not include duty free)  </t>
    </r>
    <r>
      <rPr>
        <sz val="10"/>
        <color indexed="10"/>
        <rFont val="Arial"/>
        <family val="2"/>
      </rPr>
      <t>(from Stmt of Revs Exps G2)</t>
    </r>
  </si>
  <si>
    <r>
      <t>Food and Beverage</t>
    </r>
    <r>
      <rPr>
        <sz val="10"/>
        <color indexed="10"/>
        <rFont val="Arial"/>
        <family val="2"/>
      </rPr>
      <t xml:space="preserve"> (from Stmt of Revs Exps G1)</t>
    </r>
  </si>
  <si>
    <r>
      <t xml:space="preserve">Services/Other Terminal Concessions </t>
    </r>
    <r>
      <rPr>
        <sz val="10"/>
        <color indexed="10"/>
        <rFont val="Arial"/>
        <family val="2"/>
      </rPr>
      <t>(from Stmt of Revs Exps G4)</t>
    </r>
  </si>
  <si>
    <r>
      <t xml:space="preserve">On-Airport Rental Car Revenue </t>
    </r>
    <r>
      <rPr>
        <sz val="10"/>
        <color indexed="10"/>
        <rFont val="Arial"/>
        <family val="2"/>
      </rPr>
      <t>(from Stmt of Revs Exps H1)</t>
    </r>
  </si>
  <si>
    <r>
      <t xml:space="preserve">Off-Airport Rental Car Revenue </t>
    </r>
    <r>
      <rPr>
        <sz val="10"/>
        <color indexed="10"/>
        <rFont val="Arial"/>
        <family val="2"/>
      </rPr>
      <t xml:space="preserve"> (from Stmt of Revs Exps H2)</t>
    </r>
  </si>
  <si>
    <r>
      <t xml:space="preserve">On-Airport Hotels </t>
    </r>
    <r>
      <rPr>
        <sz val="10"/>
        <color indexed="10"/>
        <rFont val="Arial"/>
        <family val="2"/>
      </rPr>
      <t>(excludes airport owned, see Stmt of Revs Exps J1)</t>
    </r>
  </si>
  <si>
    <r>
      <t xml:space="preserve">Interest Expense </t>
    </r>
    <r>
      <rPr>
        <sz val="10"/>
        <color indexed="10"/>
        <rFont val="Arial"/>
        <family val="2"/>
      </rPr>
      <t>(Should be a negative number)</t>
    </r>
  </si>
  <si>
    <r>
      <t xml:space="preserve">Capital Contributions (Payments) </t>
    </r>
    <r>
      <rPr>
        <sz val="10"/>
        <color indexed="10"/>
        <rFont val="Arial"/>
        <family val="2"/>
      </rPr>
      <t>Payments should be negative</t>
    </r>
  </si>
  <si>
    <t>Auto-calculated</t>
  </si>
  <si>
    <t>Auto-referenced</t>
  </si>
  <si>
    <t>Auto-ref'd from FAA Form 127 tab</t>
  </si>
  <si>
    <t>Auto-ref'd from FAA Form 127</t>
  </si>
  <si>
    <t>Page 4-5 Definitions</t>
  </si>
  <si>
    <t>Page 2A</t>
  </si>
  <si>
    <r>
      <t>DEFINITIONS: Capital and Operating Statistics</t>
    </r>
    <r>
      <rPr>
        <sz val="10"/>
        <rFont val="Arial"/>
        <family val="2"/>
      </rPr>
      <t xml:space="preserve">                                                                                                                                                                      </t>
    </r>
    <r>
      <rPr>
        <b/>
        <u/>
        <sz val="10"/>
        <rFont val="Arial"/>
        <family val="2"/>
      </rPr>
      <t>Page 2B</t>
    </r>
  </si>
  <si>
    <t>DEFINITIONS:</t>
  </si>
  <si>
    <t>Percent of Total(%)</t>
  </si>
  <si>
    <t xml:space="preserve">   Source - M1, Stmt of Revs Exps</t>
  </si>
  <si>
    <t xml:space="preserve">   Source - M8, Stmt of Revs Exps</t>
  </si>
  <si>
    <t xml:space="preserve">  Should equal EE1 above unless you have TSA reimbursements or similar netted revenues</t>
  </si>
  <si>
    <t>Source - YY1, Cap &amp; Ops Stats</t>
  </si>
  <si>
    <t>Source - YY2, Cap &amp; Ops Stats</t>
  </si>
  <si>
    <t>Source - YY4, Cap &amp; Ops Stats</t>
  </si>
  <si>
    <t>Communications &amp; Utilities</t>
  </si>
  <si>
    <t>Supplies and Materials</t>
  </si>
  <si>
    <t>Contractual Services</t>
  </si>
  <si>
    <t>Special Facility  Debt (on Balance Sheet)</t>
  </si>
  <si>
    <t>M2 - Operating Expenses-Contractual Services</t>
  </si>
  <si>
    <t>M3 - Operating Expenses-Supplies and Materials</t>
  </si>
  <si>
    <t>M4 - Operating Expenses-Communications &amp; Utilities</t>
  </si>
  <si>
    <t>U2 - Unrestricted Assets</t>
  </si>
  <si>
    <t>DD1a - Commercial Paper/Interim Financing Debt</t>
  </si>
  <si>
    <t>DD1b - GARB/FA/GO &amp; "Double Barrel" PFC/AIF Debt</t>
  </si>
  <si>
    <t>DD2a - Commercial Paper/Interim Financing Debt</t>
  </si>
  <si>
    <t>DD2b - GARB/GA/GO &amp; "Double Barrel" PFC/AIF Debt</t>
  </si>
  <si>
    <t>DD3a - Commercial Paper/Interim Financing Debt</t>
  </si>
  <si>
    <t>DD4a - Commercial Paper/Interim Financing Debt</t>
  </si>
  <si>
    <t>DD4b - GARB/GA/GO &amp; "Double Barrel" PFC/AIF Debt</t>
  </si>
  <si>
    <t>DD6a - Commercial Paper/Interim Financing Debt</t>
  </si>
  <si>
    <t>DD7a - Commercial Paper/Interim Financing Debt</t>
  </si>
  <si>
    <t>DD7b - GARB/GA/GO &amp; "Double Barrel" PFC/AIF Debt</t>
  </si>
  <si>
    <t>DD8b - GARB/GA/GO &amp; "Double Barrel" PFC/AIF Debt</t>
  </si>
  <si>
    <t>DD8a - Commercial Paper/Interim Financing Debt</t>
  </si>
  <si>
    <t>(c) Moody's</t>
  </si>
  <si>
    <t>CORE AP MEASURES</t>
  </si>
  <si>
    <t>Detailed Exps</t>
  </si>
  <si>
    <t>Misc</t>
  </si>
  <si>
    <t>Total Enplanement</t>
  </si>
  <si>
    <t>Total Pax Airline Ops</t>
  </si>
  <si>
    <t>Total A/C Ops</t>
  </si>
  <si>
    <t>Per A/C Ops</t>
  </si>
  <si>
    <t>DD1 (g)</t>
  </si>
  <si>
    <t>DD2 (g)</t>
  </si>
  <si>
    <t>DD10 (g)</t>
  </si>
  <si>
    <t>I1 / GG44</t>
  </si>
  <si>
    <t>I1 / (V3*W4)</t>
  </si>
  <si>
    <r>
      <t xml:space="preserve">Name of Airport.  </t>
    </r>
    <r>
      <rPr>
        <sz val="10"/>
        <rFont val="Arial"/>
        <family val="2"/>
      </rPr>
      <t>This cell is referenced from Stmt of Revs Exps</t>
    </r>
  </si>
  <si>
    <r>
      <t xml:space="preserve">Airport ID.  </t>
    </r>
    <r>
      <rPr>
        <sz val="10"/>
        <rFont val="Arial"/>
        <family val="2"/>
      </rPr>
      <t>This cell is referenced from Stmt of Revs Exps</t>
    </r>
  </si>
  <si>
    <r>
      <t xml:space="preserve">FAA Airport Classification. </t>
    </r>
    <r>
      <rPr>
        <b/>
        <sz val="10"/>
        <rFont val="Arial"/>
        <family val="2"/>
      </rPr>
      <t xml:space="preserve"> </t>
    </r>
    <r>
      <rPr>
        <sz val="10"/>
        <rFont val="Arial"/>
        <family val="2"/>
      </rPr>
      <t>Hub Type By # of Enplanements. Refer to table above.</t>
    </r>
  </si>
  <si>
    <r>
      <t xml:space="preserve">Is your Airport Part of a System (Yes/No).  </t>
    </r>
    <r>
      <rPr>
        <sz val="10"/>
        <rFont val="Arial"/>
        <family val="2"/>
      </rPr>
      <t>This cell is referenced from Stmt of Revs Exps</t>
    </r>
  </si>
  <si>
    <t>Error - check data</t>
  </si>
  <si>
    <t xml:space="preserve">   Source - Z7, Cap &amp; Ops Stats</t>
  </si>
  <si>
    <r>
      <rPr>
        <b/>
        <sz val="12"/>
        <rFont val="Arial"/>
        <family val="2"/>
      </rPr>
      <t>Grey</t>
    </r>
    <r>
      <rPr>
        <sz val="12"/>
        <rFont val="Arial"/>
        <family val="2"/>
      </rPr>
      <t xml:space="preserve"> - Instructions (this tab)</t>
    </r>
  </si>
  <si>
    <t>DD1(d)</t>
  </si>
  <si>
    <t>Only this year's data is referenced for ACI survey, previous year's data column is for your own reference/FAA submission</t>
  </si>
  <si>
    <t>DD1(a)</t>
  </si>
  <si>
    <t>DD1(g)</t>
  </si>
  <si>
    <t>DD1(b,c,e)</t>
  </si>
  <si>
    <t>1.1 - Passenger airline landing fees</t>
  </si>
  <si>
    <t>1.2 - Terminal arrival fees, rents &amp; utilities</t>
  </si>
  <si>
    <t>1.3 - Terminal area apron charges/tiedowns</t>
  </si>
  <si>
    <t>2.1 - Landing Fees from Cargo</t>
  </si>
  <si>
    <t>2.2 - Landing Fees GA &amp; Military</t>
  </si>
  <si>
    <t>2.3 - FBO Revenue; contract or sponsor-operated</t>
  </si>
  <si>
    <t>2.4 - Cargo and hangar rentals</t>
  </si>
  <si>
    <t>2.5 - Aviation Fuel tax retained for airport use</t>
  </si>
  <si>
    <t>2.7 - Security reimbursements from Fed. Govt.</t>
  </si>
  <si>
    <t>2.8 - Other non-passenger operating revenue</t>
  </si>
  <si>
    <t>4.1 - Land and non-terminal facility leases and revenues</t>
  </si>
  <si>
    <t>4.2 - Terminal-food and beverage</t>
  </si>
  <si>
    <t>4.3 - Terminal - retail stores &amp; duty free</t>
  </si>
  <si>
    <t>4.4 - Terminal-services and other</t>
  </si>
  <si>
    <t>4.5 - Rental cars-excludes customer facility charges</t>
  </si>
  <si>
    <t>4.7 - Hotel</t>
  </si>
  <si>
    <t>6.2 - Operating Expenses-Communications and utilities</t>
  </si>
  <si>
    <t>6.3 - Operating Expenses-Supplies and Materials</t>
  </si>
  <si>
    <t>6.4 - Operating Expenses-Contractual Services</t>
  </si>
  <si>
    <t>6.5 - Operating Expenses-Insurance, Claims and Settlements</t>
  </si>
  <si>
    <t>6.6 - Operating Expenses-Other</t>
  </si>
  <si>
    <t>6.8 - Operating Expenses-Depreciation</t>
  </si>
  <si>
    <t>6.9 - Total Operating Expenses</t>
  </si>
  <si>
    <t>1.6 - Total Passenger Airline Aeronautical Revenue</t>
  </si>
  <si>
    <t>2.9 - Total Non-Passenger Aeronautical Revenue</t>
  </si>
  <si>
    <t>3.0 - Total Aeronautical Revenue</t>
  </si>
  <si>
    <t>4.8 - Other Non-Aeronautical Revenue</t>
  </si>
  <si>
    <t>4.9 - Total Non-Aeronautical Revenue</t>
  </si>
  <si>
    <t>5.0 - Total Operating Revenue</t>
  </si>
  <si>
    <t>7.0 -Operating Income (loss)</t>
  </si>
  <si>
    <t>8.1 - Non-Operating Revenue and Capital-Interest income restricted and non-restricted</t>
  </si>
  <si>
    <t>8.2 - Non-Operating Revenue and Capital-Interest expense (use minus sign)</t>
  </si>
  <si>
    <t>8.3 - Non-Operating Revenue and Capital-Grant receipts</t>
  </si>
  <si>
    <t>8.4 - Non-Operating Revenue and Capital-Passenger Facility Charges</t>
  </si>
  <si>
    <t>8.5 - Non-Operating Revenue and Capital-Capital contributions</t>
  </si>
  <si>
    <t>8.6 - Non-Operating Revenue and Capital-Special items (loss)</t>
  </si>
  <si>
    <t>8.7 - Other Non-Operating Revenue and Capital</t>
  </si>
  <si>
    <t>8.8 - Total Non Operating Revenue (Expenses)</t>
  </si>
  <si>
    <t>9.1 - Change in net assets</t>
  </si>
  <si>
    <t>10.1 - Cap. Expenditures and Construction in Progress-Airfield</t>
  </si>
  <si>
    <t>9.2 - Net assets (deficit) at beginning of year</t>
  </si>
  <si>
    <t>10.2 - Cap. Expenditures and Construction in Progress-Terminal</t>
  </si>
  <si>
    <t>10.3 - Cap. Expenditures and Construction in Progress-Parking</t>
  </si>
  <si>
    <t>10.4 - Cap. Expenditures and Construction in Progress-Roads, rail and transit</t>
  </si>
  <si>
    <t>10.5 - Cap. Expenditures and Construction in Progress-Other</t>
  </si>
  <si>
    <t>10.6 - Cap. Expenditures and Construction in Progress-Total</t>
  </si>
  <si>
    <t>11.2 - Loans and interim financing</t>
  </si>
  <si>
    <t>11.3 - Special facility bonds</t>
  </si>
  <si>
    <t>11.4 - Total Debt at End of Year</t>
  </si>
  <si>
    <t>12.1 - Externally restricted debt reserves</t>
  </si>
  <si>
    <t>9.3 - Net assets (deficit) at end of year</t>
  </si>
  <si>
    <t>12.2 - Externally restricted other</t>
  </si>
  <si>
    <t>12.3 - Total Restricted Assets</t>
  </si>
  <si>
    <t>13.0 - Unrestricted Assets and Investments</t>
  </si>
  <si>
    <t>14.1 - Bond proceeds</t>
  </si>
  <si>
    <t>Please avoid leaving a cell blank. When the actual value or an estimate is not available, treat the data item as Missing Data and mark the cell as "MD".</t>
  </si>
  <si>
    <r>
      <rPr>
        <b/>
        <sz val="12"/>
        <rFont val="Arial"/>
        <family val="2"/>
      </rPr>
      <t>Yellow</t>
    </r>
    <r>
      <rPr>
        <sz val="12"/>
        <rFont val="Arial"/>
        <family val="2"/>
      </rPr>
      <t xml:space="preserve"> - Complete the information on each of these tabs.  Please re-enter information from last year's sheet where necessary. Unfortunately, we are not able to transfer data from last year's spreadsheet.</t>
    </r>
  </si>
  <si>
    <r>
      <rPr>
        <b/>
        <sz val="12"/>
        <rFont val="Arial"/>
        <family val="2"/>
      </rPr>
      <t>Green</t>
    </r>
    <r>
      <rPr>
        <sz val="12"/>
        <rFont val="Arial"/>
        <family val="2"/>
      </rPr>
      <t xml:space="preserve"> - ACI World Economics Survey. The majority of the ACI World Survey auto populates from the ACI-NA survey tabs (yellow tabs). However fields in Yellow need to be completed manually. </t>
    </r>
  </si>
  <si>
    <t>- Any changes from last year have been higlighted in bright yellow in the Reference column. Please pay special attention to these changes as they will affect how you complete the survey this year.</t>
  </si>
  <si>
    <r>
      <t>For the Fiscal Year Ending</t>
    </r>
    <r>
      <rPr>
        <sz val="10"/>
        <color indexed="12"/>
        <rFont val="Arial"/>
        <family val="2"/>
      </rPr>
      <t xml:space="preserve"> </t>
    </r>
    <r>
      <rPr>
        <sz val="10"/>
        <color indexed="10"/>
        <rFont val="Arial"/>
        <family val="2"/>
      </rPr>
      <t>(e.g. 09/30/18)</t>
    </r>
  </si>
  <si>
    <r>
      <t xml:space="preserve">Date Last Updated </t>
    </r>
    <r>
      <rPr>
        <sz val="10"/>
        <color indexed="12"/>
        <rFont val="Arial"/>
        <family val="2"/>
      </rPr>
      <t xml:space="preserve"> </t>
    </r>
    <r>
      <rPr>
        <sz val="10"/>
        <color indexed="10"/>
        <rFont val="Arial"/>
        <family val="2"/>
      </rPr>
      <t>(e.g. 01/15/19)</t>
    </r>
  </si>
  <si>
    <t xml:space="preserve">  Percent Connecting Passengers </t>
  </si>
  <si>
    <t>W7</t>
  </si>
  <si>
    <r>
      <t>Percent O&amp;D Passengers</t>
    </r>
    <r>
      <rPr>
        <sz val="10"/>
        <rFont val="Arial"/>
        <family val="2"/>
      </rPr>
      <t xml:space="preserve"> (if O&amp;D breakdown unavailable, unprotect sheet and enter here)</t>
    </r>
  </si>
  <si>
    <r>
      <t xml:space="preserve">Percent Originating Passengers - </t>
    </r>
    <r>
      <rPr>
        <sz val="10"/>
        <rFont val="Arial"/>
        <family val="2"/>
      </rPr>
      <t>Number of originating passengers as a percent of total passengers</t>
    </r>
  </si>
  <si>
    <r>
      <t xml:space="preserve">Percent Destination Passengers - </t>
    </r>
    <r>
      <rPr>
        <sz val="10"/>
        <rFont val="Arial"/>
        <family val="2"/>
      </rPr>
      <t>Number of destination passengers as a percent of total passengers</t>
    </r>
  </si>
  <si>
    <r>
      <t xml:space="preserve">Percent O&amp;D Passengers - </t>
    </r>
    <r>
      <rPr>
        <sz val="10"/>
        <rFont val="Arial"/>
        <family val="2"/>
      </rPr>
      <t>Number of originating and destination passengers as a percent of total passengers. If the breakdown is not available, unprotect the sheet and enter the total O&amp;D percentage here</t>
    </r>
  </si>
  <si>
    <t>NOTES &amp; INSTRUCTIONS</t>
  </si>
  <si>
    <t>Survey Version</t>
  </si>
  <si>
    <t>- Enter financial data in your local currency: USD for U.S. airports, CAD for Canadian airports.</t>
  </si>
  <si>
    <t>- This version is distributed to Canadian airports and U.S. airports that have requested it.</t>
  </si>
  <si>
    <t xml:space="preserve">  Percent Originating Passengers (COMBINE WITH DESTINATION FOR TOTAL O&amp;D)</t>
  </si>
  <si>
    <t>Public Safety FTEs (sworn officers and others - Police &amp; Fire)</t>
  </si>
  <si>
    <t>Snow and Ice Removal</t>
  </si>
  <si>
    <t>Other (Including Environmental)</t>
  </si>
  <si>
    <t>Terminal Area</t>
  </si>
  <si>
    <t>Airfield Area</t>
  </si>
  <si>
    <t>All Other Area</t>
  </si>
  <si>
    <t>Number of spaces in surface lots</t>
  </si>
  <si>
    <t>Does Airport have an airline incentive program?</t>
  </si>
  <si>
    <r>
      <t xml:space="preserve">Total Number </t>
    </r>
    <r>
      <rPr>
        <sz val="10"/>
        <rFont val="Arial"/>
        <family val="2"/>
      </rPr>
      <t xml:space="preserve">of TNC </t>
    </r>
    <r>
      <rPr>
        <b/>
        <sz val="10"/>
        <rFont val="Arial"/>
        <family val="2"/>
      </rPr>
      <t>Pick-ups</t>
    </r>
  </si>
  <si>
    <r>
      <t xml:space="preserve">Total Number </t>
    </r>
    <r>
      <rPr>
        <sz val="10"/>
        <rFont val="Arial"/>
        <family val="2"/>
      </rPr>
      <t xml:space="preserve">of TNC </t>
    </r>
    <r>
      <rPr>
        <b/>
        <sz val="10"/>
        <rFont val="Arial"/>
        <family val="2"/>
      </rPr>
      <t>Drop-offs</t>
    </r>
  </si>
  <si>
    <r>
      <t>Military&amp; General Aviation Landing Fees</t>
    </r>
    <r>
      <rPr>
        <sz val="10"/>
        <color indexed="10"/>
        <rFont val="Arial"/>
        <family val="2"/>
      </rPr>
      <t xml:space="preserve"> (includes joint-use fees)</t>
    </r>
  </si>
  <si>
    <t>A4 - Military and General Aviation Landing Fees</t>
  </si>
  <si>
    <r>
      <t xml:space="preserve">Military and General Aviation. </t>
    </r>
    <r>
      <rPr>
        <sz val="10"/>
        <rFont val="Arial"/>
        <family val="2"/>
      </rPr>
      <t xml:space="preserve"> Enter all landing fees paid by military aircraft and GA Aircraft</t>
    </r>
  </si>
  <si>
    <r>
      <t xml:space="preserve">FBO Revenue: Contract or Sponsor Operated </t>
    </r>
    <r>
      <rPr>
        <sz val="10"/>
        <rFont val="Arial"/>
        <family val="2"/>
      </rPr>
      <t xml:space="preserve"> the fees charged to fixed-Based Operators (FBOs) for the use of airport facilities and land (including any sales of fuel and similar charges).  FBOs are typically privately owned businesses that provide flight and aircraft support services to aeronautical users of the airport, such as the sale of aircraft fuel, aircraft maintenance, and hangar facilities.</t>
    </r>
  </si>
  <si>
    <r>
      <t>Total Full Time Equivalents.</t>
    </r>
    <r>
      <rPr>
        <sz val="10"/>
        <color indexed="12"/>
        <rFont val="Arial"/>
        <family val="2"/>
      </rPr>
      <t xml:space="preserve">  E</t>
    </r>
    <r>
      <rPr>
        <sz val="10"/>
        <rFont val="Arial"/>
        <family val="2"/>
      </rPr>
      <t xml:space="preserve">nter the estimated number of contractor full-time equivalents who are performing work at the airport for ongoing operations, including construction or workers that are doing one-time projects; and airline and concession employees.  </t>
    </r>
  </si>
  <si>
    <r>
      <t xml:space="preserve">Public Safety FTEs. </t>
    </r>
    <r>
      <rPr>
        <sz val="10"/>
        <rFont val="Arial"/>
        <family val="2"/>
      </rPr>
      <t>(Sworn Officers, Police and Fire)  The FTE count may be included in ZZ3</t>
    </r>
  </si>
  <si>
    <r>
      <t xml:space="preserve">Total Restricted Assets. </t>
    </r>
    <r>
      <rPr>
        <sz val="10"/>
        <rFont val="Arial"/>
        <family val="2"/>
      </rPr>
      <t>Enter  restricted financial assets, including cash, per the Airport's GAAP financial statements.</t>
    </r>
  </si>
  <si>
    <r>
      <t xml:space="preserve">Total Unrestricted Assets - </t>
    </r>
    <r>
      <rPr>
        <sz val="10"/>
        <rFont val="Arial"/>
        <family val="2"/>
      </rPr>
      <t>Per GAAP Financial Statements</t>
    </r>
  </si>
  <si>
    <t xml:space="preserve">   Average Terminal Rental Rate</t>
  </si>
  <si>
    <t>Net Debt Outstanding to be repaid from Airport Revenue Base</t>
  </si>
  <si>
    <t xml:space="preserve">Commercial Paper/Interim Financing </t>
  </si>
  <si>
    <r>
      <t xml:space="preserve">Total Offsets to Debt Service </t>
    </r>
    <r>
      <rPr>
        <sz val="10"/>
        <color rgb="FFFF0000"/>
        <rFont val="Arial"/>
        <family val="2"/>
      </rPr>
      <t>(enter as negative)</t>
    </r>
  </si>
  <si>
    <t>DD1-DD2</t>
  </si>
  <si>
    <t>DD3-DD5</t>
  </si>
  <si>
    <t>DD6-8</t>
  </si>
  <si>
    <r>
      <t xml:space="preserve">Net Debt Service paid from Airport Revenue Base </t>
    </r>
    <r>
      <rPr>
        <sz val="10"/>
        <color indexed="12"/>
        <rFont val="Arial"/>
        <family val="2"/>
      </rPr>
      <t>(DD6 + DD7)</t>
    </r>
  </si>
  <si>
    <t>Daily based</t>
  </si>
  <si>
    <t>Comp.</t>
  </si>
  <si>
    <t>Concession</t>
  </si>
  <si>
    <t>Transaction based</t>
  </si>
  <si>
    <t>Hybrid</t>
  </si>
  <si>
    <r>
      <t xml:space="preserve">Rate Charged </t>
    </r>
    <r>
      <rPr>
        <sz val="10"/>
        <rFont val="Arial"/>
        <family val="2"/>
      </rPr>
      <t xml:space="preserve">of TNC </t>
    </r>
    <r>
      <rPr>
        <b/>
        <sz val="10"/>
        <rFont val="Arial"/>
        <family val="2"/>
      </rPr>
      <t>Pick-ups</t>
    </r>
    <r>
      <rPr>
        <sz val="10"/>
        <rFont val="Arial"/>
        <family val="2"/>
      </rPr>
      <t xml:space="preserve"> (input "0" if no charges)</t>
    </r>
  </si>
  <si>
    <r>
      <t xml:space="preserve">Rate Charged </t>
    </r>
    <r>
      <rPr>
        <sz val="10"/>
        <rFont val="Arial"/>
        <family val="2"/>
      </rPr>
      <t xml:space="preserve">of TNC </t>
    </r>
    <r>
      <rPr>
        <b/>
        <sz val="10"/>
        <rFont val="Arial"/>
        <family val="2"/>
      </rPr>
      <t xml:space="preserve">Drop-offs </t>
    </r>
    <r>
      <rPr>
        <sz val="10"/>
        <rFont val="Arial"/>
        <family val="2"/>
      </rPr>
      <t>(input "0" if no charges)</t>
    </r>
  </si>
  <si>
    <t>G20-22</t>
  </si>
  <si>
    <t>GG33-GG39</t>
  </si>
  <si>
    <t>Airfield Operations, Repairs and Maintenance</t>
  </si>
  <si>
    <t xml:space="preserve">Terminal Operations, Reapirs and Maintenance, excluding utilities  </t>
  </si>
  <si>
    <t>Utilities (total)</t>
  </si>
  <si>
    <t xml:space="preserve">   Should equal EE1j above</t>
  </si>
  <si>
    <t>Total Utilitie</t>
  </si>
  <si>
    <t xml:space="preserve">   Source - EE1h above</t>
  </si>
  <si>
    <t>MM4</t>
  </si>
  <si>
    <t>MM5</t>
  </si>
  <si>
    <t>MM9</t>
  </si>
  <si>
    <t>MM10</t>
  </si>
  <si>
    <t>MM11</t>
  </si>
  <si>
    <t>U3- Total Restricted Assets</t>
  </si>
  <si>
    <t>ZZ2 - Total FTEs</t>
  </si>
  <si>
    <t xml:space="preserve">ZZ3 - Law Enforcement FTEs (sworn offices and others)  </t>
  </si>
  <si>
    <t>DD3b - GARB/GA/GO "Double Barrel" PFC/AIF Debt</t>
  </si>
  <si>
    <t>DD5a - Commercial Paper/Interim Financing Debt</t>
  </si>
  <si>
    <t>DD5b</t>
  </si>
  <si>
    <t>DD5b - GARB/GA/GO &amp; "Double Barrel" PFC/AIF Debt</t>
  </si>
  <si>
    <t>DD5c</t>
  </si>
  <si>
    <t>DD5c - Stand Alone PFC/AIF- Canada Debt (100% PFC)</t>
  </si>
  <si>
    <t>DD5d</t>
  </si>
  <si>
    <t>DD5d - Special Facility Debt (on Balance Sheet)</t>
  </si>
  <si>
    <t>DD5e</t>
  </si>
  <si>
    <t>DD5e - Other Debt</t>
  </si>
  <si>
    <t>DD5g</t>
  </si>
  <si>
    <t>DD6b - GARB/GA/GO  "Double Barrel" PFC/AIF Debt</t>
  </si>
  <si>
    <t>DD9a - Senior Fixed Rate Debt – Fitch</t>
  </si>
  <si>
    <t>DD9b - Senior Fixed Rate Debt – S&amp;P</t>
  </si>
  <si>
    <t>DD9c - Senior Fixed Rate Debt – Moody's</t>
  </si>
  <si>
    <t>DD9d - Senior Fixed Rate Debt – Kroll</t>
  </si>
  <si>
    <t>DD10a - Variable Rate Debt (CP/VRDO) – Fitch</t>
  </si>
  <si>
    <t>DD10b - Variable Rate Debt (CP/VRDO) – S&amp;P</t>
  </si>
  <si>
    <t>DD10c - Variable Rate Debt (CP/VRDO) – Moody's</t>
  </si>
  <si>
    <t>DD10d - Variable Rate Debt (CP/VRDO) – Kroll</t>
  </si>
  <si>
    <t>EE1c - Operating Costs-Transportation Costs (bus &amp; rail operations and maintenance)</t>
  </si>
  <si>
    <t>EE1cp - Op. Costs-Transportation Costs (bus &amp; rail operations and maintenance)-Percent of Total</t>
  </si>
  <si>
    <t>EE1d - Operating Costs-Police, Security Guard Expenses (airport and contracted)</t>
  </si>
  <si>
    <t>EE1dp - Op. Costs-Police, Security Guard Expenses (airport and contracted)-Percent of Total</t>
  </si>
  <si>
    <t>EE1e - Operating Costs-Firefighting Costs (both airport &amp; contracted Fire fighters)</t>
  </si>
  <si>
    <t>EE1ep - Op. Costs-Firefighting Costs (both airport &amp; contracted Fire fighters)-Percent of Total</t>
  </si>
  <si>
    <t>EE1f - Operating Costs-Snow and Ice Removal</t>
  </si>
  <si>
    <t>EE1fp - Op. Costs-Snow and Ice RemovalPercent of Total</t>
  </si>
  <si>
    <t>EE1g - Operating Costs-Marketing, Sales &amp; Advertising</t>
  </si>
  <si>
    <t>EE1gp - Op. Costs-Marketing, Sales &amp; Advertising-Percent of Total</t>
  </si>
  <si>
    <t>EE1h - Operating Costs-Parking</t>
  </si>
  <si>
    <t>EE1hp - Op. Costs-Parking-Percent of Total</t>
  </si>
  <si>
    <t>EE1i - Operating Costs-Administrative (finance, HR, legal, executive, procurement, etc)</t>
  </si>
  <si>
    <t>EE1ip - Op. Costs-Administrative (finance, HR, legal, executive, procurement, etc)-Percent of Total</t>
  </si>
  <si>
    <t>EE1j - Utilities (total)- Cost</t>
  </si>
  <si>
    <t>EE1jp - Utilities (total) -Percent of Total</t>
  </si>
  <si>
    <t>EE1k - Operating Costs-Other(including environmental)</t>
  </si>
  <si>
    <t>EE1kp - Op. Costs-Other(including environmental)-Percent of Total</t>
  </si>
  <si>
    <t>EE9 - Firefighting Costs (both airport &amp; contracted Fire fighters)</t>
  </si>
  <si>
    <t>EE10 - Aircraft Operations</t>
  </si>
  <si>
    <t>EE11 - Firefighting Cost per Aircraft Operation</t>
  </si>
  <si>
    <t>EE12 - Firefighting Total Labor Costs</t>
  </si>
  <si>
    <t>EE13a</t>
  </si>
  <si>
    <t>EE13a - Maintenance Total Labor Costs - Airport</t>
  </si>
  <si>
    <t>EE13b</t>
  </si>
  <si>
    <t>EE13b - Maintenance Total Labor Costs-Contract</t>
  </si>
  <si>
    <t>EE13c</t>
  </si>
  <si>
    <t>EE13c - Maintenance Total Labor Costs-Total</t>
  </si>
  <si>
    <t>EE14a</t>
  </si>
  <si>
    <t>EE14a - Maintenance Overtime Labor Costs - Airport</t>
  </si>
  <si>
    <t>EE14b</t>
  </si>
  <si>
    <t>EE14b - Maintenance Overtime Labor Costs-Contract</t>
  </si>
  <si>
    <t>EE14c</t>
  </si>
  <si>
    <t>EE14c - Maintenance Overtime Labor Costs-Total</t>
  </si>
  <si>
    <t>EE15a</t>
  </si>
  <si>
    <t>EE15a - Overtime as a Percentage of Total Maintenance Labor Costs - Airport</t>
  </si>
  <si>
    <t>EE15b</t>
  </si>
  <si>
    <t>EE15b - Overtime as a Percentage of Total Maintenance Labor Costs-Contract</t>
  </si>
  <si>
    <t>EE15c</t>
  </si>
  <si>
    <t>EE15c - Overtime as a Percentage of Total Maintenance Labor Costs-Total</t>
  </si>
  <si>
    <t>EE16a</t>
  </si>
  <si>
    <t>EE16a - Terminal Utilities - Cost</t>
  </si>
  <si>
    <t>EE16b</t>
  </si>
  <si>
    <t>EE16b - Terminal Utilities- Terminal Sq. Ft</t>
  </si>
  <si>
    <t>EE16c</t>
  </si>
  <si>
    <t>EE16c - Terminal Utilities-Cost/Sq. Ft</t>
  </si>
  <si>
    <t>EE17a - Terminal Maintenance - Cost</t>
  </si>
  <si>
    <t>EE17b - Terminal Maintenance- Terminal Sq. Ft</t>
  </si>
  <si>
    <t>EE17c - Terminal Maintenance-Cost/Sq. Ft</t>
  </si>
  <si>
    <t>EE18a - Terminal Custodial - Cost</t>
  </si>
  <si>
    <t>EE18b - Terminal Custodial-Terminal Sq. Ft</t>
  </si>
  <si>
    <t>EE18c - Terminal Custodial-Cost/Sq. Ft</t>
  </si>
  <si>
    <t>EE19a - Total Commercial Terminal - Cost</t>
  </si>
  <si>
    <t>EE19b - Total Commercial Terminal-Terminal Sq. Ft</t>
  </si>
  <si>
    <t>EE19c - Total Commercial Terminal- Cost/Sq. Ft</t>
  </si>
  <si>
    <t>EE20a - Total(Elevator,Escalator, Moving Sidewalk System Maintenance) - Cost</t>
  </si>
  <si>
    <t>EE20b - Total(Elevator,Escalator, Moving Sidewalk System Maintenance)-Units</t>
  </si>
  <si>
    <t>EE20c - Total(Elevator,Escalator, Moving Sidewalk System Maintenance)-Cost/Unit</t>
  </si>
  <si>
    <t>EE21a - Total Vehicle Maintenance - Cost</t>
  </si>
  <si>
    <t>EE21b - Total Vehicle Maintenance- Units</t>
  </si>
  <si>
    <t>EE21c - Total Vehicle Maintenance- Cost/Unit</t>
  </si>
  <si>
    <t>EE22 - Grounds Maintenance Costs</t>
  </si>
  <si>
    <t>EE23 - Total Acreage Not Under Roof</t>
  </si>
  <si>
    <t>EE24 - Grounds Maintenance Costs per Acre</t>
  </si>
  <si>
    <t>EE25 - Total Costs of Snow Removal &amp; Ice Treatments for AOA</t>
  </si>
  <si>
    <t>EE26 - Total AOA Area (in Acres)</t>
  </si>
  <si>
    <t>EE27 - Snow/Ice Removal Costs per Acre</t>
  </si>
  <si>
    <t>EE29 - Operationg and Maintenance Costs per Public Parking Space</t>
  </si>
  <si>
    <t>EE28 - Public Parking Operation Costs</t>
  </si>
  <si>
    <t>EE30 - Number of Public Parking Exit Transactions</t>
  </si>
  <si>
    <t>EE31 - Originating and Destination Passengers</t>
  </si>
  <si>
    <t>EE32 - Public Parking Exit Transactions per O&amp;D Passenger</t>
  </si>
  <si>
    <t>EE33 - Total Utilities</t>
  </si>
  <si>
    <t>MM4 - Total Airfreight Cargo Short Tonnage (excludes mail, short ton = 2,000lbs)</t>
  </si>
  <si>
    <t>MM5 - Number of non stop destinations from the airlines serving airport</t>
  </si>
  <si>
    <t>MM13 - Realized Coverage Ratio- Senior Debt (based on bond document calc. for past fiscal year)</t>
  </si>
  <si>
    <t>MM14 - Realized Coverage Ratio - Subordinate Debt</t>
  </si>
  <si>
    <t>MM15 - Total Off-Balance Sheet Debt</t>
  </si>
  <si>
    <t>MM16 - TOTAL Taxi Trips</t>
  </si>
  <si>
    <t>MM17 - TOTAL TNC Trips</t>
  </si>
  <si>
    <t>MM18-Total Number of TNC Pick-ups</t>
  </si>
  <si>
    <t>MM19-Rate Charged of TNC Pick-ups (input "0" if no charges)</t>
  </si>
  <si>
    <t>MM20-Total Number of TNC Drop-offs</t>
  </si>
  <si>
    <t>MM21-Rate Charged of TNC Drop-offs (input "0" if no charges)</t>
  </si>
  <si>
    <t>MM22 - Number of Other Ground Transportation Mode (i.e. limos/shuttles) Trips</t>
  </si>
  <si>
    <t>MM23 - TOTAL Ground Transportation Trips</t>
  </si>
  <si>
    <t>MM24a</t>
  </si>
  <si>
    <t>MM24a - Food and Beverage- Income to Airport</t>
  </si>
  <si>
    <t>MM24b</t>
  </si>
  <si>
    <t>MM24b - Food and Beverage-Gross Sales</t>
  </si>
  <si>
    <t>MM24c</t>
  </si>
  <si>
    <t>MM24c - Food and Beverage- Square footage</t>
  </si>
  <si>
    <t>MM24d</t>
  </si>
  <si>
    <t>MM24d - Food and Beverage-Income Per Square Foot</t>
  </si>
  <si>
    <t>MM24e</t>
  </si>
  <si>
    <t>MM24e - Food and Beverage- Gross sales per Square Foot</t>
  </si>
  <si>
    <t>MM24f</t>
  </si>
  <si>
    <t xml:space="preserve">MM24f - Food and Beverage- Enplanement </t>
  </si>
  <si>
    <t>MM24g</t>
  </si>
  <si>
    <t>MM24g - Food and Beverage- Income per Enplanement</t>
  </si>
  <si>
    <t>MM24h</t>
  </si>
  <si>
    <t>MM24h - Food and Beverage-Sales per Enplanement</t>
  </si>
  <si>
    <t>MM25a</t>
  </si>
  <si>
    <t>MM25a - Retail - Income to Airport</t>
  </si>
  <si>
    <t>MM25b</t>
  </si>
  <si>
    <t>MM25b - Retail -Gross Sales</t>
  </si>
  <si>
    <t>MM25c</t>
  </si>
  <si>
    <t>MM25c - Retail  Square Footage</t>
  </si>
  <si>
    <t>MM25d</t>
  </si>
  <si>
    <t>MM25d - Retail -Income Per Square Foot</t>
  </si>
  <si>
    <t>MM25e</t>
  </si>
  <si>
    <t>MM25e - Retail- Gross sales per square foot</t>
  </si>
  <si>
    <t>MM25f</t>
  </si>
  <si>
    <t xml:space="preserve">MM25f - Retail - Enplanement </t>
  </si>
  <si>
    <t>MM25g</t>
  </si>
  <si>
    <t>MM25g - Retail- Income per enplanement</t>
  </si>
  <si>
    <t>MM25h</t>
  </si>
  <si>
    <t>MM25h - Retail - Sales per Enplanement</t>
  </si>
  <si>
    <t>MM26c</t>
  </si>
  <si>
    <t>MM26d</t>
  </si>
  <si>
    <t>MM26e</t>
  </si>
  <si>
    <t>MM26f</t>
  </si>
  <si>
    <t>MM26g</t>
  </si>
  <si>
    <t>MM26h</t>
  </si>
  <si>
    <t>MM26a - Duty Free - Income to Airport</t>
  </si>
  <si>
    <t>MM26b - Duty Free-Gross Sales</t>
  </si>
  <si>
    <t>MM26c - Duty Free- Square Footage</t>
  </si>
  <si>
    <t>MM26d - Duty Free-Income Per Square Foot</t>
  </si>
  <si>
    <t>MM26e - Duty Free- Gross sales per square foot</t>
  </si>
  <si>
    <t xml:space="preserve">MM26f -  Duty Free- International Enplanement </t>
  </si>
  <si>
    <t>MM26g - Duty Free- Income per International Enplanement</t>
  </si>
  <si>
    <t>MM26h - Duty Free- Sales per International Enplanement</t>
  </si>
  <si>
    <t>MM27a - Services/Other Terminal Concessions - Income to Airport</t>
  </si>
  <si>
    <t>MM27b - Services/Other Terminal Concessions-Gross Sales</t>
  </si>
  <si>
    <t>MM27c</t>
  </si>
  <si>
    <t>MM27c - Services/Other Terminal Concessions-Square Footage</t>
  </si>
  <si>
    <t>MM27d</t>
  </si>
  <si>
    <t>MM27d - Services/Other Terminal Concessions-Income Per Square Foot</t>
  </si>
  <si>
    <t>MM27e</t>
  </si>
  <si>
    <t>MM27e - Services/Other Terminal Concessions-Gross sales per square foot</t>
  </si>
  <si>
    <t>MM27f</t>
  </si>
  <si>
    <t>MM27f - Services/Other Terminal Concessions-Enplanement</t>
  </si>
  <si>
    <t>MM27g</t>
  </si>
  <si>
    <t>MM27g - Services/Other Terminal Concessions-Income per enplanement</t>
  </si>
  <si>
    <t>MM27h</t>
  </si>
  <si>
    <t>MM27h - Services/Other Terminal Concessions-Sales per Enplanement</t>
  </si>
  <si>
    <t>MM28a</t>
  </si>
  <si>
    <t>MM28a - Total Terminal Concessions - Income to Airport</t>
  </si>
  <si>
    <t>MM28b</t>
  </si>
  <si>
    <t>MM28b - Total Terminal Concessions-Gross Sales</t>
  </si>
  <si>
    <t>MM28c</t>
  </si>
  <si>
    <t>MM28c - Total Terminal Concessions- Square Footage</t>
  </si>
  <si>
    <t>MM28d</t>
  </si>
  <si>
    <t>MM28d - Total Terminal Concessions- Income Per Square Foot</t>
  </si>
  <si>
    <t>MM28e</t>
  </si>
  <si>
    <t>MM28e - Total Terminal Concessions-Gross sales per square foot</t>
  </si>
  <si>
    <t>MM28f</t>
  </si>
  <si>
    <t xml:space="preserve">MM28f - Total Terminal Concessions-Enplanement </t>
  </si>
  <si>
    <t>MM28g</t>
  </si>
  <si>
    <t>MM28g - Total Terminal Concessions- Income per Enplanement</t>
  </si>
  <si>
    <t>MM28h</t>
  </si>
  <si>
    <t>MM28h - Total Terminal Concessions- Sales per Enplanement</t>
  </si>
  <si>
    <t>MM29a</t>
  </si>
  <si>
    <t>MM29a - On-Airport Rental Car Revenue - Income to Airport</t>
  </si>
  <si>
    <t>MM29b</t>
  </si>
  <si>
    <t>MM29b - On-Airport Rental Car Revenue - Gross Sales</t>
  </si>
  <si>
    <t>MM30a - Off-Airport Rental Car Revenue - Income to Airport</t>
  </si>
  <si>
    <t>MM30b - Off-Airport Rental Car Revenue - Gross Sales</t>
  </si>
  <si>
    <t>MM31a - Total Rental Car - Income to Airport</t>
  </si>
  <si>
    <t>MM31b - Total Rental Car - Gross Sales</t>
  </si>
  <si>
    <t>MM32a - On-Airport Hotels - Income to Airport</t>
  </si>
  <si>
    <t>MM32b - On-Airport Hotels - Gross Sales</t>
  </si>
  <si>
    <t>MM33a - Concessions Outside of Terminals - Income to Airport</t>
  </si>
  <si>
    <t>MM33b - Concessions Outside of Terminals - Gross Sales</t>
  </si>
  <si>
    <t>MM34a - Other Concessions - Income to Airport</t>
  </si>
  <si>
    <t>MM34b - Other Concessions - Gross Sales</t>
  </si>
  <si>
    <t>MM35a - Total Other Concessions - Income to Airport</t>
  </si>
  <si>
    <t>MM35b - Total Other Concessions - Gross Sales</t>
  </si>
  <si>
    <t>MM36a - Totals(MM28+MM31+MM35) - Income to Airport</t>
  </si>
  <si>
    <t>MM36b - Totals(MM28+MM31+MM35) - Gross Sales</t>
  </si>
  <si>
    <t>GG6 -Do you have an Airline Agreement</t>
  </si>
  <si>
    <t>GG8 - Year Airline Agreement Expire</t>
  </si>
  <si>
    <t>GG9 - Types of Airlinr Agreements</t>
  </si>
  <si>
    <t>GG10- Does your airport have a profit sharing arrangment?</t>
  </si>
  <si>
    <t>GG11- City</t>
  </si>
  <si>
    <t>GG11 - County</t>
  </si>
  <si>
    <t>GG11 - State</t>
  </si>
  <si>
    <t>GG11 - Region</t>
  </si>
  <si>
    <t>GG11 - Airport Authority</t>
  </si>
  <si>
    <t>GG11 - Port Authority</t>
  </si>
  <si>
    <t>GG11- Other</t>
  </si>
  <si>
    <t>GG12 - Total Runways</t>
  </si>
  <si>
    <t>GG13 - Total acres owned by Airport</t>
  </si>
  <si>
    <t>GG14 - Number of on-Airport Hotel(s)</t>
  </si>
  <si>
    <t>GG15 - Hotel 1 - Operated under Concession or Management fee?</t>
  </si>
  <si>
    <t>GG15 - Hotel 2 - Operated under Concession or Management fee?</t>
  </si>
  <si>
    <t>GG16 - Does the Airport have snow removal operations</t>
  </si>
  <si>
    <t>GG18 - Shuttle buses for parking operations</t>
  </si>
  <si>
    <t>GG18 - Number of Vehicles</t>
  </si>
  <si>
    <t>GG19 - Shuttle buses between terminals</t>
  </si>
  <si>
    <t>GG19 - Number of Vehicles</t>
  </si>
  <si>
    <t>GG20 - Percent of Capital costs paid by airport - Terminal Area</t>
  </si>
  <si>
    <t>GG20 - Percent of capital costs paid by airline - Terminal Area</t>
  </si>
  <si>
    <t>GG21 - Percent of Capital costs paid by airport - Airfield Area</t>
  </si>
  <si>
    <t>GG22 - Percent of  Capotal costs paid by airport - All other area</t>
  </si>
  <si>
    <t>GG21 - Percent of Capital costs paid by airline - Airfield Area</t>
  </si>
  <si>
    <t>GG22 - Percent of  Capotal costs paid by airline - All other area</t>
  </si>
  <si>
    <t>GG23 - Owned by Airport - Number of loading/jet bridges</t>
  </si>
  <si>
    <t>GG23 - Owned by Airlines - Number of loading/jet bridges</t>
  </si>
  <si>
    <t>GG23 - Total - Number of loading/jet bridges</t>
  </si>
  <si>
    <r>
      <t>Number of total passenger gates</t>
    </r>
    <r>
      <rPr>
        <sz val="10"/>
        <color rgb="FFFF0000"/>
        <rFont val="Arial"/>
        <family val="2"/>
      </rPr>
      <t xml:space="preserve"> (including ground-loaded gates)</t>
    </r>
  </si>
  <si>
    <t>GG24 - Owned by Airport - Number of total passenger gates</t>
  </si>
  <si>
    <t>GG24 - Owned by Airlines - Number of total passenger gates</t>
  </si>
  <si>
    <t>GG24 - Total - Number of total passenger gates</t>
  </si>
  <si>
    <t>GG24a - Does Airport have Loading Bridge Charges</t>
  </si>
  <si>
    <t>GG27 - Totals/Weighted Average - Terminal Sq. Ft</t>
  </si>
  <si>
    <t>GG27 - Totals/Weighted Average - Janitorial Services</t>
  </si>
  <si>
    <t>GG27 - Totals/Weighted Average - Facilities Maintenance</t>
  </si>
  <si>
    <t>GG27 - Totals/Weighted Average - Loading/Jet Bridge Maintenance</t>
  </si>
  <si>
    <t>GG27 - Totals/Weighted Average - Baggage Maintenance and Operations</t>
  </si>
  <si>
    <t>GG27 - Totals/Weighted Average - Ramp Operations</t>
  </si>
  <si>
    <t>GG27 - Totals/Weighted Average - Common Use Cute/Cuss Maintenance</t>
  </si>
  <si>
    <t>GG27 - Totals/Weighted Average - Information Display (FIDS/GIDS) Maintenance</t>
  </si>
  <si>
    <t>GG28 - Number of Spaces in/on top of garage/structure(s)</t>
  </si>
  <si>
    <t>GG29 - Number of Spaces in surface lots</t>
  </si>
  <si>
    <t>GG30 - Total Number of public parking spaces</t>
  </si>
  <si>
    <t>GG31 - Is on airport parking management outsourced</t>
  </si>
  <si>
    <t>GG32 - If yes, is this an management or concession agreement?</t>
  </si>
  <si>
    <t>GG33 - Does airport have a consolidated Rental Car Facility</t>
  </si>
  <si>
    <t>GG35 - If yes, what is the amount of CFC?</t>
  </si>
  <si>
    <t>GG36 - If yes, what type of CFC? (daily or transaction based)</t>
  </si>
  <si>
    <t>GG37 - Is there a Customer Transportation Charge (CTC)? (yes/no)</t>
  </si>
  <si>
    <t>GG38 - If yes, what is the amount</t>
  </si>
  <si>
    <t>GG39 - If yes, what type of CTC? (daily or transaction based)</t>
  </si>
  <si>
    <t>GG41 - The amount of Air service incentive credits/rebates</t>
  </si>
  <si>
    <t>GG42 - What is your CBP/FIS Fee per Passenger (input "0" if none)</t>
  </si>
  <si>
    <t>GG40 - The mount of PFC per passenger</t>
  </si>
  <si>
    <t>GG24a</t>
  </si>
  <si>
    <r>
      <t>The amount of  PFC per passenger</t>
    </r>
    <r>
      <rPr>
        <sz val="10"/>
        <color rgb="FFFF0000"/>
        <rFont val="Arial"/>
        <family val="2"/>
      </rPr>
      <t xml:space="preserve"> (input "0" if no PFC charges)</t>
    </r>
  </si>
  <si>
    <t>Large</t>
  </si>
  <si>
    <t>Medium</t>
  </si>
  <si>
    <t>Small</t>
  </si>
  <si>
    <t>Non-hub</t>
  </si>
  <si>
    <r>
      <t xml:space="preserve">Is the hotel operated under a </t>
    </r>
    <r>
      <rPr>
        <b/>
        <sz val="10"/>
        <rFont val="Arial"/>
        <family val="2"/>
      </rPr>
      <t>Management</t>
    </r>
    <r>
      <rPr>
        <sz val="10"/>
        <rFont val="Arial"/>
        <family val="2"/>
      </rPr>
      <t xml:space="preserve"> fee or a Concession fee (</t>
    </r>
    <r>
      <rPr>
        <sz val="10"/>
        <color rgb="FFFF0000"/>
        <rFont val="Arial"/>
        <family val="2"/>
      </rPr>
      <t>skip if no on-airport hotel; answer for Top 2 if more than 2 hotels</t>
    </r>
    <r>
      <rPr>
        <sz val="10"/>
        <rFont val="Arial"/>
        <family val="2"/>
      </rPr>
      <t>)</t>
    </r>
  </si>
  <si>
    <t>Functional Expense Distribution - Operating Expenses - High Level</t>
  </si>
  <si>
    <t>U3a</t>
  </si>
  <si>
    <t>U3a - External Restricted debt reserves</t>
  </si>
  <si>
    <t>U3b</t>
  </si>
  <si>
    <t>U3b - Other Restricted debt reserves</t>
  </si>
  <si>
    <t>D1a</t>
  </si>
  <si>
    <t>FBO Revenue: Contract or Sponsor Operated (non-fuel sales related)</t>
  </si>
  <si>
    <t>D1b</t>
  </si>
  <si>
    <t>FBO Revenue: Sales of Fuel and Related Revenue</t>
  </si>
  <si>
    <t xml:space="preserve">  FBO Revenue: Contract or Sponsor Operated </t>
  </si>
  <si>
    <t>D1a - FBO Revenue: Contract or Sponsor Operated (non-fuel sales related)</t>
  </si>
  <si>
    <t>D1b - FBO Revenue: Sales of Fuel and Related Revenue</t>
  </si>
  <si>
    <t>Net Debt Service</t>
  </si>
  <si>
    <t>Does Airport have Loading Bridge Charges?</t>
  </si>
  <si>
    <t>Total FTEs (ZZ1+ contractors that are not paid by airport)</t>
  </si>
  <si>
    <t>Externally Restricted Assets</t>
  </si>
  <si>
    <t>Number of Taxi Pick-Up Trips</t>
  </si>
  <si>
    <t xml:space="preserve">  (Only count trips that the airport receives revenue for)</t>
  </si>
  <si>
    <t>Number of Taxi Drop-Off Trips</t>
  </si>
  <si>
    <t>MM16a</t>
  </si>
  <si>
    <t>MM16b</t>
  </si>
  <si>
    <t>MM16a - Pick-Up Taxi Trips</t>
  </si>
  <si>
    <t>MM16b - Drop-off Taxi Trips</t>
  </si>
  <si>
    <t>K1a - Total Enplanement</t>
  </si>
  <si>
    <t>K1b - Total Passenger Airline Operation</t>
  </si>
  <si>
    <t>K1c - Total Operation</t>
  </si>
  <si>
    <t>K5p</t>
  </si>
  <si>
    <t xml:space="preserve">K5p - Percent of Total Revenue </t>
  </si>
  <si>
    <t>K11-10p</t>
  </si>
  <si>
    <t xml:space="preserve">K11-10p - Percentage of Total Revenue </t>
  </si>
  <si>
    <t>K19 - Net Debt Outsanding</t>
  </si>
  <si>
    <t>K20 - Total Annual Debt Service</t>
  </si>
  <si>
    <t>K21 - Net Debt Service</t>
  </si>
  <si>
    <t>K22 - Unrestricted Cash Reserves (# days)</t>
  </si>
  <si>
    <t xml:space="preserve">K23a - Senior Fixed Rate Debt - Fitch </t>
  </si>
  <si>
    <t>K23b</t>
  </si>
  <si>
    <t>KK23b</t>
  </si>
  <si>
    <t>K23b - Senior Fixed Rate Debt - S&amp;P</t>
  </si>
  <si>
    <t>K23c - Senior Fixed Rate Debt - Moodys</t>
  </si>
  <si>
    <t xml:space="preserve">K24a - Variable Rate Debt (CP/VRDO) - Fitch </t>
  </si>
  <si>
    <t>K24b</t>
  </si>
  <si>
    <t>KK24b</t>
  </si>
  <si>
    <t>K24b -  Variable Rate Debt (CP/VRDO) - S&amp;P</t>
  </si>
  <si>
    <t>K24c - Variable Rate Debt (CP/VRDO) - Moodys</t>
  </si>
  <si>
    <t>K25 - On Airport parking revenue per parking space</t>
  </si>
  <si>
    <t>K26 - On airport parking revenue per enplanement</t>
  </si>
  <si>
    <r>
      <t xml:space="preserve">Number of on-Airport Hotel(s)  </t>
    </r>
    <r>
      <rPr>
        <b/>
        <sz val="10"/>
        <color indexed="10"/>
        <rFont val="Arial"/>
        <family val="2"/>
      </rPr>
      <t>("0" if none)</t>
    </r>
  </si>
  <si>
    <t>Restricted Assets (including PFC and CFC)</t>
  </si>
  <si>
    <t xml:space="preserve">  Externally Restricted debt reserves</t>
  </si>
  <si>
    <t xml:space="preserve">  Other Externally Restricted debt reserves</t>
  </si>
  <si>
    <t>Total Restricted Assets</t>
  </si>
  <si>
    <t xml:space="preserve">- This version of survey form allows you to first enter FAA Form 127 data to auto-populate some fields in ACI survey tabs. </t>
  </si>
  <si>
    <r>
      <t xml:space="preserve">- The other version of the survey form (version B), allows you to </t>
    </r>
    <r>
      <rPr>
        <b/>
        <sz val="12"/>
        <rFont val="Arial"/>
        <family val="2"/>
      </rPr>
      <t>first enter data in ACI survey tabs to automatically fill out FAA Form 127 (</t>
    </r>
    <r>
      <rPr>
        <b/>
        <sz val="12"/>
        <color theme="7"/>
        <rFont val="Arial"/>
        <family val="2"/>
      </rPr>
      <t>purple</t>
    </r>
    <r>
      <rPr>
        <b/>
        <sz val="12"/>
        <rFont val="Arial"/>
        <family val="2"/>
      </rPr>
      <t xml:space="preserve"> </t>
    </r>
    <r>
      <rPr>
        <b/>
        <sz val="12"/>
        <color theme="7"/>
        <rFont val="Arial"/>
        <family val="2"/>
      </rPr>
      <t>tab</t>
    </r>
    <r>
      <rPr>
        <b/>
        <sz val="12"/>
        <rFont val="Arial"/>
        <family val="2"/>
      </rPr>
      <t>)</t>
    </r>
    <r>
      <rPr>
        <sz val="12"/>
        <rFont val="Arial"/>
        <family val="2"/>
      </rPr>
      <t>. Please contact ACI-NA if you would like the other version.</t>
    </r>
  </si>
  <si>
    <t>CBP/FIS Fees</t>
  </si>
  <si>
    <t xml:space="preserve">   Source - EE1d above</t>
  </si>
  <si>
    <t xml:space="preserve">   Source - EE1e above</t>
  </si>
  <si>
    <r>
      <t xml:space="preserve">   Utilities:  Total </t>
    </r>
    <r>
      <rPr>
        <sz val="10"/>
        <color indexed="10"/>
        <rFont val="Arial"/>
        <family val="2"/>
      </rPr>
      <t>(E18 on "ACI Detailed Exp." page)</t>
    </r>
  </si>
  <si>
    <t>U4 - Total Net Assets</t>
  </si>
  <si>
    <t xml:space="preserve">U5 - Unrestricted Cash Reserves (# days)   </t>
  </si>
  <si>
    <t>Residual</t>
  </si>
  <si>
    <r>
      <t>Actual vs. Budgeted Capital Expenditures</t>
    </r>
    <r>
      <rPr>
        <sz val="10"/>
        <color indexed="10"/>
        <rFont val="Arial"/>
        <family val="2"/>
      </rPr>
      <t xml:space="preserve"> (T8 / T7)</t>
    </r>
  </si>
  <si>
    <r>
      <t xml:space="preserve">Budgeted Capital Expenditures: </t>
    </r>
    <r>
      <rPr>
        <sz val="10"/>
        <rFont val="Arial"/>
        <family val="2"/>
      </rPr>
      <t>total CIP budget</t>
    </r>
  </si>
  <si>
    <r>
      <t xml:space="preserve">Actual Capital Expenditures:  </t>
    </r>
    <r>
      <rPr>
        <sz val="10"/>
        <rFont val="Arial"/>
        <family val="2"/>
      </rPr>
      <t>amount of approved CIP budget actually spent</t>
    </r>
  </si>
  <si>
    <r>
      <t xml:space="preserve">Actual vs. Budgeted Capital Expenditures: </t>
    </r>
    <r>
      <rPr>
        <sz val="10"/>
        <rFont val="Arial"/>
        <family val="2"/>
      </rPr>
      <t xml:space="preserve"> (T8 / T7)</t>
    </r>
  </si>
  <si>
    <t xml:space="preserve">DD1h - Total Percent </t>
  </si>
  <si>
    <t xml:space="preserve">DD2h - Total Percent </t>
  </si>
  <si>
    <t xml:space="preserve">DD3h - Total Percent </t>
  </si>
  <si>
    <t xml:space="preserve">DD4h - Total Percent </t>
  </si>
  <si>
    <t xml:space="preserve">DD5h - Total Percent </t>
  </si>
  <si>
    <t xml:space="preserve">DD6h - Total Percent </t>
  </si>
  <si>
    <t xml:space="preserve">DD7h - Total Percent </t>
  </si>
  <si>
    <t xml:space="preserve">DD8h - Total Percent </t>
  </si>
  <si>
    <t>DD1g - Total Debt Outstanding</t>
  </si>
  <si>
    <t>DD2g - Total Net Debt Outstanding to be repaid from Airport Revenue Base</t>
  </si>
  <si>
    <t>DD4g - Total Variable Rate Debt</t>
  </si>
  <si>
    <t>DD5g - Total Debt</t>
  </si>
  <si>
    <t>DD6g - Total Debt Service</t>
  </si>
  <si>
    <t>DD7g - Total Offsets to Debt Service</t>
  </si>
  <si>
    <t>DD8g - Total Net Debt Service paid from Airport Revenue Base (DD6+DD7)</t>
  </si>
  <si>
    <t>DD3g - Total Fixed Rate Debt</t>
  </si>
  <si>
    <t>DD1h</t>
  </si>
  <si>
    <t>DD2h</t>
  </si>
  <si>
    <t>DD3h</t>
  </si>
  <si>
    <t>DD4h</t>
  </si>
  <si>
    <t>DD5h</t>
  </si>
  <si>
    <t>DD6h</t>
  </si>
  <si>
    <t>DD7h</t>
  </si>
  <si>
    <t>DD8h</t>
  </si>
  <si>
    <t>GG7 - Term(s) of current airline agreement</t>
  </si>
  <si>
    <t>EconAffairs@airportscouncil.org</t>
  </si>
  <si>
    <t>and drop lists with predefined options in Sections 2, 4, and 10.</t>
  </si>
  <si>
    <t>***Please do not alter this questionnaire form by adding columns, rows and/or deleting items.***</t>
  </si>
  <si>
    <t>2.1.1</t>
  </si>
  <si>
    <t>International Passengers:</t>
  </si>
  <si>
    <t>Remote stands (class C aircraft or higher)</t>
  </si>
  <si>
    <r>
      <t xml:space="preserve">Individual car parking spaces </t>
    </r>
    <r>
      <rPr>
        <i/>
        <sz val="10"/>
        <color rgb="FF002060"/>
        <rFont val="Arial"/>
        <family val="2"/>
      </rPr>
      <t>(excluding employee parking spaces)</t>
    </r>
  </si>
  <si>
    <t>Non-Current Assets</t>
  </si>
  <si>
    <t>Current Liabilities</t>
  </si>
  <si>
    <t>Non-Current Liabilities</t>
  </si>
  <si>
    <t>Long -term debt</t>
  </si>
  <si>
    <t>Capital and Replacement Expenditure (CAPEX &amp; REPEX)</t>
  </si>
  <si>
    <t xml:space="preserve">Performance Indicators </t>
  </si>
  <si>
    <t>To ensure the accuarcy of the data, please confirm the following:</t>
  </si>
  <si>
    <t>Duty-free concessions per International Passenger</t>
  </si>
  <si>
    <t>ROCE</t>
  </si>
  <si>
    <t>ROIC</t>
  </si>
  <si>
    <t>EBITDA margin</t>
  </si>
  <si>
    <t xml:space="preserve">Net profit margin </t>
  </si>
  <si>
    <t>Glossary of terms</t>
  </si>
  <si>
    <t>Note - The following terms are described as they apply in the context of the ACI Airport Economics Report.</t>
  </si>
  <si>
    <t xml:space="preserve">This list is not exhaustive. </t>
  </si>
  <si>
    <r>
      <rPr>
        <b/>
        <sz val="10"/>
        <rFont val="Arial"/>
        <family val="2"/>
      </rPr>
      <t>Air bridge (jet bridge) –</t>
    </r>
    <r>
      <rPr>
        <sz val="10"/>
        <rFont val="Arial"/>
        <family val="2"/>
      </rPr>
      <t xml:space="preserve">  An enclosed, movable connector which extends from an airport terminal</t>
    </r>
  </si>
  <si>
    <t>gate to an aircraft.</t>
  </si>
  <si>
    <r>
      <rPr>
        <b/>
        <sz val="10"/>
        <rFont val="Arial"/>
        <family val="2"/>
      </rPr>
      <t xml:space="preserve">Aircraft movement </t>
    </r>
    <r>
      <rPr>
        <sz val="10"/>
        <rFont val="Arial"/>
        <family val="2"/>
      </rPr>
      <t>– Take-offs and landings at an airport. For airport traffic purposes one arrival</t>
    </r>
  </si>
  <si>
    <t>and one departure are counted as two movements.</t>
  </si>
  <si>
    <r>
      <rPr>
        <b/>
        <sz val="10"/>
        <rFont val="Arial"/>
        <family val="2"/>
      </rPr>
      <t>Airside</t>
    </r>
    <r>
      <rPr>
        <sz val="10"/>
        <rFont val="Arial"/>
        <family val="2"/>
      </rPr>
      <t xml:space="preserve"> – Parts of an airport accessible to aircraft, including runways, taxiways and ramps. Within</t>
    </r>
  </si>
  <si>
    <t>a terminal it defines the area nearest the aircraft, the boundary of which is the security check, and</t>
  </si>
  <si>
    <t>customs and passport control for international airports.</t>
  </si>
  <si>
    <r>
      <rPr>
        <b/>
        <sz val="10"/>
        <rFont val="Arial"/>
        <family val="2"/>
      </rPr>
      <t>Amortization</t>
    </r>
    <r>
      <rPr>
        <sz val="10"/>
        <rFont val="Arial"/>
        <family val="2"/>
      </rPr>
      <t xml:space="preserve"> – The gradual extinguishment of the cost of an asset by periodic (annual) charges</t>
    </r>
  </si>
  <si>
    <t>to expenses, usually applicable to intangible assets (e.g., development costs).</t>
  </si>
  <si>
    <r>
      <rPr>
        <b/>
        <sz val="10"/>
        <rFont val="Arial"/>
        <family val="2"/>
      </rPr>
      <t>Apron</t>
    </r>
    <r>
      <rPr>
        <sz val="10"/>
        <rFont val="Arial"/>
        <family val="2"/>
      </rPr>
      <t xml:space="preserve"> – A defined area, on a land aerodrome, intended to accommodate aircraft for purposes of</t>
    </r>
  </si>
  <si>
    <t>loading or unloading passengers, mail or cargo, fuelling, parking or maintenance.</t>
  </si>
  <si>
    <r>
      <t xml:space="preserve">Capital costs – </t>
    </r>
    <r>
      <rPr>
        <sz val="10"/>
        <rFont val="Arial"/>
        <family val="2"/>
      </rPr>
      <t>Total cost of financing the airport's infrastructure, including interest</t>
    </r>
    <r>
      <rPr>
        <b/>
        <sz val="10"/>
        <rFont val="Arial"/>
        <family val="2"/>
      </rPr>
      <t xml:space="preserve"> </t>
    </r>
    <r>
      <rPr>
        <sz val="10"/>
        <rFont val="Arial"/>
        <family val="2"/>
      </rPr>
      <t>on outstanding</t>
    </r>
  </si>
  <si>
    <t>debt, depreciation/amortization of assets, and other costs such as long-term leases and capital</t>
  </si>
  <si>
    <t>repayment plans.</t>
  </si>
  <si>
    <r>
      <t xml:space="preserve">Capital expenditure (CAPEX) – </t>
    </r>
    <r>
      <rPr>
        <sz val="10"/>
        <rFont val="Arial"/>
        <family val="2"/>
      </rPr>
      <t>Funds used by an airport operator for the acquisition</t>
    </r>
    <r>
      <rPr>
        <b/>
        <sz val="10"/>
        <rFont val="Arial"/>
        <family val="2"/>
      </rPr>
      <t>,</t>
    </r>
  </si>
  <si>
    <t>construction or improvement of fixed assets such as land and buildings. This type of outlay is</t>
  </si>
  <si>
    <t>made by airports to maintain or increase the scope of their operations and is allocated for a</t>
  </si>
  <si>
    <t>specific time period. These expenditures can include everything from repairing a roof to building a</t>
  </si>
  <si>
    <t>new terminal building or runway.</t>
  </si>
  <si>
    <r>
      <rPr>
        <b/>
        <sz val="10"/>
        <rFont val="Arial"/>
        <family val="2"/>
      </rPr>
      <t xml:space="preserve">Cargo </t>
    </r>
    <r>
      <rPr>
        <sz val="10"/>
        <color theme="1"/>
        <rFont val="Arial"/>
        <family val="2"/>
      </rPr>
      <t>– Sum of Freight and mail, measured in metric tonnes, loaded or unloaded at an airport.</t>
    </r>
  </si>
  <si>
    <t>Has the same meaning as embarking (enplaning) and disembarking (deplaning) passengers.</t>
  </si>
  <si>
    <r>
      <t xml:space="preserve">Cash – </t>
    </r>
    <r>
      <rPr>
        <sz val="10"/>
        <rFont val="Arial"/>
        <family val="2"/>
      </rPr>
      <t xml:space="preserve">In </t>
    </r>
    <r>
      <rPr>
        <sz val="10"/>
        <color theme="1"/>
        <rFont val="Arial"/>
        <family val="2"/>
      </rPr>
      <t xml:space="preserve">accounting it denotes cash on hand (e.g. petty cash and cash not yet </t>
    </r>
    <r>
      <rPr>
        <sz val="10"/>
        <rFont val="Arial"/>
        <family val="2"/>
      </rPr>
      <t>deposited to</t>
    </r>
  </si>
  <si>
    <t>the bank) and demand deposits held in banks and similar accounts that can be used in payment</t>
  </si>
  <si>
    <t>of obligations.</t>
  </si>
  <si>
    <r>
      <t xml:space="preserve">Cash equivalents – </t>
    </r>
    <r>
      <rPr>
        <sz val="10"/>
        <color theme="1"/>
        <rFont val="Arial"/>
        <family val="2"/>
      </rPr>
      <t xml:space="preserve">Very liquid short-term investments, usually maturing </t>
    </r>
    <r>
      <rPr>
        <sz val="10"/>
        <rFont val="Arial"/>
        <family val="2"/>
      </rPr>
      <t>in 90 days or less.</t>
    </r>
  </si>
  <si>
    <r>
      <t xml:space="preserve">Charges – </t>
    </r>
    <r>
      <rPr>
        <sz val="10"/>
        <color theme="1"/>
        <rFont val="Arial"/>
        <family val="2"/>
      </rPr>
      <t xml:space="preserve">Levies that are designed and applied specifically to recover the costs </t>
    </r>
  </si>
  <si>
    <t>of providing facilities and services for civil aviation.</t>
  </si>
  <si>
    <r>
      <t xml:space="preserve">Aircraft-related charges: </t>
    </r>
    <r>
      <rPr>
        <sz val="10"/>
        <rFont val="Arial"/>
        <family val="2"/>
      </rPr>
      <t>charges that are related directly to the handling an aircraft</t>
    </r>
  </si>
  <si>
    <t>at an airport and are typically applied per aircraft landing/take-off/movement and are</t>
  </si>
  <si>
    <t>based on an aircraft weight/size formula.</t>
  </si>
  <si>
    <t xml:space="preserve">Aircraft-related charges include: landing, parking, boarding bridge, noise </t>
  </si>
  <si>
    <t>and environmental, navaid and others.</t>
  </si>
  <si>
    <r>
      <t xml:space="preserve">Passenger-related charges: </t>
    </r>
    <r>
      <rPr>
        <sz val="10"/>
        <rFont val="Arial"/>
        <family val="2"/>
      </rPr>
      <t>charges that are related directly to handling passengers</t>
    </r>
  </si>
  <si>
    <t>at an airport are typically levied on a per passenger basis.</t>
  </si>
  <si>
    <t>Passenger-related charges include: passenger charges including Airport Improvement</t>
  </si>
  <si>
    <t>Fees (AIF) and Passenger Facility Charges (PFC), security charges, transfer/transit</t>
  </si>
  <si>
    <t>charges, and others.</t>
  </si>
  <si>
    <r>
      <t xml:space="preserve">Concession – </t>
    </r>
    <r>
      <rPr>
        <sz val="10"/>
        <rFont val="Arial"/>
        <family val="2"/>
      </rPr>
      <t xml:space="preserve"> The right to operate a certain commercial activity at the airport, commonly</t>
    </r>
    <r>
      <rPr>
        <b/>
        <sz val="10"/>
        <rFont val="Arial"/>
        <family val="2"/>
      </rPr>
      <t xml:space="preserve"> </t>
    </r>
    <r>
      <rPr>
        <sz val="10"/>
        <rFont val="Arial"/>
        <family val="2"/>
      </rPr>
      <t>on an</t>
    </r>
  </si>
  <si>
    <t>exclusive basis and usually at a specified location.</t>
  </si>
  <si>
    <r>
      <t>Current assets –</t>
    </r>
    <r>
      <rPr>
        <sz val="10"/>
        <color theme="1"/>
        <rFont val="Arial"/>
        <family val="2"/>
      </rPr>
      <t xml:space="preserve"> Assets that are expected to be consumed or converted </t>
    </r>
    <r>
      <rPr>
        <sz val="10"/>
        <rFont val="Arial"/>
        <family val="2"/>
      </rPr>
      <t>into cash in the near</t>
    </r>
  </si>
  <si>
    <t>future, typically one year or less.</t>
  </si>
  <si>
    <r>
      <t xml:space="preserve">Current liabilities – </t>
    </r>
    <r>
      <rPr>
        <sz val="10"/>
        <color theme="1"/>
        <rFont val="Arial"/>
        <family val="2"/>
      </rPr>
      <t>Short-term obligations – such as accounts payable, wages</t>
    </r>
    <r>
      <rPr>
        <b/>
        <sz val="10"/>
        <rFont val="Arial"/>
        <family val="2"/>
      </rPr>
      <t xml:space="preserve"> </t>
    </r>
    <r>
      <rPr>
        <sz val="10"/>
        <rFont val="Arial"/>
        <family val="2"/>
      </rPr>
      <t>payable, or</t>
    </r>
  </si>
  <si>
    <t>accrued liabilities – that are expected to be settled in the near future, typically one year or less.</t>
  </si>
  <si>
    <r>
      <rPr>
        <b/>
        <sz val="10"/>
        <rFont val="Arial"/>
        <family val="2"/>
      </rPr>
      <t xml:space="preserve">Debt outstanding </t>
    </r>
    <r>
      <rPr>
        <sz val="10"/>
        <rFont val="Arial"/>
        <family val="2"/>
      </rPr>
      <t>– Total debt, both short-term and long-term, still unpaid.</t>
    </r>
  </si>
  <si>
    <r>
      <rPr>
        <b/>
        <sz val="10"/>
        <rFont val="Arial"/>
        <family val="2"/>
      </rPr>
      <t xml:space="preserve">Depreciation of assets </t>
    </r>
    <r>
      <rPr>
        <sz val="10"/>
        <rFont val="Arial"/>
        <family val="2"/>
      </rPr>
      <t>– The decrease in the value of an asset due to wear and tear through</t>
    </r>
  </si>
  <si>
    <t>use, action of the elements, inadequacy or obsolescence, normally over a predetermined period</t>
  </si>
  <si>
    <t>of time (depreciation period/book life of the asset).</t>
  </si>
  <si>
    <r>
      <rPr>
        <b/>
        <sz val="10"/>
        <rFont val="Arial"/>
        <family val="2"/>
      </rPr>
      <t xml:space="preserve">Economic oversight </t>
    </r>
    <r>
      <rPr>
        <sz val="10"/>
        <rFont val="Arial"/>
        <family val="2"/>
      </rPr>
      <t>– The function by which a State supervises operational and commercial</t>
    </r>
  </si>
  <si>
    <t>practices of an airport. See ICAO's Airport Economics Manual, Chapter 1 Section C for additional</t>
  </si>
  <si>
    <t>information.</t>
  </si>
  <si>
    <r>
      <rPr>
        <b/>
        <sz val="10"/>
        <rFont val="Arial"/>
        <family val="2"/>
      </rPr>
      <t xml:space="preserve">Fixed assets – </t>
    </r>
    <r>
      <rPr>
        <sz val="10"/>
        <color theme="1"/>
        <rFont val="Arial"/>
        <family val="2"/>
      </rPr>
      <t>consist of land, buildings (e.g. runways, terminals, etc.), machinery,</t>
    </r>
    <r>
      <rPr>
        <sz val="10"/>
        <rFont val="Arial"/>
        <family val="2"/>
      </rPr>
      <t xml:space="preserve"> tools and </t>
    </r>
  </si>
  <si>
    <t xml:space="preserve">equipment of all kinds, trucks, furnishings and so on used in the day-to-day operations of a </t>
  </si>
  <si>
    <t>business. Unlike current assets which are converted by successive steps into cash, the value of</t>
  </si>
  <si>
    <t>fixed assets to a company lies in their use in producing goods and services for sale, rather than</t>
  </si>
  <si>
    <t>their sale value. The expected benefits of the asset usually extend beyond a year and they are</t>
  </si>
  <si>
    <t>not intended for immediate sale.</t>
  </si>
  <si>
    <r>
      <rPr>
        <b/>
        <sz val="10"/>
        <rFont val="Arial"/>
        <family val="2"/>
      </rPr>
      <t xml:space="preserve">Gate </t>
    </r>
    <r>
      <rPr>
        <sz val="10"/>
        <color theme="1"/>
        <rFont val="Arial"/>
        <family val="2"/>
      </rPr>
      <t>– Aircraft parking position on the terminal ramp (apron) usually</t>
    </r>
    <r>
      <rPr>
        <sz val="10"/>
        <rFont val="Arial"/>
        <family val="2"/>
      </rPr>
      <t xml:space="preserve"> connected to the terminal by</t>
    </r>
  </si>
  <si>
    <t>a loading bridge. Gates are typically defined to include positions large enough for narrowbody or</t>
  </si>
  <si>
    <t>larger aircraft; smaller positions used for regional jets or turboprops are typically counted</t>
  </si>
  <si>
    <t>separately.</t>
  </si>
  <si>
    <r>
      <t>Ground handling revenues –</t>
    </r>
    <r>
      <rPr>
        <sz val="10"/>
        <rFont val="Arial"/>
        <family val="2"/>
      </rPr>
      <t xml:space="preserve"> Fees charged by an airport for passenger and ground handling</t>
    </r>
  </si>
  <si>
    <t xml:space="preserve">services such as passenger check-in, loading and unloading of baggage and and freight, aircraft </t>
  </si>
  <si>
    <t xml:space="preserve">servicing (e.g. aircraft cleaning). Excludes fuelling charges. Ground handling infrastructure fees </t>
  </si>
  <si>
    <t>are charged by an airport company for the use of baggage and cargo handling systems and</t>
  </si>
  <si>
    <t>infrastructure or similar.</t>
  </si>
  <si>
    <r>
      <rPr>
        <b/>
        <sz val="10"/>
        <rFont val="Arial"/>
        <family val="2"/>
      </rPr>
      <t>Impairment</t>
    </r>
    <r>
      <rPr>
        <sz val="10"/>
        <rFont val="Arial"/>
        <family val="2"/>
      </rPr>
      <t xml:space="preserve"> – Permanent reduction of asset's value as a result of an unusual event.</t>
    </r>
  </si>
  <si>
    <r>
      <rPr>
        <b/>
        <sz val="10"/>
        <rFont val="Arial"/>
        <family val="2"/>
      </rPr>
      <t>Landing charges/fees</t>
    </r>
    <r>
      <rPr>
        <sz val="10"/>
        <color theme="1"/>
        <rFont val="Arial"/>
        <family val="2"/>
      </rPr>
      <t xml:space="preserve"> – Fees charged to aircraft owners and operators for the</t>
    </r>
    <r>
      <rPr>
        <sz val="10"/>
        <rFont val="Arial"/>
        <family val="2"/>
      </rPr>
      <t xml:space="preserve"> use of runways,</t>
    </r>
  </si>
  <si>
    <t xml:space="preserve">taxiways, landing strips, runway protection zones, and clearways. Does not include fees for </t>
  </si>
  <si>
    <t>parking aircraft.</t>
  </si>
  <si>
    <r>
      <rPr>
        <b/>
        <sz val="10"/>
        <rFont val="Arial"/>
        <family val="2"/>
      </rPr>
      <t>Landside</t>
    </r>
    <r>
      <rPr>
        <sz val="10"/>
        <rFont val="Arial"/>
        <family val="2"/>
      </rPr>
      <t xml:space="preserve"> – The part of an airport farthest from the aircraft, the boundary of which is the security</t>
    </r>
  </si>
  <si>
    <t>check. At international terminals the boundary is also determined by passport and custom control</t>
  </si>
  <si>
    <t>zones. The landside area includes parking lots, public transportation, access roads and train</t>
  </si>
  <si>
    <t>stations where available.</t>
  </si>
  <si>
    <r>
      <rPr>
        <b/>
        <sz val="10"/>
        <rFont val="Arial"/>
        <family val="2"/>
      </rPr>
      <t>Maintenance</t>
    </r>
    <r>
      <rPr>
        <sz val="10"/>
        <color theme="1"/>
        <rFont val="Arial"/>
        <family val="2"/>
      </rPr>
      <t xml:space="preserve"> – Refers to any one or combination of overhaul, repair, inspection, </t>
    </r>
    <r>
      <rPr>
        <sz val="10"/>
        <rFont val="Arial"/>
        <family val="2"/>
      </rPr>
      <t>replacement,</t>
    </r>
  </si>
  <si>
    <t>preservation, modification or defect rectification of airport infrastructure (excludes contracted</t>
  </si>
  <si>
    <t>services).</t>
  </si>
  <si>
    <r>
      <rPr>
        <b/>
        <sz val="10"/>
        <rFont val="Arial"/>
        <family val="2"/>
      </rPr>
      <t>Non-current assets</t>
    </r>
    <r>
      <rPr>
        <sz val="10"/>
        <color theme="1"/>
        <rFont val="Arial"/>
        <family val="2"/>
      </rPr>
      <t xml:space="preserve"> – Assets that are expected to benefit the company over an </t>
    </r>
    <r>
      <rPr>
        <sz val="10"/>
        <rFont val="Arial"/>
        <family val="2"/>
      </rPr>
      <t xml:space="preserve">extended period </t>
    </r>
  </si>
  <si>
    <t>of time (usually more than one year).</t>
  </si>
  <si>
    <r>
      <rPr>
        <b/>
        <sz val="10"/>
        <rFont val="Arial"/>
        <family val="2"/>
      </rPr>
      <t xml:space="preserve">Non-operating income </t>
    </r>
    <r>
      <rPr>
        <sz val="10"/>
        <color theme="1"/>
        <rFont val="Arial"/>
        <family val="2"/>
      </rPr>
      <t>– Gains (or losses) from sources not related to the</t>
    </r>
    <r>
      <rPr>
        <sz val="10"/>
        <rFont val="Arial"/>
        <family val="2"/>
      </rPr>
      <t xml:space="preserve"> core business</t>
    </r>
  </si>
  <si>
    <t>of the airport (aeronautical and non-aeronautical). Non-operating revenues include such</t>
  </si>
  <si>
    <t>items as interest income, grants and subsidies, property or asset sales, currency exchange,</t>
  </si>
  <si>
    <t>and other atypical gains or losses.</t>
  </si>
  <si>
    <r>
      <rPr>
        <b/>
        <sz val="10"/>
        <rFont val="Arial"/>
        <family val="2"/>
      </rPr>
      <t xml:space="preserve">Operating aeronautical revenues </t>
    </r>
    <r>
      <rPr>
        <sz val="10"/>
        <rFont val="Arial"/>
        <family val="2"/>
      </rPr>
      <t xml:space="preserve">– Revenue generated from sources that are directly </t>
    </r>
  </si>
  <si>
    <t>associated with the aeronautical use of airport. These include various aircraft-related (landing,</t>
  </si>
  <si>
    <t>parking, aerobridge, etc.), and passenger-related (passenger service, security, etc.) charges as</t>
  </si>
  <si>
    <t xml:space="preserve">well as cargo charges and terminal area rentals—revenue earned from aeronautical use of the </t>
  </si>
  <si>
    <t>terminal facilities and ground space for the purpose of moving passengers and their baggage</t>
  </si>
  <si>
    <t>(paid by the airlines to the airport). Aeronautical revenue sources include ground handling user</t>
  </si>
  <si>
    <t>fees (if provided by the airport) and all other miscellaneous charges of aeronautical nature.</t>
  </si>
  <si>
    <r>
      <rPr>
        <b/>
        <sz val="10"/>
        <rFont val="Arial"/>
        <family val="2"/>
      </rPr>
      <t>Operating expenses</t>
    </r>
    <r>
      <rPr>
        <sz val="10"/>
        <color theme="1"/>
        <rFont val="Arial"/>
        <family val="2"/>
      </rPr>
      <t xml:space="preserve"> – Ordinary airport operating costs, including</t>
    </r>
    <r>
      <rPr>
        <sz val="10"/>
        <rFont val="Arial"/>
        <family val="2"/>
      </rPr>
      <t xml:space="preserve"> the following: personnel</t>
    </r>
  </si>
  <si>
    <t>compensation and benefits, communications and utilities, repairs and and maintenance,</t>
  </si>
  <si>
    <t>marketing, advertising and promotion, supplies and materials, contractual services, insurance,</t>
  </si>
  <si>
    <t>claims, and settlements. Includes administrative costs and allocated overhead costs. Excludes</t>
  </si>
  <si>
    <t>non-operating costs such as debt service and depreciation.</t>
  </si>
  <si>
    <r>
      <rPr>
        <b/>
        <sz val="10"/>
        <rFont val="Arial"/>
        <family val="2"/>
      </rPr>
      <t xml:space="preserve">Operating non-aeronautical revenues </t>
    </r>
    <r>
      <rPr>
        <sz val="10"/>
        <color theme="1"/>
        <rFont val="Arial"/>
        <family val="2"/>
      </rPr>
      <t>– Airport operating income</t>
    </r>
    <r>
      <rPr>
        <sz val="10"/>
        <rFont val="Arial"/>
        <family val="2"/>
      </rPr>
      <t xml:space="preserve"> that is not derived from the</t>
    </r>
  </si>
  <si>
    <t>aeronautical use of the airport. Includes revenues derived from concessions for food and beverage,</t>
  </si>
  <si>
    <t>retail, and advertising, rental cars, public and employee parking, hotel and ground transportation,</t>
  </si>
  <si>
    <t>as well as revenues from activities undertaken by airport, such as property and real estate rent of</t>
  </si>
  <si>
    <t>non-aeronautical nature.</t>
  </si>
  <si>
    <t xml:space="preserve">Ownership structure </t>
  </si>
  <si>
    <r>
      <t xml:space="preserve">Government owned and operated  – </t>
    </r>
    <r>
      <rPr>
        <sz val="10"/>
        <color theme="1"/>
        <rFont val="Arial"/>
        <family val="2"/>
      </rPr>
      <t>Up until the 1980s, this was the standard model</t>
    </r>
  </si>
  <si>
    <t>of governance for almost all commercial airports around the world. Airports are owned and</t>
  </si>
  <si>
    <t xml:space="preserve">operated by municipal, regional or federal government. </t>
  </si>
  <si>
    <r>
      <t xml:space="preserve">Government owned and privately operated – </t>
    </r>
    <r>
      <rPr>
        <sz val="10"/>
        <rFont val="Arial"/>
        <family val="2"/>
      </rPr>
      <t xml:space="preserve">In this governance model, the operation </t>
    </r>
  </si>
  <si>
    <t xml:space="preserve">of the government-owned airport is contracted out to a private firm for a specified period of </t>
  </si>
  <si>
    <t>time. Firms bid for the right to build an airport (or develop the airport, e.g., a new terminal)</t>
  </si>
  <si>
    <t xml:space="preserve">and then operate it for a period of time generally sufficient for the firm to recover the costs </t>
  </si>
  <si>
    <t xml:space="preserve">of the project and achieve a return on their investment, although the government retains </t>
  </si>
  <si>
    <t xml:space="preserve">long-term ownership of the airport. Such model is widely known as Build-Operate-Transfer </t>
  </si>
  <si>
    <t>with many existing variations thereof.</t>
  </si>
  <si>
    <r>
      <t xml:space="preserve">Not-for-profit – </t>
    </r>
    <r>
      <rPr>
        <sz val="10"/>
        <rFont val="Arial"/>
        <family val="2"/>
      </rPr>
      <t xml:space="preserve">The operations of the country’s largest airports are the responsibility of local </t>
    </r>
  </si>
  <si>
    <t xml:space="preserve">not-for-profit authorities. These authorities are responsible for the capital development of the </t>
  </si>
  <si>
    <t>airport, but the land itself remains under federal government ownership and is leased to the</t>
  </si>
  <si>
    <t>authority, in some cases requiring a rental payment.</t>
  </si>
  <si>
    <r>
      <t xml:space="preserve">Fully private airports – </t>
    </r>
    <r>
      <rPr>
        <sz val="10"/>
        <color theme="1"/>
        <rFont val="Arial"/>
        <family val="2"/>
      </rPr>
      <t>A number of governments have fully privatised some airports through</t>
    </r>
  </si>
  <si>
    <t>an Initial Public Offering (IPO) or a bidding process, where one investor or a consortium is</t>
  </si>
  <si>
    <t>selected to purchase the airport.</t>
  </si>
  <si>
    <r>
      <t xml:space="preserve">Partially privatized airports – </t>
    </r>
    <r>
      <rPr>
        <sz val="10"/>
        <color theme="1"/>
        <rFont val="Arial"/>
        <family val="2"/>
      </rPr>
      <t>The government has retained a controlling interest in the</t>
    </r>
  </si>
  <si>
    <t>airport ownership</t>
  </si>
  <si>
    <r>
      <t xml:space="preserve">Passengers – </t>
    </r>
    <r>
      <rPr>
        <sz val="10"/>
        <rFont val="Arial"/>
        <family val="2"/>
      </rPr>
      <t>In the context of the Airport Economics Survey, refers to terminal passengers,</t>
    </r>
  </si>
  <si>
    <t>both embarked (enplaned) and disembarked (deplaned), and excludes direct transit passengers</t>
  </si>
  <si>
    <r>
      <t>Regulatory till –</t>
    </r>
    <r>
      <rPr>
        <sz val="10"/>
        <rFont val="Arial"/>
        <family val="2"/>
      </rPr>
      <t xml:space="preserve"> The accounting approach used to describe how an airport recovers the full cost</t>
    </r>
  </si>
  <si>
    <t xml:space="preserve">associated with the airport and its essential non-aeronautical services. </t>
  </si>
  <si>
    <r>
      <rPr>
        <b/>
        <sz val="10"/>
        <rFont val="Arial"/>
        <family val="2"/>
      </rPr>
      <t>Single till –</t>
    </r>
    <r>
      <rPr>
        <sz val="10"/>
        <rFont val="Arial"/>
        <family val="2"/>
      </rPr>
      <t xml:space="preserve"> Under the single till approach, the full cost associated with an airport and</t>
    </r>
  </si>
  <si>
    <t>its essential ancillary services, including appropriate amounts for cost of capital and</t>
  </si>
  <si>
    <t>depreciation of assets, as well as the cost of maintenance and operation, and</t>
  </si>
  <si>
    <t>management and administration expenses, are included in the cost basis attributed to</t>
  </si>
  <si>
    <t>air traffic.  These costs are then adjusted to reflect non-aeronautical revenues that</t>
  </si>
  <si>
    <t>accrue to the airport.</t>
  </si>
  <si>
    <r>
      <rPr>
        <b/>
        <sz val="10"/>
        <rFont val="Arial"/>
        <family val="2"/>
      </rPr>
      <t>Dual till</t>
    </r>
    <r>
      <rPr>
        <sz val="10"/>
        <rFont val="Arial"/>
        <family val="2"/>
      </rPr>
      <t xml:space="preserve"> – Under the dual till approach, the full costs associated with the airport and its</t>
    </r>
  </si>
  <si>
    <t xml:space="preserve">essential ancillary services are allocated between the airport owner/operator and the </t>
  </si>
  <si>
    <r>
      <t xml:space="preserve">airport users. The costs allocated to air traffic include </t>
    </r>
    <r>
      <rPr>
        <b/>
        <sz val="10"/>
        <color theme="1"/>
        <rFont val="Arial"/>
        <family val="2"/>
      </rPr>
      <t>only</t>
    </r>
    <r>
      <rPr>
        <sz val="10"/>
        <color theme="1"/>
        <rFont val="Arial"/>
        <family val="2"/>
      </rPr>
      <t xml:space="preserve"> those costs associated with</t>
    </r>
  </si>
  <si>
    <t>the facilities that are actually used by the aircraft operators and end the end-users. No</t>
  </si>
  <si>
    <t>adjustment is made to this cost basis to reflect non-aeronautical revenues  accruing to</t>
  </si>
  <si>
    <t>the airport.</t>
  </si>
  <si>
    <r>
      <rPr>
        <b/>
        <sz val="10"/>
        <color theme="1"/>
        <rFont val="Arial"/>
        <family val="2"/>
      </rPr>
      <t>Hybrid till</t>
    </r>
    <r>
      <rPr>
        <sz val="10"/>
        <color theme="1"/>
        <rFont val="Arial"/>
        <family val="2"/>
      </rPr>
      <t xml:space="preserve"> – Under the hybrid till approach, the cost basis is established based on a</t>
    </r>
  </si>
  <si>
    <t>combination of the single-till and the dual-till approaches. For example, the airport</t>
  </si>
  <si>
    <t>owner/operator may choose to recover landing costs on the basis of the single-till</t>
  </si>
  <si>
    <t>approach while establishing terminal costs on the basis of the dual-till approach.</t>
  </si>
  <si>
    <r>
      <t xml:space="preserve">Revenues from airport-owned activities – </t>
    </r>
    <r>
      <rPr>
        <sz val="10"/>
        <rFont val="Arial"/>
        <family val="2"/>
      </rPr>
      <t xml:space="preserve">revenues generated through activities operated </t>
    </r>
  </si>
  <si>
    <t>directly by the airport company. These include airport owned car parking, property and real</t>
  </si>
  <si>
    <t>estate income or rent, utility recharges to tenants and all other revenues from activities</t>
  </si>
  <si>
    <t>undertaken by the airport.</t>
  </si>
  <si>
    <r>
      <rPr>
        <b/>
        <sz val="10"/>
        <rFont val="Arial"/>
        <family val="2"/>
      </rPr>
      <t xml:space="preserve">Revenues from concessions – </t>
    </r>
    <r>
      <rPr>
        <sz val="10"/>
        <rFont val="Arial"/>
        <family val="2"/>
      </rPr>
      <t>Payments that the airport authority charges the owner or</t>
    </r>
  </si>
  <si>
    <t>manager of an operation to conduct commercial activitities in the airport. Revenues from</t>
  </si>
  <si>
    <t>concessions are generated from commercial activities occuring within terminals and on airport</t>
  </si>
  <si>
    <t>land. Typically the concessionaire pays a fixed rental or concession fee plus additional income to</t>
  </si>
  <si>
    <t>the airport once a predetermined profit or turnover level has been reached by the concessionaire.</t>
  </si>
  <si>
    <t>Revenues from concessions include the following streams: retail, food and beverage, car parking,</t>
  </si>
  <si>
    <t>rental cars, advertising, fuel and oil, aviation catering services and others.</t>
  </si>
  <si>
    <r>
      <rPr>
        <b/>
        <sz val="10"/>
        <rFont val="Arial"/>
        <family val="2"/>
      </rPr>
      <t>Runway</t>
    </r>
    <r>
      <rPr>
        <sz val="10"/>
        <color theme="1"/>
        <rFont val="Arial"/>
        <family val="2"/>
      </rPr>
      <t xml:space="preserve"> – A defined rectangular area on a land aerodrome prepared for the landing </t>
    </r>
    <r>
      <rPr>
        <sz val="10"/>
        <rFont val="Arial"/>
        <family val="2"/>
      </rPr>
      <t>and take-off</t>
    </r>
  </si>
  <si>
    <t>of aircraft.</t>
  </si>
  <si>
    <r>
      <rPr>
        <b/>
        <sz val="10"/>
        <rFont val="Arial"/>
        <family val="2"/>
      </rPr>
      <t>Terminal</t>
    </r>
    <r>
      <rPr>
        <sz val="10"/>
        <color theme="1"/>
        <rFont val="Arial"/>
        <family val="2"/>
      </rPr>
      <t xml:space="preserve"> – The part of an aerodrome used for embarking or disembarking passengers or cargo.</t>
    </r>
  </si>
  <si>
    <r>
      <rPr>
        <b/>
        <sz val="10"/>
        <rFont val="Arial"/>
        <family val="2"/>
      </rPr>
      <t>Total operating revenue</t>
    </r>
    <r>
      <rPr>
        <sz val="10"/>
        <color theme="1"/>
        <rFont val="Arial"/>
        <family val="2"/>
      </rPr>
      <t xml:space="preserve"> – The sum of aeronautical and non-aeronautical</t>
    </r>
    <r>
      <rPr>
        <sz val="10"/>
        <rFont val="Arial"/>
        <family val="2"/>
      </rPr>
      <t xml:space="preserve"> operating revenue.</t>
    </r>
  </si>
  <si>
    <r>
      <rPr>
        <b/>
        <sz val="10"/>
        <rFont val="Arial"/>
        <family val="2"/>
      </rPr>
      <t xml:space="preserve">Weighted-average cost of capital (WACC) </t>
    </r>
    <r>
      <rPr>
        <sz val="10"/>
        <color theme="1"/>
        <rFont val="Arial"/>
        <family val="2"/>
      </rPr>
      <t>– A weighted average of the after-tax required rates</t>
    </r>
  </si>
  <si>
    <t>of return on a company’s common stock, preferred stock, and long-term debt, where the weights</t>
  </si>
  <si>
    <t>are the fraction of each source of financing in the company’s target capital structure.</t>
  </si>
  <si>
    <t>Government owned and operated (100%)</t>
  </si>
  <si>
    <t>Government owned and privately operated (including PPPs)</t>
  </si>
  <si>
    <t>Partially privatized airports (&lt;50% equity)</t>
  </si>
  <si>
    <t>Fully private (100% equity)</t>
  </si>
  <si>
    <t>Not-for-profit</t>
  </si>
  <si>
    <r>
      <t xml:space="preserve">Average Terminal Rental Rate: </t>
    </r>
    <r>
      <rPr>
        <b/>
        <sz val="10"/>
        <rFont val="Arial"/>
        <family val="2"/>
      </rPr>
      <t xml:space="preserve"> </t>
    </r>
    <r>
      <rPr>
        <sz val="10"/>
        <rFont val="Arial"/>
        <family val="2"/>
      </rPr>
      <t xml:space="preserve">per your Airport's terminal rate calculation, typically all terminal rents charged to airlines divided by total rented terminal square footage. </t>
    </r>
  </si>
  <si>
    <t>GG25 - Number of checkpoint locations (not lanes)</t>
  </si>
  <si>
    <t>GG26 - Number of checkpoint lanes</t>
  </si>
  <si>
    <t>U3(a)</t>
  </si>
  <si>
    <t>U3(b)</t>
  </si>
  <si>
    <t>DD6(g)</t>
  </si>
  <si>
    <t>DD8(g)</t>
  </si>
  <si>
    <t>Economic Affairs and Research Department</t>
  </si>
  <si>
    <t>Please send completed survey responses to EconAffairs@airportscouncil.org by:</t>
  </si>
  <si>
    <t>Is there a Customer Facility Charge (CFC)? (yes/no)</t>
  </si>
  <si>
    <t>GG34 - Is there a Customer Facility Charge (CFC)?</t>
  </si>
  <si>
    <r>
      <t xml:space="preserve">(c) Sq Footage </t>
    </r>
    <r>
      <rPr>
        <sz val="10"/>
        <rFont val="Arial"/>
        <family val="2"/>
      </rPr>
      <t>(including all allocated spaces, even not operational)</t>
    </r>
  </si>
  <si>
    <r>
      <t>Annual Aircraft Operations.</t>
    </r>
    <r>
      <rPr>
        <sz val="10"/>
        <color indexed="12"/>
        <rFont val="Arial"/>
        <family val="2"/>
      </rPr>
      <t xml:space="preserve">  </t>
    </r>
    <r>
      <rPr>
        <sz val="10"/>
        <rFont val="Arial"/>
        <family val="2"/>
      </rPr>
      <t>An aircraft operation is a take-off or landing.  This section reflects the total number of aircraft operation reported for the fiscal year being reported, including both commercial and non-commercial</t>
    </r>
  </si>
  <si>
    <r>
      <t>Snowfall for your area</t>
    </r>
    <r>
      <rPr>
        <sz val="10"/>
        <color indexed="10"/>
        <rFont val="Arial"/>
        <family val="2"/>
      </rPr>
      <t xml:space="preserve"> LAST FISCALYEAR </t>
    </r>
    <r>
      <rPr>
        <sz val="10"/>
        <rFont val="Arial"/>
        <family val="2"/>
      </rPr>
      <t>(in inches)</t>
    </r>
  </si>
  <si>
    <t>GG17 - Snowfall for your area Last Fiscal Year (in inches)</t>
  </si>
  <si>
    <r>
      <t>Security Reimbursements.</t>
    </r>
    <r>
      <rPr>
        <sz val="10"/>
        <color indexed="12"/>
        <rFont val="Arial"/>
        <family val="2"/>
      </rPr>
      <t xml:space="preserve"> </t>
    </r>
    <r>
      <rPr>
        <sz val="10"/>
        <rFont val="Arial"/>
        <family val="2"/>
      </rPr>
      <t xml:space="preserve"> Enter </t>
    </r>
    <r>
      <rPr>
        <u/>
        <sz val="10"/>
        <rFont val="Arial"/>
        <family val="2"/>
      </rPr>
      <t>reimbursements from airlines</t>
    </r>
    <r>
      <rPr>
        <sz val="10"/>
        <rFont val="Arial"/>
        <family val="2"/>
      </rPr>
      <t xml:space="preserve"> for </t>
    </r>
    <r>
      <rPr>
        <u/>
        <sz val="10"/>
        <rFont val="Arial"/>
        <family val="2"/>
      </rPr>
      <t>in terminal</t>
    </r>
    <r>
      <rPr>
        <sz val="10"/>
        <rFont val="Arial"/>
        <family val="2"/>
      </rPr>
      <t xml:space="preserve"> security services provided.  Note - If the airport receives security reimbursements from the TSA of other Federal Govt organization, this amount should be entered on line D5.</t>
    </r>
  </si>
  <si>
    <r>
      <t>Public Parking and Ground Transportation.</t>
    </r>
    <r>
      <rPr>
        <sz val="10"/>
        <color indexed="12"/>
        <rFont val="Arial"/>
        <family val="2"/>
      </rPr>
      <t xml:space="preserve"> </t>
    </r>
    <r>
      <rPr>
        <sz val="10"/>
        <rFont val="Arial"/>
        <family val="2"/>
      </rPr>
      <t xml:space="preserve"> This section represents revenues paid to the airport operator from parking operations and ground transportation services (e.g., taxis, limos, shuttles, Lyft, Uber).   THIS IS FOR PUBLIC PARKING ONLY.  Employee and tenant parking should be included in J4 - Other</t>
    </r>
  </si>
  <si>
    <r>
      <t xml:space="preserve">Total Passengers - Domestic. </t>
    </r>
    <r>
      <rPr>
        <b/>
        <sz val="10"/>
        <rFont val="Arial"/>
        <family val="2"/>
      </rPr>
      <t xml:space="preserve"> </t>
    </r>
    <r>
      <rPr>
        <sz val="10"/>
        <rFont val="Arial"/>
        <family val="2"/>
      </rPr>
      <t>Enter the number of domestic total passengers on this line as reported by the Airlines for the fiscal year being reported.</t>
    </r>
  </si>
  <si>
    <r>
      <t xml:space="preserve">Total Passengers - International.   </t>
    </r>
    <r>
      <rPr>
        <sz val="10"/>
        <rFont val="Arial"/>
        <family val="2"/>
      </rPr>
      <t>Enter the number of international total passengers on this line as reported by the Airlines for the fiscal year being reported.</t>
    </r>
  </si>
  <si>
    <r>
      <t>Full Time Equivalents.</t>
    </r>
    <r>
      <rPr>
        <sz val="10"/>
        <color indexed="12"/>
        <rFont val="Arial"/>
        <family val="2"/>
      </rPr>
      <t xml:space="preserve">   </t>
    </r>
    <r>
      <rPr>
        <sz val="10"/>
        <rFont val="Arial"/>
        <family val="2"/>
      </rPr>
      <t>This section was moved from ACI Misc tab to this tab to comply with new FAA Form 127.</t>
    </r>
  </si>
  <si>
    <r>
      <rPr>
        <b/>
        <sz val="6"/>
        <rFont val="Times New Roman"/>
        <family val="1"/>
      </rPr>
      <t>Unrestricted Cash and Investments</t>
    </r>
    <r>
      <rPr>
        <sz val="6"/>
        <rFont val="Times New Roman"/>
        <family val="1"/>
      </rPr>
      <t xml:space="preserve"> are cash and investments that have no externally imposed restrictions on their use. Unrestricted cash</t>
    </r>
  </si>
  <si>
    <t>and investments may be designated by airports for other commitments. To further understand unrestricted cash and investments,</t>
  </si>
  <si>
    <t xml:space="preserve">as well as other items in the Form 127, please refer to this entity's Comprehensive Annual Financial Report or contact the airport directly. </t>
  </si>
  <si>
    <r>
      <rPr>
        <b/>
        <sz val="6"/>
        <rFont val="Times New Roman"/>
        <family val="1"/>
      </rPr>
      <t>Paperwork Reduction ACT statement:</t>
    </r>
    <r>
      <rPr>
        <sz val="6"/>
        <rFont val="Times New Roman"/>
        <family val="1"/>
      </rPr>
      <t xml:space="preserve"> The information collected on this form facilitates the submission of financial summary data. Section</t>
    </r>
  </si>
  <si>
    <t>111(b) requires the Secretary of Transportation to issue a simplified format for reporting data applicable to Airports to assist in public understanding</t>
  </si>
  <si>
    <t xml:space="preserve">of airport finances and to provide information concerning the amount of revenue surplus, the amount of concession generated revenue, and </t>
  </si>
  <si>
    <t xml:space="preserve">other information required by the Secretary. The burden for each response is estimated to be 5 hours. Responses are required to obtain a benefit. </t>
  </si>
  <si>
    <t xml:space="preserve">No assurance of confidentiality is given. Please note that an agency may not conduct or sponsor, and a person is not required to respond to, a </t>
  </si>
  <si>
    <t xml:space="preserve">collection of information unless it displays a currently valid OMB number. The OMB control number associated with this collection is 2120-0569. </t>
  </si>
  <si>
    <t xml:space="preserve">FAA Form 5100-127 Previous editions are obsolete. </t>
  </si>
  <si>
    <t>- Complete all of the yellow tabs, and yellow cells in tab ACI World Survey.</t>
  </si>
  <si>
    <r>
      <rPr>
        <b/>
        <sz val="12"/>
        <rFont val="Arial"/>
        <family val="2"/>
      </rPr>
      <t xml:space="preserve">Purple </t>
    </r>
    <r>
      <rPr>
        <sz val="12"/>
        <rFont val="Arial"/>
        <family val="2"/>
      </rPr>
      <t>-  FAA Form 127 data</t>
    </r>
  </si>
  <si>
    <r>
      <rPr>
        <b/>
        <sz val="12"/>
        <rFont val="Arial"/>
        <family val="2"/>
      </rPr>
      <t>Blue</t>
    </r>
    <r>
      <rPr>
        <sz val="12"/>
        <rFont val="Arial"/>
        <family val="2"/>
      </rPr>
      <t xml:space="preserve"> - Key Performance Indicators (KPIs) for your airport.  It computes ratios of revenues, expenses and debt to passengers, passenger airline operations, and total operations. These tabs are auto-populated and calculated. You should review for reasonableness when you have completed the form.  </t>
    </r>
  </si>
  <si>
    <r>
      <t xml:space="preserve">What is your CBP/FIS fee per passenger </t>
    </r>
    <r>
      <rPr>
        <sz val="10"/>
        <color rgb="FFFF0000"/>
        <rFont val="Arial"/>
        <family val="2"/>
      </rPr>
      <t>(input "0" if none)</t>
    </r>
  </si>
  <si>
    <r>
      <t>- All of the worksheets are</t>
    </r>
    <r>
      <rPr>
        <b/>
        <sz val="12"/>
        <rFont val="Arial"/>
        <family val="2"/>
      </rPr>
      <t xml:space="preserve"> PASSWORD PROTECTED</t>
    </r>
    <r>
      <rPr>
        <sz val="12"/>
        <rFont val="Arial"/>
        <family val="2"/>
      </rPr>
      <t xml:space="preserve"> except for entry fields to ensure that the data remains consistent for upload into the database. IF you need to unprotect for some reason, the password to unprotect is </t>
    </r>
    <r>
      <rPr>
        <b/>
        <sz val="12"/>
        <color rgb="FFFF0000"/>
        <rFont val="Arial"/>
        <family val="2"/>
      </rPr>
      <t>aci</t>
    </r>
    <r>
      <rPr>
        <sz val="12"/>
        <rFont val="Arial"/>
        <family val="2"/>
      </rPr>
      <t xml:space="preserve">. </t>
    </r>
    <r>
      <rPr>
        <b/>
        <sz val="12"/>
        <rFont val="Arial"/>
        <family val="2"/>
      </rPr>
      <t>Please refrain from changing the formula.</t>
    </r>
  </si>
  <si>
    <r>
      <t xml:space="preserve">Vehicle Maintenance Costs </t>
    </r>
    <r>
      <rPr>
        <b/>
        <sz val="10"/>
        <color rgb="FFFF0000"/>
        <rFont val="Arial"/>
        <family val="2"/>
      </rPr>
      <t>(Contractual and In-House)</t>
    </r>
  </si>
  <si>
    <r>
      <rPr>
        <b/>
        <sz val="16"/>
        <color rgb="FFFF0000"/>
        <rFont val="Arial"/>
        <family val="2"/>
      </rPr>
      <t>FY2024</t>
    </r>
    <r>
      <rPr>
        <b/>
        <sz val="16"/>
        <color theme="1"/>
        <rFont val="Arial"/>
        <family val="2"/>
      </rPr>
      <t xml:space="preserve"> ACI-NA Airport Financial Benchmarking Survey</t>
    </r>
  </si>
  <si>
    <t>THANK YOU for taking the time to complete the ACI-NA survey for FY2024. Please read the following notes and instructions:</t>
  </si>
  <si>
    <r>
      <rPr>
        <sz val="12"/>
        <rFont val="Arial"/>
        <family val="2"/>
      </rPr>
      <t>-</t>
    </r>
    <r>
      <rPr>
        <b/>
        <sz val="12"/>
        <rFont val="Arial"/>
        <family val="2"/>
      </rPr>
      <t xml:space="preserve"> May 30, 2025</t>
    </r>
    <r>
      <rPr>
        <sz val="12"/>
        <rFont val="Arial"/>
        <family val="2"/>
      </rPr>
      <t xml:space="preserve"> Preliminary deadline, for inclusion in the preliminary results;</t>
    </r>
  </si>
  <si>
    <t>- June 2025 Preliminary results</t>
  </si>
  <si>
    <t>- October 2025 Final results</t>
  </si>
  <si>
    <r>
      <rPr>
        <u/>
        <sz val="10"/>
        <color rgb="FF002060"/>
        <rFont val="Arial"/>
        <family val="2"/>
      </rPr>
      <t>Note:</t>
    </r>
    <r>
      <rPr>
        <sz val="10"/>
        <color rgb="FF002060"/>
        <rFont val="Arial"/>
        <family val="2"/>
      </rPr>
      <t xml:space="preserve">  Certain questionnaire items require respondents to use check boxes and drop down lists. To respond to these items, please click on the appropriate option. </t>
    </r>
  </si>
  <si>
    <t xml:space="preserve">Airport identification </t>
  </si>
  <si>
    <t>IATA Code</t>
  </si>
  <si>
    <t>What regulatory till applies to your airport: single, hybrid or dual?</t>
  </si>
  <si>
    <t>Which form of economic oversight applies to your airport?</t>
  </si>
  <si>
    <t>What is the ownership structure of your airport(s) (i.e. share ownership)?</t>
  </si>
  <si>
    <t>If there is a private participation/involvement at your airports, please indicate the type:</t>
  </si>
  <si>
    <t xml:space="preserve">If applicable, what is the real pre-tax Weighted Average Cost of Capital (WACC) </t>
  </si>
  <si>
    <t>Does your airport provide an incentive scheme within your pricing structure</t>
  </si>
  <si>
    <t>Infrastructure</t>
  </si>
  <si>
    <t>2.1.2</t>
  </si>
  <si>
    <t>2.1.3</t>
  </si>
  <si>
    <t>2.1.3.1</t>
  </si>
  <si>
    <t>2.1.3.2</t>
  </si>
  <si>
    <t>2.1.3.3</t>
  </si>
  <si>
    <t>Please specify the number of:</t>
  </si>
  <si>
    <t>2.2.1</t>
  </si>
  <si>
    <t>2.2.2</t>
  </si>
  <si>
    <t>2.2.3</t>
  </si>
  <si>
    <t>2.2.4</t>
  </si>
  <si>
    <t>2.2.5</t>
  </si>
  <si>
    <t>2.2.5.1</t>
  </si>
  <si>
    <r>
      <rPr>
        <i/>
        <sz val="10"/>
        <color rgb="FF002060"/>
        <rFont val="Arial"/>
        <family val="2"/>
      </rPr>
      <t>of which:</t>
    </r>
    <r>
      <rPr>
        <sz val="10"/>
        <color rgb="FF002060"/>
        <rFont val="Arial"/>
        <family val="2"/>
      </rPr>
      <t xml:space="preserve"> Duty-free shops</t>
    </r>
  </si>
  <si>
    <t>2.2.6</t>
  </si>
  <si>
    <t xml:space="preserve">Insourced </t>
  </si>
  <si>
    <t xml:space="preserve">Outsourced </t>
  </si>
  <si>
    <t>Income Statement</t>
  </si>
  <si>
    <t xml:space="preserve">Total Airport Revenue </t>
  </si>
  <si>
    <t xml:space="preserve">Operating Aeronautical Revenue </t>
  </si>
  <si>
    <t>4.1.1</t>
  </si>
  <si>
    <t>4.1.1.1</t>
  </si>
  <si>
    <t>4.1.1.2</t>
  </si>
  <si>
    <t>4.1.1.3</t>
  </si>
  <si>
    <t>4.1.1.4</t>
  </si>
  <si>
    <r>
      <t xml:space="preserve">Other aircraft-related charges </t>
    </r>
    <r>
      <rPr>
        <i/>
        <sz val="10"/>
        <color rgb="FF002060"/>
        <rFont val="Arial"/>
        <family val="2"/>
      </rPr>
      <t>(e.g. de-icing, etc.)</t>
    </r>
  </si>
  <si>
    <t>4.1.2</t>
  </si>
  <si>
    <t>4.1.2.1</t>
  </si>
  <si>
    <r>
      <t xml:space="preserve">Passenger charges </t>
    </r>
    <r>
      <rPr>
        <i/>
        <sz val="10"/>
        <color rgb="FF002060"/>
        <rFont val="Arial"/>
        <family val="2"/>
      </rPr>
      <t>(AIF and PFC included)</t>
    </r>
  </si>
  <si>
    <t>4.1.2.2</t>
  </si>
  <si>
    <t>4.1.2.3</t>
  </si>
  <si>
    <t>4.1.2.4</t>
  </si>
  <si>
    <r>
      <t xml:space="preserve">Other passenger-related charges </t>
    </r>
    <r>
      <rPr>
        <i/>
        <sz val="10"/>
        <color rgb="FF002060"/>
        <rFont val="Arial"/>
        <family val="2"/>
      </rPr>
      <t>(e.g. PRM)</t>
    </r>
  </si>
  <si>
    <t>4.1.3</t>
  </si>
  <si>
    <t>4.1.4</t>
  </si>
  <si>
    <t>4.1.5</t>
  </si>
  <si>
    <t xml:space="preserve">Ground Handling Revenue </t>
  </si>
  <si>
    <t>4.2.1</t>
  </si>
  <si>
    <r>
      <t>Ground handling concession revenue</t>
    </r>
    <r>
      <rPr>
        <i/>
        <sz val="10"/>
        <color rgb="FF002060"/>
        <rFont val="Arial"/>
        <family val="2"/>
      </rPr>
      <t xml:space="preserve"> (outsourced - paid by ground handling companies)</t>
    </r>
  </si>
  <si>
    <t>4.2.2</t>
  </si>
  <si>
    <r>
      <t xml:space="preserve">Ground handling charges </t>
    </r>
    <r>
      <rPr>
        <i/>
        <sz val="10"/>
        <color rgb="FF002060"/>
        <rFont val="Arial"/>
        <family val="2"/>
      </rPr>
      <t>(insourced - service provided by airport company)</t>
    </r>
  </si>
  <si>
    <t>4.2.3</t>
  </si>
  <si>
    <r>
      <t xml:space="preserve">Other ground handling revenue </t>
    </r>
    <r>
      <rPr>
        <i/>
        <sz val="10"/>
        <color rgb="FF002060"/>
        <rFont val="Arial"/>
        <family val="2"/>
      </rPr>
      <t>(e.g. infrastructure related; CUTE; etc.)</t>
    </r>
  </si>
  <si>
    <t xml:space="preserve">Operating Non-Aeronautical Revenue </t>
  </si>
  <si>
    <t>4.3.1</t>
  </si>
  <si>
    <r>
      <t xml:space="preserve">Revenue from concessions </t>
    </r>
    <r>
      <rPr>
        <i/>
        <sz val="10"/>
        <color rgb="FF002060"/>
        <rFont val="Arial"/>
        <family val="2"/>
      </rPr>
      <t>(excl. 6.2.1 ground handling concession)</t>
    </r>
  </si>
  <si>
    <t>4.3.1.1</t>
  </si>
  <si>
    <r>
      <t xml:space="preserve">Retail </t>
    </r>
    <r>
      <rPr>
        <i/>
        <sz val="10"/>
        <color rgb="FF002060"/>
        <rFont val="Arial"/>
        <family val="2"/>
      </rPr>
      <t>(includes 6.3.1.1.1 Duty-free)</t>
    </r>
  </si>
  <si>
    <t>4.3.1.1.1</t>
  </si>
  <si>
    <t>of which:  Duty-free concessions</t>
  </si>
  <si>
    <t>4.3.1.2</t>
  </si>
  <si>
    <t>4.3.1.3</t>
  </si>
  <si>
    <t>4.3.1.4</t>
  </si>
  <si>
    <t>4.3.1.5</t>
  </si>
  <si>
    <t>4.3.1.6</t>
  </si>
  <si>
    <t>4.3.2</t>
  </si>
  <si>
    <t xml:space="preserve">Revenue from airport operated activities </t>
  </si>
  <si>
    <t>4.3.2.1</t>
  </si>
  <si>
    <t>Car parking - airport owned</t>
  </si>
  <si>
    <t>4.3.2.2</t>
  </si>
  <si>
    <t xml:space="preserve">Property and real estate income or rent </t>
  </si>
  <si>
    <t>4.3.2.3</t>
  </si>
  <si>
    <r>
      <t xml:space="preserve">Utility recharges </t>
    </r>
    <r>
      <rPr>
        <i/>
        <sz val="10"/>
        <color rgb="FF002060"/>
        <rFont val="Arial"/>
        <family val="2"/>
      </rPr>
      <t>(e.g. water, electricity, etc.)</t>
    </r>
  </si>
  <si>
    <t>4.3.2.4</t>
  </si>
  <si>
    <t>4.3.3</t>
  </si>
  <si>
    <t xml:space="preserve">Other operating non-aeronautical revenues </t>
  </si>
  <si>
    <t xml:space="preserve">Non-Operating Income </t>
  </si>
  <si>
    <t>4.4.1</t>
  </si>
  <si>
    <t>4.4.2</t>
  </si>
  <si>
    <t>4.4.3</t>
  </si>
  <si>
    <t>Total Airport Costs</t>
  </si>
  <si>
    <r>
      <t>Total Operating Expenses</t>
    </r>
    <r>
      <rPr>
        <b/>
        <i/>
        <sz val="10"/>
        <color rgb="FF002060"/>
        <rFont val="Arial"/>
        <family val="2"/>
      </rPr>
      <t xml:space="preserve"> </t>
    </r>
  </si>
  <si>
    <t>5.1.1</t>
  </si>
  <si>
    <r>
      <t>Personnel expenses</t>
    </r>
    <r>
      <rPr>
        <i/>
        <sz val="10"/>
        <color rgb="FF002060"/>
        <rFont val="Arial"/>
        <family val="2"/>
      </rPr>
      <t xml:space="preserve"> (salaries and benefits)</t>
    </r>
  </si>
  <si>
    <t>5.1.2</t>
  </si>
  <si>
    <r>
      <t xml:space="preserve">Contracted services </t>
    </r>
    <r>
      <rPr>
        <i/>
        <sz val="10"/>
        <color rgb="FF002060"/>
        <rFont val="Arial"/>
        <family val="2"/>
      </rPr>
      <t>(cost of services paid to third parties)</t>
    </r>
  </si>
  <si>
    <t>5.1.3</t>
  </si>
  <si>
    <r>
      <t xml:space="preserve">Materials, equipment, supplies </t>
    </r>
    <r>
      <rPr>
        <i/>
        <sz val="10"/>
        <color rgb="FF002060"/>
        <rFont val="Arial"/>
        <family val="2"/>
      </rPr>
      <t>(excluding maintenance/contracted serv.)</t>
    </r>
  </si>
  <si>
    <t>5.1.4</t>
  </si>
  <si>
    <t>5.1.5</t>
  </si>
  <si>
    <t>5.1.6</t>
  </si>
  <si>
    <r>
      <t xml:space="preserve">Maintenance </t>
    </r>
    <r>
      <rPr>
        <i/>
        <sz val="10"/>
        <color rgb="FF002060"/>
        <rFont val="Arial"/>
        <family val="2"/>
      </rPr>
      <t>(excluding contracted services)</t>
    </r>
  </si>
  <si>
    <t>5.1.7</t>
  </si>
  <si>
    <t>5.1.8</t>
  </si>
  <si>
    <r>
      <t>General and administrative expenses</t>
    </r>
    <r>
      <rPr>
        <i/>
        <sz val="10"/>
        <color rgb="FF002060"/>
        <rFont val="Arial"/>
        <family val="2"/>
      </rPr>
      <t xml:space="preserve"> (excluding personnel)</t>
    </r>
  </si>
  <si>
    <t>5.1.9</t>
  </si>
  <si>
    <t>5.2.1</t>
  </si>
  <si>
    <t>5.2.2</t>
  </si>
  <si>
    <t>5.2.3</t>
  </si>
  <si>
    <t xml:space="preserve">Operating Surplus/Deficit (EBITDA) </t>
  </si>
  <si>
    <t>Net Profit / Loss</t>
  </si>
  <si>
    <t xml:space="preserve">Book value of fixed assets </t>
  </si>
  <si>
    <t>10.1.1</t>
  </si>
  <si>
    <t>10.1.2</t>
  </si>
  <si>
    <t>10.2.1</t>
  </si>
  <si>
    <t>10.2.2</t>
  </si>
  <si>
    <r>
      <t>Net Assets</t>
    </r>
    <r>
      <rPr>
        <b/>
        <i/>
        <sz val="12"/>
        <color rgb="FF7030A0"/>
        <rFont val="Arial"/>
        <family val="2"/>
      </rPr>
      <t xml:space="preserve"> </t>
    </r>
  </si>
  <si>
    <t xml:space="preserve">Total CAPEX (including REPEX) by year  </t>
  </si>
  <si>
    <t>13.1.1</t>
  </si>
  <si>
    <t>13.1.2</t>
  </si>
  <si>
    <t>13.1.3</t>
  </si>
  <si>
    <t>13.1.4</t>
  </si>
  <si>
    <t>13.1.5</t>
  </si>
  <si>
    <t>13.1.6</t>
  </si>
  <si>
    <r>
      <t xml:space="preserve">Planned Total CAPEX (including REPEX) by year </t>
    </r>
    <r>
      <rPr>
        <b/>
        <i/>
        <sz val="10"/>
        <color rgb="FF002060"/>
        <rFont val="Arial"/>
        <family val="2"/>
      </rPr>
      <t xml:space="preserve"> </t>
    </r>
  </si>
  <si>
    <t>Total Airport Revenue per passenger</t>
  </si>
  <si>
    <t>Operating Aeronautical Revenue per passenger</t>
  </si>
  <si>
    <t>Passenger-related charges per passenger</t>
  </si>
  <si>
    <t>Operating Non-Aeronautical Revenue per passenger</t>
  </si>
  <si>
    <t>Total Operating Expenses per passenger</t>
  </si>
  <si>
    <t>Total cost (operating + capital cost) per passenger</t>
  </si>
  <si>
    <t>Debt outstanding per passenger</t>
  </si>
  <si>
    <t>Total CAPEX (including REPEX) per passenger</t>
  </si>
  <si>
    <t>Calendar year 2024</t>
  </si>
  <si>
    <t>Q2 2023 - Q1 2024</t>
  </si>
  <si>
    <t>Q3 2023 - Q2 2024</t>
  </si>
  <si>
    <t>Q4 2023 - Q3 2024</t>
  </si>
  <si>
    <t>Q2 2024 - Q1 2025</t>
  </si>
  <si>
    <t>Q3 2024 - Q2 2025</t>
  </si>
  <si>
    <t>Auto-ref'd</t>
  </si>
  <si>
    <t>Requires Manual Input</t>
  </si>
  <si>
    <t>Dropdown Question</t>
  </si>
  <si>
    <t>- August 15, 2025 Final deadline.</t>
  </si>
  <si>
    <t>Period</t>
  </si>
  <si>
    <t>PreviousPeriod</t>
  </si>
  <si>
    <t>Finances:RegulatoryType</t>
  </si>
  <si>
    <t>Finances:EconomicOversight</t>
  </si>
  <si>
    <t>Finances:OwnershipStructure</t>
  </si>
  <si>
    <t>Finances:PrivateInvolvementType</t>
  </si>
  <si>
    <t>Finances:WACC</t>
  </si>
  <si>
    <t>Finances:IncentiveScheme</t>
  </si>
  <si>
    <t>Traffic:InternationalPassengers</t>
  </si>
  <si>
    <t>Traffic:Passengers</t>
  </si>
  <si>
    <t>Traffic:Cargo</t>
  </si>
  <si>
    <t>Traffic:Movements</t>
  </si>
  <si>
    <t>Traffic:WLU</t>
  </si>
  <si>
    <t>PreviousYear:Traffic:InternationalPassengers</t>
  </si>
  <si>
    <t>PreviousYear:Traffic:Passengers</t>
  </si>
  <si>
    <t>PreviousYear:Traffic:Cargo</t>
  </si>
  <si>
    <t>PreviousYear:Traffic:Movements</t>
  </si>
  <si>
    <t>PreviousYear:Traffic:WLU</t>
  </si>
  <si>
    <t>Finances:FinancialYear</t>
  </si>
  <si>
    <t>Finances:FinancialFigures</t>
  </si>
  <si>
    <t>Finances:ReportingCurrency</t>
  </si>
  <si>
    <t>Infrastructure:TotalAirportArea</t>
  </si>
  <si>
    <t>Infrastructure:TotalAirportArea:unit</t>
  </si>
  <si>
    <t>Infrastructure:TotalAirportArea:PassengerTerminalArea</t>
  </si>
  <si>
    <t>Infrastructure:TotalAirportArea:PassengerTerminalArea:unit</t>
  </si>
  <si>
    <t>Infrastructure:TotalAirportArea:CargoTerminalArea</t>
  </si>
  <si>
    <t>Infrastructure:TotalAirportArea:CargoTerminalArea:unit</t>
  </si>
  <si>
    <t>Infrastructure:TotalAirportArea:CommercialActivityArea</t>
  </si>
  <si>
    <t>Infrastructure:TotalAirportArea:CommercialActivityArea:unit</t>
  </si>
  <si>
    <t>Infrastructure:TotalAirportArea:CommercialActivityArea:FoodAndBeverageArea</t>
  </si>
  <si>
    <t>Infrastructure:TotalAirportArea:CommercialActivityArea:FoodAndBeverageArea:unit</t>
  </si>
  <si>
    <t>Infrastructure:TotalAirportArea:CommercialActivityArea:RetailArea</t>
  </si>
  <si>
    <t>Infrastructure:TotalAirportArea:CommercialActivityArea:RetailArea:unit</t>
  </si>
  <si>
    <t>Infrastructure:TotalAirportArea:CommercialActivityArea:DutyFreeArea</t>
  </si>
  <si>
    <t>Infrastructure:TotalAirportArea:CommercialActivityArea:DutyFreeArea:unit</t>
  </si>
  <si>
    <t>Infrastructure:InfrastructureQuantity:Runways</t>
  </si>
  <si>
    <t>Infrastructure:InfrastructureQuantity:ContactGates</t>
  </si>
  <si>
    <t>Infrastructure:InfrastructureQuantity:RemoteStands</t>
  </si>
  <si>
    <t>Infrastructure:InfrastructureQuantity:CarParkingSpaces</t>
  </si>
  <si>
    <t>Infrastructure:InfrastructureQuantity:RetailStores</t>
  </si>
  <si>
    <t>Infrastructure:InfrastructureQuantity:RetailStores:DutyFreeStores</t>
  </si>
  <si>
    <t>Infrastructure:InfrastructureQuantity:FoodAndBeverageOutlets</t>
  </si>
  <si>
    <t>Employment:TotalPersonnelEmployedByOperator</t>
  </si>
  <si>
    <t>Employment:TotalPersonnelWorking</t>
  </si>
  <si>
    <t>Employment:TotalPersonnelEmployedByOperator:InsourcedPersonnel</t>
  </si>
  <si>
    <t>Employment:TotalPersonnelEmployedByOperator:OutsourcedPersonnel</t>
  </si>
  <si>
    <t>IncomeStatement:TotalAirportRevenue</t>
  </si>
  <si>
    <t>IncomeStatement:TotalAirportRevenue:OperatingAeronauticalRevenue</t>
  </si>
  <si>
    <t>IncomeStatement:TotalAirportRevenue:OperatingAeronauticalRevenue:AircraftRelatedCharges</t>
  </si>
  <si>
    <t>IncomeStatement:TotalAirportRevenue:OperatingAeronauticalRevenue:AircraftRelatedCharges:LandingCharges</t>
  </si>
  <si>
    <t>IncomeStatement:TotalAirportRevenue:OperatingAeronauticalRevenue:AircraftRelatedCharges:ParkingCharges</t>
  </si>
  <si>
    <t>IncomeStatement:TotalAirportRevenue:OperatingAeronauticalRevenue:AircraftRelatedCharges:NoiseAndEnvironmentalCharges</t>
  </si>
  <si>
    <t>IncomeStatement:TotalAirportRevenue:OperatingAeronauticalRevenue:AircraftRelatedCharges:OtherAircraftRelatedCharges</t>
  </si>
  <si>
    <t>IncomeStatement:TotalAirportRevenue:OperatingAeronauticalRevenue:PassengerRelatedCharges</t>
  </si>
  <si>
    <t>IncomeStatement:TotalAirportRevenue:OperatingAeronauticalRevenue:PassengerRelatedCharges:PassengerCharges</t>
  </si>
  <si>
    <t>IncomeStatement:TotalAirportRevenue:OperatingAeronauticalRevenue:PassengerRelatedCharges:SecurityCharges</t>
  </si>
  <si>
    <t>IncomeStatement:TotalAirportRevenue:OperatingAeronauticalRevenue:PassengerRelatedCharges:TransferOrTransitCharges</t>
  </si>
  <si>
    <t>IncomeStatement:TotalAirportRevenue:OperatingAeronauticalRevenue:PassengerRelatedCharges:OtherPassengerRelatedCharges</t>
  </si>
  <si>
    <t>IncomeStatement:TotalAirportRevenue:OperatingAeronauticalRevenue:CargoCharges</t>
  </si>
  <si>
    <t>IncomeStatement:TotalAirportRevenue:OperatingAeronauticalRevenue:TerminalRentals</t>
  </si>
  <si>
    <t>IncomeStatement:TotalAirportRevenue:OperatingAeronauticalRevenue:OtherOperatingAeronauticalRevenue</t>
  </si>
  <si>
    <t>IncomeStatement:TotalAirportRevenue:GroundHandlingRevenue</t>
  </si>
  <si>
    <t>IncomeStatement:TotalAirportRevenue:GroundHandlingRevenue:GroundHandlingConcessionRevenue</t>
  </si>
  <si>
    <t>IncomeStatement:TotalAirportRevenue:GroundHandlingRevenue:GroundHandlingCharges</t>
  </si>
  <si>
    <t>IncomeStatement:TotalAirportRevenue:GroundHandlingRevenue:OtherGroundHandlingRevenue</t>
  </si>
  <si>
    <t>IncomeStatement:TotalAirportRevenue:OperatingNonAeronauticalRevenue</t>
  </si>
  <si>
    <t>IncomeStatement:TotalAirportRevenue:OperatingNonAeronauticalRevenue:RevenueFromConcessions</t>
  </si>
  <si>
    <t>IncomeStatement:TotalAirportRevenue:OperatingNonAeronauticalRevenue:RevenueFromConcessions:Retail</t>
  </si>
  <si>
    <t>IncomeStatement:TotalAirportRevenue:OperatingNonAeronauticalRevenue:RevenueFromConcessions:Retail:DutyFreeConcessions</t>
  </si>
  <si>
    <t>IncomeStatement:TotalAirportRevenue:OperatingNonAeronauticalRevenue:RevenueFromConcessions:FoodAndBeverage</t>
  </si>
  <si>
    <t>IncomeStatement:TotalAirportRevenue:OperatingNonAeronauticalRevenue:RevenueFromConcessions:CarParking</t>
  </si>
  <si>
    <t>IncomeStatement:TotalAirportRevenue:OperatingNonAeronauticalRevenue:RevenueFromConcessions:RentalCar</t>
  </si>
  <si>
    <t>IncomeStatement:TotalAirportRevenue:OperatingNonAeronauticalRevenue:RevenueFromConcessions:Advertising</t>
  </si>
  <si>
    <t>IncomeStatement:TotalAirportRevenue:OperatingNonAeronauticalRevenue:RevenueFromConcessions:OtherConcessionRevenue</t>
  </si>
  <si>
    <t>IncomeStatement:TotalAirportRevenue:OperatingNonAeronauticalRevenue:RevenueFromAirportOperatedActivities</t>
  </si>
  <si>
    <t>IncomeStatement:TotalAirportRevenue:OperatingNonAeronauticalRevenue:RevenueFromAirportOperatedActivities:CarParkingAirportOwned</t>
  </si>
  <si>
    <t>IncomeStatement:TotalAirportRevenue:OperatingNonAeronauticalRevenue:RevenueFromAirportOperatedActivities:PropertyAndRealEstateIncomeOrRent</t>
  </si>
  <si>
    <t>IncomeStatement:TotalAirportRevenue:OperatingNonAeronauticalRevenue:RevenueFromAirportOperatedActivities:UtilityRecharges</t>
  </si>
  <si>
    <t>IncomeStatement:TotalAirportRevenue:OperatingNonAeronauticalRevenue:RevenueFromAirportOperatedActivities:OtherRevenueFromAirportActivities</t>
  </si>
  <si>
    <t>IncomeStatement:TotalAirportRevenue:OperatingNonAeronauticalRevenue:OtherOperatingNonAeronauticalRevenues</t>
  </si>
  <si>
    <t>IncomeStatement:TotalAirportRevenue:NonOperatingIncome</t>
  </si>
  <si>
    <t>IncomeStatement:TotalAirportRevenue:NonOperatingIncome:InterestIncome</t>
  </si>
  <si>
    <t>IncomeStatement:TotalAirportRevenue:NonOperatingIncome:SubsidiesGrants</t>
  </si>
  <si>
    <t>IncomeStatement:TotalAirportRevenue:NonOperatingIncome:OtherNonOperatingIncome</t>
  </si>
  <si>
    <t>IncomeStatement:TotalAirportCosts</t>
  </si>
  <si>
    <t>IncomeStatement:TotalAirportCosts:TotalOperatingExpenses</t>
  </si>
  <si>
    <t>IncomeStatement:TotalAirportCosts:TotalOperatingExpenses:PersonnelExpenses</t>
  </si>
  <si>
    <t>IncomeStatement:TotalAirportCosts:TotalOperatingExpenses:ContractedServices</t>
  </si>
  <si>
    <t>IncomeStatement:TotalAirportCosts:TotalOperatingExpenses:MaterialsEquipmentSupplies</t>
  </si>
  <si>
    <t>IncomeStatement:TotalAirportCosts:TotalOperatingExpenses:CommunicationsUtilitiesEnergyWaste</t>
  </si>
  <si>
    <t>IncomeStatement:TotalAirportCosts:TotalOperatingExpenses:InsuranceClaimsSettlements</t>
  </si>
  <si>
    <t>IncomeStatement:TotalAirportCosts:TotalOperatingExpenses:Maintenance</t>
  </si>
  <si>
    <t>IncomeStatement:TotalAirportCosts:TotalOperatingExpenses:LeaseRentConcessionaryPayments</t>
  </si>
  <si>
    <t>IncomeStatement:TotalAirportCosts:TotalOperatingExpenses:GeneralAdministrativeExpenses</t>
  </si>
  <si>
    <t>IncomeStatement:TotalAirportCosts:TotalOperatingExpenses:OtherItems</t>
  </si>
  <si>
    <t>IncomeStatement:TotalAirportCosts:CapitalCosts</t>
  </si>
  <si>
    <t>IncomeStatement:TotalAirportCosts:CapitalCosts:InterestExpenses</t>
  </si>
  <si>
    <t>IncomeStatement:TotalAirportCosts:CapitalCosts:DepreciationAmortizationPropertyPlantEquipment</t>
  </si>
  <si>
    <t>IncomeStatement:TotalAirportCosts:CapitalCosts:OtherCapitalCosts</t>
  </si>
  <si>
    <t>IncomeStatement:TaxesAndOtherFees</t>
  </si>
  <si>
    <t>IncomeStatement:OperatingSurplusDeficitEBITDA</t>
  </si>
  <si>
    <t>IncomeStatement:NetProfit</t>
  </si>
  <si>
    <t>BalanceSheetSummary:TotalAssets</t>
  </si>
  <si>
    <t>BalanceSheetSummary:TotalAssets:CurrentAssets</t>
  </si>
  <si>
    <t>BalanceSheetSummary:TotalAssets:CurrentAssets:CashAndEquivalents</t>
  </si>
  <si>
    <t>BalanceSheetSummary:TotalAssets:CurrentAssets:OtherCurrentAssets</t>
  </si>
  <si>
    <t>BalanceSheetSummary:TotalAssets:NonCurrentAssets</t>
  </si>
  <si>
    <t>BalanceSheetSummary:TotalAssets:NonCurrentAssets:BookValueOfFixedAssets</t>
  </si>
  <si>
    <t>BalanceSheetSummary:TotalAssets:NonCurrentAssets:OtherNonCurrentAssets</t>
  </si>
  <si>
    <t>BalanceSheetSummary:TotalLiabilities</t>
  </si>
  <si>
    <t>BalanceSheetSummary:TotalLiabilities:CurrentLiabilities</t>
  </si>
  <si>
    <t>BalanceSheetSummary:TotalLiabilities:CurrentLiabilities:ShortTermDebt</t>
  </si>
  <si>
    <t>BalanceSheetSummary:TotalLiabilities:CurrentLiabilities:OtherCurrentLiabilities</t>
  </si>
  <si>
    <t>BalanceSheetSummary:TotalLiabilities:NonCurrentLiabilities</t>
  </si>
  <si>
    <t>BalanceSheetSummary:TotalLiabilities:NonCurrentLiabilities:LongTermDebt</t>
  </si>
  <si>
    <t>BalanceSheetSummary:TotalLiabilities:NonCurrentLiabilities:OtherNonCurrentLiabilities</t>
  </si>
  <si>
    <t>BalanceSheetSummary:NetAssets</t>
  </si>
  <si>
    <t>BalanceSheetSummary:DebtOutstanding</t>
  </si>
  <si>
    <t>CapexRepex:TotalCapex</t>
  </si>
  <si>
    <t>CapexRepex:TotalCapex:AircraftMovement</t>
  </si>
  <si>
    <t>CapexRepex:TotalCapex:TerminalBuildings</t>
  </si>
  <si>
    <t>CapexRepex:TotalCapex:CarParkingFacilities</t>
  </si>
  <si>
    <t>CapexRepex:TotalCapex:RoadwaysRailTransit</t>
  </si>
  <si>
    <t>CapexRepex:TotalCapex:EquipmentAndVehicles</t>
  </si>
  <si>
    <t>CapexRepex:TotalCapex:OtherFacilities</t>
  </si>
  <si>
    <t>CapexRepex:PlannedTotalCapex:1</t>
  </si>
  <si>
    <t>CapexRepex:PlannedTotalCapex:2</t>
  </si>
  <si>
    <t>CapexRepex:PlannedTotalCapex:3</t>
  </si>
  <si>
    <t>CapexRepex:PlannedTotalCapex:4</t>
  </si>
  <si>
    <t>CapexRepex:PlannedTotalCapex:5</t>
  </si>
  <si>
    <t>CapexRepex:PlannedTotalCapex:6</t>
  </si>
  <si>
    <t>CapexRepex:PlannedTotalCapex:7</t>
  </si>
  <si>
    <t>Comments:Comment</t>
  </si>
  <si>
    <t>PreviousYear:IncomeStatement:TotalAirportRevenue</t>
  </si>
  <si>
    <t>PreviousYear:IncomeStatement:TotalAirportRevenue:OperatingAeronauticalRevenue</t>
  </si>
  <si>
    <t>PreviousYear:IncomeStatement:TotalAirportRevenue:OperatingAeronauticalRevenue:AircraftRelatedCharges</t>
  </si>
  <si>
    <t>PreviousYear:IncomeStatement:TotalAirportRevenue:OperatingAeronauticalRevenue:AircraftRelatedCharges:LandingCharges</t>
  </si>
  <si>
    <t>PreviousYear:IncomeStatement:TotalAirportRevenue:OperatingAeronauticalRevenue:AircraftRelatedCharges:ParkingCharges</t>
  </si>
  <si>
    <t>PreviousYear:IncomeStatement:TotalAirportRevenue:OperatingAeronauticalRevenue:AircraftRelatedCharges:NoiseAndEnvironmentalCharges</t>
  </si>
  <si>
    <t>PreviousYear:IncomeStatement:TotalAirportRevenue:OperatingAeronauticalRevenue:AircraftRelatedCharges:OtherAircraftRelatedCharges</t>
  </si>
  <si>
    <t>PreviousYear:IncomeStatement:TotalAirportRevenue:OperatingAeronauticalRevenue:PassengerRelatedCharges</t>
  </si>
  <si>
    <t>PreviousYear:IncomeStatement:TotalAirportRevenue:OperatingAeronauticalRevenue:PassengerRelatedCharges:PassengerCharges</t>
  </si>
  <si>
    <t>PreviousYear:IncomeStatement:TotalAirportRevenue:OperatingAeronauticalRevenue:PassengerRelatedCharges:SecurityCharges</t>
  </si>
  <si>
    <t>PreviousYear:IncomeStatement:TotalAirportRevenue:OperatingAeronauticalRevenue:PassengerRelatedCharges:TransferOrTransitCharges</t>
  </si>
  <si>
    <t>PreviousYear:IncomeStatement:TotalAirportRevenue:OperatingAeronauticalRevenue:PassengerRelatedCharges:OtherPassengerRelatedCharges</t>
  </si>
  <si>
    <t>PreviousYear:IncomeStatement:TotalAirportRevenue:OperatingAeronauticalRevenue:CargoCharges</t>
  </si>
  <si>
    <t>PreviousYear:IncomeStatement:TotalAirportRevenue:OperatingAeronauticalRevenue:TerminalRentals</t>
  </si>
  <si>
    <t>PreviousYear:IncomeStatement:TotalAirportRevenue:OperatingAeronauticalRevenue:OtherOperatingAeronauticalRevenue</t>
  </si>
  <si>
    <t>PreviousYear:IncomeStatement:TotalAirportRevenue:GroundHandlingRevenue</t>
  </si>
  <si>
    <t>PreviousYear:IncomeStatement:TotalAirportRevenue:GroundHandlingRevenue:GroundHandlingConcessionRevenue</t>
  </si>
  <si>
    <t>PreviousYear:IncomeStatement:TotalAirportRevenue:GroundHandlingRevenue:GroundHandlingCharges</t>
  </si>
  <si>
    <t>PreviousYear:IncomeStatement:TotalAirportRevenue:GroundHandlingRevenue:OtherGroundHandlingRevenue</t>
  </si>
  <si>
    <t>PreviousYear:IncomeStatement:TotalAirportRevenue:OperatingNonAeronauticalRevenue</t>
  </si>
  <si>
    <t>PreviousYear:IncomeStatement:TotalAirportRevenue:OperatingNonAeronauticalRevenue:RevenueFromConcessions</t>
  </si>
  <si>
    <t>PreviousYear:IncomeStatement:TotalAirportRevenue:OperatingNonAeronauticalRevenue:RevenueFromConcessions:Retail</t>
  </si>
  <si>
    <t>PreviousYear:IncomeStatement:TotalAirportRevenue:OperatingNonAeronauticalRevenue:RevenueFromConcessions:Retail:DutyFreeConcessions</t>
  </si>
  <si>
    <t>PreviousYear:IncomeStatement:TotalAirportRevenue:OperatingNonAeronauticalRevenue:RevenueFromConcessions:FoodAndBeverage</t>
  </si>
  <si>
    <t>PreviousYear:IncomeStatement:TotalAirportRevenue:OperatingNonAeronauticalRevenue:RevenueFromConcessions:CarParking</t>
  </si>
  <si>
    <t>PreviousYear:IncomeStatement:TotalAirportRevenue:OperatingNonAeronauticalRevenue:RevenueFromConcessions:RentalCar</t>
  </si>
  <si>
    <t>PreviousYear:IncomeStatement:TotalAirportRevenue:OperatingNonAeronauticalRevenue:RevenueFromConcessions:Advertising</t>
  </si>
  <si>
    <t>PreviousYear:IncomeStatement:TotalAirportRevenue:OperatingNonAeronauticalRevenue:RevenueFromConcessions:OtherConcessionRevenue</t>
  </si>
  <si>
    <t>PreviousYear:IncomeStatement:TotalAirportRevenue:OperatingNonAeronauticalRevenue:RevenueFromAirportOperatedActivities</t>
  </si>
  <si>
    <t>PreviousYear:IncomeStatement:TotalAirportRevenue:OperatingNonAeronauticalRevenue:RevenueFromAirportOperatedActivities:CarParkingAirportOwned</t>
  </si>
  <si>
    <t>PreviousYear:IncomeStatement:TotalAirportRevenue:OperatingNonAeronauticalRevenue:RevenueFromAirportOperatedActivities:PropertyAndRealEstateIncomeOrRent</t>
  </si>
  <si>
    <t>PreviousYear:IncomeStatement:TotalAirportRevenue:OperatingNonAeronauticalRevenue:RevenueFromAirportOperatedActivities:UtilityRecharges</t>
  </si>
  <si>
    <t>PreviousYear:IncomeStatement:TotalAirportRevenue:OperatingNonAeronauticalRevenue:RevenueFromAirportOperatedActivities:OtherRevenueFromAirportActivities</t>
  </si>
  <si>
    <t>PreviousYear:IncomeStatement:TotalAirportRevenue:OperatingNonAeronauticalRevenue:OtherOperatingNonAeronauticalRevenues</t>
  </si>
  <si>
    <t>PreviousYear:IncomeStatement:TotalAirportRevenue:NonOperatingIncome</t>
  </si>
  <si>
    <t>PreviousYear:IncomeStatement:TotalAirportRevenue:NonOperatingIncome:InterestIncome</t>
  </si>
  <si>
    <t>PreviousYear:IncomeStatement:TotalAirportRevenue:NonOperatingIncome:SubsidiesGrants</t>
  </si>
  <si>
    <t>PreviousYear:IncomeStatement:TotalAirportRevenue:NonOperatingIncome:OtherNonOperatingIncome</t>
  </si>
  <si>
    <t>PreviousYear:IncomeStatement:TotalAirportCosts</t>
  </si>
  <si>
    <t>PreviousYear:IncomeStatement:TotalAirportCosts:TotalOperatingExpenses</t>
  </si>
  <si>
    <t>PreviousYear:IncomeStatement:TotalAirportCosts:TotalOperatingExpenses:PersonnelExpenses</t>
  </si>
  <si>
    <t>PreviousYear:IncomeStatement:TotalAirportCosts:TotalOperatingExpenses:ContractedServices</t>
  </si>
  <si>
    <t>PreviousYear:IncomeStatement:TotalAirportCosts:TotalOperatingExpenses:MaterialsEquipmentSupplies</t>
  </si>
  <si>
    <t>PreviousYear:IncomeStatement:TotalAirportCosts:TotalOperatingExpenses:CommunicationsUtilitiesEnergyWaste</t>
  </si>
  <si>
    <t>PreviousYear:IncomeStatement:TotalAirportCosts:TotalOperatingExpenses:InsuranceClaimsSettlements</t>
  </si>
  <si>
    <t>PreviousYear:IncomeStatement:TotalAirportCosts:TotalOperatingExpenses:Maintenance</t>
  </si>
  <si>
    <t>PreviousYear:IncomeStatement:TotalAirportCosts:TotalOperatingExpenses:LeaseRentConcessionaryPayments</t>
  </si>
  <si>
    <t>PreviousYear:IncomeStatement:TotalAirportCosts:TotalOperatingExpenses:GeneralAdministrativeExpenses</t>
  </si>
  <si>
    <t>PreviousYear:IncomeStatement:TotalAirportCosts:TotalOperatingExpenses:OtherItems</t>
  </si>
  <si>
    <t>PreviousYear:IncomeStatement:TotalAirportCosts:CapitalCosts</t>
  </si>
  <si>
    <t>PreviousYear:IncomeStatement:TotalAirportCosts:CapitalCosts:InterestExpenses</t>
  </si>
  <si>
    <t>PreviousYear:IncomeStatement:TotalAirportCosts:CapitalCosts:DepreciationAmortizationPropertyPlantEquipment</t>
  </si>
  <si>
    <t>PreviousYear:IncomeStatement:TotalAirportCosts:CapitalCosts:OtherCapitalCosts</t>
  </si>
  <si>
    <t>PreviousYear:IncomeStatement:TaxesAndOtherFees</t>
  </si>
  <si>
    <t>PreviousYear:IncomeStatement:OperatingSurplusDeficitEBITDA</t>
  </si>
  <si>
    <t>PreviousYear:IncomeStatement:NetProfit</t>
  </si>
  <si>
    <t>PreviousYear:BalanceSheetSummary:TotalAssets</t>
  </si>
  <si>
    <t>PreviousYear:BalanceSheetSummary:TotalAssets:CurrentAssets</t>
  </si>
  <si>
    <t>PreviousYear:BalanceSheetSummary:TotalAssets:CurrentAssets:CashAndEquivalents</t>
  </si>
  <si>
    <t>PreviousYear:BalanceSheetSummary:TotalAssets:CurrentAssets:OtherCurrentAssets</t>
  </si>
  <si>
    <t>PreviousYear:BalanceSheetSummary:TotalAssets:NonCurrentAssets</t>
  </si>
  <si>
    <t>PreviousYear:BalanceSheetSummary:TotalAssets:NonCurrentAssets:BookValueOfFixedAssets</t>
  </si>
  <si>
    <t>PreviousYear:BalanceSheetSummary:TotalAssets:NonCurrentAssets:OtherNonCurrentAssets</t>
  </si>
  <si>
    <t>PreviousYear:BalanceSheetSummary:TotalLiabilities</t>
  </si>
  <si>
    <t>PreviousYear:BalanceSheetSummary:TotalLiabilities:CurrentLiabilities</t>
  </si>
  <si>
    <t>PreviousYear:BalanceSheetSummary:TotalLiabilities:CurrentLiabilities:ShortTermDebt</t>
  </si>
  <si>
    <t>PreviousYear:BalanceSheetSummary:TotalLiabilities:CurrentLiabilities:OtherCurrentLiabilities</t>
  </si>
  <si>
    <t>PreviousYear:BalanceSheetSummary:TotalLiabilities:NonCurrentLiabilities</t>
  </si>
  <si>
    <t>PreviousYear:BalanceSheetSummary:TotalLiabilities:NonCurrentLiabilities:LongTermDebt</t>
  </si>
  <si>
    <t>PreviousYear:BalanceSheetSummary:TotalLiabilities:NonCurrentLiabilities:OtherNonCurrentLiabilities</t>
  </si>
  <si>
    <t>PreviousYear:BalanceSheetSummary:NetAssets</t>
  </si>
  <si>
    <t>PreviousYear:BalanceSheetSummary:DebtOutstanding</t>
  </si>
  <si>
    <t>PreviousYear:CapexRepex:TotalCapex</t>
  </si>
  <si>
    <t>PreviousYear:CapexRepex:TotalCapex:AircraftMovement</t>
  </si>
  <si>
    <t>PreviousYear:CapexRepex:TotalCapex:TerminalBuildings</t>
  </si>
  <si>
    <t>PreviousYear:CapexRepex:TotalCapex:CarParkingFacilities</t>
  </si>
  <si>
    <t>PreviousYear:CapexRepex:TotalCapex:RoadwaysRailTransit</t>
  </si>
  <si>
    <t>PreviousYear:CapexRepex:TotalCapex:EquipmentAndVehicles</t>
  </si>
  <si>
    <t>PreviousYear:CapexRepex:TotalCapex:OtherFacilities</t>
  </si>
  <si>
    <t>Last updated: October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</si>
</sst>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00_-;\-* #,##0.00_-;_-* &quot;-&quot;??_-;_-@_-"/>
    <numFmt numFmtId="165" formatCode="_(* #,##0_);_(* \(#,##0\);_(* &quot;-&quot;??_);_(@_)"/>
    <numFmt numFmtId="166" formatCode="_(&quot;$&quot;* #,##0_);_(&quot;$&quot;* \(#,##0\);_(&quot;$&quot;* &quot;-&quot;??_);_(@_)"/>
    <numFmt numFmtId="167" formatCode="_(* #,##0.0_);_(* \(#,##0.0\);_(* &quot;-&quot;??_);_(@_)"/>
    <numFmt numFmtId="168" formatCode="mm/dd/yy;@"/>
    <numFmt numFmtId="169" formatCode="[$-409]d\-mmm;@"/>
    <numFmt numFmtId="170" formatCode="[$-409]mmmm\ d\,\ yyyy;@"/>
    <numFmt numFmtId="171" formatCode="_(* #,##0.000_);_(* \(#,##0.000\);_(* &quot;-&quot;??_);_(@_)"/>
    <numFmt numFmtId="172" formatCode="0.0%"/>
    <numFmt numFmtId="173" formatCode="_([$$-409]* #,##0.00_);_([$$-409]* \(#,##0.00\);_([$$-409]* &quot;-&quot;??_);_(@_)"/>
    <numFmt numFmtId="174" formatCode="&quot;$&quot;#,##0.00"/>
    <numFmt numFmtId="175" formatCode="#,##0.0"/>
    <numFmt numFmtId="176" formatCode="0_)"/>
    <numFmt numFmtId="177" formatCode="&quot;$&quot;#,##0"/>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sz val="10"/>
      <name val="Arial"/>
      <family val="2"/>
    </font>
    <font>
      <b/>
      <u/>
      <sz val="10"/>
      <name val="Arial"/>
      <family val="2"/>
    </font>
    <font>
      <u/>
      <sz val="10"/>
      <name val="Arial"/>
      <family val="2"/>
    </font>
    <font>
      <sz val="10"/>
      <color indexed="10"/>
      <name val="Arial"/>
      <family val="2"/>
    </font>
    <font>
      <b/>
      <sz val="10"/>
      <color indexed="10"/>
      <name val="Arial"/>
      <family val="2"/>
    </font>
    <font>
      <b/>
      <sz val="14"/>
      <name val="Arial"/>
      <family val="2"/>
    </font>
    <font>
      <sz val="10"/>
      <color indexed="10"/>
      <name val="Arial"/>
      <family val="2"/>
    </font>
    <font>
      <b/>
      <sz val="10"/>
      <name val="Arial"/>
      <family val="2"/>
    </font>
    <font>
      <sz val="10"/>
      <name val="Arial"/>
      <family val="2"/>
    </font>
    <font>
      <b/>
      <sz val="12"/>
      <color indexed="10"/>
      <name val="Arial"/>
      <family val="2"/>
    </font>
    <font>
      <b/>
      <sz val="10"/>
      <color indexed="12"/>
      <name val="Arial"/>
      <family val="2"/>
    </font>
    <font>
      <sz val="10"/>
      <color indexed="12"/>
      <name val="Arial"/>
      <family val="2"/>
    </font>
    <font>
      <b/>
      <u/>
      <sz val="10"/>
      <color indexed="12"/>
      <name val="Arial"/>
      <family val="2"/>
    </font>
    <font>
      <sz val="10"/>
      <color indexed="12"/>
      <name val="Arial"/>
      <family val="2"/>
    </font>
    <font>
      <b/>
      <sz val="12"/>
      <color indexed="12"/>
      <name val="Arial"/>
      <family val="2"/>
    </font>
    <font>
      <b/>
      <u/>
      <sz val="10"/>
      <color indexed="10"/>
      <name val="Arial"/>
      <family val="2"/>
    </font>
    <font>
      <sz val="11"/>
      <name val="Arial"/>
      <family val="2"/>
    </font>
    <font>
      <b/>
      <sz val="10"/>
      <color indexed="12"/>
      <name val="Arial"/>
      <family val="2"/>
    </font>
    <font>
      <sz val="12"/>
      <name val="Arial"/>
      <family val="2"/>
    </font>
    <font>
      <b/>
      <sz val="12"/>
      <name val="Arial"/>
      <family val="2"/>
    </font>
    <font>
      <b/>
      <sz val="16"/>
      <color indexed="12"/>
      <name val="Arial"/>
      <family val="2"/>
    </font>
    <font>
      <sz val="6"/>
      <name val="Times New Roman"/>
      <family val="1"/>
    </font>
    <font>
      <sz val="8"/>
      <name val="Times New Roman"/>
      <family val="1"/>
    </font>
    <font>
      <b/>
      <sz val="8"/>
      <name val="Times New Roman"/>
      <family val="1"/>
    </font>
    <font>
      <b/>
      <sz val="6"/>
      <name val="Times New Roman"/>
      <family val="1"/>
    </font>
    <font>
      <sz val="9"/>
      <name val="Arial"/>
      <family val="2"/>
    </font>
    <font>
      <b/>
      <sz val="15"/>
      <name val="Arial"/>
      <family val="2"/>
    </font>
    <font>
      <sz val="12"/>
      <name val="Times New Roman"/>
      <family val="1"/>
    </font>
    <font>
      <b/>
      <sz val="12"/>
      <name val="Times New Roman"/>
      <family val="1"/>
    </font>
    <font>
      <b/>
      <u/>
      <sz val="12"/>
      <name val="Times New Roman"/>
      <family val="1"/>
    </font>
    <font>
      <sz val="12"/>
      <color indexed="42"/>
      <name val="Times New Roman"/>
      <family val="1"/>
    </font>
    <font>
      <sz val="12"/>
      <color indexed="41"/>
      <name val="Times New Roman"/>
      <family val="1"/>
    </font>
    <font>
      <sz val="11"/>
      <name val="Arial"/>
      <family val="2"/>
    </font>
    <font>
      <sz val="10"/>
      <color indexed="10"/>
      <name val="Arial"/>
      <family val="2"/>
    </font>
    <font>
      <sz val="10"/>
      <name val="Verdana"/>
      <family val="2"/>
    </font>
    <font>
      <sz val="8"/>
      <name val="Arial"/>
      <family val="2"/>
    </font>
    <font>
      <u/>
      <sz val="11"/>
      <color indexed="12"/>
      <name val="Arial"/>
      <family val="2"/>
    </font>
    <font>
      <sz val="8"/>
      <name val="Arial"/>
      <family val="2"/>
    </font>
    <font>
      <i/>
      <sz val="9"/>
      <name val="Arial"/>
      <family val="2"/>
    </font>
    <font>
      <b/>
      <sz val="8"/>
      <name val="Arial"/>
      <family val="2"/>
    </font>
    <font>
      <b/>
      <i/>
      <sz val="10"/>
      <name val="Arial"/>
      <family val="2"/>
    </font>
    <font>
      <b/>
      <sz val="9"/>
      <color indexed="81"/>
      <name val="Tahoma"/>
      <family val="2"/>
    </font>
    <font>
      <b/>
      <i/>
      <sz val="12"/>
      <name val="Arial"/>
      <family val="2"/>
    </font>
    <font>
      <u/>
      <sz val="11"/>
      <color theme="10"/>
      <name val="Calibri"/>
      <family val="2"/>
      <scheme val="minor"/>
    </font>
    <font>
      <sz val="11"/>
      <color theme="1"/>
      <name val="Calibri"/>
      <family val="2"/>
      <scheme val="minor"/>
    </font>
    <font>
      <sz val="10"/>
      <color theme="1"/>
      <name val="Arial"/>
      <family val="2"/>
    </font>
    <font>
      <sz val="10"/>
      <color rgb="FFFF0000"/>
      <name val="Arial"/>
      <family val="2"/>
    </font>
    <font>
      <b/>
      <sz val="11"/>
      <color theme="1"/>
      <name val="Calibri"/>
      <family val="2"/>
      <scheme val="minor"/>
    </font>
    <font>
      <sz val="8"/>
      <color theme="1"/>
      <name val="Arial"/>
      <family val="2"/>
    </font>
    <font>
      <b/>
      <sz val="11"/>
      <name val="Arial"/>
      <family val="2"/>
    </font>
    <font>
      <sz val="11"/>
      <color theme="1"/>
      <name val="Arial"/>
      <family val="2"/>
    </font>
    <font>
      <b/>
      <sz val="11"/>
      <color theme="1"/>
      <name val="Arial"/>
      <family val="2"/>
    </font>
    <font>
      <b/>
      <sz val="12"/>
      <color rgb="FF7030A0"/>
      <name val="Arial"/>
      <family val="2"/>
    </font>
    <font>
      <b/>
      <sz val="10"/>
      <color theme="1"/>
      <name val="Arial"/>
      <family val="2"/>
    </font>
    <font>
      <sz val="11"/>
      <color theme="0"/>
      <name val="Arial"/>
      <family val="2"/>
    </font>
    <font>
      <b/>
      <sz val="11"/>
      <color rgb="FFFF0000"/>
      <name val="Arial"/>
      <family val="2"/>
    </font>
    <font>
      <sz val="11"/>
      <color rgb="FFFF0000"/>
      <name val="Arial"/>
      <family val="2"/>
    </font>
    <font>
      <b/>
      <sz val="8"/>
      <color theme="1"/>
      <name val="Arial"/>
      <family val="2"/>
    </font>
    <font>
      <b/>
      <sz val="8"/>
      <color rgb="FFFF0000"/>
      <name val="Arial"/>
      <family val="2"/>
    </font>
    <font>
      <sz val="10"/>
      <color rgb="FF111111"/>
      <name val="Arial"/>
      <family val="2"/>
    </font>
    <font>
      <sz val="16"/>
      <color rgb="FF362F2D"/>
      <name val="Georgia"/>
      <family val="1"/>
    </font>
    <font>
      <sz val="8.1"/>
      <color rgb="FF000000"/>
      <name val="Arial"/>
      <family val="2"/>
    </font>
    <font>
      <b/>
      <sz val="8.1"/>
      <color rgb="FF000000"/>
      <name val="Arial"/>
      <family val="2"/>
    </font>
    <font>
      <sz val="10"/>
      <color indexed="8"/>
      <name val="Arial"/>
      <family val="2"/>
    </font>
    <font>
      <sz val="8"/>
      <color indexed="8"/>
      <name val="Arial"/>
      <family val="2"/>
    </font>
    <font>
      <strike/>
      <sz val="8"/>
      <color theme="1"/>
      <name val="Arial"/>
      <family val="2"/>
    </font>
    <font>
      <b/>
      <sz val="10"/>
      <color rgb="FFFF0000"/>
      <name val="Arial"/>
      <family val="2"/>
    </font>
    <font>
      <b/>
      <sz val="9"/>
      <color rgb="FF002060"/>
      <name val="Arial"/>
      <family val="2"/>
    </font>
    <font>
      <sz val="6"/>
      <name val="Arial"/>
      <family val="2"/>
    </font>
    <font>
      <sz val="11"/>
      <color theme="1"/>
      <name val="times new roman"/>
      <family val="2"/>
    </font>
    <font>
      <b/>
      <u/>
      <sz val="12"/>
      <color indexed="12"/>
      <name val="Arial"/>
      <family val="2"/>
    </font>
    <font>
      <sz val="10"/>
      <color theme="0"/>
      <name val="Arial"/>
      <family val="2"/>
    </font>
    <font>
      <i/>
      <sz val="10"/>
      <color rgb="FFFF0000"/>
      <name val="Arial"/>
      <family val="2"/>
    </font>
    <font>
      <i/>
      <sz val="10"/>
      <color indexed="10"/>
      <name val="Arial"/>
      <family val="2"/>
    </font>
    <font>
      <i/>
      <sz val="11"/>
      <color rgb="FFFF0000"/>
      <name val="Arial"/>
      <family val="2"/>
    </font>
    <font>
      <b/>
      <i/>
      <sz val="10"/>
      <color indexed="12"/>
      <name val="Arial"/>
      <family val="2"/>
    </font>
    <font>
      <b/>
      <sz val="16"/>
      <color theme="1"/>
      <name val="Arial"/>
      <family val="2"/>
    </font>
    <font>
      <b/>
      <sz val="12"/>
      <color rgb="FFFF0000"/>
      <name val="Arial"/>
      <family val="2"/>
    </font>
    <font>
      <sz val="12"/>
      <color rgb="FFFF0000"/>
      <name val="Arial"/>
      <family val="2"/>
    </font>
    <font>
      <b/>
      <sz val="16"/>
      <color rgb="FFFF0000"/>
      <name val="Arial"/>
      <family val="2"/>
    </font>
    <font>
      <b/>
      <sz val="12"/>
      <color theme="7"/>
      <name val="Arial"/>
      <family val="2"/>
    </font>
    <font>
      <b/>
      <sz val="10"/>
      <color rgb="FF00B050"/>
      <name val="Arial"/>
      <family val="2"/>
    </font>
    <font>
      <sz val="8"/>
      <color rgb="FFFF0000"/>
      <name val="Arial"/>
      <family val="2"/>
    </font>
    <font>
      <sz val="11"/>
      <color rgb="FF002060"/>
      <name val="Arial"/>
      <family val="2"/>
    </font>
    <font>
      <sz val="10"/>
      <color rgb="FF002060"/>
      <name val="Arial"/>
      <family val="2"/>
    </font>
    <font>
      <b/>
      <sz val="12"/>
      <color rgb="FF002060"/>
      <name val="Arial"/>
      <family val="2"/>
    </font>
    <font>
      <i/>
      <sz val="10"/>
      <color rgb="FF002060"/>
      <name val="Arial"/>
      <family val="2"/>
    </font>
    <font>
      <b/>
      <sz val="10"/>
      <color rgb="FF002060"/>
      <name val="Arial"/>
      <family val="2"/>
    </font>
    <font>
      <sz val="9"/>
      <color rgb="FF002060"/>
      <name val="Arial"/>
      <family val="2"/>
    </font>
    <font>
      <b/>
      <sz val="11"/>
      <color rgb="FF002060"/>
      <name val="Arial"/>
      <family val="2"/>
    </font>
    <font>
      <u/>
      <sz val="10"/>
      <color rgb="FF002060"/>
      <name val="Arial"/>
      <family val="2"/>
    </font>
    <font>
      <b/>
      <i/>
      <sz val="10"/>
      <color rgb="FF002060"/>
      <name val="Arial"/>
      <family val="2"/>
    </font>
    <font>
      <sz val="36"/>
      <color rgb="FF002060"/>
      <name val="Arial"/>
      <family val="2"/>
    </font>
    <font>
      <b/>
      <sz val="14"/>
      <color rgb="FF002060"/>
      <name val="Arial"/>
      <family val="2"/>
    </font>
    <font>
      <b/>
      <i/>
      <sz val="12"/>
      <color rgb="FF7030A0"/>
      <name val="Arial"/>
      <family val="2"/>
    </font>
    <font>
      <sz val="8"/>
      <name val="Arial"/>
      <family val="2"/>
    </font>
  </fonts>
  <fills count="3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13"/>
        <bgColor indexed="64"/>
      </patternFill>
    </fill>
    <fill>
      <patternFill patternType="solid">
        <fgColor indexed="45"/>
        <bgColor indexed="64"/>
      </patternFill>
    </fill>
    <fill>
      <patternFill patternType="solid">
        <fgColor indexed="40"/>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gray0625">
        <fgColor theme="0"/>
        <bgColor theme="0"/>
      </patternFill>
    </fill>
    <fill>
      <patternFill patternType="solid">
        <fgColor theme="0"/>
        <bgColor theme="0"/>
      </patternFill>
    </fill>
    <fill>
      <patternFill patternType="solid">
        <fgColor indexed="65"/>
        <bgColor indexed="64"/>
      </patternFill>
    </fill>
    <fill>
      <patternFill patternType="solid">
        <fgColor rgb="FFE8ECFE"/>
        <bgColor indexed="64"/>
      </patternFill>
    </fill>
    <fill>
      <patternFill patternType="solid">
        <fgColor rgb="FF99CCFF"/>
        <bgColor indexed="64"/>
      </patternFill>
    </fill>
    <fill>
      <patternFill patternType="solid">
        <fgColor rgb="FF00B050"/>
        <bgColor indexed="64"/>
      </patternFill>
    </fill>
    <fill>
      <patternFill patternType="solid">
        <fgColor rgb="FF7030A0"/>
        <bgColor indexed="64"/>
      </patternFill>
    </fill>
    <fill>
      <patternFill patternType="solid">
        <fgColor rgb="FF3366FF"/>
        <bgColor indexed="64"/>
      </patternFill>
    </fill>
    <fill>
      <patternFill patternType="solid">
        <fgColor rgb="FFCC6600"/>
        <bgColor indexed="64"/>
      </patternFill>
    </fill>
    <fill>
      <patternFill patternType="solid">
        <fgColor rgb="FFFFC000"/>
        <bgColor indexed="64"/>
      </patternFill>
    </fill>
    <fill>
      <patternFill patternType="solid">
        <fgColor rgb="FFCCFFCC"/>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A7CB"/>
        <bgColor indexed="64"/>
      </patternFill>
    </fill>
    <fill>
      <patternFill patternType="solid">
        <fgColor rgb="FFC7BAE8"/>
        <bgColor indexed="64"/>
      </patternFill>
    </fill>
    <fill>
      <patternFill patternType="solid">
        <fgColor theme="9" tint="0.39997558519241921"/>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thin">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right/>
      <top style="thin">
        <color auto="1"/>
      </top>
      <bottom style="thick">
        <color rgb="FF002060"/>
      </bottom>
      <diagonal/>
    </border>
    <border>
      <left style="thin">
        <color indexed="64"/>
      </left>
      <right style="thin">
        <color indexed="64"/>
      </right>
      <top style="double">
        <color indexed="64"/>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68">
    <xf numFmtId="0" fontId="0" fillId="0" borderId="0"/>
    <xf numFmtId="43" fontId="9" fillId="0" borderId="0" applyFont="0" applyFill="0" applyBorder="0" applyAlignment="0" applyProtection="0"/>
    <xf numFmtId="164" fontId="13" fillId="0" borderId="0" applyFont="0" applyFill="0" applyBorder="0" applyAlignment="0" applyProtection="0"/>
    <xf numFmtId="44" fontId="9" fillId="0" borderId="0" applyFont="0" applyFill="0" applyBorder="0" applyAlignment="0" applyProtection="0"/>
    <xf numFmtId="0" fontId="11" fillId="0" borderId="0" applyNumberFormat="0" applyFill="0" applyBorder="0" applyAlignment="0" applyProtection="0">
      <alignment vertical="top"/>
      <protection locked="0"/>
    </xf>
    <xf numFmtId="0" fontId="56" fillId="0" borderId="0" applyNumberFormat="0" applyFill="0" applyBorder="0" applyAlignment="0" applyProtection="0"/>
    <xf numFmtId="0" fontId="38" fillId="0" borderId="0"/>
    <xf numFmtId="0" fontId="13" fillId="0" borderId="0"/>
    <xf numFmtId="0" fontId="57" fillId="0" borderId="0"/>
    <xf numFmtId="0" fontId="57" fillId="0" borderId="0"/>
    <xf numFmtId="0" fontId="57" fillId="0" borderId="0"/>
    <xf numFmtId="0" fontId="57" fillId="0" borderId="0"/>
    <xf numFmtId="0" fontId="57" fillId="0" borderId="0"/>
    <xf numFmtId="0" fontId="47"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8" fillId="0" borderId="0"/>
    <xf numFmtId="164" fontId="8" fillId="0" borderId="0" applyFont="0" applyFill="0" applyBorder="0" applyAlignment="0" applyProtection="0"/>
    <xf numFmtId="0" fontId="9" fillId="0" borderId="0"/>
    <xf numFmtId="164"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76"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9" fontId="9" fillId="0" borderId="0" applyFont="0" applyFill="0" applyBorder="0" applyAlignment="0" applyProtection="0"/>
    <xf numFmtId="0" fontId="7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176" fontId="81" fillId="19" borderId="0"/>
    <xf numFmtId="0" fontId="38" fillId="0" borderId="0"/>
    <xf numFmtId="0" fontId="82" fillId="0" borderId="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8" fillId="0" borderId="0"/>
    <xf numFmtId="0" fontId="9" fillId="0" borderId="0"/>
    <xf numFmtId="0" fontId="4" fillId="0" borderId="0"/>
    <xf numFmtId="0" fontId="3" fillId="0" borderId="0"/>
    <xf numFmtId="0" fontId="9"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1" fillId="0" borderId="0"/>
  </cellStyleXfs>
  <cellXfs count="1248">
    <xf numFmtId="0" fontId="0" fillId="0" borderId="0" xfId="0"/>
    <xf numFmtId="0" fontId="12" fillId="0" borderId="0" xfId="0" applyFont="1"/>
    <xf numFmtId="0" fontId="12" fillId="0" borderId="1" xfId="0" applyFont="1" applyBorder="1" applyAlignment="1">
      <alignment horizontal="center"/>
    </xf>
    <xf numFmtId="0" fontId="0" fillId="0" borderId="0" xfId="0" applyAlignment="1">
      <alignment horizontal="left" indent="1"/>
    </xf>
    <xf numFmtId="0" fontId="12" fillId="0" borderId="0" xfId="0" applyFont="1" applyAlignment="1">
      <alignment horizontal="left"/>
    </xf>
    <xf numFmtId="0" fontId="13" fillId="0" borderId="0" xfId="0" applyFont="1"/>
    <xf numFmtId="0" fontId="13" fillId="0" borderId="0" xfId="0" applyFont="1" applyAlignment="1">
      <alignment horizontal="center"/>
    </xf>
    <xf numFmtId="0" fontId="13" fillId="0" borderId="0" xfId="0" applyFont="1" applyAlignment="1">
      <alignment horizontal="left" indent="1"/>
    </xf>
    <xf numFmtId="0" fontId="12" fillId="0" borderId="0" xfId="0" applyFont="1" applyAlignment="1">
      <alignment horizontal="center"/>
    </xf>
    <xf numFmtId="166" fontId="13" fillId="0" borderId="0" xfId="3" applyNumberFormat="1" applyFont="1" applyFill="1" applyBorder="1"/>
    <xf numFmtId="0" fontId="0" fillId="0" borderId="0" xfId="0" applyAlignment="1">
      <alignment horizontal="center"/>
    </xf>
    <xf numFmtId="0" fontId="12" fillId="0" borderId="0" xfId="0" applyFont="1" applyAlignment="1">
      <alignment horizontal="center" wrapText="1"/>
    </xf>
    <xf numFmtId="0" fontId="18" fillId="0" borderId="0" xfId="0" applyFont="1"/>
    <xf numFmtId="0" fontId="19" fillId="0" borderId="0" xfId="0" applyFont="1"/>
    <xf numFmtId="0" fontId="12" fillId="0" borderId="1" xfId="0" applyFont="1" applyBorder="1" applyAlignment="1">
      <alignment horizontal="center" wrapText="1"/>
    </xf>
    <xf numFmtId="0" fontId="9" fillId="0" borderId="0" xfId="0" applyFont="1" applyAlignment="1">
      <alignment horizontal="center"/>
    </xf>
    <xf numFmtId="166" fontId="0" fillId="0" borderId="0" xfId="3" applyNumberFormat="1" applyFont="1" applyFill="1" applyBorder="1"/>
    <xf numFmtId="9" fontId="0" fillId="2" borderId="2" xfId="18" applyFont="1" applyFill="1" applyBorder="1"/>
    <xf numFmtId="9" fontId="0" fillId="0" borderId="0" xfId="18" applyFont="1" applyFill="1" applyBorder="1"/>
    <xf numFmtId="0" fontId="9" fillId="0" borderId="0" xfId="0" applyFont="1"/>
    <xf numFmtId="166" fontId="0" fillId="3" borderId="2" xfId="3" applyNumberFormat="1" applyFont="1" applyFill="1" applyBorder="1"/>
    <xf numFmtId="0" fontId="0" fillId="3" borderId="2" xfId="0" applyFill="1" applyBorder="1" applyAlignment="1">
      <alignment horizontal="center"/>
    </xf>
    <xf numFmtId="165" fontId="0" fillId="3" borderId="2" xfId="1" applyNumberFormat="1" applyFont="1" applyFill="1" applyBorder="1"/>
    <xf numFmtId="0" fontId="0" fillId="0" borderId="0" xfId="0" applyAlignment="1">
      <alignment horizontal="center" vertical="center"/>
    </xf>
    <xf numFmtId="0" fontId="12" fillId="0" borderId="0" xfId="0" applyFont="1" applyAlignment="1">
      <alignment horizontal="right"/>
    </xf>
    <xf numFmtId="9" fontId="0" fillId="0" borderId="0" xfId="18" applyFont="1" applyBorder="1"/>
    <xf numFmtId="0" fontId="0" fillId="3" borderId="5" xfId="0" applyFill="1" applyBorder="1" applyAlignment="1">
      <alignment horizontal="center"/>
    </xf>
    <xf numFmtId="168" fontId="13" fillId="0" borderId="2" xfId="3" applyNumberFormat="1" applyFont="1" applyBorder="1" applyAlignment="1" applyProtection="1">
      <alignment horizontal="center"/>
      <protection locked="0"/>
    </xf>
    <xf numFmtId="0" fontId="24" fillId="0" borderId="2" xfId="0" applyFont="1" applyBorder="1" applyAlignment="1" applyProtection="1">
      <alignment horizontal="center"/>
      <protection locked="0"/>
    </xf>
    <xf numFmtId="0" fontId="14" fillId="0" borderId="0" xfId="0" applyFont="1" applyAlignment="1">
      <alignment horizontal="left"/>
    </xf>
    <xf numFmtId="0" fontId="14" fillId="0" borderId="0" xfId="0" applyFont="1" applyAlignment="1">
      <alignment horizontal="center"/>
    </xf>
    <xf numFmtId="0" fontId="12" fillId="0" borderId="0" xfId="0" applyFont="1" applyAlignment="1">
      <alignment horizontal="left" indent="1"/>
    </xf>
    <xf numFmtId="0" fontId="13" fillId="0" borderId="0" xfId="0" applyFont="1" applyAlignment="1">
      <alignment horizontal="left" indent="2"/>
    </xf>
    <xf numFmtId="0" fontId="12" fillId="0" borderId="0" xfId="0" applyFont="1" applyAlignment="1">
      <alignment horizontal="left" indent="3"/>
    </xf>
    <xf numFmtId="0" fontId="23" fillId="0" borderId="0" xfId="0" applyFont="1" applyAlignment="1">
      <alignment horizontal="center"/>
    </xf>
    <xf numFmtId="0" fontId="12" fillId="0" borderId="0" xfId="0" applyFont="1" applyAlignment="1">
      <alignment horizontal="left" indent="2"/>
    </xf>
    <xf numFmtId="0" fontId="12" fillId="0" borderId="0" xfId="0" applyFont="1" applyAlignment="1">
      <alignment horizontal="left" indent="4"/>
    </xf>
    <xf numFmtId="0" fontId="13"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horizontal="center" vertical="center" wrapText="1"/>
    </xf>
    <xf numFmtId="0" fontId="12" fillId="2" borderId="2" xfId="0" applyFont="1" applyFill="1" applyBorder="1" applyAlignment="1">
      <alignment horizontal="center"/>
    </xf>
    <xf numFmtId="166" fontId="12" fillId="0" borderId="1" xfId="3" applyNumberFormat="1" applyFont="1" applyBorder="1" applyAlignment="1" applyProtection="1">
      <alignment horizontal="center"/>
    </xf>
    <xf numFmtId="0" fontId="0" fillId="0" borderId="0" xfId="0" applyAlignment="1">
      <alignment vertical="center"/>
    </xf>
    <xf numFmtId="8" fontId="0" fillId="2" borderId="2" xfId="3" applyNumberFormat="1" applyFont="1" applyFill="1" applyBorder="1"/>
    <xf numFmtId="8" fontId="0" fillId="0" borderId="0" xfId="0" applyNumberFormat="1"/>
    <xf numFmtId="8" fontId="0" fillId="0" borderId="0" xfId="0" applyNumberFormat="1" applyAlignment="1">
      <alignment horizontal="left" indent="1"/>
    </xf>
    <xf numFmtId="8" fontId="18" fillId="0" borderId="0" xfId="0" applyNumberFormat="1" applyFont="1"/>
    <xf numFmtId="8" fontId="0" fillId="0" borderId="0" xfId="3" applyNumberFormat="1" applyFont="1" applyFill="1" applyBorder="1"/>
    <xf numFmtId="8" fontId="13" fillId="2" borderId="2" xfId="3" applyNumberFormat="1" applyFont="1" applyFill="1" applyBorder="1"/>
    <xf numFmtId="0" fontId="28" fillId="0" borderId="0" xfId="0" applyFont="1" applyAlignment="1">
      <alignment vertical="center"/>
    </xf>
    <xf numFmtId="168" fontId="13" fillId="0" borderId="4" xfId="3" applyNumberFormat="1" applyFont="1" applyBorder="1" applyAlignment="1" applyProtection="1">
      <alignment horizontal="center"/>
      <protection locked="0"/>
    </xf>
    <xf numFmtId="0" fontId="12" fillId="0" borderId="0" xfId="0" applyFont="1" applyAlignment="1">
      <alignment horizontal="center" vertical="center"/>
    </xf>
    <xf numFmtId="170" fontId="0" fillId="3" borderId="2" xfId="0" applyNumberFormat="1" applyFill="1" applyBorder="1" applyAlignment="1">
      <alignment horizontal="center"/>
    </xf>
    <xf numFmtId="166" fontId="0" fillId="3" borderId="2" xfId="3" applyNumberFormat="1" applyFont="1" applyFill="1" applyBorder="1" applyAlignment="1" applyProtection="1">
      <alignment horizontal="right"/>
    </xf>
    <xf numFmtId="165" fontId="0" fillId="3" borderId="2" xfId="1" applyNumberFormat="1" applyFont="1" applyFill="1" applyBorder="1" applyAlignment="1" applyProtection="1">
      <alignment horizontal="right"/>
    </xf>
    <xf numFmtId="166" fontId="12" fillId="3" borderId="2" xfId="3" applyNumberFormat="1" applyFont="1" applyFill="1" applyBorder="1" applyAlignment="1">
      <alignment horizontal="center"/>
    </xf>
    <xf numFmtId="165" fontId="0" fillId="0" borderId="0" xfId="1" applyNumberFormat="1" applyFont="1" applyBorder="1"/>
    <xf numFmtId="0" fontId="18" fillId="0" borderId="19" xfId="0" applyFont="1" applyBorder="1" applyAlignment="1">
      <alignment horizontal="center"/>
    </xf>
    <xf numFmtId="165" fontId="18" fillId="0" borderId="20" xfId="1" applyNumberFormat="1" applyFont="1" applyFill="1" applyBorder="1" applyAlignment="1">
      <alignment horizontal="center"/>
    </xf>
    <xf numFmtId="9" fontId="18" fillId="0" borderId="8" xfId="18" applyFont="1" applyFill="1" applyBorder="1" applyAlignment="1">
      <alignment horizontal="center"/>
    </xf>
    <xf numFmtId="0" fontId="18" fillId="0" borderId="0" xfId="0" applyFont="1" applyAlignment="1">
      <alignment horizontal="center"/>
    </xf>
    <xf numFmtId="0" fontId="0" fillId="0" borderId="5" xfId="0" applyBorder="1"/>
    <xf numFmtId="165" fontId="12" fillId="0" borderId="21" xfId="1" applyNumberFormat="1" applyFont="1" applyBorder="1" applyAlignment="1">
      <alignment horizontal="center"/>
    </xf>
    <xf numFmtId="9" fontId="12" fillId="0" borderId="22" xfId="18" applyFont="1" applyBorder="1" applyAlignment="1">
      <alignment horizontal="center"/>
    </xf>
    <xf numFmtId="0" fontId="12" fillId="5" borderId="7" xfId="0" applyFont="1" applyFill="1" applyBorder="1" applyAlignment="1">
      <alignment horizontal="center" wrapText="1"/>
    </xf>
    <xf numFmtId="0" fontId="12" fillId="8" borderId="7" xfId="0" applyFont="1" applyFill="1" applyBorder="1" applyAlignment="1">
      <alignment horizontal="center" wrapText="1"/>
    </xf>
    <xf numFmtId="0" fontId="12" fillId="8" borderId="6" xfId="0" applyFont="1" applyFill="1" applyBorder="1" applyAlignment="1">
      <alignment horizontal="center" wrapText="1"/>
    </xf>
    <xf numFmtId="0" fontId="12" fillId="2" borderId="7" xfId="0" applyFont="1" applyFill="1" applyBorder="1" applyAlignment="1">
      <alignment horizontal="center" wrapText="1"/>
    </xf>
    <xf numFmtId="0" fontId="12" fillId="2" borderId="6" xfId="0" applyFont="1" applyFill="1" applyBorder="1" applyAlignment="1">
      <alignment horizontal="center" wrapText="1"/>
    </xf>
    <xf numFmtId="0" fontId="12" fillId="9" borderId="7" xfId="0" applyFont="1" applyFill="1" applyBorder="1" applyAlignment="1">
      <alignment horizontal="center" wrapText="1"/>
    </xf>
    <xf numFmtId="0" fontId="12" fillId="9" borderId="6" xfId="0" applyFont="1" applyFill="1" applyBorder="1" applyAlignment="1">
      <alignment horizontal="center" wrapText="1"/>
    </xf>
    <xf numFmtId="165" fontId="0" fillId="0" borderId="0" xfId="1" applyNumberFormat="1" applyFont="1" applyFill="1" applyBorder="1"/>
    <xf numFmtId="0" fontId="0" fillId="0" borderId="1" xfId="0" applyBorder="1"/>
    <xf numFmtId="0" fontId="12" fillId="0" borderId="23" xfId="0" applyFont="1" applyBorder="1"/>
    <xf numFmtId="165" fontId="0" fillId="0" borderId="23" xfId="1" applyNumberFormat="1" applyFont="1" applyBorder="1"/>
    <xf numFmtId="9" fontId="0" fillId="0" borderId="24" xfId="18" applyFont="1" applyBorder="1"/>
    <xf numFmtId="0" fontId="0" fillId="5" borderId="23" xfId="0" applyFill="1" applyBorder="1"/>
    <xf numFmtId="0" fontId="0" fillId="7" borderId="20" xfId="0" applyFill="1" applyBorder="1"/>
    <xf numFmtId="0" fontId="12" fillId="0" borderId="20" xfId="0" applyFont="1" applyBorder="1"/>
    <xf numFmtId="165" fontId="0" fillId="0" borderId="20" xfId="1" applyNumberFormat="1" applyFont="1" applyBorder="1"/>
    <xf numFmtId="9" fontId="0" fillId="0" borderId="8" xfId="18" applyFont="1" applyBorder="1"/>
    <xf numFmtId="0" fontId="0" fillId="5" borderId="20" xfId="0" applyFill="1" applyBorder="1"/>
    <xf numFmtId="0" fontId="0" fillId="0" borderId="20" xfId="0" applyBorder="1"/>
    <xf numFmtId="165" fontId="0" fillId="0" borderId="20" xfId="1" applyNumberFormat="1" applyFont="1" applyFill="1" applyBorder="1"/>
    <xf numFmtId="167" fontId="0" fillId="7" borderId="0" xfId="1" applyNumberFormat="1" applyFont="1" applyFill="1" applyBorder="1"/>
    <xf numFmtId="165" fontId="0" fillId="2" borderId="8" xfId="1" applyNumberFormat="1" applyFont="1" applyFill="1" applyBorder="1"/>
    <xf numFmtId="43" fontId="0" fillId="9" borderId="0" xfId="1" applyFont="1" applyFill="1" applyBorder="1"/>
    <xf numFmtId="9" fontId="0" fillId="0" borderId="8" xfId="18" applyFont="1" applyFill="1" applyBorder="1"/>
    <xf numFmtId="165" fontId="0" fillId="5" borderId="20" xfId="1" applyNumberFormat="1" applyFont="1" applyFill="1" applyBorder="1"/>
    <xf numFmtId="165" fontId="0" fillId="7" borderId="0" xfId="1" applyNumberFormat="1" applyFont="1" applyFill="1" applyBorder="1"/>
    <xf numFmtId="0" fontId="0" fillId="7" borderId="0" xfId="0" applyFill="1"/>
    <xf numFmtId="165" fontId="0" fillId="9" borderId="0" xfId="1" applyNumberFormat="1" applyFont="1" applyFill="1" applyBorder="1"/>
    <xf numFmtId="0" fontId="0" fillId="8" borderId="20" xfId="0" applyFill="1" applyBorder="1"/>
    <xf numFmtId="0" fontId="0" fillId="8" borderId="8" xfId="0" applyFill="1" applyBorder="1"/>
    <xf numFmtId="0" fontId="0" fillId="2" borderId="20" xfId="0" applyFill="1" applyBorder="1"/>
    <xf numFmtId="0" fontId="0" fillId="2" borderId="8" xfId="0" applyFill="1" applyBorder="1"/>
    <xf numFmtId="0" fontId="0" fillId="9" borderId="0" xfId="0" applyFill="1"/>
    <xf numFmtId="0" fontId="0" fillId="9" borderId="8" xfId="0" applyFill="1" applyBorder="1"/>
    <xf numFmtId="171" fontId="0" fillId="5" borderId="20" xfId="1" applyNumberFormat="1" applyFont="1" applyFill="1" applyBorder="1"/>
    <xf numFmtId="43" fontId="0" fillId="7" borderId="0" xfId="1" applyFont="1" applyFill="1" applyBorder="1"/>
    <xf numFmtId="43" fontId="0" fillId="2" borderId="20" xfId="1" applyFont="1" applyFill="1" applyBorder="1"/>
    <xf numFmtId="165" fontId="0" fillId="0" borderId="21" xfId="1" applyNumberFormat="1" applyFont="1" applyBorder="1"/>
    <xf numFmtId="9" fontId="0" fillId="0" borderId="22" xfId="18" applyFont="1" applyBorder="1"/>
    <xf numFmtId="43" fontId="0" fillId="0" borderId="20" xfId="1" applyFont="1" applyBorder="1"/>
    <xf numFmtId="165" fontId="0" fillId="10" borderId="20" xfId="1" applyNumberFormat="1" applyFont="1" applyFill="1" applyBorder="1"/>
    <xf numFmtId="0" fontId="0" fillId="11" borderId="8" xfId="0" applyFill="1" applyBorder="1"/>
    <xf numFmtId="0" fontId="0" fillId="0" borderId="21" xfId="0" applyBorder="1"/>
    <xf numFmtId="43" fontId="0" fillId="5" borderId="21" xfId="1" applyFont="1" applyFill="1" applyBorder="1"/>
    <xf numFmtId="43" fontId="0" fillId="7" borderId="21" xfId="1" applyFont="1" applyFill="1" applyBorder="1"/>
    <xf numFmtId="0" fontId="0" fillId="7" borderId="1" xfId="0" applyFill="1" applyBorder="1"/>
    <xf numFmtId="43" fontId="0" fillId="9" borderId="21" xfId="1" applyFont="1" applyFill="1" applyBorder="1"/>
    <xf numFmtId="165" fontId="0" fillId="0" borderId="1" xfId="1" applyNumberFormat="1" applyFont="1" applyFill="1" applyBorder="1"/>
    <xf numFmtId="9" fontId="0" fillId="0" borderId="1" xfId="18" applyFont="1" applyFill="1" applyBorder="1"/>
    <xf numFmtId="43" fontId="0" fillId="5" borderId="20" xfId="1" applyFont="1" applyFill="1" applyBorder="1"/>
    <xf numFmtId="43" fontId="0" fillId="7" borderId="20" xfId="1" applyFont="1" applyFill="1" applyBorder="1"/>
    <xf numFmtId="43" fontId="0" fillId="5" borderId="25" xfId="1" applyFont="1" applyFill="1" applyBorder="1"/>
    <xf numFmtId="0" fontId="13" fillId="0" borderId="20" xfId="0" applyFont="1" applyBorder="1"/>
    <xf numFmtId="0" fontId="0" fillId="5" borderId="21" xfId="0" applyFill="1" applyBorder="1"/>
    <xf numFmtId="0" fontId="0" fillId="7" borderId="21" xfId="0" applyFill="1" applyBorder="1"/>
    <xf numFmtId="0" fontId="0" fillId="8" borderId="21" xfId="0" applyFill="1" applyBorder="1"/>
    <xf numFmtId="0" fontId="0" fillId="8" borderId="22" xfId="0" applyFill="1" applyBorder="1"/>
    <xf numFmtId="0" fontId="0" fillId="2" borderId="21" xfId="0" applyFill="1" applyBorder="1"/>
    <xf numFmtId="0" fontId="0" fillId="2" borderId="22" xfId="0" applyFill="1" applyBorder="1"/>
    <xf numFmtId="0" fontId="0" fillId="9" borderId="1" xfId="0" applyFill="1" applyBorder="1"/>
    <xf numFmtId="0" fontId="0" fillId="9" borderId="22" xfId="0" applyFill="1" applyBorder="1"/>
    <xf numFmtId="165" fontId="13" fillId="0" borderId="7" xfId="1" applyNumberFormat="1" applyFont="1" applyBorder="1"/>
    <xf numFmtId="9" fontId="0" fillId="0" borderId="6" xfId="18" applyFont="1" applyBorder="1"/>
    <xf numFmtId="0" fontId="0" fillId="0" borderId="13" xfId="0" applyBorder="1"/>
    <xf numFmtId="43" fontId="0" fillId="7" borderId="1" xfId="1" applyFont="1" applyFill="1" applyBorder="1"/>
    <xf numFmtId="0" fontId="0" fillId="9" borderId="13" xfId="0" applyFill="1" applyBorder="1"/>
    <xf numFmtId="0" fontId="0" fillId="9" borderId="6" xfId="0" applyFill="1" applyBorder="1"/>
    <xf numFmtId="0" fontId="0" fillId="0" borderId="23" xfId="0" applyBorder="1"/>
    <xf numFmtId="165" fontId="0" fillId="0" borderId="3" xfId="1" applyNumberFormat="1" applyFont="1" applyFill="1" applyBorder="1"/>
    <xf numFmtId="9" fontId="0" fillId="0" borderId="3" xfId="18" applyFont="1" applyFill="1" applyBorder="1"/>
    <xf numFmtId="0" fontId="0" fillId="0" borderId="3" xfId="0" applyBorder="1"/>
    <xf numFmtId="0" fontId="0" fillId="7" borderId="3" xfId="0" applyFill="1" applyBorder="1"/>
    <xf numFmtId="0" fontId="0" fillId="7" borderId="23" xfId="0" applyFill="1" applyBorder="1"/>
    <xf numFmtId="0" fontId="0" fillId="8" borderId="23" xfId="0" applyFill="1" applyBorder="1"/>
    <xf numFmtId="0" fontId="0" fillId="8" borderId="24" xfId="0" applyFill="1" applyBorder="1"/>
    <xf numFmtId="0" fontId="0" fillId="2" borderId="23" xfId="0" applyFill="1" applyBorder="1"/>
    <xf numFmtId="0" fontId="0" fillId="2" borderId="24" xfId="0" applyFill="1" applyBorder="1"/>
    <xf numFmtId="0" fontId="0" fillId="9" borderId="3" xfId="0" applyFill="1" applyBorder="1"/>
    <xf numFmtId="0" fontId="0" fillId="9" borderId="24" xfId="0" applyFill="1" applyBorder="1"/>
    <xf numFmtId="0" fontId="0" fillId="9" borderId="20" xfId="0" applyFill="1" applyBorder="1"/>
    <xf numFmtId="0" fontId="12" fillId="0" borderId="21" xfId="0" applyFont="1" applyBorder="1"/>
    <xf numFmtId="0" fontId="0" fillId="9" borderId="21" xfId="0" applyFill="1" applyBorder="1"/>
    <xf numFmtId="0" fontId="12" fillId="0" borderId="23" xfId="0" applyFont="1" applyBorder="1" applyAlignment="1">
      <alignment horizontal="left"/>
    </xf>
    <xf numFmtId="0" fontId="12" fillId="0" borderId="20" xfId="0" applyFont="1" applyBorder="1" applyAlignment="1">
      <alignment horizontal="left"/>
    </xf>
    <xf numFmtId="0" fontId="12" fillId="0" borderId="19" xfId="0" applyFont="1" applyBorder="1"/>
    <xf numFmtId="43" fontId="0" fillId="0" borderId="8" xfId="1" applyFont="1" applyBorder="1"/>
    <xf numFmtId="0" fontId="0" fillId="0" borderId="19" xfId="0" applyBorder="1"/>
    <xf numFmtId="0" fontId="0" fillId="8" borderId="20" xfId="1" applyNumberFormat="1" applyFont="1" applyFill="1" applyBorder="1"/>
    <xf numFmtId="0" fontId="0" fillId="8" borderId="8" xfId="1" applyNumberFormat="1" applyFont="1" applyFill="1" applyBorder="1"/>
    <xf numFmtId="0" fontId="0" fillId="2" borderId="20" xfId="1" applyNumberFormat="1" applyFont="1" applyFill="1" applyBorder="1"/>
    <xf numFmtId="0" fontId="0" fillId="2" borderId="8" xfId="1" applyNumberFormat="1" applyFont="1" applyFill="1" applyBorder="1"/>
    <xf numFmtId="0" fontId="0" fillId="2" borderId="22" xfId="1" applyNumberFormat="1" applyFont="1" applyFill="1" applyBorder="1"/>
    <xf numFmtId="0" fontId="39" fillId="0" borderId="0" xfId="0" applyFont="1" applyAlignment="1">
      <alignment horizontal="center" vertical="center"/>
    </xf>
    <xf numFmtId="0" fontId="18" fillId="0" borderId="4"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2" fillId="0" borderId="21" xfId="0" applyFont="1" applyBorder="1" applyAlignment="1">
      <alignment horizontal="center"/>
    </xf>
    <xf numFmtId="172" fontId="12" fillId="0" borderId="22" xfId="18" applyNumberFormat="1" applyFont="1" applyBorder="1" applyAlignment="1">
      <alignment horizontal="center"/>
    </xf>
    <xf numFmtId="172" fontId="0" fillId="0" borderId="0" xfId="18" applyNumberFormat="1" applyFont="1" applyFill="1" applyBorder="1"/>
    <xf numFmtId="172" fontId="0" fillId="0" borderId="24" xfId="18" applyNumberFormat="1" applyFont="1" applyBorder="1"/>
    <xf numFmtId="172" fontId="0" fillId="0" borderId="8" xfId="18" applyNumberFormat="1" applyFont="1" applyBorder="1"/>
    <xf numFmtId="0" fontId="0" fillId="0" borderId="8" xfId="18" applyNumberFormat="1" applyFont="1" applyBorder="1"/>
    <xf numFmtId="0" fontId="0" fillId="0" borderId="22" xfId="18" applyNumberFormat="1" applyFont="1" applyBorder="1"/>
    <xf numFmtId="172" fontId="0" fillId="0" borderId="22" xfId="18" applyNumberFormat="1" applyFont="1" applyBorder="1"/>
    <xf numFmtId="0" fontId="0" fillId="8" borderId="0" xfId="0" applyFill="1"/>
    <xf numFmtId="0" fontId="0" fillId="5" borderId="19" xfId="0" applyFill="1" applyBorder="1"/>
    <xf numFmtId="0" fontId="18" fillId="0" borderId="20" xfId="0" applyFont="1" applyBorder="1" applyAlignment="1">
      <alignment horizontal="center"/>
    </xf>
    <xf numFmtId="0" fontId="40" fillId="0" borderId="0" xfId="0" applyFont="1"/>
    <xf numFmtId="0" fontId="39" fillId="0" borderId="0" xfId="0" applyFont="1" applyAlignment="1">
      <alignment vertical="center"/>
    </xf>
    <xf numFmtId="0" fontId="41" fillId="0" borderId="0" xfId="0" applyFont="1"/>
    <xf numFmtId="0" fontId="42" fillId="0" borderId="0" xfId="0" applyFont="1"/>
    <xf numFmtId="0" fontId="40" fillId="0" borderId="0" xfId="0" applyFont="1" applyAlignment="1">
      <alignment horizontal="justify"/>
    </xf>
    <xf numFmtId="0" fontId="20" fillId="0" borderId="20" xfId="0" applyFont="1" applyBorder="1"/>
    <xf numFmtId="0" fontId="20" fillId="0" borderId="0" xfId="0" applyFont="1"/>
    <xf numFmtId="0" fontId="42" fillId="0" borderId="0" xfId="0" applyFont="1" applyAlignment="1">
      <alignment horizontal="left"/>
    </xf>
    <xf numFmtId="0" fontId="13" fillId="0" borderId="8" xfId="0" applyFont="1" applyBorder="1"/>
    <xf numFmtId="0" fontId="12" fillId="0" borderId="1" xfId="0" applyFont="1" applyBorder="1"/>
    <xf numFmtId="0" fontId="44" fillId="0" borderId="0" xfId="0" applyFont="1"/>
    <xf numFmtId="165" fontId="12" fillId="0" borderId="20" xfId="1" applyNumberFormat="1" applyFont="1" applyBorder="1"/>
    <xf numFmtId="165" fontId="20" fillId="0" borderId="20" xfId="1" applyNumberFormat="1" applyFont="1" applyBorder="1"/>
    <xf numFmtId="165" fontId="12" fillId="0" borderId="20" xfId="1" applyNumberFormat="1" applyFont="1" applyFill="1" applyBorder="1"/>
    <xf numFmtId="165" fontId="20" fillId="0" borderId="1" xfId="1" applyNumberFormat="1" applyFont="1" applyBorder="1"/>
    <xf numFmtId="165" fontId="40" fillId="0" borderId="21" xfId="1" applyNumberFormat="1" applyFont="1" applyBorder="1"/>
    <xf numFmtId="0" fontId="20" fillId="0" borderId="5" xfId="0" applyFont="1" applyBorder="1"/>
    <xf numFmtId="0" fontId="20" fillId="0" borderId="19" xfId="0" applyFont="1" applyBorder="1"/>
    <xf numFmtId="0" fontId="9" fillId="0" borderId="0" xfId="0" applyFont="1" applyAlignment="1">
      <alignment horizontal="left" indent="1"/>
    </xf>
    <xf numFmtId="0" fontId="21" fillId="0" borderId="0" xfId="0" applyFont="1" applyAlignment="1">
      <alignment horizontal="left" indent="1"/>
    </xf>
    <xf numFmtId="8" fontId="12" fillId="0" borderId="0" xfId="0" applyNumberFormat="1" applyFont="1" applyAlignment="1">
      <alignment horizontal="center" wrapText="1"/>
    </xf>
    <xf numFmtId="38" fontId="12" fillId="0" borderId="0" xfId="1" applyNumberFormat="1" applyFont="1" applyFill="1" applyBorder="1" applyAlignment="1">
      <alignment horizontal="center"/>
    </xf>
    <xf numFmtId="166" fontId="13" fillId="0" borderId="0" xfId="3" applyNumberFormat="1" applyFont="1" applyFill="1" applyAlignment="1">
      <alignment horizontal="center"/>
    </xf>
    <xf numFmtId="166" fontId="0" fillId="0" borderId="0" xfId="3" applyNumberFormat="1" applyFont="1"/>
    <xf numFmtId="166" fontId="13" fillId="2" borderId="2" xfId="3" applyNumberFormat="1" applyFont="1" applyFill="1" applyBorder="1"/>
    <xf numFmtId="166" fontId="0" fillId="2" borderId="2" xfId="3" applyNumberFormat="1" applyFont="1" applyFill="1" applyBorder="1"/>
    <xf numFmtId="172" fontId="0" fillId="0" borderId="8" xfId="18" applyNumberFormat="1" applyFont="1" applyFill="1" applyBorder="1"/>
    <xf numFmtId="0" fontId="0" fillId="6" borderId="0" xfId="0" applyFill="1"/>
    <xf numFmtId="0" fontId="47" fillId="6" borderId="0" xfId="17" applyFill="1"/>
    <xf numFmtId="0" fontId="47" fillId="6" borderId="0" xfId="13" applyFill="1"/>
    <xf numFmtId="9" fontId="0" fillId="0" borderId="0" xfId="0" applyNumberFormat="1"/>
    <xf numFmtId="44" fontId="0" fillId="0" borderId="0" xfId="0" applyNumberFormat="1"/>
    <xf numFmtId="0" fontId="10" fillId="0" borderId="0" xfId="0" applyFont="1" applyAlignment="1" applyProtection="1">
      <alignment horizontal="center"/>
      <protection locked="0"/>
    </xf>
    <xf numFmtId="49" fontId="10" fillId="0" borderId="0" xfId="16" applyNumberFormat="1" applyFont="1" applyAlignment="1">
      <alignment horizontal="left"/>
    </xf>
    <xf numFmtId="49" fontId="10" fillId="0" borderId="0" xfId="0" applyNumberFormat="1" applyFont="1" applyAlignment="1">
      <alignment horizontal="left"/>
    </xf>
    <xf numFmtId="44" fontId="12" fillId="0" borderId="2" xfId="0" applyNumberFormat="1" applyFont="1" applyBorder="1" applyAlignment="1">
      <alignment horizontal="right"/>
    </xf>
    <xf numFmtId="0" fontId="12" fillId="5" borderId="2" xfId="0" applyFont="1" applyFill="1" applyBorder="1" applyAlignment="1">
      <alignment horizontal="center" wrapText="1"/>
    </xf>
    <xf numFmtId="0" fontId="12" fillId="7" borderId="7" xfId="0" applyFont="1" applyFill="1" applyBorder="1" applyAlignment="1">
      <alignment horizontal="center" wrapText="1"/>
    </xf>
    <xf numFmtId="0" fontId="12" fillId="7" borderId="13" xfId="0" applyFont="1" applyFill="1" applyBorder="1" applyAlignment="1">
      <alignment horizontal="center" wrapText="1"/>
    </xf>
    <xf numFmtId="0" fontId="12" fillId="8" borderId="13" xfId="0" applyFont="1" applyFill="1" applyBorder="1" applyAlignment="1">
      <alignment horizontal="center" wrapText="1"/>
    </xf>
    <xf numFmtId="0" fontId="0" fillId="7" borderId="20" xfId="1" applyNumberFormat="1" applyFont="1" applyFill="1" applyBorder="1"/>
    <xf numFmtId="0" fontId="0" fillId="7" borderId="0" xfId="1" applyNumberFormat="1" applyFont="1" applyFill="1" applyBorder="1"/>
    <xf numFmtId="0" fontId="0" fillId="9" borderId="0" xfId="1" applyNumberFormat="1" applyFont="1" applyFill="1" applyBorder="1"/>
    <xf numFmtId="0" fontId="0" fillId="9" borderId="23" xfId="0" applyFill="1" applyBorder="1"/>
    <xf numFmtId="8" fontId="12" fillId="5" borderId="27" xfId="0" applyNumberFormat="1" applyFont="1" applyFill="1" applyBorder="1" applyAlignment="1">
      <alignment horizontal="center"/>
    </xf>
    <xf numFmtId="166" fontId="0" fillId="0" borderId="20" xfId="3" applyNumberFormat="1" applyFont="1" applyBorder="1"/>
    <xf numFmtId="43" fontId="0" fillId="5" borderId="19" xfId="1" applyFont="1" applyFill="1" applyBorder="1"/>
    <xf numFmtId="44" fontId="0" fillId="0" borderId="20" xfId="3" applyFont="1" applyBorder="1"/>
    <xf numFmtId="0" fontId="0" fillId="5" borderId="5" xfId="0" applyFill="1" applyBorder="1"/>
    <xf numFmtId="43" fontId="0" fillId="5" borderId="2" xfId="1" applyFont="1" applyFill="1" applyBorder="1"/>
    <xf numFmtId="0" fontId="12" fillId="0" borderId="13" xfId="0" applyFont="1" applyBorder="1"/>
    <xf numFmtId="172" fontId="0" fillId="0" borderId="13" xfId="18" applyNumberFormat="1" applyFont="1" applyFill="1" applyBorder="1"/>
    <xf numFmtId="0" fontId="0" fillId="8" borderId="0" xfId="1" applyNumberFormat="1" applyFont="1" applyFill="1" applyBorder="1"/>
    <xf numFmtId="0" fontId="0" fillId="0" borderId="8" xfId="0" applyBorder="1"/>
    <xf numFmtId="0" fontId="0" fillId="5" borderId="4" xfId="0" applyFill="1" applyBorder="1"/>
    <xf numFmtId="0" fontId="0" fillId="2" borderId="3" xfId="0" applyFill="1" applyBorder="1"/>
    <xf numFmtId="0" fontId="0" fillId="2" borderId="0" xfId="0" applyFill="1"/>
    <xf numFmtId="0" fontId="0" fillId="2" borderId="1" xfId="0" applyFill="1" applyBorder="1"/>
    <xf numFmtId="165" fontId="0" fillId="8" borderId="20" xfId="1" applyNumberFormat="1" applyFont="1" applyFill="1" applyBorder="1"/>
    <xf numFmtId="165" fontId="0" fillId="8" borderId="8" xfId="1" applyNumberFormat="1" applyFont="1" applyFill="1" applyBorder="1"/>
    <xf numFmtId="165" fontId="0" fillId="2" borderId="20" xfId="1" applyNumberFormat="1" applyFont="1" applyFill="1" applyBorder="1"/>
    <xf numFmtId="165" fontId="0" fillId="9" borderId="8" xfId="0" applyNumberFormat="1" applyFill="1" applyBorder="1"/>
    <xf numFmtId="165" fontId="0" fillId="8" borderId="21" xfId="1" applyNumberFormat="1" applyFont="1" applyFill="1" applyBorder="1"/>
    <xf numFmtId="165" fontId="0" fillId="8" borderId="22" xfId="1" applyNumberFormat="1" applyFont="1" applyFill="1" applyBorder="1"/>
    <xf numFmtId="165" fontId="0" fillId="2" borderId="21" xfId="1" applyNumberFormat="1" applyFont="1" applyFill="1" applyBorder="1"/>
    <xf numFmtId="165" fontId="0" fillId="2" borderId="22" xfId="1" applyNumberFormat="1" applyFont="1" applyFill="1" applyBorder="1"/>
    <xf numFmtId="165" fontId="0" fillId="9" borderId="22" xfId="0" applyNumberFormat="1" applyFill="1" applyBorder="1"/>
    <xf numFmtId="166" fontId="0" fillId="8" borderId="20" xfId="1" applyNumberFormat="1" applyFont="1" applyFill="1" applyBorder="1"/>
    <xf numFmtId="166" fontId="0" fillId="8" borderId="8" xfId="1" applyNumberFormat="1" applyFont="1" applyFill="1" applyBorder="1"/>
    <xf numFmtId="166" fontId="0" fillId="2" borderId="20" xfId="1" applyNumberFormat="1" applyFont="1" applyFill="1" applyBorder="1"/>
    <xf numFmtId="166" fontId="0" fillId="2" borderId="8" xfId="1" applyNumberFormat="1" applyFont="1" applyFill="1" applyBorder="1"/>
    <xf numFmtId="44" fontId="0" fillId="8" borderId="20" xfId="1" applyNumberFormat="1" applyFont="1" applyFill="1" applyBorder="1"/>
    <xf numFmtId="44" fontId="0" fillId="8" borderId="8" xfId="1" applyNumberFormat="1" applyFont="1" applyFill="1" applyBorder="1"/>
    <xf numFmtId="44" fontId="0" fillId="2" borderId="8" xfId="1" applyNumberFormat="1" applyFont="1" applyFill="1" applyBorder="1"/>
    <xf numFmtId="165" fontId="0" fillId="8" borderId="6" xfId="1" applyNumberFormat="1" applyFont="1" applyFill="1" applyBorder="1"/>
    <xf numFmtId="165" fontId="0" fillId="2" borderId="6" xfId="1" applyNumberFormat="1" applyFont="1" applyFill="1" applyBorder="1"/>
    <xf numFmtId="165" fontId="0" fillId="0" borderId="23" xfId="0" applyNumberFormat="1" applyBorder="1"/>
    <xf numFmtId="44" fontId="0" fillId="0" borderId="21" xfId="0" applyNumberFormat="1" applyBorder="1"/>
    <xf numFmtId="0" fontId="0" fillId="0" borderId="6" xfId="0" applyBorder="1"/>
    <xf numFmtId="0" fontId="40" fillId="0" borderId="0" xfId="0" applyFont="1" applyAlignment="1">
      <alignment horizontal="left" indent="1"/>
    </xf>
    <xf numFmtId="166" fontId="0" fillId="9" borderId="8" xfId="0" applyNumberFormat="1" applyFill="1" applyBorder="1"/>
    <xf numFmtId="44" fontId="0" fillId="2" borderId="20" xfId="1" applyNumberFormat="1" applyFont="1" applyFill="1" applyBorder="1"/>
    <xf numFmtId="44" fontId="0" fillId="8" borderId="21" xfId="1" applyNumberFormat="1" applyFont="1" applyFill="1" applyBorder="1"/>
    <xf numFmtId="44" fontId="0" fillId="8" borderId="22" xfId="1" applyNumberFormat="1" applyFont="1" applyFill="1" applyBorder="1"/>
    <xf numFmtId="44" fontId="0" fillId="2" borderId="21" xfId="1" applyNumberFormat="1" applyFont="1" applyFill="1" applyBorder="1"/>
    <xf numFmtId="0" fontId="13" fillId="0" borderId="0" xfId="0" applyFont="1" applyProtection="1">
      <protection locked="0"/>
    </xf>
    <xf numFmtId="44" fontId="0" fillId="5" borderId="20" xfId="0" applyNumberFormat="1" applyFill="1" applyBorder="1"/>
    <xf numFmtId="44" fontId="0" fillId="5" borderId="21" xfId="0" applyNumberFormat="1" applyFill="1" applyBorder="1"/>
    <xf numFmtId="2" fontId="0" fillId="0" borderId="0" xfId="0" applyNumberFormat="1"/>
    <xf numFmtId="2" fontId="12" fillId="7" borderId="21" xfId="0" applyNumberFormat="1" applyFont="1" applyFill="1" applyBorder="1" applyAlignment="1">
      <alignment horizontal="center" wrapText="1"/>
    </xf>
    <xf numFmtId="2" fontId="12" fillId="7" borderId="1" xfId="0" applyNumberFormat="1" applyFont="1" applyFill="1" applyBorder="1" applyAlignment="1">
      <alignment horizontal="center" wrapText="1"/>
    </xf>
    <xf numFmtId="2" fontId="12" fillId="7" borderId="6" xfId="0" applyNumberFormat="1" applyFont="1" applyFill="1" applyBorder="1" applyAlignment="1">
      <alignment horizontal="center" wrapText="1"/>
    </xf>
    <xf numFmtId="2" fontId="0" fillId="0" borderId="1" xfId="0" applyNumberFormat="1" applyBorder="1"/>
    <xf numFmtId="2" fontId="0" fillId="7" borderId="20" xfId="0" applyNumberFormat="1" applyFill="1" applyBorder="1"/>
    <xf numFmtId="2" fontId="0" fillId="7" borderId="0" xfId="0" applyNumberFormat="1" applyFill="1"/>
    <xf numFmtId="2" fontId="0" fillId="7" borderId="20" xfId="1" applyNumberFormat="1" applyFont="1" applyFill="1" applyBorder="1"/>
    <xf numFmtId="2" fontId="0" fillId="7" borderId="0" xfId="1" applyNumberFormat="1" applyFont="1" applyFill="1" applyBorder="1"/>
    <xf numFmtId="2" fontId="0" fillId="7" borderId="21" xfId="1" applyNumberFormat="1" applyFont="1" applyFill="1" applyBorder="1"/>
    <xf numFmtId="2" fontId="0" fillId="7" borderId="1" xfId="0" applyNumberFormat="1" applyFill="1" applyBorder="1"/>
    <xf numFmtId="2" fontId="0" fillId="7" borderId="1" xfId="1" applyNumberFormat="1" applyFont="1" applyFill="1" applyBorder="1"/>
    <xf numFmtId="2" fontId="0" fillId="7" borderId="21" xfId="0" applyNumberFormat="1" applyFill="1" applyBorder="1"/>
    <xf numFmtId="2" fontId="0" fillId="7" borderId="22" xfId="0" applyNumberFormat="1" applyFill="1" applyBorder="1"/>
    <xf numFmtId="2" fontId="0" fillId="7" borderId="22" xfId="1" applyNumberFormat="1" applyFont="1" applyFill="1" applyBorder="1"/>
    <xf numFmtId="2" fontId="0" fillId="0" borderId="3" xfId="0" applyNumberFormat="1" applyBorder="1"/>
    <xf numFmtId="2" fontId="0" fillId="7" borderId="23" xfId="0" applyNumberFormat="1" applyFill="1" applyBorder="1"/>
    <xf numFmtId="2" fontId="0" fillId="7" borderId="3" xfId="0" applyNumberFormat="1" applyFill="1" applyBorder="1"/>
    <xf numFmtId="2" fontId="0" fillId="0" borderId="13" xfId="0" applyNumberFormat="1" applyBorder="1"/>
    <xf numFmtId="0" fontId="0" fillId="12" borderId="0" xfId="0" applyFill="1"/>
    <xf numFmtId="44" fontId="0" fillId="0" borderId="20" xfId="0" applyNumberFormat="1" applyBorder="1"/>
    <xf numFmtId="2" fontId="12" fillId="2" borderId="7" xfId="0" applyNumberFormat="1" applyFont="1" applyFill="1" applyBorder="1" applyAlignment="1">
      <alignment horizontal="center" wrapText="1"/>
    </xf>
    <xf numFmtId="2" fontId="0" fillId="2" borderId="20" xfId="0" applyNumberFormat="1" applyFill="1" applyBorder="1"/>
    <xf numFmtId="2" fontId="0" fillId="2" borderId="20" xfId="1" applyNumberFormat="1" applyFont="1" applyFill="1" applyBorder="1"/>
    <xf numFmtId="2" fontId="0" fillId="11" borderId="20" xfId="0" applyNumberFormat="1" applyFill="1" applyBorder="1"/>
    <xf numFmtId="2" fontId="0" fillId="2" borderId="21" xfId="1" applyNumberFormat="1" applyFont="1" applyFill="1" applyBorder="1"/>
    <xf numFmtId="2" fontId="0" fillId="2" borderId="21" xfId="0" applyNumberFormat="1" applyFill="1" applyBorder="1"/>
    <xf numFmtId="2" fontId="0" fillId="2" borderId="23" xfId="0" applyNumberFormat="1" applyFill="1" applyBorder="1"/>
    <xf numFmtId="2" fontId="12" fillId="9" borderId="6" xfId="0" applyNumberFormat="1" applyFont="1" applyFill="1" applyBorder="1" applyAlignment="1">
      <alignment horizontal="center" wrapText="1"/>
    </xf>
    <xf numFmtId="2" fontId="0" fillId="9" borderId="8" xfId="0" applyNumberFormat="1" applyFill="1" applyBorder="1"/>
    <xf numFmtId="2" fontId="0" fillId="9" borderId="22" xfId="0" applyNumberFormat="1" applyFill="1" applyBorder="1"/>
    <xf numFmtId="2" fontId="0" fillId="9" borderId="6" xfId="0" applyNumberFormat="1" applyFill="1" applyBorder="1"/>
    <xf numFmtId="2" fontId="0" fillId="9" borderId="24" xfId="0" applyNumberFormat="1" applyFill="1" applyBorder="1"/>
    <xf numFmtId="2" fontId="0" fillId="7" borderId="24" xfId="0" applyNumberFormat="1" applyFill="1" applyBorder="1"/>
    <xf numFmtId="2" fontId="0" fillId="7" borderId="8" xfId="0" applyNumberFormat="1" applyFill="1" applyBorder="1"/>
    <xf numFmtId="2" fontId="12" fillId="5" borderId="13" xfId="0" applyNumberFormat="1" applyFont="1" applyFill="1" applyBorder="1" applyAlignment="1">
      <alignment horizontal="center" wrapText="1"/>
    </xf>
    <xf numFmtId="2" fontId="0" fillId="5" borderId="3" xfId="0" applyNumberFormat="1" applyFill="1" applyBorder="1"/>
    <xf numFmtId="2" fontId="0" fillId="5" borderId="0" xfId="0" applyNumberFormat="1" applyFill="1"/>
    <xf numFmtId="2" fontId="0" fillId="5" borderId="22" xfId="0" applyNumberFormat="1" applyFill="1" applyBorder="1"/>
    <xf numFmtId="2" fontId="0" fillId="5" borderId="1" xfId="0" applyNumberFormat="1" applyFill="1" applyBorder="1"/>
    <xf numFmtId="2" fontId="12" fillId="7" borderId="13" xfId="0" applyNumberFormat="1" applyFont="1" applyFill="1" applyBorder="1" applyAlignment="1">
      <alignment horizontal="center" wrapText="1"/>
    </xf>
    <xf numFmtId="2" fontId="40" fillId="0" borderId="0" xfId="0" applyNumberFormat="1" applyFont="1"/>
    <xf numFmtId="2" fontId="39" fillId="0" borderId="0" xfId="0" applyNumberFormat="1" applyFont="1" applyAlignment="1">
      <alignment horizontal="center" vertical="center"/>
    </xf>
    <xf numFmtId="2" fontId="18" fillId="0" borderId="24" xfId="0" applyNumberFormat="1" applyFont="1" applyBorder="1" applyAlignment="1">
      <alignment horizontal="center"/>
    </xf>
    <xf numFmtId="2" fontId="18" fillId="0" borderId="8" xfId="0" applyNumberFormat="1" applyFont="1" applyBorder="1" applyAlignment="1">
      <alignment horizontal="center"/>
    </xf>
    <xf numFmtId="2" fontId="12" fillId="0" borderId="22" xfId="18" applyNumberFormat="1" applyFont="1" applyBorder="1" applyAlignment="1">
      <alignment horizontal="center"/>
    </xf>
    <xf numFmtId="2" fontId="0" fillId="0" borderId="0" xfId="18" applyNumberFormat="1" applyFont="1" applyFill="1" applyBorder="1"/>
    <xf numFmtId="2" fontId="0" fillId="0" borderId="24" xfId="18" applyNumberFormat="1" applyFont="1" applyBorder="1"/>
    <xf numFmtId="2" fontId="0" fillId="0" borderId="8" xfId="18" applyNumberFormat="1" applyFont="1" applyBorder="1"/>
    <xf numFmtId="2" fontId="0" fillId="0" borderId="22" xfId="18" applyNumberFormat="1" applyFont="1" applyBorder="1"/>
    <xf numFmtId="2" fontId="0" fillId="0" borderId="1" xfId="18" applyNumberFormat="1" applyFont="1" applyFill="1" applyBorder="1"/>
    <xf numFmtId="2" fontId="20" fillId="0" borderId="8" xfId="18" applyNumberFormat="1" applyFont="1" applyBorder="1"/>
    <xf numFmtId="2" fontId="13" fillId="0" borderId="8" xfId="18" applyNumberFormat="1" applyFont="1" applyBorder="1"/>
    <xf numFmtId="2" fontId="12" fillId="0" borderId="8" xfId="18" applyNumberFormat="1" applyFont="1" applyBorder="1"/>
    <xf numFmtId="2" fontId="12" fillId="0" borderId="1" xfId="18" applyNumberFormat="1" applyFont="1" applyBorder="1"/>
    <xf numFmtId="2" fontId="0" fillId="0" borderId="0" xfId="18" applyNumberFormat="1" applyFont="1" applyBorder="1"/>
    <xf numFmtId="2" fontId="0" fillId="0" borderId="22" xfId="0" applyNumberFormat="1" applyBorder="1"/>
    <xf numFmtId="2" fontId="40" fillId="0" borderId="22" xfId="0" applyNumberFormat="1" applyFont="1" applyBorder="1"/>
    <xf numFmtId="2" fontId="39" fillId="0" borderId="28" xfId="0" applyNumberFormat="1" applyFont="1" applyBorder="1" applyAlignment="1">
      <alignment horizontal="center" vertical="center"/>
    </xf>
    <xf numFmtId="2" fontId="12" fillId="2" borderId="4" xfId="0" applyNumberFormat="1" applyFont="1" applyFill="1" applyBorder="1" applyAlignment="1">
      <alignment horizontal="center"/>
    </xf>
    <xf numFmtId="2" fontId="12" fillId="2" borderId="5" xfId="0" applyNumberFormat="1" applyFont="1" applyFill="1" applyBorder="1" applyAlignment="1">
      <alignment horizontal="center"/>
    </xf>
    <xf numFmtId="2" fontId="12" fillId="2" borderId="5" xfId="0" applyNumberFormat="1" applyFont="1" applyFill="1" applyBorder="1" applyAlignment="1">
      <alignment horizontal="center" wrapText="1"/>
    </xf>
    <xf numFmtId="2" fontId="0" fillId="2" borderId="4" xfId="0" applyNumberFormat="1" applyFill="1" applyBorder="1"/>
    <xf numFmtId="2" fontId="0" fillId="2" borderId="19" xfId="0" applyNumberFormat="1" applyFill="1" applyBorder="1"/>
    <xf numFmtId="2" fontId="0" fillId="2" borderId="5" xfId="0" applyNumberFormat="1" applyFill="1" applyBorder="1"/>
    <xf numFmtId="2" fontId="9" fillId="2" borderId="19" xfId="0" applyNumberFormat="1" applyFont="1" applyFill="1" applyBorder="1"/>
    <xf numFmtId="2" fontId="20" fillId="2" borderId="19" xfId="0" applyNumberFormat="1" applyFont="1" applyFill="1" applyBorder="1"/>
    <xf numFmtId="2" fontId="43" fillId="2" borderId="5" xfId="0" applyNumberFormat="1" applyFont="1" applyFill="1" applyBorder="1"/>
    <xf numFmtId="2" fontId="12" fillId="7" borderId="22" xfId="0" applyNumberFormat="1" applyFont="1" applyFill="1" applyBorder="1" applyAlignment="1">
      <alignment horizontal="center" wrapText="1"/>
    </xf>
    <xf numFmtId="2" fontId="9" fillId="7" borderId="8" xfId="0" applyNumberFormat="1" applyFont="1" applyFill="1" applyBorder="1"/>
    <xf numFmtId="2" fontId="20" fillId="7" borderId="8" xfId="0" applyNumberFormat="1" applyFont="1" applyFill="1" applyBorder="1"/>
    <xf numFmtId="2" fontId="40" fillId="7" borderId="1" xfId="0" applyNumberFormat="1" applyFont="1" applyFill="1" applyBorder="1"/>
    <xf numFmtId="2" fontId="12" fillId="5" borderId="23" xfId="0" applyNumberFormat="1" applyFont="1" applyFill="1" applyBorder="1" applyAlignment="1">
      <alignment horizontal="center"/>
    </xf>
    <xf numFmtId="2" fontId="12" fillId="5" borderId="21" xfId="0" applyNumberFormat="1" applyFont="1" applyFill="1" applyBorder="1" applyAlignment="1">
      <alignment horizontal="center"/>
    </xf>
    <xf numFmtId="2" fontId="12" fillId="5" borderId="7" xfId="0" applyNumberFormat="1" applyFont="1" applyFill="1" applyBorder="1" applyAlignment="1">
      <alignment horizontal="center" wrapText="1"/>
    </xf>
    <xf numFmtId="2" fontId="12" fillId="8" borderId="21" xfId="0" applyNumberFormat="1" applyFont="1" applyFill="1" applyBorder="1" applyAlignment="1">
      <alignment horizontal="center" wrapText="1"/>
    </xf>
    <xf numFmtId="2" fontId="12" fillId="8" borderId="22" xfId="0" applyNumberFormat="1" applyFont="1" applyFill="1" applyBorder="1" applyAlignment="1">
      <alignment horizontal="center" wrapText="1"/>
    </xf>
    <xf numFmtId="2" fontId="0" fillId="5" borderId="20" xfId="0" applyNumberFormat="1" applyFill="1" applyBorder="1"/>
    <xf numFmtId="2" fontId="0" fillId="8" borderId="20" xfId="0" applyNumberFormat="1" applyFill="1" applyBorder="1"/>
    <xf numFmtId="2" fontId="0" fillId="8" borderId="8" xfId="0" applyNumberFormat="1" applyFill="1" applyBorder="1"/>
    <xf numFmtId="2" fontId="0" fillId="5" borderId="21" xfId="0" applyNumberFormat="1" applyFill="1" applyBorder="1"/>
    <xf numFmtId="2" fontId="0" fillId="8" borderId="21" xfId="0" applyNumberFormat="1" applyFill="1" applyBorder="1"/>
    <xf numFmtId="2" fontId="0" fillId="8" borderId="22" xfId="0" applyNumberFormat="1" applyFill="1" applyBorder="1"/>
    <xf numFmtId="2" fontId="13" fillId="7" borderId="20" xfId="0" applyNumberFormat="1" applyFont="1" applyFill="1" applyBorder="1" applyAlignment="1">
      <alignment horizontal="center"/>
    </xf>
    <xf numFmtId="2" fontId="12" fillId="5" borderId="19" xfId="0" applyNumberFormat="1" applyFont="1" applyFill="1" applyBorder="1" applyAlignment="1">
      <alignment horizontal="center"/>
    </xf>
    <xf numFmtId="2" fontId="12" fillId="7" borderId="0" xfId="0" applyNumberFormat="1" applyFont="1" applyFill="1" applyAlignment="1">
      <alignment horizontal="center"/>
    </xf>
    <xf numFmtId="2" fontId="0" fillId="5" borderId="19" xfId="0" applyNumberFormat="1" applyFill="1" applyBorder="1"/>
    <xf numFmtId="2" fontId="20" fillId="8" borderId="8" xfId="0" applyNumberFormat="1" applyFont="1" applyFill="1" applyBorder="1"/>
    <xf numFmtId="2" fontId="20" fillId="5" borderId="20" xfId="0" applyNumberFormat="1" applyFont="1" applyFill="1" applyBorder="1"/>
    <xf numFmtId="2" fontId="20" fillId="7" borderId="20" xfId="0" applyNumberFormat="1" applyFont="1" applyFill="1" applyBorder="1"/>
    <xf numFmtId="2" fontId="20" fillId="8" borderId="20" xfId="0" applyNumberFormat="1" applyFont="1" applyFill="1" applyBorder="1"/>
    <xf numFmtId="2" fontId="12" fillId="8" borderId="8" xfId="0" applyNumberFormat="1" applyFont="1" applyFill="1" applyBorder="1"/>
    <xf numFmtId="2" fontId="0" fillId="8" borderId="0" xfId="0" applyNumberFormat="1" applyFill="1"/>
    <xf numFmtId="2" fontId="40" fillId="5" borderId="5" xfId="0" applyNumberFormat="1" applyFont="1" applyFill="1" applyBorder="1"/>
    <xf numFmtId="2" fontId="40" fillId="8" borderId="21" xfId="0" applyNumberFormat="1" applyFont="1" applyFill="1" applyBorder="1"/>
    <xf numFmtId="2" fontId="40" fillId="8" borderId="22" xfId="0" applyNumberFormat="1" applyFont="1" applyFill="1" applyBorder="1"/>
    <xf numFmtId="2" fontId="18" fillId="0" borderId="0" xfId="0" applyNumberFormat="1" applyFont="1" applyAlignment="1">
      <alignment horizontal="center"/>
    </xf>
    <xf numFmtId="2" fontId="0" fillId="0" borderId="8" xfId="18" applyNumberFormat="1" applyFont="1" applyFill="1" applyBorder="1"/>
    <xf numFmtId="2" fontId="0" fillId="0" borderId="8" xfId="1" applyNumberFormat="1" applyFont="1" applyBorder="1"/>
    <xf numFmtId="2" fontId="0" fillId="5" borderId="23" xfId="0" applyNumberFormat="1" applyFill="1" applyBorder="1"/>
    <xf numFmtId="173" fontId="0" fillId="5" borderId="20" xfId="1" applyNumberFormat="1" applyFont="1" applyFill="1" applyBorder="1"/>
    <xf numFmtId="173" fontId="0" fillId="7" borderId="20" xfId="1" applyNumberFormat="1" applyFont="1" applyFill="1" applyBorder="1"/>
    <xf numFmtId="173" fontId="0" fillId="7" borderId="0" xfId="1" applyNumberFormat="1" applyFont="1" applyFill="1" applyBorder="1"/>
    <xf numFmtId="44" fontId="0" fillId="5" borderId="20" xfId="3" applyFont="1" applyFill="1" applyBorder="1"/>
    <xf numFmtId="44" fontId="0" fillId="7" borderId="20" xfId="3" applyFont="1" applyFill="1" applyBorder="1"/>
    <xf numFmtId="44" fontId="0" fillId="7" borderId="0" xfId="3" applyFont="1" applyFill="1" applyBorder="1"/>
    <xf numFmtId="44" fontId="0" fillId="7" borderId="8" xfId="3" applyFont="1" applyFill="1" applyBorder="1"/>
    <xf numFmtId="2" fontId="12" fillId="8" borderId="7" xfId="0" applyNumberFormat="1" applyFont="1" applyFill="1" applyBorder="1" applyAlignment="1">
      <alignment horizontal="center" wrapText="1"/>
    </xf>
    <xf numFmtId="2" fontId="12" fillId="8" borderId="6" xfId="0" applyNumberFormat="1" applyFont="1" applyFill="1" applyBorder="1" applyAlignment="1">
      <alignment horizontal="center" wrapText="1"/>
    </xf>
    <xf numFmtId="2" fontId="0" fillId="5" borderId="24" xfId="0" applyNumberFormat="1" applyFill="1" applyBorder="1"/>
    <xf numFmtId="2" fontId="0" fillId="5" borderId="8" xfId="0" applyNumberFormat="1" applyFill="1" applyBorder="1"/>
    <xf numFmtId="2" fontId="0" fillId="8" borderId="20" xfId="1" applyNumberFormat="1" applyFont="1" applyFill="1" applyBorder="1"/>
    <xf numFmtId="2" fontId="0" fillId="8" borderId="8" xfId="1" applyNumberFormat="1" applyFont="1" applyFill="1" applyBorder="1"/>
    <xf numFmtId="2" fontId="0" fillId="5" borderId="20" xfId="1" applyNumberFormat="1" applyFont="1" applyFill="1" applyBorder="1"/>
    <xf numFmtId="2" fontId="0" fillId="5" borderId="8" xfId="1" applyNumberFormat="1" applyFont="1" applyFill="1" applyBorder="1"/>
    <xf numFmtId="2" fontId="0" fillId="11" borderId="8" xfId="0" applyNumberFormat="1" applyFill="1" applyBorder="1"/>
    <xf numFmtId="2" fontId="0" fillId="5" borderId="21" xfId="1" applyNumberFormat="1" applyFont="1" applyFill="1" applyBorder="1"/>
    <xf numFmtId="2" fontId="0" fillId="5" borderId="22" xfId="1" applyNumberFormat="1" applyFont="1" applyFill="1" applyBorder="1"/>
    <xf numFmtId="2" fontId="0" fillId="8" borderId="21" xfId="1" applyNumberFormat="1" applyFont="1" applyFill="1" applyBorder="1"/>
    <xf numFmtId="2" fontId="0" fillId="8" borderId="22" xfId="1" applyNumberFormat="1" applyFont="1" applyFill="1" applyBorder="1"/>
    <xf numFmtId="2" fontId="0" fillId="5" borderId="25" xfId="1" applyNumberFormat="1" applyFont="1" applyFill="1" applyBorder="1"/>
    <xf numFmtId="2" fontId="0" fillId="8" borderId="23" xfId="0" applyNumberFormat="1" applyFill="1" applyBorder="1"/>
    <xf numFmtId="2" fontId="0" fillId="8" borderId="24" xfId="0" applyNumberFormat="1" applyFill="1" applyBorder="1"/>
    <xf numFmtId="44" fontId="12" fillId="5" borderId="26" xfId="3" applyFont="1" applyFill="1" applyBorder="1" applyAlignment="1">
      <alignment horizontal="center"/>
    </xf>
    <xf numFmtId="44" fontId="0" fillId="0" borderId="23" xfId="3" applyFont="1" applyBorder="1"/>
    <xf numFmtId="44" fontId="0" fillId="0" borderId="0" xfId="3" applyFont="1" applyBorder="1"/>
    <xf numFmtId="44" fontId="13" fillId="0" borderId="7" xfId="3" applyFont="1" applyBorder="1"/>
    <xf numFmtId="165" fontId="0" fillId="0" borderId="21" xfId="0" applyNumberFormat="1" applyBorder="1"/>
    <xf numFmtId="0" fontId="13" fillId="12" borderId="0" xfId="0" applyFont="1" applyFill="1" applyAlignment="1">
      <alignment horizontal="left"/>
    </xf>
    <xf numFmtId="165" fontId="0" fillId="12" borderId="20" xfId="1" applyNumberFormat="1" applyFont="1" applyFill="1" applyBorder="1"/>
    <xf numFmtId="0" fontId="0" fillId="12" borderId="20" xfId="0" applyFill="1" applyBorder="1"/>
    <xf numFmtId="165" fontId="0" fillId="12" borderId="21" xfId="1" applyNumberFormat="1" applyFont="1" applyFill="1" applyBorder="1"/>
    <xf numFmtId="165" fontId="0" fillId="12" borderId="23" xfId="1" applyNumberFormat="1" applyFont="1" applyFill="1" applyBorder="1"/>
    <xf numFmtId="166" fontId="0" fillId="12" borderId="20" xfId="3" applyNumberFormat="1" applyFont="1" applyFill="1" applyBorder="1"/>
    <xf numFmtId="0" fontId="13" fillId="12" borderId="0" xfId="0" applyFont="1" applyFill="1"/>
    <xf numFmtId="2" fontId="0" fillId="0" borderId="8" xfId="3" applyNumberFormat="1" applyFont="1" applyBorder="1"/>
    <xf numFmtId="2" fontId="0" fillId="12" borderId="8" xfId="18" applyNumberFormat="1" applyFont="1" applyFill="1" applyBorder="1"/>
    <xf numFmtId="2" fontId="0" fillId="12" borderId="22" xfId="18" applyNumberFormat="1" applyFont="1" applyFill="1" applyBorder="1"/>
    <xf numFmtId="0" fontId="0" fillId="13" borderId="20" xfId="0" applyFill="1" applyBorder="1"/>
    <xf numFmtId="0" fontId="0" fillId="13" borderId="8" xfId="0" applyFill="1" applyBorder="1"/>
    <xf numFmtId="165" fontId="0" fillId="12" borderId="7" xfId="1" applyNumberFormat="1" applyFont="1" applyFill="1" applyBorder="1"/>
    <xf numFmtId="166" fontId="0" fillId="0" borderId="21" xfId="3" applyNumberFormat="1" applyFont="1" applyBorder="1"/>
    <xf numFmtId="2" fontId="0" fillId="0" borderId="5" xfId="18" applyNumberFormat="1" applyFont="1" applyBorder="1"/>
    <xf numFmtId="9" fontId="0" fillId="2" borderId="2" xfId="3" applyNumberFormat="1" applyFont="1" applyFill="1" applyBorder="1"/>
    <xf numFmtId="49" fontId="0" fillId="0" borderId="0" xfId="0" applyNumberFormat="1"/>
    <xf numFmtId="0" fontId="9" fillId="15" borderId="0" xfId="21" applyFill="1"/>
    <xf numFmtId="0" fontId="72" fillId="15" borderId="0" xfId="21" applyFont="1" applyFill="1"/>
    <xf numFmtId="0" fontId="73" fillId="15" borderId="0" xfId="21" applyFont="1" applyFill="1" applyAlignment="1">
      <alignment horizontal="left" vertical="center" indent="1"/>
    </xf>
    <xf numFmtId="0" fontId="74" fillId="15" borderId="0" xfId="21" applyFont="1" applyFill="1" applyAlignment="1">
      <alignment vertical="center"/>
    </xf>
    <xf numFmtId="0" fontId="75" fillId="15" borderId="0" xfId="21" applyFont="1" applyFill="1" applyAlignment="1">
      <alignment vertical="center"/>
    </xf>
    <xf numFmtId="0" fontId="9" fillId="15" borderId="0" xfId="21" applyFill="1" applyAlignment="1">
      <alignment vertical="center"/>
    </xf>
    <xf numFmtId="0" fontId="74" fillId="15" borderId="0" xfId="21" applyFont="1" applyFill="1"/>
    <xf numFmtId="0" fontId="77" fillId="0" borderId="0" xfId="43" applyFont="1" applyAlignment="1">
      <alignment horizontal="left" wrapText="1"/>
    </xf>
    <xf numFmtId="0" fontId="61" fillId="0" borderId="0" xfId="38" applyFont="1" applyAlignment="1">
      <alignment wrapText="1"/>
    </xf>
    <xf numFmtId="0" fontId="61" fillId="0" borderId="0" xfId="17" applyFont="1" applyAlignment="1">
      <alignment wrapText="1"/>
    </xf>
    <xf numFmtId="4" fontId="10" fillId="0" borderId="0" xfId="0" applyNumberFormat="1" applyFont="1" applyAlignment="1">
      <alignment horizontal="left" vertical="center"/>
    </xf>
    <xf numFmtId="4" fontId="10" fillId="0" borderId="0" xfId="3" applyNumberFormat="1" applyFont="1" applyFill="1" applyBorder="1" applyAlignment="1" applyProtection="1">
      <alignment horizontal="left"/>
    </xf>
    <xf numFmtId="4" fontId="10" fillId="0" borderId="0" xfId="0" applyNumberFormat="1" applyFont="1" applyAlignment="1">
      <alignment horizontal="left"/>
    </xf>
    <xf numFmtId="0" fontId="70" fillId="14" borderId="32" xfId="38" applyFont="1" applyFill="1" applyBorder="1" applyAlignment="1">
      <alignment horizontal="center"/>
    </xf>
    <xf numFmtId="0" fontId="61" fillId="0" borderId="0" xfId="38" applyFont="1" applyAlignment="1">
      <alignment horizontal="left"/>
    </xf>
    <xf numFmtId="0" fontId="61" fillId="0" borderId="0" xfId="33" applyFont="1"/>
    <xf numFmtId="0" fontId="52" fillId="14" borderId="32" xfId="0" applyFont="1" applyFill="1" applyBorder="1" applyAlignment="1">
      <alignment horizontal="center"/>
    </xf>
    <xf numFmtId="0" fontId="70" fillId="14" borderId="32" xfId="30" applyFont="1" applyFill="1" applyBorder="1" applyAlignment="1">
      <alignment horizontal="left"/>
    </xf>
    <xf numFmtId="4" fontId="52" fillId="14" borderId="32" xfId="0" applyNumberFormat="1" applyFont="1" applyFill="1" applyBorder="1" applyAlignment="1">
      <alignment horizontal="left"/>
    </xf>
    <xf numFmtId="0" fontId="48" fillId="0" borderId="0" xfId="0" applyFont="1"/>
    <xf numFmtId="0" fontId="9" fillId="0" borderId="0" xfId="0" applyFont="1" applyAlignment="1">
      <alignment horizontal="left" indent="2"/>
    </xf>
    <xf numFmtId="49" fontId="9" fillId="0" borderId="2" xfId="3" applyNumberFormat="1" applyFont="1" applyFill="1" applyBorder="1" applyAlignment="1" applyProtection="1">
      <alignment horizontal="center"/>
      <protection locked="0"/>
    </xf>
    <xf numFmtId="0" fontId="10" fillId="0" borderId="0" xfId="0" applyFont="1" applyAlignment="1" applyProtection="1">
      <alignment horizontal="left"/>
      <protection locked="0"/>
    </xf>
    <xf numFmtId="0" fontId="60" fillId="0" borderId="0" xfId="0" applyFont="1"/>
    <xf numFmtId="0" fontId="83" fillId="0" borderId="0" xfId="4" applyFont="1" applyFill="1" applyAlignment="1" applyProtection="1">
      <alignment vertical="center"/>
    </xf>
    <xf numFmtId="0" fontId="31" fillId="0" borderId="0" xfId="4" applyFont="1" applyAlignment="1" applyProtection="1">
      <alignment vertical="center"/>
    </xf>
    <xf numFmtId="0" fontId="32" fillId="0" borderId="0" xfId="4" quotePrefix="1" applyFont="1" applyAlignment="1" applyProtection="1">
      <alignment vertical="center"/>
    </xf>
    <xf numFmtId="0" fontId="32" fillId="0" borderId="1" xfId="4" applyFont="1" applyBorder="1" applyAlignment="1" applyProtection="1">
      <alignment vertical="center"/>
    </xf>
    <xf numFmtId="0" fontId="31" fillId="0" borderId="0" xfId="4" quotePrefix="1" applyFont="1" applyAlignment="1" applyProtection="1">
      <alignment vertical="center"/>
    </xf>
    <xf numFmtId="0" fontId="13" fillId="0" borderId="1" xfId="0" applyFont="1" applyBorder="1"/>
    <xf numFmtId="0" fontId="12" fillId="0" borderId="1" xfId="0" applyFont="1" applyBorder="1" applyAlignment="1">
      <alignment horizontal="left"/>
    </xf>
    <xf numFmtId="0" fontId="13" fillId="0" borderId="1" xfId="0" applyFont="1" applyBorder="1" applyProtection="1">
      <protection locked="0"/>
    </xf>
    <xf numFmtId="0" fontId="33" fillId="8" borderId="7" xfId="0" applyFont="1" applyFill="1" applyBorder="1"/>
    <xf numFmtId="0" fontId="33" fillId="8" borderId="13" xfId="0" applyFont="1" applyFill="1" applyBorder="1"/>
    <xf numFmtId="0" fontId="33" fillId="8" borderId="6" xfId="0" applyFont="1" applyFill="1" applyBorder="1" applyAlignment="1">
      <alignment horizontal="right"/>
    </xf>
    <xf numFmtId="0" fontId="12" fillId="0" borderId="0" xfId="0" applyFont="1" applyAlignment="1" applyProtection="1">
      <alignment horizontal="left"/>
      <protection locked="0"/>
    </xf>
    <xf numFmtId="2" fontId="13" fillId="0" borderId="0" xfId="0" applyNumberFormat="1" applyFont="1" applyProtection="1">
      <protection locked="0"/>
    </xf>
    <xf numFmtId="0" fontId="12" fillId="0" borderId="8" xfId="0" applyFont="1" applyBorder="1"/>
    <xf numFmtId="0" fontId="12" fillId="0" borderId="3" xfId="0" applyFont="1" applyBorder="1" applyAlignment="1">
      <alignment horizontal="left"/>
    </xf>
    <xf numFmtId="0" fontId="11" fillId="0" borderId="0" xfId="4" applyBorder="1" applyAlignment="1" applyProtection="1">
      <alignment horizontal="center"/>
    </xf>
    <xf numFmtId="2" fontId="9" fillId="0" borderId="5" xfId="3" applyNumberFormat="1" applyFont="1" applyFill="1" applyBorder="1" applyAlignment="1" applyProtection="1">
      <alignment horizontal="center"/>
      <protection locked="0"/>
    </xf>
    <xf numFmtId="0" fontId="14" fillId="0" borderId="0" xfId="0" applyFont="1" applyAlignment="1">
      <alignment vertical="center"/>
    </xf>
    <xf numFmtId="0" fontId="17" fillId="0" borderId="42" xfId="0" applyFont="1" applyBorder="1" applyAlignment="1">
      <alignment horizontal="center"/>
    </xf>
    <xf numFmtId="0" fontId="17" fillId="0" borderId="0" xfId="0" applyFont="1" applyAlignment="1">
      <alignment horizontal="center"/>
    </xf>
    <xf numFmtId="166" fontId="12" fillId="3" borderId="2" xfId="3" applyNumberFormat="1" applyFont="1" applyFill="1" applyBorder="1" applyAlignment="1" applyProtection="1">
      <alignment horizontal="center"/>
    </xf>
    <xf numFmtId="0" fontId="18" fillId="8" borderId="13" xfId="0" applyFont="1" applyFill="1" applyBorder="1" applyAlignment="1">
      <alignment vertical="center"/>
    </xf>
    <xf numFmtId="0" fontId="0" fillId="0" borderId="1" xfId="0" applyBorder="1" applyAlignment="1">
      <alignment horizontal="center"/>
    </xf>
    <xf numFmtId="0" fontId="0" fillId="21" borderId="2" xfId="0" applyFill="1" applyBorder="1" applyAlignment="1">
      <alignment horizontal="center"/>
    </xf>
    <xf numFmtId="165" fontId="0" fillId="21" borderId="6" xfId="1" applyNumberFormat="1" applyFont="1" applyFill="1" applyBorder="1"/>
    <xf numFmtId="38" fontId="0" fillId="21" borderId="2" xfId="0" applyNumberFormat="1" applyFill="1" applyBorder="1" applyAlignment="1">
      <alignment horizontal="center"/>
    </xf>
    <xf numFmtId="165" fontId="0" fillId="21" borderId="2" xfId="1" applyNumberFormat="1" applyFont="1" applyFill="1" applyBorder="1"/>
    <xf numFmtId="166" fontId="0" fillId="3" borderId="5" xfId="3" applyNumberFormat="1" applyFont="1" applyFill="1" applyBorder="1"/>
    <xf numFmtId="8" fontId="0" fillId="2" borderId="5" xfId="3" applyNumberFormat="1" applyFont="1" applyFill="1" applyBorder="1"/>
    <xf numFmtId="0" fontId="0" fillId="0" borderId="1" xfId="0" applyBorder="1" applyAlignment="1">
      <alignment horizontal="left" indent="1"/>
    </xf>
    <xf numFmtId="166" fontId="13" fillId="0" borderId="1" xfId="3" applyNumberFormat="1" applyFont="1" applyFill="1" applyBorder="1"/>
    <xf numFmtId="0" fontId="13" fillId="0" borderId="21" xfId="0" applyFont="1" applyBorder="1"/>
    <xf numFmtId="0" fontId="22" fillId="0" borderId="20" xfId="0" applyFont="1" applyBorder="1"/>
    <xf numFmtId="0" fontId="14" fillId="0" borderId="20" xfId="0" applyFont="1" applyBorder="1" applyAlignment="1">
      <alignment horizontal="center"/>
    </xf>
    <xf numFmtId="0" fontId="31" fillId="0" borderId="0" xfId="36" applyFont="1" applyAlignment="1">
      <alignment horizontal="left" vertical="center"/>
    </xf>
    <xf numFmtId="0" fontId="31" fillId="15" borderId="19" xfId="36" applyFont="1" applyFill="1" applyBorder="1" applyAlignment="1">
      <alignment horizontal="left" vertical="center"/>
    </xf>
    <xf numFmtId="0" fontId="31" fillId="0" borderId="0" xfId="36" quotePrefix="1" applyFont="1" applyAlignment="1">
      <alignment vertical="center"/>
    </xf>
    <xf numFmtId="0" fontId="11" fillId="15" borderId="19" xfId="4" applyFill="1" applyBorder="1" applyAlignment="1" applyProtection="1">
      <alignment horizontal="left" vertical="center"/>
    </xf>
    <xf numFmtId="0" fontId="31" fillId="0" borderId="0" xfId="36" applyFont="1" applyAlignment="1">
      <alignment vertical="center" wrapText="1"/>
    </xf>
    <xf numFmtId="0" fontId="89" fillId="15" borderId="0" xfId="36" applyFont="1" applyFill="1" applyAlignment="1">
      <alignment horizontal="center" vertical="center"/>
    </xf>
    <xf numFmtId="0" fontId="89" fillId="0" borderId="0" xfId="36" applyFont="1" applyAlignment="1">
      <alignment horizontal="center" vertical="center"/>
    </xf>
    <xf numFmtId="0" fontId="10" fillId="0" borderId="0" xfId="36" applyFont="1" applyAlignment="1">
      <alignment vertical="center" wrapText="1"/>
    </xf>
    <xf numFmtId="0" fontId="29" fillId="0" borderId="0" xfId="36" applyFont="1" applyAlignment="1">
      <alignment vertical="center" wrapText="1"/>
    </xf>
    <xf numFmtId="0" fontId="64" fillId="15" borderId="0" xfId="36" applyFont="1" applyFill="1" applyAlignment="1">
      <alignment horizontal="center" vertical="center"/>
    </xf>
    <xf numFmtId="0" fontId="64" fillId="0" borderId="0" xfId="36" applyFont="1" applyAlignment="1">
      <alignment horizontal="center" vertical="center"/>
    </xf>
    <xf numFmtId="0" fontId="33" fillId="0" borderId="0" xfId="36" applyFont="1" applyAlignment="1">
      <alignment horizontal="center" vertical="center" wrapText="1"/>
    </xf>
    <xf numFmtId="0" fontId="90" fillId="15" borderId="4" xfId="36" applyFont="1" applyFill="1" applyBorder="1" applyAlignment="1">
      <alignment horizontal="left" vertical="center"/>
    </xf>
    <xf numFmtId="0" fontId="91" fillId="15" borderId="5" xfId="36" applyFont="1" applyFill="1" applyBorder="1" applyAlignment="1">
      <alignment horizontal="left" vertical="center"/>
    </xf>
    <xf numFmtId="0" fontId="32" fillId="0" borderId="0" xfId="36" applyFont="1" applyAlignment="1">
      <alignment vertical="center"/>
    </xf>
    <xf numFmtId="0" fontId="32" fillId="0" borderId="0" xfId="36" applyFont="1" applyAlignment="1">
      <alignment vertical="center" wrapText="1"/>
    </xf>
    <xf numFmtId="0" fontId="32" fillId="15" borderId="19" xfId="36" applyFont="1" applyFill="1" applyBorder="1" applyAlignment="1">
      <alignment horizontal="left" vertical="center"/>
    </xf>
    <xf numFmtId="0" fontId="31" fillId="0" borderId="1" xfId="36" applyFont="1" applyBorder="1" applyAlignment="1">
      <alignment vertical="center" wrapText="1"/>
    </xf>
    <xf numFmtId="0" fontId="31" fillId="15" borderId="5" xfId="36" applyFont="1" applyFill="1" applyBorder="1" applyAlignment="1">
      <alignment horizontal="left" vertical="center"/>
    </xf>
    <xf numFmtId="0" fontId="31" fillId="15" borderId="0" xfId="36" applyFont="1" applyFill="1" applyAlignment="1">
      <alignment vertical="center"/>
    </xf>
    <xf numFmtId="0" fontId="27" fillId="0" borderId="0" xfId="36" applyFont="1" applyAlignment="1">
      <alignment horizontal="left" vertical="center" wrapText="1" indent="2"/>
    </xf>
    <xf numFmtId="0" fontId="22" fillId="0" borderId="0" xfId="36" applyFont="1" applyAlignment="1">
      <alignment vertical="center" wrapText="1"/>
    </xf>
    <xf numFmtId="0" fontId="31" fillId="0" borderId="0" xfId="36" quotePrefix="1" applyFont="1" applyAlignment="1">
      <alignment vertical="center" wrapText="1"/>
    </xf>
    <xf numFmtId="0" fontId="31" fillId="16" borderId="0" xfId="36" applyFont="1" applyFill="1" applyAlignment="1">
      <alignment vertical="center" wrapText="1"/>
    </xf>
    <xf numFmtId="0" fontId="31" fillId="0" borderId="3" xfId="36" applyFont="1" applyBorder="1" applyAlignment="1">
      <alignment horizontal="left" vertical="center" wrapText="1"/>
    </xf>
    <xf numFmtId="0" fontId="31" fillId="14" borderId="0" xfId="36" applyFont="1" applyFill="1" applyAlignment="1">
      <alignment vertical="center" wrapText="1"/>
    </xf>
    <xf numFmtId="0" fontId="31" fillId="22" borderId="0" xfId="36" applyFont="1" applyFill="1" applyAlignment="1">
      <alignment vertical="center" wrapText="1"/>
    </xf>
    <xf numFmtId="0" fontId="31" fillId="0" borderId="0" xfId="36" applyFont="1" applyAlignment="1">
      <alignment horizontal="left" vertical="center" wrapText="1"/>
    </xf>
    <xf numFmtId="0" fontId="31" fillId="23" borderId="0" xfId="36" applyFont="1" applyFill="1" applyAlignment="1">
      <alignment vertical="center" wrapText="1"/>
    </xf>
    <xf numFmtId="0" fontId="31" fillId="0" borderId="0" xfId="36" applyFont="1" applyAlignment="1">
      <alignment vertical="center"/>
    </xf>
    <xf numFmtId="0" fontId="31" fillId="24" borderId="0" xfId="36" applyFont="1" applyFill="1" applyAlignment="1">
      <alignment vertical="center" wrapText="1"/>
    </xf>
    <xf numFmtId="0" fontId="31" fillId="25" borderId="0" xfId="36" applyFont="1" applyFill="1" applyAlignment="1">
      <alignment vertical="center" wrapText="1"/>
    </xf>
    <xf numFmtId="0" fontId="9" fillId="0" borderId="0" xfId="36" applyAlignment="1">
      <alignment vertical="center" wrapText="1"/>
    </xf>
    <xf numFmtId="0" fontId="25" fillId="0" borderId="0" xfId="0" applyFont="1" applyAlignment="1">
      <alignment horizontal="left" vertical="center" wrapText="1"/>
    </xf>
    <xf numFmtId="0" fontId="28"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horizontal="left"/>
    </xf>
    <xf numFmtId="0" fontId="25" fillId="0" borderId="0" xfId="0" applyFont="1" applyAlignment="1">
      <alignment horizontal="left" vertical="center"/>
    </xf>
    <xf numFmtId="0" fontId="14" fillId="0" borderId="0" xfId="0" applyFont="1" applyAlignment="1">
      <alignment horizontal="center" vertical="center"/>
    </xf>
    <xf numFmtId="0" fontId="23" fillId="0" borderId="0" xfId="0" applyFont="1" applyAlignment="1">
      <alignment horizontal="left" vertical="center"/>
    </xf>
    <xf numFmtId="6" fontId="9" fillId="0" borderId="2" xfId="3" applyNumberFormat="1" applyFont="1" applyFill="1" applyBorder="1" applyProtection="1">
      <protection locked="0"/>
    </xf>
    <xf numFmtId="0" fontId="59" fillId="0" borderId="0" xfId="0" applyFont="1" applyAlignment="1">
      <alignment horizontal="center"/>
    </xf>
    <xf numFmtId="0" fontId="79" fillId="0" borderId="0" xfId="0" applyFont="1" applyAlignment="1">
      <alignment horizontal="left" indent="3"/>
    </xf>
    <xf numFmtId="0" fontId="16" fillId="0" borderId="0" xfId="0" applyFont="1" applyAlignment="1">
      <alignment horizontal="left" indent="1"/>
    </xf>
    <xf numFmtId="6" fontId="9" fillId="0" borderId="2" xfId="0" applyNumberFormat="1" applyFont="1" applyBorder="1" applyAlignment="1" applyProtection="1">
      <alignment horizontal="right"/>
      <protection locked="0"/>
    </xf>
    <xf numFmtId="167" fontId="9" fillId="0" borderId="2" xfId="3" applyNumberFormat="1" applyFont="1" applyFill="1" applyBorder="1" applyAlignment="1" applyProtection="1">
      <alignment horizontal="center"/>
      <protection locked="0"/>
    </xf>
    <xf numFmtId="165" fontId="9" fillId="0" borderId="2" xfId="1" applyNumberFormat="1" applyFont="1" applyFill="1" applyBorder="1" applyProtection="1">
      <protection locked="0"/>
    </xf>
    <xf numFmtId="0" fontId="12" fillId="15" borderId="2" xfId="0" applyFont="1" applyFill="1" applyBorder="1" applyAlignment="1" applyProtection="1">
      <alignment horizontal="left"/>
      <protection locked="0"/>
    </xf>
    <xf numFmtId="165" fontId="0" fillId="15" borderId="2" xfId="1" applyNumberFormat="1" applyFont="1" applyFill="1" applyBorder="1" applyProtection="1">
      <protection locked="0"/>
    </xf>
    <xf numFmtId="0" fontId="9" fillId="15" borderId="2" xfId="0" applyFont="1" applyFill="1" applyBorder="1" applyAlignment="1" applyProtection="1">
      <alignment horizontal="center"/>
      <protection locked="0"/>
    </xf>
    <xf numFmtId="44" fontId="9" fillId="15" borderId="2" xfId="3" applyFont="1" applyFill="1" applyBorder="1" applyAlignment="1" applyProtection="1">
      <alignment horizontal="center"/>
      <protection locked="0"/>
    </xf>
    <xf numFmtId="166" fontId="9" fillId="15" borderId="2" xfId="3" applyNumberFormat="1" applyFont="1" applyFill="1" applyBorder="1" applyProtection="1">
      <protection locked="0"/>
    </xf>
    <xf numFmtId="166" fontId="9" fillId="15" borderId="2" xfId="3" applyNumberFormat="1" applyFont="1" applyFill="1" applyBorder="1" applyAlignment="1" applyProtection="1">
      <alignment horizontal="right"/>
      <protection locked="0"/>
    </xf>
    <xf numFmtId="49" fontId="71" fillId="14" borderId="32" xfId="0" applyNumberFormat="1" applyFont="1" applyFill="1" applyBorder="1" applyAlignment="1">
      <alignment horizontal="center"/>
    </xf>
    <xf numFmtId="49" fontId="95" fillId="0" borderId="0" xfId="17" applyNumberFormat="1" applyFont="1" applyAlignment="1">
      <alignment horizontal="left"/>
    </xf>
    <xf numFmtId="49" fontId="95" fillId="0" borderId="0" xfId="0" applyNumberFormat="1" applyFont="1" applyAlignment="1">
      <alignment horizontal="left"/>
    </xf>
    <xf numFmtId="6" fontId="9" fillId="0" borderId="2" xfId="3" applyNumberFormat="1" applyFont="1" applyFill="1" applyBorder="1" applyAlignment="1" applyProtection="1">
      <alignment horizontal="right"/>
      <protection locked="0"/>
    </xf>
    <xf numFmtId="166" fontId="9" fillId="0" borderId="2" xfId="3" applyNumberFormat="1" applyFont="1" applyFill="1" applyBorder="1" applyProtection="1">
      <protection locked="0"/>
    </xf>
    <xf numFmtId="6" fontId="9" fillId="0" borderId="2" xfId="3" applyNumberFormat="1" applyFont="1" applyFill="1" applyBorder="1" applyAlignment="1" applyProtection="1">
      <alignment horizontal="center"/>
      <protection locked="0"/>
    </xf>
    <xf numFmtId="38" fontId="9" fillId="0" borderId="2" xfId="3" applyNumberFormat="1" applyFont="1" applyFill="1" applyBorder="1" applyProtection="1">
      <protection locked="0"/>
    </xf>
    <xf numFmtId="44" fontId="9" fillId="0" borderId="2" xfId="3" applyFont="1" applyFill="1" applyBorder="1" applyProtection="1">
      <protection locked="0"/>
    </xf>
    <xf numFmtId="177" fontId="9" fillId="0" borderId="2" xfId="3" applyNumberFormat="1" applyFont="1" applyFill="1" applyBorder="1" applyProtection="1">
      <protection locked="0"/>
    </xf>
    <xf numFmtId="177" fontId="9" fillId="0" borderId="2" xfId="1" applyNumberFormat="1" applyFont="1" applyFill="1" applyBorder="1" applyProtection="1">
      <protection locked="0"/>
    </xf>
    <xf numFmtId="165" fontId="9" fillId="15" borderId="2" xfId="1" applyNumberFormat="1" applyFont="1" applyFill="1" applyBorder="1" applyAlignment="1" applyProtection="1">
      <alignment horizontal="right"/>
      <protection locked="0"/>
    </xf>
    <xf numFmtId="3" fontId="9" fillId="15" borderId="2" xfId="3" applyNumberFormat="1" applyFont="1" applyFill="1" applyBorder="1" applyAlignment="1" applyProtection="1">
      <alignment horizontal="right"/>
      <protection locked="0"/>
    </xf>
    <xf numFmtId="3" fontId="9" fillId="15" borderId="2" xfId="0" applyNumberFormat="1" applyFont="1" applyFill="1" applyBorder="1" applyAlignment="1" applyProtection="1">
      <alignment horizontal="right"/>
      <protection locked="0"/>
    </xf>
    <xf numFmtId="43" fontId="9" fillId="15" borderId="2" xfId="1" applyFont="1" applyFill="1" applyBorder="1" applyProtection="1">
      <protection locked="0"/>
    </xf>
    <xf numFmtId="1" fontId="9" fillId="15" borderId="2" xfId="3" applyNumberFormat="1" applyFont="1" applyFill="1" applyBorder="1" applyProtection="1">
      <protection locked="0"/>
    </xf>
    <xf numFmtId="6" fontId="9" fillId="0" borderId="2" xfId="3" applyNumberFormat="1" applyFont="1" applyFill="1" applyBorder="1" applyAlignment="1" applyProtection="1">
      <protection locked="0"/>
    </xf>
    <xf numFmtId="38" fontId="9" fillId="0" borderId="2" xfId="1" applyNumberFormat="1" applyFont="1" applyFill="1" applyBorder="1" applyAlignment="1" applyProtection="1">
      <protection locked="0"/>
    </xf>
    <xf numFmtId="166" fontId="9" fillId="0" borderId="2" xfId="3" applyNumberFormat="1" applyFont="1" applyFill="1" applyBorder="1" applyAlignment="1" applyProtection="1">
      <alignment horizontal="center"/>
      <protection locked="0"/>
    </xf>
    <xf numFmtId="0" fontId="9" fillId="0" borderId="5" xfId="0" applyFont="1" applyBorder="1" applyAlignment="1" applyProtection="1">
      <alignment horizontal="center"/>
      <protection locked="0"/>
    </xf>
    <xf numFmtId="165" fontId="9" fillId="15" borderId="2" xfId="1" applyNumberFormat="1" applyFont="1" applyFill="1" applyBorder="1" applyProtection="1">
      <protection locked="0"/>
    </xf>
    <xf numFmtId="14" fontId="0" fillId="0" borderId="0" xfId="0" applyNumberFormat="1"/>
    <xf numFmtId="9" fontId="9" fillId="0" borderId="2" xfId="18" applyFont="1" applyFill="1" applyBorder="1" applyProtection="1">
      <protection locked="0"/>
    </xf>
    <xf numFmtId="6" fontId="9" fillId="26" borderId="2" xfId="3" applyNumberFormat="1" applyFont="1" applyFill="1" applyBorder="1" applyProtection="1"/>
    <xf numFmtId="6" fontId="13" fillId="26" borderId="2" xfId="3" applyNumberFormat="1" applyFont="1" applyFill="1" applyBorder="1" applyProtection="1"/>
    <xf numFmtId="166" fontId="9" fillId="26" borderId="2" xfId="3" applyNumberFormat="1" applyFont="1" applyFill="1" applyBorder="1" applyProtection="1"/>
    <xf numFmtId="0" fontId="11" fillId="0" borderId="43" xfId="4" applyBorder="1" applyAlignment="1" applyProtection="1">
      <alignment horizontal="center"/>
    </xf>
    <xf numFmtId="0" fontId="9" fillId="26" borderId="2" xfId="0" applyFont="1" applyFill="1" applyBorder="1" applyAlignment="1">
      <alignment horizontal="center"/>
    </xf>
    <xf numFmtId="0" fontId="12" fillId="3" borderId="2" xfId="0" applyFont="1" applyFill="1" applyBorder="1" applyAlignment="1">
      <alignment horizontal="center"/>
    </xf>
    <xf numFmtId="168" fontId="12" fillId="3" borderId="2" xfId="3" applyNumberFormat="1" applyFont="1" applyFill="1" applyBorder="1" applyAlignment="1" applyProtection="1">
      <alignment horizontal="center"/>
    </xf>
    <xf numFmtId="0" fontId="79" fillId="28" borderId="2" xfId="0" applyFont="1" applyFill="1" applyBorder="1" applyAlignment="1">
      <alignment horizontal="left"/>
    </xf>
    <xf numFmtId="6" fontId="13" fillId="26" borderId="2" xfId="3" applyNumberFormat="1" applyFont="1" applyFill="1" applyBorder="1" applyAlignment="1" applyProtection="1">
      <alignment horizontal="right"/>
    </xf>
    <xf numFmtId="6" fontId="9" fillId="26" borderId="2" xfId="3" applyNumberFormat="1" applyFont="1" applyFill="1" applyBorder="1" applyAlignment="1" applyProtection="1">
      <alignment horizontal="right"/>
    </xf>
    <xf numFmtId="165" fontId="9" fillId="26" borderId="2" xfId="1" applyNumberFormat="1" applyFont="1" applyFill="1" applyBorder="1" applyAlignment="1" applyProtection="1">
      <alignment horizontal="right"/>
    </xf>
    <xf numFmtId="6" fontId="13" fillId="26" borderId="2" xfId="3" applyNumberFormat="1" applyFont="1" applyFill="1" applyBorder="1" applyAlignment="1" applyProtection="1">
      <alignment horizontal="center"/>
    </xf>
    <xf numFmtId="7" fontId="13" fillId="26" borderId="2" xfId="3" applyNumberFormat="1" applyFont="1" applyFill="1" applyBorder="1" applyProtection="1"/>
    <xf numFmtId="49" fontId="35" fillId="0" borderId="0" xfId="0" applyNumberFormat="1" applyFont="1" applyAlignment="1">
      <alignment horizontal="left" vertical="center"/>
    </xf>
    <xf numFmtId="0" fontId="23" fillId="0" borderId="0" xfId="0" applyFont="1" applyAlignment="1">
      <alignment horizontal="left"/>
    </xf>
    <xf numFmtId="0" fontId="23" fillId="0" borderId="0" xfId="0" applyFont="1" applyAlignment="1">
      <alignment horizontal="left" wrapText="1"/>
    </xf>
    <xf numFmtId="0" fontId="23" fillId="0" borderId="0" xfId="0" applyFont="1"/>
    <xf numFmtId="0" fontId="24"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xf>
    <xf numFmtId="0" fontId="23" fillId="0" borderId="0" xfId="0" applyFont="1" applyAlignment="1">
      <alignment vertical="center"/>
    </xf>
    <xf numFmtId="0" fontId="13" fillId="0" borderId="0" xfId="0" applyFont="1" applyAlignment="1">
      <alignment horizontal="left" vertical="center"/>
    </xf>
    <xf numFmtId="166" fontId="13" fillId="0" borderId="0" xfId="3" applyNumberFormat="1" applyFont="1" applyFill="1" applyProtection="1"/>
    <xf numFmtId="177" fontId="0" fillId="26" borderId="2" xfId="3" applyNumberFormat="1" applyFont="1" applyFill="1" applyBorder="1" applyProtection="1"/>
    <xf numFmtId="0" fontId="13" fillId="0" borderId="23" xfId="0" applyFont="1" applyBorder="1"/>
    <xf numFmtId="0" fontId="12" fillId="0" borderId="6" xfId="0" applyFont="1" applyBorder="1" applyAlignment="1">
      <alignment horizontal="left"/>
    </xf>
    <xf numFmtId="0" fontId="13" fillId="0" borderId="21" xfId="0" applyFont="1" applyBorder="1" applyAlignment="1">
      <alignment horizontal="center"/>
    </xf>
    <xf numFmtId="0" fontId="13" fillId="0" borderId="1" xfId="0" applyFont="1" applyBorder="1" applyAlignment="1">
      <alignment horizontal="center"/>
    </xf>
    <xf numFmtId="166" fontId="13" fillId="0" borderId="1" xfId="3" applyNumberFormat="1" applyFont="1" applyBorder="1" applyProtection="1"/>
    <xf numFmtId="0" fontId="14" fillId="0" borderId="0" xfId="0" applyFont="1"/>
    <xf numFmtId="0" fontId="23" fillId="0" borderId="0" xfId="0" applyFont="1" applyAlignment="1">
      <alignment horizontal="left" vertical="center" wrapText="1"/>
    </xf>
    <xf numFmtId="0" fontId="12" fillId="0" borderId="0" xfId="0" applyFont="1" applyAlignment="1">
      <alignment horizontal="left" wrapText="1"/>
    </xf>
    <xf numFmtId="0" fontId="0" fillId="0" borderId="0" xfId="0" applyAlignment="1">
      <alignment wrapText="1"/>
    </xf>
    <xf numFmtId="49" fontId="13" fillId="0" borderId="0" xfId="0" applyNumberFormat="1" applyFont="1" applyAlignment="1">
      <alignment horizontal="center" vertical="center"/>
    </xf>
    <xf numFmtId="0" fontId="45"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9" fillId="0" borderId="0" xfId="0" applyFont="1" applyAlignment="1">
      <alignment horizontal="left"/>
    </xf>
    <xf numFmtId="44" fontId="0" fillId="0" borderId="0" xfId="3" applyFont="1" applyAlignment="1" applyProtection="1">
      <alignment horizontal="center"/>
    </xf>
    <xf numFmtId="0" fontId="0" fillId="0" borderId="0" xfId="0" applyProtection="1">
      <protection locked="0"/>
    </xf>
    <xf numFmtId="0" fontId="24" fillId="0" borderId="0" xfId="0" applyFont="1" applyAlignment="1">
      <alignment horizontal="left" indent="1"/>
    </xf>
    <xf numFmtId="0" fontId="24" fillId="0" borderId="0" xfId="0" applyFont="1" applyAlignment="1">
      <alignment horizontal="center"/>
    </xf>
    <xf numFmtId="2" fontId="13" fillId="0" borderId="0" xfId="0" applyNumberFormat="1" applyFont="1"/>
    <xf numFmtId="0" fontId="9" fillId="0" borderId="0" xfId="0" applyFont="1" applyProtection="1">
      <protection locked="0"/>
    </xf>
    <xf numFmtId="37" fontId="9" fillId="0" borderId="2" xfId="3" applyNumberFormat="1" applyFont="1" applyFill="1" applyBorder="1" applyProtection="1">
      <protection locked="0"/>
    </xf>
    <xf numFmtId="38" fontId="9" fillId="0" borderId="2" xfId="1" applyNumberFormat="1" applyFont="1" applyFill="1" applyBorder="1" applyAlignment="1" applyProtection="1">
      <alignment horizontal="right"/>
      <protection locked="0"/>
    </xf>
    <xf numFmtId="166" fontId="12" fillId="0" borderId="0" xfId="3" applyNumberFormat="1" applyFont="1" applyBorder="1" applyAlignment="1" applyProtection="1">
      <alignment horizontal="center" vertical="center"/>
    </xf>
    <xf numFmtId="38" fontId="9" fillId="0" borderId="2" xfId="1" applyNumberFormat="1" applyFont="1" applyFill="1" applyBorder="1" applyProtection="1">
      <protection locked="0"/>
    </xf>
    <xf numFmtId="38" fontId="12" fillId="0" borderId="2" xfId="1" applyNumberFormat="1" applyFont="1" applyFill="1" applyBorder="1" applyAlignment="1" applyProtection="1">
      <alignment horizontal="center"/>
      <protection locked="0"/>
    </xf>
    <xf numFmtId="0" fontId="16" fillId="0" borderId="2"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27" fillId="8" borderId="13" xfId="0" applyFont="1" applyFill="1" applyBorder="1"/>
    <xf numFmtId="0" fontId="16" fillId="0" borderId="0" xfId="0" applyFont="1"/>
    <xf numFmtId="0" fontId="9" fillId="0" borderId="0" xfId="0" applyFont="1" applyAlignment="1">
      <alignment horizontal="left" indent="3"/>
    </xf>
    <xf numFmtId="0" fontId="9" fillId="0" borderId="0" xfId="0" applyFont="1" applyAlignment="1">
      <alignment horizontal="left" indent="4"/>
    </xf>
    <xf numFmtId="0" fontId="14" fillId="0" borderId="0" xfId="0" applyFont="1" applyAlignment="1">
      <alignment horizontal="left" indent="1"/>
    </xf>
    <xf numFmtId="0" fontId="21" fillId="0" borderId="0" xfId="0" applyFont="1"/>
    <xf numFmtId="0" fontId="12" fillId="0" borderId="0" xfId="0" applyFont="1" applyAlignment="1">
      <alignment wrapText="1"/>
    </xf>
    <xf numFmtId="0" fontId="29" fillId="0" borderId="0" xfId="0" applyFont="1"/>
    <xf numFmtId="0" fontId="0" fillId="15" borderId="0" xfId="0" applyFill="1" applyProtection="1">
      <protection locked="0"/>
    </xf>
    <xf numFmtId="0" fontId="9" fillId="0" borderId="2" xfId="0" applyFont="1" applyBorder="1" applyProtection="1">
      <protection locked="0"/>
    </xf>
    <xf numFmtId="0" fontId="9" fillId="15" borderId="2" xfId="0" applyFont="1" applyFill="1" applyBorder="1" applyProtection="1">
      <protection locked="0"/>
    </xf>
    <xf numFmtId="165" fontId="94" fillId="0" borderId="2" xfId="1" applyNumberFormat="1" applyFont="1" applyFill="1" applyBorder="1" applyAlignment="1" applyProtection="1">
      <alignment horizontal="left"/>
      <protection locked="0"/>
    </xf>
    <xf numFmtId="0" fontId="9" fillId="0" borderId="2" xfId="18" applyNumberFormat="1" applyFont="1" applyFill="1" applyBorder="1" applyAlignment="1" applyProtection="1">
      <alignment horizontal="right"/>
      <protection locked="0"/>
    </xf>
    <xf numFmtId="9" fontId="9" fillId="0" borderId="2" xfId="18" applyFont="1" applyFill="1" applyBorder="1" applyAlignment="1" applyProtection="1">
      <alignment horizontal="right"/>
      <protection locked="0"/>
    </xf>
    <xf numFmtId="0" fontId="9" fillId="0" borderId="20" xfId="0" applyFont="1" applyBorder="1" applyAlignment="1">
      <alignment horizontal="center"/>
    </xf>
    <xf numFmtId="0" fontId="9" fillId="0" borderId="21" xfId="0" applyFont="1" applyBorder="1" applyAlignment="1">
      <alignment horizontal="center"/>
    </xf>
    <xf numFmtId="169" fontId="0" fillId="3" borderId="2" xfId="0" applyNumberFormat="1" applyFill="1" applyBorder="1" applyAlignment="1">
      <alignment horizontal="center"/>
    </xf>
    <xf numFmtId="0" fontId="9" fillId="15" borderId="0" xfId="0" applyFont="1" applyFill="1" applyAlignment="1">
      <alignment horizontal="center"/>
    </xf>
    <xf numFmtId="0" fontId="13" fillId="15" borderId="0" xfId="0" applyFont="1" applyFill="1" applyAlignment="1">
      <alignment horizontal="left"/>
    </xf>
    <xf numFmtId="0" fontId="0" fillId="15" borderId="0" xfId="0" applyFill="1" applyAlignment="1">
      <alignment horizontal="center"/>
    </xf>
    <xf numFmtId="0" fontId="13" fillId="15" borderId="0" xfId="0" applyFont="1" applyFill="1"/>
    <xf numFmtId="0" fontId="12" fillId="15" borderId="0" xfId="0" applyFont="1" applyFill="1" applyAlignment="1">
      <alignment horizontal="left"/>
    </xf>
    <xf numFmtId="0" fontId="0" fillId="15" borderId="0" xfId="0" applyFill="1"/>
    <xf numFmtId="0" fontId="13" fillId="15" borderId="0" xfId="0" applyFont="1" applyFill="1" applyAlignment="1">
      <alignment horizontal="right" indent="1"/>
    </xf>
    <xf numFmtId="0" fontId="0" fillId="15" borderId="0" xfId="0" applyFill="1" applyAlignment="1">
      <alignment horizontal="left"/>
    </xf>
    <xf numFmtId="0" fontId="9" fillId="15" borderId="0" xfId="0" applyFont="1" applyFill="1" applyAlignment="1">
      <alignment horizontal="left"/>
    </xf>
    <xf numFmtId="0" fontId="9" fillId="15" borderId="0" xfId="0" applyFont="1" applyFill="1" applyAlignment="1">
      <alignment horizontal="center" vertical="center"/>
    </xf>
    <xf numFmtId="0" fontId="9" fillId="15" borderId="0" xfId="0" applyFont="1" applyFill="1" applyAlignment="1">
      <alignment horizontal="left" vertical="center" wrapText="1"/>
    </xf>
    <xf numFmtId="0" fontId="13" fillId="15" borderId="0" xfId="0" applyFont="1" applyFill="1" applyAlignment="1">
      <alignment horizontal="left" indent="1"/>
    </xf>
    <xf numFmtId="0" fontId="9" fillId="15" borderId="0" xfId="0" applyFont="1" applyFill="1" applyAlignment="1">
      <alignment wrapText="1"/>
    </xf>
    <xf numFmtId="0" fontId="9" fillId="15" borderId="0" xfId="0" applyFont="1" applyFill="1"/>
    <xf numFmtId="0" fontId="79" fillId="15" borderId="0" xfId="0" applyFont="1" applyFill="1"/>
    <xf numFmtId="0" fontId="0" fillId="15" borderId="0" xfId="0" applyFill="1" applyAlignment="1">
      <alignment horizontal="center" wrapText="1"/>
    </xf>
    <xf numFmtId="0" fontId="12" fillId="0" borderId="2" xfId="0" applyFont="1" applyBorder="1" applyAlignment="1">
      <alignment horizontal="left" indent="1"/>
    </xf>
    <xf numFmtId="0" fontId="9" fillId="15" borderId="0" xfId="0" applyFont="1" applyFill="1" applyAlignment="1">
      <alignment horizontal="left" indent="1"/>
    </xf>
    <xf numFmtId="0" fontId="9" fillId="15" borderId="0" xfId="0" applyFont="1" applyFill="1" applyAlignment="1">
      <alignment horizontal="left" indent="2"/>
    </xf>
    <xf numFmtId="0" fontId="12" fillId="15" borderId="0" xfId="0" applyFont="1" applyFill="1"/>
    <xf numFmtId="0" fontId="58" fillId="15" borderId="0" xfId="0" applyFont="1" applyFill="1" applyAlignment="1">
      <alignment horizontal="center"/>
    </xf>
    <xf numFmtId="0" fontId="30" fillId="0" borderId="0" xfId="0" applyFont="1"/>
    <xf numFmtId="0" fontId="9" fillId="15" borderId="0" xfId="0" applyFont="1" applyFill="1" applyAlignment="1">
      <alignment horizontal="center" wrapText="1"/>
    </xf>
    <xf numFmtId="0" fontId="13" fillId="15" borderId="0" xfId="0" applyFont="1" applyFill="1" applyAlignment="1">
      <alignment horizontal="center" wrapText="1"/>
    </xf>
    <xf numFmtId="0" fontId="79" fillId="28" borderId="2" xfId="0" applyFont="1" applyFill="1" applyBorder="1" applyAlignment="1">
      <alignment horizontal="center"/>
    </xf>
    <xf numFmtId="0" fontId="20" fillId="0" borderId="21" xfId="0" applyFont="1" applyBorder="1"/>
    <xf numFmtId="166" fontId="0" fillId="3" borderId="2" xfId="3" applyNumberFormat="1" applyFont="1" applyFill="1" applyBorder="1" applyProtection="1"/>
    <xf numFmtId="0" fontId="13" fillId="15" borderId="0" xfId="0" applyFont="1" applyFill="1" applyAlignment="1">
      <alignment horizontal="left" wrapText="1" indent="1"/>
    </xf>
    <xf numFmtId="0" fontId="0" fillId="15" borderId="0" xfId="0" applyFill="1" applyAlignment="1">
      <alignment horizontal="left" indent="1"/>
    </xf>
    <xf numFmtId="0" fontId="0" fillId="15" borderId="0" xfId="0" applyFill="1" applyAlignment="1">
      <alignment horizontal="left" wrapText="1" indent="1"/>
    </xf>
    <xf numFmtId="0" fontId="0" fillId="15" borderId="0" xfId="0" applyFill="1" applyAlignment="1">
      <alignment horizontal="left" wrapText="1"/>
    </xf>
    <xf numFmtId="0" fontId="13" fillId="0" borderId="0" xfId="0" applyFont="1" applyAlignment="1">
      <alignment horizontal="left" wrapText="1" indent="1"/>
    </xf>
    <xf numFmtId="0" fontId="13" fillId="0" borderId="0" xfId="0" applyFont="1" applyAlignment="1">
      <alignment horizontal="left" wrapText="1" indent="2"/>
    </xf>
    <xf numFmtId="0" fontId="9" fillId="15" borderId="0" xfId="0" applyFont="1" applyFill="1" applyAlignment="1">
      <alignment horizontal="left" wrapText="1" indent="1"/>
    </xf>
    <xf numFmtId="0" fontId="12" fillId="0" borderId="0" xfId="0" applyFont="1" applyAlignment="1">
      <alignment horizontal="left" wrapText="1" indent="1"/>
    </xf>
    <xf numFmtId="0" fontId="13" fillId="15" borderId="0" xfId="0" applyFont="1" applyFill="1" applyAlignment="1">
      <alignment horizontal="left" wrapText="1" indent="2"/>
    </xf>
    <xf numFmtId="0" fontId="21" fillId="0" borderId="0" xfId="0" applyFont="1" applyAlignment="1">
      <alignment horizontal="center"/>
    </xf>
    <xf numFmtId="0" fontId="13" fillId="0" borderId="0" xfId="0" applyFont="1" applyAlignment="1">
      <alignment horizontal="left" vertical="top" indent="1"/>
    </xf>
    <xf numFmtId="0" fontId="13" fillId="15" borderId="0" xfId="0" applyFont="1" applyFill="1" applyAlignment="1">
      <alignment horizontal="left" vertical="top" indent="1"/>
    </xf>
    <xf numFmtId="0" fontId="16" fillId="15" borderId="0" xfId="0" applyFont="1" applyFill="1" applyAlignment="1">
      <alignment horizontal="right"/>
    </xf>
    <xf numFmtId="0" fontId="13" fillId="0" borderId="0" xfId="0" applyFont="1" applyAlignment="1">
      <alignment horizontal="left" wrapText="1"/>
    </xf>
    <xf numFmtId="0" fontId="24" fillId="0" borderId="0" xfId="0" applyFont="1" applyAlignment="1">
      <alignment horizontal="left" vertical="center" wrapText="1"/>
    </xf>
    <xf numFmtId="0" fontId="0" fillId="0" borderId="0" xfId="0" applyAlignment="1">
      <alignment horizontal="left" vertical="center"/>
    </xf>
    <xf numFmtId="0" fontId="23" fillId="0" borderId="0" xfId="0" applyFont="1" applyAlignment="1">
      <alignment wrapText="1"/>
    </xf>
    <xf numFmtId="165" fontId="9" fillId="21" borderId="2" xfId="1" applyNumberFormat="1" applyFont="1" applyFill="1" applyBorder="1" applyProtection="1"/>
    <xf numFmtId="166" fontId="13" fillId="3" borderId="2" xfId="0" applyNumberFormat="1" applyFont="1" applyFill="1" applyBorder="1" applyAlignment="1">
      <alignment horizontal="right"/>
    </xf>
    <xf numFmtId="3" fontId="9" fillId="21" borderId="2" xfId="0" applyNumberFormat="1" applyFont="1" applyFill="1" applyBorder="1" applyAlignment="1">
      <alignment horizontal="right"/>
    </xf>
    <xf numFmtId="37" fontId="0" fillId="21" borderId="2" xfId="3" applyNumberFormat="1" applyFont="1" applyFill="1" applyBorder="1" applyAlignment="1" applyProtection="1">
      <alignment horizontal="right"/>
    </xf>
    <xf numFmtId="0" fontId="18" fillId="8" borderId="13" xfId="0" applyFont="1" applyFill="1" applyBorder="1"/>
    <xf numFmtId="0" fontId="12" fillId="15" borderId="0" xfId="0" applyFont="1" applyFill="1" applyAlignment="1">
      <alignment horizontal="left" indent="2"/>
    </xf>
    <xf numFmtId="0" fontId="12" fillId="15" borderId="0" xfId="0" applyFont="1" applyFill="1" applyAlignment="1">
      <alignment horizontal="left" indent="1"/>
    </xf>
    <xf numFmtId="0" fontId="13" fillId="0" borderId="0" xfId="0" applyFont="1" applyAlignment="1">
      <alignment horizontal="center" wrapText="1"/>
    </xf>
    <xf numFmtId="165" fontId="13" fillId="21" borderId="2" xfId="1" applyNumberFormat="1" applyFont="1" applyFill="1" applyBorder="1" applyProtection="1"/>
    <xf numFmtId="38" fontId="0" fillId="21" borderId="2" xfId="0" applyNumberFormat="1" applyFill="1" applyBorder="1"/>
    <xf numFmtId="166" fontId="13" fillId="21" borderId="2" xfId="3" applyNumberFormat="1" applyFont="1" applyFill="1" applyBorder="1" applyAlignment="1" applyProtection="1">
      <alignment horizontal="right"/>
    </xf>
    <xf numFmtId="166" fontId="0" fillId="21" borderId="2" xfId="3" applyNumberFormat="1" applyFont="1" applyFill="1" applyBorder="1" applyProtection="1"/>
    <xf numFmtId="0" fontId="9" fillId="3" borderId="2" xfId="0" applyFont="1" applyFill="1" applyBorder="1" applyAlignment="1">
      <alignment horizontal="center"/>
    </xf>
    <xf numFmtId="165" fontId="59" fillId="0" borderId="20" xfId="1" applyNumberFormat="1" applyFont="1" applyBorder="1"/>
    <xf numFmtId="165" fontId="79" fillId="0" borderId="20" xfId="1" applyNumberFormat="1" applyFont="1" applyBorder="1"/>
    <xf numFmtId="0" fontId="12" fillId="0" borderId="1" xfId="0" applyFont="1" applyBorder="1" applyAlignment="1">
      <alignment horizontal="left" wrapText="1"/>
    </xf>
    <xf numFmtId="165" fontId="9" fillId="0" borderId="20" xfId="1" applyNumberFormat="1" applyFont="1" applyBorder="1"/>
    <xf numFmtId="6" fontId="9" fillId="0" borderId="20" xfId="3" applyNumberFormat="1" applyFont="1" applyBorder="1"/>
    <xf numFmtId="6" fontId="0" fillId="0" borderId="20" xfId="3" applyNumberFormat="1" applyFont="1" applyBorder="1"/>
    <xf numFmtId="6" fontId="9" fillId="26" borderId="2" xfId="0" applyNumberFormat="1" applyFont="1" applyFill="1" applyBorder="1" applyAlignment="1">
      <alignment horizontal="right"/>
    </xf>
    <xf numFmtId="165" fontId="9" fillId="0" borderId="21" xfId="1" applyNumberFormat="1" applyFont="1" applyBorder="1"/>
    <xf numFmtId="165" fontId="13" fillId="15" borderId="2" xfId="1" applyNumberFormat="1" applyFont="1" applyFill="1" applyBorder="1" applyAlignment="1" applyProtection="1">
      <alignment horizontal="right"/>
      <protection locked="0"/>
    </xf>
    <xf numFmtId="6" fontId="9" fillId="0" borderId="2" xfId="3" applyNumberFormat="1" applyFont="1" applyBorder="1" applyProtection="1">
      <protection locked="0"/>
    </xf>
    <xf numFmtId="0" fontId="0" fillId="15" borderId="20" xfId="0" applyFill="1" applyBorder="1"/>
    <xf numFmtId="165" fontId="9" fillId="15" borderId="20" xfId="1" applyNumberFormat="1" applyFont="1" applyFill="1" applyBorder="1"/>
    <xf numFmtId="9" fontId="0" fillId="15" borderId="8" xfId="18" applyFont="1" applyFill="1" applyBorder="1"/>
    <xf numFmtId="165" fontId="9" fillId="12" borderId="20" xfId="1" applyNumberFormat="1" applyFont="1" applyFill="1" applyBorder="1"/>
    <xf numFmtId="166" fontId="9" fillId="21" borderId="2" xfId="3" applyNumberFormat="1" applyFont="1" applyFill="1" applyBorder="1"/>
    <xf numFmtId="0" fontId="26" fillId="0" borderId="0" xfId="0" applyFont="1"/>
    <xf numFmtId="0" fontId="94" fillId="0" borderId="0" xfId="0" applyFont="1"/>
    <xf numFmtId="0" fontId="12" fillId="15" borderId="0" xfId="0" applyFont="1" applyFill="1" applyAlignment="1">
      <alignment horizontal="center"/>
    </xf>
    <xf numFmtId="0" fontId="13" fillId="15" borderId="0" xfId="0" applyFont="1" applyFill="1" applyAlignment="1">
      <alignment horizontal="center"/>
    </xf>
    <xf numFmtId="0" fontId="12" fillId="15" borderId="1" xfId="0" applyFont="1" applyFill="1" applyBorder="1" applyAlignment="1">
      <alignment horizontal="center"/>
    </xf>
    <xf numFmtId="165" fontId="0" fillId="27" borderId="2" xfId="1" applyNumberFormat="1" applyFont="1" applyFill="1" applyBorder="1" applyProtection="1"/>
    <xf numFmtId="165" fontId="0" fillId="15" borderId="0" xfId="1" applyNumberFormat="1" applyFont="1" applyFill="1" applyBorder="1" applyProtection="1"/>
    <xf numFmtId="0" fontId="19" fillId="15" borderId="0" xfId="0" applyFont="1" applyFill="1"/>
    <xf numFmtId="44" fontId="0" fillId="15" borderId="0" xfId="3" applyFont="1" applyFill="1" applyBorder="1" applyAlignment="1" applyProtection="1">
      <alignment horizontal="center"/>
    </xf>
    <xf numFmtId="166" fontId="13" fillId="0" borderId="0" xfId="3" applyNumberFormat="1" applyFont="1" applyFill="1" applyBorder="1" applyProtection="1"/>
    <xf numFmtId="0" fontId="46" fillId="0" borderId="0" xfId="0" applyFont="1" applyAlignment="1">
      <alignment horizontal="left" indent="1"/>
    </xf>
    <xf numFmtId="166" fontId="13" fillId="2" borderId="2" xfId="3" applyNumberFormat="1" applyFont="1" applyFill="1" applyBorder="1" applyProtection="1"/>
    <xf numFmtId="9" fontId="0" fillId="2" borderId="2" xfId="18" applyFont="1" applyFill="1" applyBorder="1" applyAlignment="1" applyProtection="1">
      <alignment horizontal="right"/>
    </xf>
    <xf numFmtId="9" fontId="0" fillId="2" borderId="0" xfId="18" applyFont="1" applyFill="1" applyBorder="1" applyAlignment="1" applyProtection="1">
      <alignment horizontal="right"/>
    </xf>
    <xf numFmtId="166" fontId="0" fillId="15" borderId="0" xfId="3" applyNumberFormat="1" applyFont="1" applyFill="1" applyBorder="1" applyAlignment="1" applyProtection="1">
      <alignment horizontal="right"/>
    </xf>
    <xf numFmtId="44" fontId="0" fillId="2" borderId="2" xfId="3" applyFont="1" applyFill="1" applyBorder="1" applyAlignment="1" applyProtection="1">
      <alignment horizontal="right"/>
    </xf>
    <xf numFmtId="166" fontId="0" fillId="2" borderId="2" xfId="3" applyNumberFormat="1" applyFont="1" applyFill="1" applyBorder="1" applyAlignment="1" applyProtection="1">
      <alignment horizontal="right"/>
    </xf>
    <xf numFmtId="43" fontId="0" fillId="2" borderId="2" xfId="3" applyNumberFormat="1" applyFont="1" applyFill="1" applyBorder="1" applyAlignment="1" applyProtection="1">
      <alignment horizontal="right"/>
    </xf>
    <xf numFmtId="0" fontId="0" fillId="0" borderId="0" xfId="0" applyAlignment="1">
      <alignment horizontal="right"/>
    </xf>
    <xf numFmtId="174" fontId="0" fillId="2" borderId="2" xfId="0" applyNumberFormat="1" applyFill="1" applyBorder="1" applyAlignment="1">
      <alignment horizontal="right"/>
    </xf>
    <xf numFmtId="174" fontId="13" fillId="2" borderId="2" xfId="0" applyNumberFormat="1" applyFont="1" applyFill="1" applyBorder="1" applyAlignment="1">
      <alignment horizontal="right"/>
    </xf>
    <xf numFmtId="4" fontId="13" fillId="2" borderId="2" xfId="0" applyNumberFormat="1" applyFont="1" applyFill="1" applyBorder="1" applyAlignment="1">
      <alignment horizontal="right"/>
    </xf>
    <xf numFmtId="0" fontId="14" fillId="0" borderId="0" xfId="0" applyFont="1" applyAlignment="1">
      <alignment horizontal="right"/>
    </xf>
    <xf numFmtId="0" fontId="13" fillId="0" borderId="0" xfId="0" applyFont="1" applyAlignment="1">
      <alignment horizontal="left" vertical="center" wrapText="1"/>
    </xf>
    <xf numFmtId="9" fontId="13" fillId="2" borderId="2" xfId="18" applyFont="1" applyFill="1" applyBorder="1" applyProtection="1"/>
    <xf numFmtId="9" fontId="13" fillId="0" borderId="0" xfId="18" applyFont="1" applyFill="1" applyBorder="1" applyProtection="1"/>
    <xf numFmtId="167" fontId="13" fillId="0" borderId="0" xfId="3" applyNumberFormat="1" applyFont="1" applyFill="1" applyBorder="1" applyProtection="1"/>
    <xf numFmtId="0" fontId="24" fillId="0" borderId="0" xfId="0" applyFont="1"/>
    <xf numFmtId="165" fontId="0" fillId="0" borderId="0" xfId="1" applyNumberFormat="1" applyFont="1" applyFill="1" applyProtection="1"/>
    <xf numFmtId="166" fontId="9" fillId="27" borderId="2" xfId="3" applyNumberFormat="1" applyFont="1" applyFill="1" applyBorder="1" applyProtection="1"/>
    <xf numFmtId="9" fontId="0" fillId="0" borderId="0" xfId="18" applyFont="1" applyBorder="1" applyProtection="1"/>
    <xf numFmtId="1" fontId="0" fillId="2" borderId="2" xfId="3" applyNumberFormat="1" applyFont="1" applyFill="1" applyBorder="1" applyProtection="1"/>
    <xf numFmtId="0" fontId="59" fillId="0" borderId="0" xfId="0" applyFont="1"/>
    <xf numFmtId="0" fontId="12" fillId="0" borderId="0" xfId="0" applyFont="1" applyAlignment="1">
      <alignment horizontal="center" vertical="top" wrapText="1"/>
    </xf>
    <xf numFmtId="0" fontId="0" fillId="2" borderId="2" xfId="3" applyNumberFormat="1" applyFont="1" applyFill="1" applyBorder="1" applyProtection="1"/>
    <xf numFmtId="44" fontId="0" fillId="2" borderId="2" xfId="3" applyFont="1" applyFill="1" applyBorder="1" applyProtection="1"/>
    <xf numFmtId="166" fontId="0" fillId="2" borderId="2" xfId="3" applyNumberFormat="1" applyFont="1" applyFill="1" applyBorder="1" applyProtection="1"/>
    <xf numFmtId="38" fontId="0" fillId="2" borderId="2" xfId="3" applyNumberFormat="1" applyFont="1" applyFill="1" applyBorder="1" applyProtection="1"/>
    <xf numFmtId="166" fontId="12" fillId="0" borderId="0" xfId="3" applyNumberFormat="1" applyFont="1" applyFill="1" applyAlignment="1" applyProtection="1">
      <alignment horizontal="center" wrapText="1"/>
    </xf>
    <xf numFmtId="0" fontId="16" fillId="0" borderId="0" xfId="0" applyFont="1" applyAlignment="1">
      <alignment horizontal="left"/>
    </xf>
    <xf numFmtId="166" fontId="0" fillId="0" borderId="0" xfId="3" applyNumberFormat="1" applyFont="1" applyFill="1" applyBorder="1" applyProtection="1"/>
    <xf numFmtId="177" fontId="0" fillId="2" borderId="2" xfId="3" applyNumberFormat="1" applyFont="1" applyFill="1" applyBorder="1" applyProtection="1"/>
    <xf numFmtId="6" fontId="0" fillId="2" borderId="2" xfId="3" applyNumberFormat="1" applyFont="1" applyFill="1" applyBorder="1" applyProtection="1"/>
    <xf numFmtId="9" fontId="0" fillId="2" borderId="2" xfId="18" applyFont="1" applyFill="1" applyBorder="1" applyProtection="1"/>
    <xf numFmtId="177" fontId="0" fillId="2" borderId="2" xfId="1" applyNumberFormat="1" applyFont="1" applyFill="1" applyBorder="1" applyProtection="1"/>
    <xf numFmtId="6" fontId="0" fillId="27" borderId="2" xfId="3" applyNumberFormat="1" applyFont="1" applyFill="1" applyBorder="1" applyProtection="1"/>
    <xf numFmtId="9" fontId="0" fillId="2" borderId="4" xfId="18" applyFont="1" applyFill="1" applyBorder="1" applyProtection="1"/>
    <xf numFmtId="6" fontId="0" fillId="2" borderId="2" xfId="0" applyNumberFormat="1" applyFill="1" applyBorder="1"/>
    <xf numFmtId="38" fontId="17" fillId="0" borderId="0" xfId="1" applyNumberFormat="1" applyFont="1" applyFill="1" applyBorder="1" applyAlignment="1" applyProtection="1">
      <alignment horizontal="center"/>
    </xf>
    <xf numFmtId="38" fontId="12" fillId="0" borderId="0" xfId="1" applyNumberFormat="1" applyFont="1" applyFill="1" applyBorder="1" applyAlignment="1" applyProtection="1">
      <alignment horizontal="center"/>
    </xf>
    <xf numFmtId="38" fontId="20" fillId="0" borderId="0" xfId="1" applyNumberFormat="1" applyFont="1" applyFill="1" applyBorder="1" applyAlignment="1" applyProtection="1">
      <alignment horizontal="center"/>
    </xf>
    <xf numFmtId="0" fontId="0" fillId="0" borderId="0" xfId="0" applyAlignment="1">
      <alignment horizontal="left"/>
    </xf>
    <xf numFmtId="0" fontId="0" fillId="0" borderId="0" xfId="0" applyAlignment="1">
      <alignment horizontal="left" vertical="top"/>
    </xf>
    <xf numFmtId="38" fontId="13" fillId="27" borderId="2" xfId="3" applyNumberFormat="1" applyFont="1" applyFill="1" applyBorder="1" applyProtection="1"/>
    <xf numFmtId="6" fontId="12" fillId="0" borderId="1" xfId="3" applyNumberFormat="1" applyFont="1" applyBorder="1" applyAlignment="1" applyProtection="1">
      <alignment horizontal="center"/>
    </xf>
    <xf numFmtId="165" fontId="13" fillId="2" borderId="2" xfId="1" applyNumberFormat="1" applyFont="1" applyFill="1" applyBorder="1" applyProtection="1"/>
    <xf numFmtId="166" fontId="13" fillId="2" borderId="2" xfId="3" applyNumberFormat="1" applyFont="1" applyFill="1" applyBorder="1" applyAlignment="1" applyProtection="1">
      <alignment horizontal="right"/>
    </xf>
    <xf numFmtId="9" fontId="13" fillId="2" borderId="2" xfId="1" applyNumberFormat="1" applyFont="1" applyFill="1" applyBorder="1" applyProtection="1"/>
    <xf numFmtId="9" fontId="13" fillId="27" borderId="2" xfId="3" applyNumberFormat="1" applyFont="1" applyFill="1" applyBorder="1" applyProtection="1"/>
    <xf numFmtId="166" fontId="13" fillId="2" borderId="4" xfId="3" applyNumberFormat="1" applyFont="1" applyFill="1" applyBorder="1" applyAlignment="1" applyProtection="1">
      <alignment horizontal="right"/>
    </xf>
    <xf numFmtId="38" fontId="13" fillId="0" borderId="0" xfId="0" applyNumberFormat="1" applyFont="1"/>
    <xf numFmtId="0" fontId="13" fillId="27" borderId="2" xfId="1" applyNumberFormat="1" applyFont="1" applyFill="1" applyBorder="1" applyProtection="1"/>
    <xf numFmtId="166" fontId="13" fillId="0" borderId="0" xfId="3" applyNumberFormat="1" applyFont="1" applyBorder="1" applyProtection="1"/>
    <xf numFmtId="166" fontId="13" fillId="0" borderId="0" xfId="3" applyNumberFormat="1" applyFont="1" applyProtection="1"/>
    <xf numFmtId="38" fontId="12" fillId="0" borderId="1" xfId="0" applyNumberFormat="1" applyFont="1" applyBorder="1" applyAlignment="1">
      <alignment horizontal="center"/>
    </xf>
    <xf numFmtId="165" fontId="13" fillId="27" borderId="2" xfId="1" applyNumberFormat="1" applyFont="1" applyFill="1" applyBorder="1" applyAlignment="1" applyProtection="1">
      <alignment horizontal="right"/>
    </xf>
    <xf numFmtId="0" fontId="14" fillId="0" borderId="0" xfId="0" applyFont="1" applyAlignment="1">
      <alignment horizontal="left" indent="2"/>
    </xf>
    <xf numFmtId="38" fontId="13" fillId="0" borderId="0" xfId="1" applyNumberFormat="1" applyFont="1" applyFill="1" applyBorder="1" applyAlignment="1" applyProtection="1">
      <alignment horizontal="right"/>
    </xf>
    <xf numFmtId="166" fontId="12" fillId="0" borderId="0" xfId="3" applyNumberFormat="1" applyFont="1" applyBorder="1" applyAlignment="1" applyProtection="1">
      <alignment horizontal="center"/>
    </xf>
    <xf numFmtId="6" fontId="13" fillId="0" borderId="0" xfId="3" applyNumberFormat="1" applyFont="1" applyProtection="1"/>
    <xf numFmtId="0" fontId="16" fillId="0" borderId="0" xfId="0" applyFont="1" applyAlignment="1">
      <alignment horizontal="left" indent="2"/>
    </xf>
    <xf numFmtId="166" fontId="59" fillId="27" borderId="2" xfId="3" applyNumberFormat="1" applyFont="1" applyFill="1" applyBorder="1" applyProtection="1"/>
    <xf numFmtId="6" fontId="13" fillId="0" borderId="0" xfId="3" applyNumberFormat="1" applyFont="1" applyFill="1" applyBorder="1" applyProtection="1"/>
    <xf numFmtId="6" fontId="13" fillId="0" borderId="0" xfId="0" applyNumberFormat="1" applyFont="1"/>
    <xf numFmtId="6" fontId="13" fillId="0" borderId="0" xfId="3" applyNumberFormat="1" applyFont="1" applyBorder="1" applyProtection="1"/>
    <xf numFmtId="0" fontId="13" fillId="0" borderId="0" xfId="0" applyFont="1" applyAlignment="1">
      <alignment horizontal="left" vertical="center" indent="1"/>
    </xf>
    <xf numFmtId="166" fontId="13" fillId="2" borderId="4" xfId="3" applyNumberFormat="1" applyFont="1" applyFill="1" applyBorder="1" applyProtection="1"/>
    <xf numFmtId="166" fontId="13" fillId="0" borderId="3" xfId="3" applyNumberFormat="1" applyFont="1" applyFill="1" applyBorder="1" applyProtection="1"/>
    <xf numFmtId="0" fontId="35" fillId="0" borderId="0" xfId="0" applyFont="1" applyAlignment="1" applyProtection="1">
      <alignment vertical="center"/>
      <protection locked="0"/>
    </xf>
    <xf numFmtId="166" fontId="0" fillId="0" borderId="0" xfId="3" applyNumberFormat="1" applyFont="1" applyFill="1" applyBorder="1" applyAlignment="1" applyProtection="1">
      <alignment horizontal="right"/>
    </xf>
    <xf numFmtId="44" fontId="0" fillId="0" borderId="0" xfId="3" applyFont="1" applyFill="1" applyBorder="1" applyAlignment="1" applyProtection="1">
      <alignment horizontal="right"/>
    </xf>
    <xf numFmtId="37" fontId="0" fillId="0" borderId="0" xfId="3" applyNumberFormat="1" applyFont="1" applyFill="1" applyBorder="1" applyAlignment="1" applyProtection="1">
      <alignment horizontal="right"/>
    </xf>
    <xf numFmtId="43" fontId="0" fillId="0" borderId="0" xfId="3" applyNumberFormat="1" applyFont="1" applyFill="1" applyBorder="1" applyAlignment="1" applyProtection="1">
      <alignment horizontal="right"/>
    </xf>
    <xf numFmtId="9" fontId="0" fillId="0" borderId="0" xfId="18" applyFont="1" applyFill="1" applyBorder="1" applyAlignment="1" applyProtection="1">
      <alignment horizontal="right"/>
    </xf>
    <xf numFmtId="166" fontId="0" fillId="0" borderId="2" xfId="3" applyNumberFormat="1" applyFont="1" applyFill="1" applyBorder="1" applyAlignment="1" applyProtection="1">
      <alignment horizontal="right"/>
      <protection locked="0"/>
    </xf>
    <xf numFmtId="43" fontId="35" fillId="0" borderId="0" xfId="1" applyFont="1" applyBorder="1" applyAlignment="1" applyProtection="1">
      <alignment horizontal="center" vertical="center"/>
    </xf>
    <xf numFmtId="43" fontId="35" fillId="0" borderId="0" xfId="1" applyFont="1" applyBorder="1" applyAlignment="1" applyProtection="1">
      <alignment horizontal="right" vertical="center"/>
    </xf>
    <xf numFmtId="43" fontId="35" fillId="0" borderId="0" xfId="1" applyFont="1" applyBorder="1" applyAlignment="1" applyProtection="1">
      <alignment vertical="center"/>
    </xf>
    <xf numFmtId="43" fontId="35" fillId="0" borderId="0" xfId="1" applyFont="1" applyFill="1" applyAlignment="1" applyProtection="1">
      <alignment vertical="center"/>
    </xf>
    <xf numFmtId="43" fontId="35" fillId="0" borderId="0" xfId="1" applyFont="1" applyAlignment="1" applyProtection="1">
      <alignment vertical="center"/>
    </xf>
    <xf numFmtId="44" fontId="12" fillId="15" borderId="2" xfId="3" applyFont="1" applyFill="1" applyBorder="1" applyAlignment="1" applyProtection="1">
      <alignment horizontal="left"/>
      <protection locked="0"/>
    </xf>
    <xf numFmtId="174" fontId="0" fillId="0" borderId="0" xfId="0" applyNumberFormat="1" applyAlignment="1">
      <alignment horizontal="right"/>
    </xf>
    <xf numFmtId="166" fontId="0" fillId="0" borderId="2" xfId="3" applyNumberFormat="1" applyFont="1" applyFill="1" applyBorder="1" applyProtection="1">
      <protection locked="0"/>
    </xf>
    <xf numFmtId="1" fontId="9" fillId="27" borderId="2" xfId="3" applyNumberFormat="1" applyFont="1" applyFill="1" applyBorder="1" applyProtection="1"/>
    <xf numFmtId="44" fontId="9" fillId="15" borderId="2" xfId="3" applyFont="1" applyFill="1" applyBorder="1" applyProtection="1">
      <protection locked="0"/>
    </xf>
    <xf numFmtId="1" fontId="9" fillId="0" borderId="2" xfId="3" applyNumberFormat="1" applyFont="1" applyFill="1" applyBorder="1" applyProtection="1">
      <protection locked="0"/>
    </xf>
    <xf numFmtId="0" fontId="95" fillId="0" borderId="0" xfId="0" applyFont="1"/>
    <xf numFmtId="0" fontId="95" fillId="0" borderId="0" xfId="0" applyFont="1" applyAlignment="1">
      <alignment horizontal="center"/>
    </xf>
    <xf numFmtId="9" fontId="9" fillId="0" borderId="2" xfId="18" applyFont="1" applyBorder="1" applyProtection="1">
      <protection locked="0"/>
    </xf>
    <xf numFmtId="9" fontId="9" fillId="27" borderId="2" xfId="18" applyFont="1" applyFill="1" applyBorder="1" applyProtection="1">
      <protection locked="0"/>
    </xf>
    <xf numFmtId="10" fontId="0" fillId="27" borderId="6" xfId="18" applyNumberFormat="1" applyFont="1" applyFill="1" applyBorder="1" applyProtection="1"/>
    <xf numFmtId="10" fontId="0" fillId="27" borderId="2" xfId="18" applyNumberFormat="1" applyFont="1" applyFill="1" applyBorder="1" applyProtection="1"/>
    <xf numFmtId="6" fontId="9" fillId="26" borderId="5" xfId="0" applyNumberFormat="1" applyFont="1" applyFill="1" applyBorder="1" applyAlignment="1">
      <alignment horizontal="right"/>
    </xf>
    <xf numFmtId="6" fontId="9" fillId="0" borderId="4" xfId="0" applyNumberFormat="1" applyFont="1" applyBorder="1" applyAlignment="1" applyProtection="1">
      <alignment horizontal="right"/>
      <protection locked="0"/>
    </xf>
    <xf numFmtId="6" fontId="9" fillId="0" borderId="13" xfId="0" applyNumberFormat="1" applyFont="1" applyBorder="1" applyAlignment="1" applyProtection="1">
      <alignment horizontal="right"/>
      <protection locked="0"/>
    </xf>
    <xf numFmtId="166" fontId="9" fillId="27" borderId="2" xfId="3" applyNumberFormat="1" applyFont="1" applyFill="1" applyBorder="1" applyAlignment="1" applyProtection="1">
      <alignment horizontal="right"/>
      <protection locked="0"/>
    </xf>
    <xf numFmtId="0" fontId="9" fillId="0" borderId="20" xfId="0" applyFont="1" applyBorder="1"/>
    <xf numFmtId="0" fontId="29" fillId="0" borderId="0" xfId="0" applyFont="1" applyAlignment="1">
      <alignment vertical="center"/>
    </xf>
    <xf numFmtId="0" fontId="10" fillId="0" borderId="0" xfId="0" applyFont="1"/>
    <xf numFmtId="1" fontId="10" fillId="0" borderId="0" xfId="0" quotePrefix="1" applyNumberFormat="1" applyFont="1" applyAlignment="1">
      <alignment horizontal="center"/>
    </xf>
    <xf numFmtId="0" fontId="61" fillId="0" borderId="0" xfId="38" applyFont="1"/>
    <xf numFmtId="4" fontId="10" fillId="0" borderId="0" xfId="18" applyNumberFormat="1" applyFont="1" applyFill="1" applyBorder="1" applyAlignment="1" applyProtection="1">
      <alignment horizontal="left"/>
    </xf>
    <xf numFmtId="49" fontId="10" fillId="0" borderId="0" xfId="15" applyNumberFormat="1" applyFont="1" applyAlignment="1">
      <alignment horizontal="left"/>
    </xf>
    <xf numFmtId="49" fontId="95" fillId="0" borderId="0" xfId="14" applyNumberFormat="1" applyFont="1" applyAlignment="1">
      <alignment horizontal="left"/>
    </xf>
    <xf numFmtId="2" fontId="10" fillId="0" borderId="0" xfId="0" applyNumberFormat="1" applyFont="1" applyAlignment="1" applyProtection="1">
      <alignment horizontal="left"/>
      <protection locked="0"/>
    </xf>
    <xf numFmtId="0" fontId="61" fillId="0" borderId="0" xfId="33" applyFont="1" applyAlignment="1">
      <alignment wrapText="1"/>
    </xf>
    <xf numFmtId="4" fontId="95" fillId="0" borderId="0" xfId="0" applyNumberFormat="1" applyFont="1" applyAlignment="1">
      <alignment horizontal="left"/>
    </xf>
    <xf numFmtId="0" fontId="10" fillId="0" borderId="0" xfId="0" applyFont="1" applyAlignment="1">
      <alignment horizontal="center"/>
    </xf>
    <xf numFmtId="3" fontId="97" fillId="20" borderId="0" xfId="6" applyNumberFormat="1" applyFont="1" applyFill="1" applyAlignment="1">
      <alignment vertical="center"/>
    </xf>
    <xf numFmtId="3" fontId="97" fillId="20" borderId="0" xfId="6" applyNumberFormat="1" applyFont="1" applyFill="1" applyAlignment="1">
      <alignment horizontal="left" vertical="center"/>
    </xf>
    <xf numFmtId="3" fontId="100" fillId="20" borderId="0" xfId="6" applyNumberFormat="1" applyFont="1" applyFill="1" applyAlignment="1">
      <alignment vertical="center"/>
    </xf>
    <xf numFmtId="0" fontId="9" fillId="15" borderId="0" xfId="63" applyFill="1"/>
    <xf numFmtId="0" fontId="32" fillId="15" borderId="0" xfId="63" applyFont="1" applyFill="1"/>
    <xf numFmtId="0" fontId="55" fillId="15" borderId="0" xfId="63" applyFont="1" applyFill="1"/>
    <xf numFmtId="0" fontId="51" fillId="15" borderId="0" xfId="63" applyFont="1" applyFill="1"/>
    <xf numFmtId="0" fontId="53" fillId="15" borderId="0" xfId="63" applyFont="1" applyFill="1"/>
    <xf numFmtId="0" fontId="12" fillId="15" borderId="0" xfId="63" applyFont="1" applyFill="1"/>
    <xf numFmtId="0" fontId="12" fillId="15" borderId="0" xfId="63" applyFont="1" applyFill="1" applyAlignment="1">
      <alignment horizontal="left"/>
    </xf>
    <xf numFmtId="0" fontId="9" fillId="15" borderId="0" xfId="63" applyFill="1" applyAlignment="1">
      <alignment horizontal="left"/>
    </xf>
    <xf numFmtId="0" fontId="9" fillId="0" borderId="0" xfId="63"/>
    <xf numFmtId="0" fontId="66" fillId="15" borderId="0" xfId="0" applyFont="1" applyFill="1"/>
    <xf numFmtId="0" fontId="58" fillId="15" borderId="0" xfId="0" applyFont="1" applyFill="1"/>
    <xf numFmtId="0" fontId="58" fillId="15" borderId="0" xfId="0" applyFont="1" applyFill="1" applyAlignment="1">
      <alignment vertical="center"/>
    </xf>
    <xf numFmtId="0" fontId="64" fillId="15" borderId="0" xfId="36" applyFont="1" applyFill="1" applyAlignment="1">
      <alignment vertical="center" wrapText="1"/>
    </xf>
    <xf numFmtId="0" fontId="35" fillId="0" borderId="0" xfId="18" applyNumberFormat="1" applyFont="1" applyBorder="1" applyAlignment="1" applyProtection="1">
      <alignment horizontal="center" vertical="center"/>
    </xf>
    <xf numFmtId="43" fontId="35" fillId="27" borderId="13" xfId="1" applyFont="1" applyFill="1" applyBorder="1" applyAlignment="1" applyProtection="1">
      <alignment vertical="center"/>
    </xf>
    <xf numFmtId="0" fontId="18" fillId="8" borderId="7" xfId="0" applyFont="1" applyFill="1" applyBorder="1"/>
    <xf numFmtId="0" fontId="18" fillId="8" borderId="6" xfId="0" applyFont="1" applyFill="1" applyBorder="1"/>
    <xf numFmtId="0" fontId="39" fillId="0" borderId="1" xfId="0" applyFont="1" applyBorder="1" applyAlignment="1">
      <alignment horizontal="centerContinuous" vertical="center"/>
    </xf>
    <xf numFmtId="0" fontId="39" fillId="0" borderId="0" xfId="0" applyFont="1" applyAlignment="1">
      <alignment horizontal="centerContinuous" vertical="center"/>
    </xf>
    <xf numFmtId="0" fontId="39" fillId="0" borderId="29" xfId="0" applyFont="1" applyBorder="1" applyAlignment="1">
      <alignment horizontal="centerContinuous" vertical="center"/>
    </xf>
    <xf numFmtId="0" fontId="39" fillId="0" borderId="30" xfId="0" applyFont="1" applyBorder="1" applyAlignment="1">
      <alignment horizontal="centerContinuous" vertical="center"/>
    </xf>
    <xf numFmtId="0" fontId="39" fillId="0" borderId="31" xfId="0" applyFont="1" applyBorder="1" applyAlignment="1">
      <alignment horizontal="centerContinuous" vertical="center"/>
    </xf>
    <xf numFmtId="43" fontId="35" fillId="2" borderId="13" xfId="1" applyFont="1" applyFill="1" applyBorder="1" applyAlignment="1" applyProtection="1">
      <alignment vertical="center"/>
    </xf>
    <xf numFmtId="43" fontId="35" fillId="2" borderId="1" xfId="1" applyFont="1" applyFill="1" applyBorder="1" applyAlignment="1" applyProtection="1">
      <alignment vertical="center"/>
    </xf>
    <xf numFmtId="0" fontId="35" fillId="0" borderId="0" xfId="18" applyNumberFormat="1" applyFont="1" applyBorder="1" applyAlignment="1" applyProtection="1">
      <alignment vertical="center"/>
    </xf>
    <xf numFmtId="0" fontId="35" fillId="0" borderId="3" xfId="18" applyNumberFormat="1" applyFont="1" applyBorder="1" applyAlignment="1" applyProtection="1">
      <alignment vertical="center"/>
    </xf>
    <xf numFmtId="0" fontId="35" fillId="0" borderId="13" xfId="18" applyNumberFormat="1" applyFont="1" applyBorder="1" applyAlignment="1" applyProtection="1">
      <alignment vertical="center"/>
    </xf>
    <xf numFmtId="0" fontId="35" fillId="0" borderId="1" xfId="18" applyNumberFormat="1" applyFont="1" applyBorder="1" applyAlignment="1" applyProtection="1">
      <alignment vertical="center"/>
    </xf>
    <xf numFmtId="43" fontId="35" fillId="27" borderId="2" xfId="1" applyFont="1" applyFill="1" applyBorder="1" applyAlignment="1" applyProtection="1">
      <alignment vertical="center"/>
    </xf>
    <xf numFmtId="0" fontId="34" fillId="0" borderId="0" xfId="0" applyFont="1" applyAlignment="1">
      <alignment horizontal="center" vertical="center"/>
    </xf>
    <xf numFmtId="0" fontId="35" fillId="0" borderId="9" xfId="0" applyFont="1" applyBorder="1" applyAlignment="1">
      <alignment vertical="center"/>
    </xf>
    <xf numFmtId="0" fontId="35" fillId="0" borderId="10" xfId="0" applyFont="1" applyBorder="1" applyAlignment="1">
      <alignment vertical="center"/>
    </xf>
    <xf numFmtId="0" fontId="35" fillId="0" borderId="15" xfId="0" applyFont="1" applyBorder="1" applyAlignment="1">
      <alignment horizontal="center" vertical="center"/>
    </xf>
    <xf numFmtId="0" fontId="35" fillId="0" borderId="0" xfId="0" applyFont="1" applyAlignment="1">
      <alignment vertical="center"/>
    </xf>
    <xf numFmtId="0" fontId="35" fillId="0" borderId="11" xfId="0" applyFont="1" applyBorder="1" applyAlignment="1">
      <alignment vertical="center"/>
    </xf>
    <xf numFmtId="0" fontId="36" fillId="0" borderId="0" xfId="0" applyFont="1" applyAlignment="1">
      <alignment vertical="center"/>
    </xf>
    <xf numFmtId="0" fontId="35" fillId="0" borderId="0" xfId="36" applyFont="1" applyAlignment="1">
      <alignment vertical="center"/>
    </xf>
    <xf numFmtId="0" fontId="35" fillId="0" borderId="14" xfId="0" applyFont="1" applyBorder="1" applyAlignment="1">
      <alignment horizontal="center" vertical="center"/>
    </xf>
    <xf numFmtId="0" fontId="35" fillId="0" borderId="12" xfId="0" applyFont="1" applyBorder="1" applyAlignment="1">
      <alignment vertical="center"/>
    </xf>
    <xf numFmtId="0" fontId="35" fillId="4" borderId="18" xfId="0" applyFont="1" applyFill="1" applyBorder="1" applyAlignment="1">
      <alignment vertical="center"/>
    </xf>
    <xf numFmtId="0" fontId="35" fillId="0" borderId="18" xfId="0" applyFont="1" applyBorder="1" applyAlignment="1">
      <alignment horizontal="center" vertical="center"/>
    </xf>
    <xf numFmtId="0" fontId="35" fillId="0" borderId="18" xfId="0" applyFont="1" applyBorder="1" applyAlignment="1">
      <alignment horizontal="left" vertical="center"/>
    </xf>
    <xf numFmtId="0" fontId="35" fillId="0" borderId="17" xfId="0" applyFont="1" applyBorder="1" applyAlignment="1">
      <alignment horizontal="center" vertical="center"/>
    </xf>
    <xf numFmtId="0" fontId="35" fillId="0" borderId="10" xfId="0" applyFont="1" applyBorder="1" applyAlignment="1">
      <alignment horizontal="left"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0" borderId="1" xfId="0" applyFont="1" applyBorder="1" applyAlignment="1">
      <alignment horizontal="center" vertical="center"/>
    </xf>
    <xf numFmtId="0" fontId="35" fillId="0" borderId="16" xfId="0" applyFont="1" applyBorder="1" applyAlignment="1">
      <alignment horizontal="center" vertical="center"/>
    </xf>
    <xf numFmtId="0" fontId="36" fillId="0" borderId="0" xfId="0" applyFont="1" applyAlignment="1">
      <alignment horizontal="left" vertical="center"/>
    </xf>
    <xf numFmtId="0" fontId="35" fillId="0" borderId="0" xfId="0" applyFont="1" applyAlignment="1">
      <alignment horizontal="justify" vertical="center"/>
    </xf>
    <xf numFmtId="0" fontId="36" fillId="0" borderId="0" xfId="36" applyFont="1" applyAlignment="1">
      <alignment horizontal="left" vertical="center" indent="1"/>
    </xf>
    <xf numFmtId="43" fontId="35" fillId="27" borderId="0" xfId="1" applyFont="1" applyFill="1" applyBorder="1" applyAlignment="1" applyProtection="1">
      <alignment vertical="center"/>
    </xf>
    <xf numFmtId="43" fontId="35" fillId="0" borderId="0" xfId="1" applyFont="1" applyFill="1" applyBorder="1" applyAlignment="1" applyProtection="1">
      <alignment vertical="center"/>
    </xf>
    <xf numFmtId="0" fontId="35" fillId="0" borderId="14" xfId="36" applyFont="1" applyBorder="1" applyAlignment="1">
      <alignment horizontal="center" vertical="center"/>
    </xf>
    <xf numFmtId="0" fontId="36" fillId="0" borderId="0" xfId="0" applyFont="1" applyAlignment="1">
      <alignment horizontal="left" vertical="center" indent="1"/>
    </xf>
    <xf numFmtId="6" fontId="35" fillId="0" borderId="14" xfId="36" applyNumberFormat="1" applyFont="1" applyBorder="1" applyAlignment="1">
      <alignment horizontal="center" vertical="center"/>
    </xf>
    <xf numFmtId="0" fontId="34" fillId="0" borderId="0" xfId="36" applyFont="1" applyAlignment="1">
      <alignment vertical="center"/>
    </xf>
    <xf numFmtId="0" fontId="13" fillId="0" borderId="0" xfId="0" applyFont="1" applyAlignment="1">
      <alignment vertical="center" wrapText="1"/>
    </xf>
    <xf numFmtId="0" fontId="34" fillId="0" borderId="18" xfId="36" applyFont="1" applyBorder="1" applyAlignment="1">
      <alignment vertical="center"/>
    </xf>
    <xf numFmtId="0" fontId="13" fillId="0" borderId="18" xfId="0" applyFont="1" applyBorder="1" applyAlignment="1">
      <alignment vertical="center" wrapText="1"/>
    </xf>
    <xf numFmtId="0" fontId="35" fillId="0" borderId="18" xfId="0" applyFont="1" applyBorder="1" applyAlignment="1">
      <alignment vertical="center"/>
    </xf>
    <xf numFmtId="0" fontId="35" fillId="0" borderId="10" xfId="0" applyFont="1" applyBorder="1" applyAlignment="1" applyProtection="1">
      <alignment vertical="center"/>
      <protection locked="0"/>
    </xf>
    <xf numFmtId="0" fontId="36" fillId="0" borderId="10" xfId="0" applyFont="1" applyBorder="1" applyAlignment="1" applyProtection="1">
      <alignment vertical="center"/>
      <protection locked="0"/>
    </xf>
    <xf numFmtId="0" fontId="35" fillId="0" borderId="60" xfId="36" applyFont="1" applyBorder="1" applyAlignment="1" applyProtection="1">
      <alignment horizontal="center" vertical="center"/>
      <protection locked="0"/>
    </xf>
    <xf numFmtId="0" fontId="35" fillId="0" borderId="5" xfId="36" applyFont="1" applyBorder="1" applyAlignment="1" applyProtection="1">
      <alignment horizontal="center" vertical="center"/>
      <protection locked="0"/>
    </xf>
    <xf numFmtId="0" fontId="36" fillId="0" borderId="0" xfId="0" applyFont="1" applyAlignment="1" applyProtection="1">
      <alignment vertical="center"/>
      <protection locked="0"/>
    </xf>
    <xf numFmtId="14" fontId="35" fillId="0" borderId="2" xfId="36" applyNumberFormat="1" applyFont="1" applyBorder="1" applyAlignment="1" applyProtection="1">
      <alignment vertical="center"/>
      <protection locked="0"/>
    </xf>
    <xf numFmtId="0" fontId="36" fillId="0" borderId="10" xfId="0" applyFont="1" applyBorder="1" applyAlignment="1">
      <alignment vertical="center"/>
    </xf>
    <xf numFmtId="0" fontId="35" fillId="0" borderId="0" xfId="36" applyFont="1" applyAlignment="1">
      <alignment horizontal="center" vertical="center"/>
    </xf>
    <xf numFmtId="0" fontId="35" fillId="0" borderId="15"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43" fontId="35" fillId="0" borderId="2" xfId="1" applyFont="1" applyFill="1" applyBorder="1" applyAlignment="1" applyProtection="1">
      <alignment vertical="center"/>
      <protection locked="0"/>
    </xf>
    <xf numFmtId="43" fontId="35" fillId="0" borderId="3" xfId="1" applyFont="1" applyBorder="1" applyAlignment="1" applyProtection="1">
      <alignment vertical="center"/>
      <protection locked="0"/>
    </xf>
    <xf numFmtId="43" fontId="35" fillId="0" borderId="0" xfId="1" applyFont="1" applyBorder="1" applyAlignment="1" applyProtection="1">
      <alignment vertical="center"/>
      <protection locked="0"/>
    </xf>
    <xf numFmtId="43" fontId="35" fillId="0" borderId="1" xfId="1" applyFont="1" applyBorder="1" applyAlignment="1" applyProtection="1">
      <alignment vertical="center"/>
      <protection locked="0"/>
    </xf>
    <xf numFmtId="43" fontId="35" fillId="0" borderId="13" xfId="1" applyFont="1" applyBorder="1" applyAlignment="1" applyProtection="1">
      <alignment vertical="center"/>
      <protection locked="0"/>
    </xf>
    <xf numFmtId="43" fontId="35" fillId="27" borderId="0" xfId="1" applyFont="1" applyFill="1" applyBorder="1" applyAlignment="1" applyProtection="1">
      <alignment vertical="center"/>
      <protection locked="0"/>
    </xf>
    <xf numFmtId="43" fontId="35" fillId="0" borderId="0" xfId="1" applyFont="1" applyFill="1" applyBorder="1" applyAlignment="1" applyProtection="1">
      <alignment vertical="center"/>
      <protection locked="0"/>
    </xf>
    <xf numFmtId="3" fontId="97" fillId="17" borderId="0" xfId="64" applyNumberFormat="1" applyFont="1" applyFill="1"/>
    <xf numFmtId="3" fontId="63" fillId="18" borderId="0" xfId="64" applyNumberFormat="1" applyFont="1" applyFill="1"/>
    <xf numFmtId="3" fontId="29" fillId="18" borderId="0" xfId="64" applyNumberFormat="1" applyFont="1" applyFill="1" applyAlignment="1">
      <alignment horizontal="center"/>
    </xf>
    <xf numFmtId="3" fontId="69" fillId="18" borderId="0" xfId="64" applyNumberFormat="1" applyFont="1" applyFill="1"/>
    <xf numFmtId="3" fontId="97" fillId="20" borderId="51" xfId="64" applyNumberFormat="1" applyFont="1" applyFill="1" applyBorder="1" applyAlignment="1">
      <alignment vertical="center"/>
    </xf>
    <xf numFmtId="3" fontId="97" fillId="20" borderId="52" xfId="64" applyNumberFormat="1" applyFont="1" applyFill="1" applyBorder="1" applyAlignment="1">
      <alignment vertical="center"/>
    </xf>
    <xf numFmtId="3" fontId="97" fillId="20" borderId="53" xfId="64" applyNumberFormat="1" applyFont="1" applyFill="1" applyBorder="1" applyAlignment="1">
      <alignment vertical="center"/>
    </xf>
    <xf numFmtId="3" fontId="63" fillId="15" borderId="0" xfId="64" applyNumberFormat="1" applyFont="1" applyFill="1"/>
    <xf numFmtId="3" fontId="29" fillId="15" borderId="0" xfId="64" applyNumberFormat="1" applyFont="1" applyFill="1" applyAlignment="1">
      <alignment horizontal="center"/>
    </xf>
    <xf numFmtId="3" fontId="69" fillId="15" borderId="0" xfId="64" applyNumberFormat="1" applyFont="1" applyFill="1"/>
    <xf numFmtId="3" fontId="97" fillId="20" borderId="54" xfId="64" applyNumberFormat="1" applyFont="1" applyFill="1" applyBorder="1" applyAlignment="1">
      <alignment vertical="center"/>
    </xf>
    <xf numFmtId="3" fontId="97" fillId="20" borderId="0" xfId="64" applyNumberFormat="1" applyFont="1" applyFill="1" applyAlignment="1">
      <alignment vertical="center"/>
    </xf>
    <xf numFmtId="3" fontId="97" fillId="20" borderId="55" xfId="64" applyNumberFormat="1" applyFont="1" applyFill="1" applyBorder="1" applyAlignment="1">
      <alignment vertical="center"/>
    </xf>
    <xf numFmtId="3" fontId="62" fillId="15" borderId="0" xfId="64" applyNumberFormat="1" applyFont="1" applyFill="1" applyAlignment="1">
      <alignment horizontal="center"/>
    </xf>
    <xf numFmtId="3" fontId="97" fillId="20" borderId="54" xfId="64" applyNumberFormat="1" applyFont="1" applyFill="1" applyBorder="1"/>
    <xf numFmtId="3" fontId="97" fillId="20" borderId="0" xfId="64" applyNumberFormat="1" applyFont="1" applyFill="1"/>
    <xf numFmtId="3" fontId="97" fillId="20" borderId="55" xfId="64" applyNumberFormat="1" applyFont="1" applyFill="1" applyBorder="1"/>
    <xf numFmtId="3" fontId="97" fillId="20" borderId="0" xfId="5" applyNumberFormat="1" applyFont="1" applyFill="1" applyBorder="1" applyAlignment="1" applyProtection="1"/>
    <xf numFmtId="3" fontId="103" fillId="20" borderId="0" xfId="64" applyNumberFormat="1" applyFont="1" applyFill="1"/>
    <xf numFmtId="3" fontId="97" fillId="20" borderId="0" xfId="64" applyNumberFormat="1" applyFont="1" applyFill="1" applyAlignment="1">
      <alignment horizontal="right"/>
    </xf>
    <xf numFmtId="3" fontId="97" fillId="20" borderId="0" xfId="64" applyNumberFormat="1" applyFont="1" applyFill="1" applyAlignment="1">
      <alignment horizontal="left"/>
    </xf>
    <xf numFmtId="3" fontId="97" fillId="20" borderId="0" xfId="64" applyNumberFormat="1" applyFont="1" applyFill="1" applyAlignment="1">
      <alignment horizontal="center"/>
    </xf>
    <xf numFmtId="3" fontId="59" fillId="20" borderId="0" xfId="64" applyNumberFormat="1" applyFont="1" applyFill="1"/>
    <xf numFmtId="3" fontId="97" fillId="20" borderId="56" xfId="64" applyNumberFormat="1" applyFont="1" applyFill="1" applyBorder="1"/>
    <xf numFmtId="3" fontId="97" fillId="20" borderId="57" xfId="64" applyNumberFormat="1" applyFont="1" applyFill="1" applyBorder="1"/>
    <xf numFmtId="3" fontId="97" fillId="20" borderId="58" xfId="64" applyNumberFormat="1" applyFont="1" applyFill="1" applyBorder="1"/>
    <xf numFmtId="3" fontId="97" fillId="15" borderId="52" xfId="64" applyNumberFormat="1" applyFont="1" applyFill="1" applyBorder="1"/>
    <xf numFmtId="3" fontId="97" fillId="15" borderId="0" xfId="64" applyNumberFormat="1" applyFont="1" applyFill="1"/>
    <xf numFmtId="3" fontId="97" fillId="20" borderId="61" xfId="64" applyNumberFormat="1" applyFont="1" applyFill="1" applyBorder="1"/>
    <xf numFmtId="3" fontId="97" fillId="20" borderId="62" xfId="64" applyNumberFormat="1" applyFont="1" applyFill="1" applyBorder="1"/>
    <xf numFmtId="3" fontId="97" fillId="20" borderId="63" xfId="64" applyNumberFormat="1" applyFont="1" applyFill="1" applyBorder="1"/>
    <xf numFmtId="3" fontId="97" fillId="20" borderId="64" xfId="64" applyNumberFormat="1" applyFont="1" applyFill="1" applyBorder="1"/>
    <xf numFmtId="3" fontId="106" fillId="20" borderId="0" xfId="64" applyNumberFormat="1" applyFont="1" applyFill="1"/>
    <xf numFmtId="3" fontId="97" fillId="20" borderId="65" xfId="64" applyNumberFormat="1" applyFont="1" applyFill="1" applyBorder="1"/>
    <xf numFmtId="1" fontId="103" fillId="20" borderId="0" xfId="64" applyNumberFormat="1" applyFont="1" applyFill="1" applyAlignment="1">
      <alignment horizontal="center"/>
    </xf>
    <xf numFmtId="3" fontId="99" fillId="20" borderId="0" xfId="64" applyNumberFormat="1" applyFont="1" applyFill="1" applyAlignment="1">
      <alignment horizontal="left"/>
    </xf>
    <xf numFmtId="0" fontId="97" fillId="20" borderId="0" xfId="64" applyFont="1" applyFill="1"/>
    <xf numFmtId="3" fontId="97" fillId="20" borderId="0" xfId="64" applyNumberFormat="1" applyFont="1" applyFill="1" applyAlignment="1">
      <alignment horizontal="center" wrapText="1"/>
    </xf>
    <xf numFmtId="3" fontId="97" fillId="20" borderId="66" xfId="64" applyNumberFormat="1" applyFont="1" applyFill="1" applyBorder="1"/>
    <xf numFmtId="3" fontId="97" fillId="20" borderId="67" xfId="64" applyNumberFormat="1" applyFont="1" applyFill="1" applyBorder="1"/>
    <xf numFmtId="3" fontId="97" fillId="20" borderId="68" xfId="64" applyNumberFormat="1" applyFont="1" applyFill="1" applyBorder="1"/>
    <xf numFmtId="3" fontId="97" fillId="15" borderId="57" xfId="64" applyNumberFormat="1" applyFont="1" applyFill="1" applyBorder="1"/>
    <xf numFmtId="3" fontId="97" fillId="20" borderId="51" xfId="64" applyNumberFormat="1" applyFont="1" applyFill="1" applyBorder="1"/>
    <xf numFmtId="3" fontId="97" fillId="20" borderId="52" xfId="64" applyNumberFormat="1" applyFont="1" applyFill="1" applyBorder="1"/>
    <xf numFmtId="0" fontId="97" fillId="20" borderId="52" xfId="64" applyFont="1" applyFill="1" applyBorder="1"/>
    <xf numFmtId="3" fontId="97" fillId="20" borderId="53" xfId="64" applyNumberFormat="1" applyFont="1" applyFill="1" applyBorder="1"/>
    <xf numFmtId="3" fontId="97" fillId="20" borderId="0" xfId="64" applyNumberFormat="1" applyFont="1" applyFill="1" applyAlignment="1">
      <alignment horizontal="center" vertical="center"/>
    </xf>
    <xf numFmtId="175" fontId="100" fillId="20" borderId="0" xfId="64" applyNumberFormat="1" applyFont="1" applyFill="1" applyAlignment="1">
      <alignment horizontal="left" vertical="center"/>
    </xf>
    <xf numFmtId="3" fontId="100" fillId="20" borderId="0" xfId="64" applyNumberFormat="1" applyFont="1" applyFill="1"/>
    <xf numFmtId="0" fontId="97" fillId="20" borderId="55" xfId="64" applyFont="1" applyFill="1" applyBorder="1"/>
    <xf numFmtId="175" fontId="97" fillId="20" borderId="0" xfId="64" applyNumberFormat="1" applyFont="1" applyFill="1" applyAlignment="1">
      <alignment horizontal="left" vertical="center" indent="1"/>
    </xf>
    <xf numFmtId="175" fontId="97" fillId="20" borderId="0" xfId="64" applyNumberFormat="1" applyFont="1" applyFill="1" applyAlignment="1">
      <alignment horizontal="left" vertical="center" indent="2"/>
    </xf>
    <xf numFmtId="3" fontId="97" fillId="20" borderId="0" xfId="6" applyNumberFormat="1" applyFont="1" applyFill="1" applyAlignment="1">
      <alignment horizontal="left" vertical="center" indent="1"/>
    </xf>
    <xf numFmtId="3" fontId="97" fillId="20" borderId="0" xfId="64" applyNumberFormat="1" applyFont="1" applyFill="1" applyAlignment="1">
      <alignment horizontal="left" indent="1"/>
    </xf>
    <xf numFmtId="3" fontId="97" fillId="20" borderId="0" xfId="64" applyNumberFormat="1" applyFont="1" applyFill="1" applyAlignment="1">
      <alignment horizontal="left" vertical="center" indent="1"/>
    </xf>
    <xf numFmtId="3" fontId="97" fillId="20" borderId="0" xfId="64" applyNumberFormat="1" applyFont="1" applyFill="1" applyAlignment="1">
      <alignment horizontal="right" vertical="center"/>
    </xf>
    <xf numFmtId="175" fontId="100" fillId="20" borderId="0" xfId="64" applyNumberFormat="1" applyFont="1" applyFill="1" applyAlignment="1">
      <alignment horizontal="left"/>
    </xf>
    <xf numFmtId="3" fontId="100" fillId="20" borderId="0" xfId="64" applyNumberFormat="1" applyFont="1" applyFill="1" applyAlignment="1">
      <alignment horizontal="left"/>
    </xf>
    <xf numFmtId="3" fontId="62" fillId="15" borderId="0" xfId="64" applyNumberFormat="1" applyFont="1" applyFill="1"/>
    <xf numFmtId="3" fontId="68" fillId="15" borderId="0" xfId="64" applyNumberFormat="1" applyFont="1" applyFill="1"/>
    <xf numFmtId="3" fontId="97" fillId="20" borderId="0" xfId="64" applyNumberFormat="1" applyFont="1" applyFill="1" applyAlignment="1">
      <alignment horizontal="left" indent="2"/>
    </xf>
    <xf numFmtId="3" fontId="97" fillId="20" borderId="52" xfId="64" applyNumberFormat="1" applyFont="1" applyFill="1" applyBorder="1" applyAlignment="1">
      <alignment horizontal="left" vertical="center"/>
    </xf>
    <xf numFmtId="3" fontId="97" fillId="20" borderId="52" xfId="64" applyNumberFormat="1" applyFont="1" applyFill="1" applyBorder="1" applyAlignment="1">
      <alignment horizontal="left" wrapText="1"/>
    </xf>
    <xf numFmtId="3" fontId="97" fillId="20" borderId="53" xfId="64" applyNumberFormat="1" applyFont="1" applyFill="1" applyBorder="1" applyAlignment="1">
      <alignment horizontal="left"/>
    </xf>
    <xf numFmtId="3" fontId="97" fillId="20" borderId="55" xfId="64" applyNumberFormat="1" applyFont="1" applyFill="1" applyBorder="1" applyAlignment="1">
      <alignment horizontal="left"/>
    </xf>
    <xf numFmtId="0" fontId="100" fillId="20" borderId="0" xfId="66" applyNumberFormat="1" applyFont="1" applyFill="1" applyBorder="1" applyAlignment="1" applyProtection="1">
      <alignment horizontal="left" vertical="center"/>
    </xf>
    <xf numFmtId="0" fontId="97" fillId="20" borderId="0" xfId="64" applyFont="1" applyFill="1" applyAlignment="1">
      <alignment horizontal="center"/>
    </xf>
    <xf numFmtId="3" fontId="97" fillId="20" borderId="0" xfId="64" applyNumberFormat="1" applyFont="1" applyFill="1" applyAlignment="1">
      <alignment horizontal="left" wrapText="1"/>
    </xf>
    <xf numFmtId="0" fontId="97" fillId="20" borderId="0" xfId="66" applyNumberFormat="1" applyFont="1" applyFill="1" applyBorder="1" applyAlignment="1" applyProtection="1">
      <alignment horizontal="left" vertical="center"/>
    </xf>
    <xf numFmtId="3" fontId="29" fillId="15" borderId="0" xfId="64" applyNumberFormat="1" applyFont="1" applyFill="1"/>
    <xf numFmtId="1" fontId="97" fillId="20" borderId="0" xfId="64" applyNumberFormat="1" applyFont="1" applyFill="1"/>
    <xf numFmtId="0" fontId="65" fillId="32" borderId="0" xfId="64" applyFont="1" applyFill="1" applyAlignment="1">
      <alignment horizontal="left" vertical="center"/>
    </xf>
    <xf numFmtId="3" fontId="65" fillId="32" borderId="0" xfId="64" applyNumberFormat="1" applyFont="1" applyFill="1"/>
    <xf numFmtId="3" fontId="65" fillId="32" borderId="0" xfId="6" applyNumberFormat="1" applyFont="1" applyFill="1" applyAlignment="1">
      <alignment vertical="center"/>
    </xf>
    <xf numFmtId="3" fontId="97" fillId="32" borderId="0" xfId="64" applyNumberFormat="1" applyFont="1" applyFill="1"/>
    <xf numFmtId="3" fontId="97" fillId="32" borderId="0" xfId="64" applyNumberFormat="1" applyFont="1" applyFill="1" applyAlignment="1">
      <alignment horizontal="center"/>
    </xf>
    <xf numFmtId="3" fontId="97" fillId="32" borderId="11" xfId="64" applyNumberFormat="1" applyFont="1" applyFill="1" applyBorder="1"/>
    <xf numFmtId="164" fontId="29" fillId="15" borderId="0" xfId="66" applyFont="1" applyFill="1" applyBorder="1" applyAlignment="1" applyProtection="1">
      <alignment horizontal="center"/>
    </xf>
    <xf numFmtId="164" fontId="69" fillId="15" borderId="0" xfId="66" applyFont="1" applyFill="1" applyBorder="1" applyProtection="1"/>
    <xf numFmtId="164" fontId="69" fillId="15" borderId="0" xfId="66" applyFont="1" applyFill="1" applyProtection="1"/>
    <xf numFmtId="3" fontId="97" fillId="20" borderId="55" xfId="64" applyNumberFormat="1" applyFont="1" applyFill="1" applyBorder="1" applyAlignment="1">
      <alignment horizontal="center"/>
    </xf>
    <xf numFmtId="3" fontId="97" fillId="20" borderId="20" xfId="64" applyNumberFormat="1" applyFont="1" applyFill="1" applyBorder="1" applyAlignment="1">
      <alignment horizontal="left"/>
    </xf>
    <xf numFmtId="175" fontId="97" fillId="20" borderId="0" xfId="64" applyNumberFormat="1" applyFont="1" applyFill="1" applyAlignment="1">
      <alignment horizontal="left"/>
    </xf>
    <xf numFmtId="3" fontId="97" fillId="20" borderId="13" xfId="64" applyNumberFormat="1" applyFont="1" applyFill="1" applyBorder="1" applyAlignment="1">
      <alignment horizontal="center"/>
    </xf>
    <xf numFmtId="3" fontId="99" fillId="20" borderId="0" xfId="6" applyNumberFormat="1" applyFont="1" applyFill="1" applyAlignment="1">
      <alignment horizontal="left" vertical="center" indent="3"/>
    </xf>
    <xf numFmtId="1" fontId="97" fillId="20" borderId="32" xfId="64" applyNumberFormat="1" applyFont="1" applyFill="1" applyBorder="1" applyAlignment="1">
      <alignment horizontal="center"/>
    </xf>
    <xf numFmtId="3" fontId="65" fillId="32" borderId="0" xfId="64" applyNumberFormat="1" applyFont="1" applyFill="1" applyAlignment="1">
      <alignment horizontal="left"/>
    </xf>
    <xf numFmtId="3" fontId="65" fillId="32" borderId="0" xfId="6" applyNumberFormat="1" applyFont="1" applyFill="1" applyAlignment="1">
      <alignment horizontal="left" vertical="center"/>
    </xf>
    <xf numFmtId="1" fontId="97" fillId="32" borderId="0" xfId="64" applyNumberFormat="1" applyFont="1" applyFill="1"/>
    <xf numFmtId="0" fontId="100" fillId="20" borderId="0" xfId="64" applyFont="1" applyFill="1" applyAlignment="1">
      <alignment horizontal="left" vertical="center"/>
    </xf>
    <xf numFmtId="3" fontId="99" fillId="20" borderId="0" xfId="6" applyNumberFormat="1" applyFont="1" applyFill="1" applyAlignment="1">
      <alignment vertical="center"/>
    </xf>
    <xf numFmtId="0" fontId="100" fillId="20" borderId="0" xfId="64" applyFont="1" applyFill="1" applyAlignment="1">
      <alignment horizontal="left"/>
    </xf>
    <xf numFmtId="0" fontId="97" fillId="20" borderId="0" xfId="64" applyFont="1" applyFill="1" applyAlignment="1">
      <alignment horizontal="left"/>
    </xf>
    <xf numFmtId="0" fontId="65" fillId="32" borderId="0" xfId="64" applyFont="1" applyFill="1" applyAlignment="1">
      <alignment horizontal="left"/>
    </xf>
    <xf numFmtId="3" fontId="103" fillId="32" borderId="0" xfId="64" applyNumberFormat="1" applyFont="1" applyFill="1"/>
    <xf numFmtId="3" fontId="97" fillId="32" borderId="34" xfId="64" applyNumberFormat="1" applyFont="1" applyFill="1" applyBorder="1"/>
    <xf numFmtId="3" fontId="97" fillId="20" borderId="0" xfId="64" applyNumberFormat="1" applyFont="1" applyFill="1" applyAlignment="1" applyProtection="1">
      <alignment horizontal="center"/>
      <protection locked="0"/>
    </xf>
    <xf numFmtId="3" fontId="97" fillId="32" borderId="0" xfId="6" applyNumberFormat="1" applyFont="1" applyFill="1" applyAlignment="1">
      <alignment vertical="center"/>
    </xf>
    <xf numFmtId="0" fontId="106" fillId="20" borderId="0" xfId="64" applyFont="1" applyFill="1"/>
    <xf numFmtId="3" fontId="64" fillId="15" borderId="0" xfId="64" applyNumberFormat="1" applyFont="1" applyFill="1"/>
    <xf numFmtId="3" fontId="100" fillId="20" borderId="0" xfId="6" applyNumberFormat="1" applyFont="1" applyFill="1" applyAlignment="1">
      <alignment horizontal="left" vertical="center"/>
    </xf>
    <xf numFmtId="3" fontId="97" fillId="20" borderId="0" xfId="66" applyNumberFormat="1" applyFont="1" applyFill="1" applyBorder="1" applyAlignment="1" applyProtection="1">
      <alignment vertical="center" wrapText="1"/>
    </xf>
    <xf numFmtId="1" fontId="97" fillId="20" borderId="0" xfId="66" applyNumberFormat="1" applyFont="1" applyFill="1" applyBorder="1" applyAlignment="1" applyProtection="1">
      <alignment horizontal="center" vertical="top"/>
    </xf>
    <xf numFmtId="175" fontId="100" fillId="32" borderId="0" xfId="64" applyNumberFormat="1" applyFont="1" applyFill="1" applyAlignment="1">
      <alignment horizontal="left"/>
    </xf>
    <xf numFmtId="3" fontId="100" fillId="32" borderId="0" xfId="64" applyNumberFormat="1" applyFont="1" applyFill="1"/>
    <xf numFmtId="0" fontId="97" fillId="20" borderId="0" xfId="64" applyFont="1" applyFill="1" applyAlignment="1">
      <alignment horizontal="left" indent="1"/>
    </xf>
    <xf numFmtId="0" fontId="97" fillId="20" borderId="0" xfId="64" applyFont="1" applyFill="1" applyAlignment="1">
      <alignment horizontal="left" indent="3"/>
    </xf>
    <xf numFmtId="3" fontId="97" fillId="20" borderId="0" xfId="66" applyNumberFormat="1" applyFont="1" applyFill="1" applyBorder="1" applyAlignment="1" applyProtection="1">
      <alignment horizontal="center"/>
    </xf>
    <xf numFmtId="0" fontId="100" fillId="20" borderId="0" xfId="64" applyFont="1" applyFill="1"/>
    <xf numFmtId="0" fontId="2" fillId="20" borderId="51" xfId="64" applyFill="1" applyBorder="1"/>
    <xf numFmtId="0" fontId="2" fillId="20" borderId="52" xfId="64" applyFill="1" applyBorder="1"/>
    <xf numFmtId="0" fontId="2" fillId="20" borderId="53" xfId="64" applyFill="1" applyBorder="1"/>
    <xf numFmtId="3" fontId="67" fillId="15" borderId="0" xfId="64" applyNumberFormat="1" applyFont="1" applyFill="1"/>
    <xf numFmtId="0" fontId="2" fillId="20" borderId="54" xfId="64" applyFill="1" applyBorder="1"/>
    <xf numFmtId="3" fontId="98" fillId="20" borderId="0" xfId="64" applyNumberFormat="1" applyFont="1" applyFill="1"/>
    <xf numFmtId="3" fontId="63" fillId="20" borderId="0" xfId="64" applyNumberFormat="1" applyFont="1" applyFill="1"/>
    <xf numFmtId="0" fontId="2" fillId="20" borderId="0" xfId="64" applyFill="1"/>
    <xf numFmtId="0" fontId="2" fillId="20" borderId="55" xfId="64" applyFill="1" applyBorder="1"/>
    <xf numFmtId="3" fontId="96" fillId="20" borderId="0" xfId="64" applyNumberFormat="1" applyFont="1" applyFill="1"/>
    <xf numFmtId="0" fontId="2" fillId="20" borderId="0" xfId="64" applyFill="1" applyAlignment="1">
      <alignment horizontal="center"/>
    </xf>
    <xf numFmtId="0" fontId="80" fillId="20" borderId="0" xfId="64" applyFont="1" applyFill="1"/>
    <xf numFmtId="0" fontId="102" fillId="20" borderId="0" xfId="64" applyFont="1" applyFill="1" applyAlignment="1">
      <alignment wrapText="1"/>
    </xf>
    <xf numFmtId="0" fontId="101" fillId="20" borderId="0" xfId="64" applyFont="1" applyFill="1"/>
    <xf numFmtId="0" fontId="64" fillId="20" borderId="0" xfId="64" applyFont="1" applyFill="1"/>
    <xf numFmtId="0" fontId="64" fillId="20" borderId="0" xfId="64" applyFont="1" applyFill="1" applyAlignment="1">
      <alignment wrapText="1"/>
    </xf>
    <xf numFmtId="2" fontId="100" fillId="20" borderId="0" xfId="64" applyNumberFormat="1" applyFont="1" applyFill="1" applyAlignment="1">
      <alignment horizontal="left"/>
    </xf>
    <xf numFmtId="0" fontId="2" fillId="20" borderId="56" xfId="64" applyFill="1" applyBorder="1"/>
    <xf numFmtId="0" fontId="2" fillId="20" borderId="57" xfId="64" applyFill="1" applyBorder="1"/>
    <xf numFmtId="0" fontId="2" fillId="20" borderId="58" xfId="64" applyFill="1" applyBorder="1"/>
    <xf numFmtId="0" fontId="97" fillId="15" borderId="0" xfId="64" applyFont="1" applyFill="1"/>
    <xf numFmtId="3" fontId="59" fillId="15" borderId="0" xfId="64" applyNumberFormat="1" applyFont="1" applyFill="1"/>
    <xf numFmtId="0" fontId="59" fillId="15" borderId="0" xfId="64" applyFont="1" applyFill="1"/>
    <xf numFmtId="3" fontId="84" fillId="15" borderId="0" xfId="64" applyNumberFormat="1" applyFont="1" applyFill="1"/>
    <xf numFmtId="3" fontId="97" fillId="14" borderId="2" xfId="64" applyNumberFormat="1" applyFont="1" applyFill="1" applyBorder="1" applyAlignment="1" applyProtection="1">
      <alignment horizontal="center"/>
      <protection locked="0"/>
    </xf>
    <xf numFmtId="3" fontId="97" fillId="15" borderId="2" xfId="64" applyNumberFormat="1" applyFont="1" applyFill="1" applyBorder="1" applyAlignment="1">
      <alignment horizontal="center"/>
    </xf>
    <xf numFmtId="0" fontId="79" fillId="0" borderId="0" xfId="0" applyFont="1"/>
    <xf numFmtId="3" fontId="97" fillId="14" borderId="2" xfId="64" applyNumberFormat="1" applyFont="1" applyFill="1" applyBorder="1" applyProtection="1">
      <protection locked="0"/>
    </xf>
    <xf numFmtId="3" fontId="9" fillId="33" borderId="2" xfId="64" applyNumberFormat="1" applyFont="1" applyFill="1" applyBorder="1" applyAlignment="1">
      <alignment horizontal="center"/>
    </xf>
    <xf numFmtId="3" fontId="97" fillId="14" borderId="2" xfId="66" applyNumberFormat="1" applyFont="1" applyFill="1" applyBorder="1" applyAlignment="1" applyProtection="1">
      <alignment horizontal="center"/>
      <protection locked="0"/>
    </xf>
    <xf numFmtId="0" fontId="60" fillId="15" borderId="0" xfId="67" applyFont="1" applyFill="1"/>
    <xf numFmtId="0" fontId="60" fillId="0" borderId="0" xfId="67" applyFont="1"/>
    <xf numFmtId="0" fontId="31" fillId="0" borderId="0" xfId="36" quotePrefix="1" applyFont="1" applyAlignment="1">
      <alignment horizontal="left" vertical="center" wrapText="1"/>
    </xf>
    <xf numFmtId="0" fontId="31" fillId="0" borderId="0" xfId="36" applyFont="1" applyAlignment="1">
      <alignment horizontal="left" vertical="center" wrapText="1"/>
    </xf>
    <xf numFmtId="0" fontId="35" fillId="0" borderId="44" xfId="36" applyFont="1" applyBorder="1" applyAlignment="1" applyProtection="1">
      <alignment horizontal="left" vertical="center"/>
      <protection locked="0"/>
    </xf>
    <xf numFmtId="0" fontId="35" fillId="0" borderId="45" xfId="36" applyFont="1" applyBorder="1" applyAlignment="1" applyProtection="1">
      <alignment horizontal="left" vertical="center"/>
      <protection locked="0"/>
    </xf>
    <xf numFmtId="0" fontId="35" fillId="0" borderId="46" xfId="36" applyFont="1" applyBorder="1" applyAlignment="1" applyProtection="1">
      <alignment horizontal="left" vertical="center"/>
      <protection locked="0"/>
    </xf>
    <xf numFmtId="0" fontId="12" fillId="26" borderId="2" xfId="0" applyFont="1" applyFill="1" applyBorder="1" applyAlignment="1">
      <alignment horizontal="center" wrapText="1"/>
    </xf>
    <xf numFmtId="0" fontId="24" fillId="0" borderId="7" xfId="0" applyFont="1" applyBorder="1" applyAlignment="1" applyProtection="1">
      <alignment horizontal="center"/>
      <protection locked="0"/>
    </xf>
    <xf numFmtId="0" fontId="24" fillId="0" borderId="13" xfId="0" applyFont="1" applyBorder="1" applyAlignment="1" applyProtection="1">
      <alignment horizontal="center"/>
      <protection locked="0"/>
    </xf>
    <xf numFmtId="0" fontId="24" fillId="0" borderId="6" xfId="0" applyFont="1" applyBorder="1" applyAlignment="1" applyProtection="1">
      <alignment horizontal="center"/>
      <protection locked="0"/>
    </xf>
    <xf numFmtId="2" fontId="9" fillId="0" borderId="7" xfId="4" applyNumberFormat="1" applyFont="1" applyFill="1" applyBorder="1" applyAlignment="1" applyProtection="1">
      <alignment horizontal="center"/>
      <protection locked="0"/>
    </xf>
    <xf numFmtId="2" fontId="9" fillId="0" borderId="13" xfId="4" applyNumberFormat="1" applyFont="1" applyFill="1" applyBorder="1" applyAlignment="1" applyProtection="1">
      <alignment horizontal="center"/>
      <protection locked="0"/>
    </xf>
    <xf numFmtId="2" fontId="9" fillId="0" borderId="6" xfId="4" applyNumberFormat="1" applyFont="1" applyFill="1" applyBorder="1" applyAlignment="1" applyProtection="1">
      <alignment horizontal="center"/>
      <protection locked="0"/>
    </xf>
    <xf numFmtId="0" fontId="9" fillId="26" borderId="7" xfId="0" applyFont="1" applyFill="1" applyBorder="1" applyAlignment="1">
      <alignment horizontal="center"/>
    </xf>
    <xf numFmtId="0" fontId="13" fillId="26" borderId="6" xfId="0" applyFont="1" applyFill="1" applyBorder="1" applyAlignment="1">
      <alignment horizontal="center"/>
    </xf>
    <xf numFmtId="2" fontId="24" fillId="0" borderId="7" xfId="4" applyNumberFormat="1" applyFont="1" applyFill="1" applyBorder="1" applyAlignment="1" applyProtection="1">
      <alignment horizontal="center"/>
      <protection locked="0"/>
    </xf>
    <xf numFmtId="2" fontId="24" fillId="0" borderId="13" xfId="4" applyNumberFormat="1" applyFont="1" applyFill="1" applyBorder="1" applyAlignment="1" applyProtection="1">
      <alignment horizontal="center"/>
      <protection locked="0"/>
    </xf>
    <xf numFmtId="2" fontId="24" fillId="0" borderId="6" xfId="4" applyNumberFormat="1" applyFont="1" applyFill="1" applyBorder="1" applyAlignment="1" applyProtection="1">
      <alignment horizontal="center"/>
      <protection locked="0"/>
    </xf>
    <xf numFmtId="0" fontId="14" fillId="0" borderId="0" xfId="0" applyFont="1" applyAlignment="1">
      <alignment horizontal="center" vertical="center"/>
    </xf>
    <xf numFmtId="0" fontId="12" fillId="3" borderId="21" xfId="0" applyFont="1" applyFill="1" applyBorder="1" applyAlignment="1">
      <alignment horizontal="center"/>
    </xf>
    <xf numFmtId="0" fontId="12" fillId="3" borderId="22" xfId="0" applyFont="1" applyFill="1" applyBorder="1" applyAlignment="1">
      <alignment horizontal="center"/>
    </xf>
    <xf numFmtId="0" fontId="12" fillId="0" borderId="1" xfId="0" applyFont="1" applyBorder="1" applyAlignment="1">
      <alignment horizontal="left"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2" fillId="3" borderId="7" xfId="0" applyFont="1" applyFill="1" applyBorder="1" applyAlignment="1">
      <alignment horizontal="center"/>
    </xf>
    <xf numFmtId="0" fontId="12" fillId="3" borderId="13" xfId="0" applyFont="1" applyFill="1" applyBorder="1" applyAlignment="1">
      <alignment horizontal="center"/>
    </xf>
    <xf numFmtId="0" fontId="12" fillId="3" borderId="6" xfId="0" applyFont="1" applyFill="1" applyBorder="1" applyAlignment="1">
      <alignment horizont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center" vertical="center"/>
    </xf>
    <xf numFmtId="0" fontId="12" fillId="26" borderId="7" xfId="0" applyFont="1" applyFill="1" applyBorder="1" applyAlignment="1">
      <alignment horizontal="center"/>
    </xf>
    <xf numFmtId="0" fontId="12" fillId="26" borderId="6" xfId="0" applyFont="1" applyFill="1" applyBorder="1" applyAlignment="1">
      <alignment horizontal="center"/>
    </xf>
    <xf numFmtId="0" fontId="23" fillId="0" borderId="0" xfId="0" applyFont="1" applyAlignment="1">
      <alignment horizontal="left" vertical="center"/>
    </xf>
    <xf numFmtId="0" fontId="25" fillId="0" borderId="0" xfId="0" applyFont="1" applyAlignment="1">
      <alignment horizontal="left" vertical="center"/>
    </xf>
    <xf numFmtId="0" fontId="17" fillId="0" borderId="49" xfId="0" applyFont="1" applyBorder="1" applyAlignment="1">
      <alignment horizontal="center"/>
    </xf>
    <xf numFmtId="0" fontId="17" fillId="0" borderId="50" xfId="0" applyFont="1" applyBorder="1" applyAlignment="1">
      <alignment horizontal="center"/>
    </xf>
    <xf numFmtId="0" fontId="11" fillId="0" borderId="47" xfId="4" applyBorder="1" applyAlignment="1" applyProtection="1">
      <alignment horizontal="center"/>
    </xf>
    <xf numFmtId="0" fontId="11" fillId="0" borderId="48" xfId="4" applyBorder="1" applyAlignment="1" applyProtection="1">
      <alignment horizontal="center"/>
    </xf>
    <xf numFmtId="0" fontId="23" fillId="0" borderId="0" xfId="0" applyFont="1" applyAlignment="1">
      <alignment horizontal="left"/>
    </xf>
    <xf numFmtId="0" fontId="23" fillId="0" borderId="0" xfId="0" applyFont="1" applyAlignment="1">
      <alignment horizontal="left" vertical="center" wrapText="1"/>
    </xf>
    <xf numFmtId="0" fontId="0" fillId="0" borderId="0" xfId="0" applyAlignment="1">
      <alignment horizontal="left" vertical="center"/>
    </xf>
    <xf numFmtId="0" fontId="0" fillId="3" borderId="7" xfId="0"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11" fillId="0" borderId="0" xfId="4" applyBorder="1" applyAlignment="1" applyProtection="1">
      <alignment horizontal="center"/>
    </xf>
    <xf numFmtId="0" fontId="49" fillId="0" borderId="0" xfId="4" applyFont="1" applyBorder="1" applyAlignment="1" applyProtection="1">
      <alignment horizontal="center"/>
    </xf>
    <xf numFmtId="0" fontId="23"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15" borderId="1" xfId="0" applyFill="1" applyBorder="1" applyAlignment="1">
      <alignment horizontal="center"/>
    </xf>
    <xf numFmtId="0" fontId="12" fillId="0" borderId="0" xfId="0" applyFont="1" applyAlignment="1">
      <alignment horizontal="left" wrapText="1"/>
    </xf>
    <xf numFmtId="0" fontId="0" fillId="0" borderId="20" xfId="0" applyBorder="1" applyAlignment="1">
      <alignment horizontal="center"/>
    </xf>
    <xf numFmtId="0" fontId="0" fillId="0" borderId="0" xfId="0" applyAlignment="1">
      <alignment horizontal="center"/>
    </xf>
    <xf numFmtId="0" fontId="0" fillId="0" borderId="0" xfId="0" applyAlignment="1">
      <alignment horizontal="center" wrapText="1"/>
    </xf>
    <xf numFmtId="9" fontId="97" fillId="14" borderId="7" xfId="65" applyFont="1" applyFill="1" applyBorder="1" applyAlignment="1" applyProtection="1">
      <alignment horizontal="center"/>
      <protection locked="0"/>
    </xf>
    <xf numFmtId="9" fontId="97" fillId="14" borderId="6" xfId="65" applyFont="1" applyFill="1" applyBorder="1" applyAlignment="1" applyProtection="1">
      <alignment horizontal="center"/>
      <protection locked="0"/>
    </xf>
    <xf numFmtId="3" fontId="97" fillId="30" borderId="7" xfId="64" applyNumberFormat="1" applyFont="1" applyFill="1" applyBorder="1" applyAlignment="1" applyProtection="1">
      <alignment horizontal="center"/>
      <protection locked="0"/>
    </xf>
    <xf numFmtId="3" fontId="97" fillId="30" borderId="13" xfId="64" applyNumberFormat="1" applyFont="1" applyFill="1" applyBorder="1" applyAlignment="1" applyProtection="1">
      <alignment horizontal="center"/>
      <protection locked="0"/>
    </xf>
    <xf numFmtId="3" fontId="97" fillId="30" borderId="6" xfId="64" applyNumberFormat="1" applyFont="1" applyFill="1" applyBorder="1" applyAlignment="1" applyProtection="1">
      <alignment horizontal="center"/>
      <protection locked="0"/>
    </xf>
    <xf numFmtId="3" fontId="97" fillId="33" borderId="7" xfId="64" applyNumberFormat="1" applyFont="1" applyFill="1" applyBorder="1" applyAlignment="1">
      <alignment horizontal="center"/>
    </xf>
    <xf numFmtId="3" fontId="97" fillId="33" borderId="6" xfId="64" applyNumberFormat="1" applyFont="1" applyFill="1" applyBorder="1" applyAlignment="1">
      <alignment horizontal="center"/>
    </xf>
    <xf numFmtId="3" fontId="97" fillId="20" borderId="52" xfId="64" applyNumberFormat="1" applyFont="1" applyFill="1" applyBorder="1"/>
    <xf numFmtId="0" fontId="97" fillId="20" borderId="52" xfId="64" applyFont="1" applyFill="1" applyBorder="1"/>
    <xf numFmtId="3" fontId="105" fillId="20" borderId="0" xfId="64" applyNumberFormat="1" applyFont="1" applyFill="1" applyAlignment="1">
      <alignment horizontal="center" vertical="center"/>
    </xf>
    <xf numFmtId="3" fontId="97" fillId="15" borderId="7" xfId="64" applyNumberFormat="1" applyFont="1" applyFill="1" applyBorder="1" applyAlignment="1">
      <alignment horizontal="center"/>
    </xf>
    <xf numFmtId="3" fontId="97" fillId="15" borderId="13" xfId="64" applyNumberFormat="1" applyFont="1" applyFill="1" applyBorder="1" applyAlignment="1">
      <alignment horizontal="center"/>
    </xf>
    <xf numFmtId="3" fontId="97" fillId="15" borderId="6" xfId="64" applyNumberFormat="1" applyFont="1" applyFill="1" applyBorder="1" applyAlignment="1">
      <alignment horizontal="center"/>
    </xf>
    <xf numFmtId="3" fontId="97" fillId="20" borderId="0" xfId="64" applyNumberFormat="1" applyFont="1" applyFill="1"/>
    <xf numFmtId="0" fontId="97" fillId="20" borderId="0" xfId="64" applyFont="1" applyFill="1"/>
    <xf numFmtId="0" fontId="97" fillId="20" borderId="55" xfId="64" applyFont="1" applyFill="1" applyBorder="1"/>
    <xf numFmtId="3" fontId="97" fillId="33" borderId="2" xfId="64" applyNumberFormat="1" applyFont="1" applyFill="1" applyBorder="1" applyAlignment="1">
      <alignment horizontal="center"/>
    </xf>
    <xf numFmtId="0" fontId="97" fillId="33" borderId="2" xfId="64" applyFont="1" applyFill="1" applyBorder="1" applyAlignment="1">
      <alignment horizontal="center"/>
    </xf>
    <xf numFmtId="3" fontId="97" fillId="30" borderId="2" xfId="64" applyNumberFormat="1" applyFont="1" applyFill="1" applyBorder="1" applyAlignment="1" applyProtection="1">
      <alignment horizontal="center"/>
      <protection locked="0"/>
    </xf>
    <xf numFmtId="3" fontId="97" fillId="30" borderId="2" xfId="64" applyNumberFormat="1" applyFont="1" applyFill="1" applyBorder="1" applyProtection="1">
      <protection locked="0"/>
    </xf>
    <xf numFmtId="3" fontId="97" fillId="14" borderId="7" xfId="64" applyNumberFormat="1" applyFont="1" applyFill="1" applyBorder="1" applyAlignment="1" applyProtection="1">
      <alignment horizontal="center"/>
      <protection locked="0"/>
    </xf>
    <xf numFmtId="3" fontId="97" fillId="14" borderId="6" xfId="64" applyNumberFormat="1" applyFont="1" applyFill="1" applyBorder="1" applyAlignment="1" applyProtection="1">
      <alignment horizontal="center"/>
      <protection locked="0"/>
    </xf>
    <xf numFmtId="3" fontId="97" fillId="20" borderId="0" xfId="64" applyNumberFormat="1" applyFont="1" applyFill="1" applyAlignment="1">
      <alignment horizontal="center" vertical="center"/>
    </xf>
    <xf numFmtId="3" fontId="97" fillId="20" borderId="1" xfId="64" applyNumberFormat="1" applyFont="1" applyFill="1" applyBorder="1"/>
    <xf numFmtId="0" fontId="97" fillId="20" borderId="1" xfId="64" applyFont="1" applyFill="1" applyBorder="1"/>
    <xf numFmtId="3" fontId="97" fillId="20" borderId="1" xfId="64" applyNumberFormat="1" applyFont="1" applyFill="1" applyBorder="1" applyAlignment="1">
      <alignment horizontal="center" vertical="center"/>
    </xf>
    <xf numFmtId="3" fontId="97" fillId="20" borderId="0" xfId="64" applyNumberFormat="1" applyFont="1" applyFill="1" applyAlignment="1">
      <alignment horizontal="center"/>
    </xf>
    <xf numFmtId="0" fontId="97" fillId="20" borderId="8" xfId="64" applyFont="1" applyFill="1" applyBorder="1" applyAlignment="1">
      <alignment horizontal="center"/>
    </xf>
    <xf numFmtId="3" fontId="100" fillId="15" borderId="7" xfId="64" applyNumberFormat="1" applyFont="1" applyFill="1" applyBorder="1" applyAlignment="1">
      <alignment horizontal="center"/>
    </xf>
    <xf numFmtId="3" fontId="100" fillId="15" borderId="6" xfId="64" applyNumberFormat="1" applyFont="1" applyFill="1" applyBorder="1" applyAlignment="1">
      <alignment horizontal="center"/>
    </xf>
    <xf numFmtId="3" fontId="97" fillId="14" borderId="2" xfId="64" applyNumberFormat="1" applyFont="1" applyFill="1" applyBorder="1" applyAlignment="1" applyProtection="1">
      <alignment horizontal="center"/>
      <protection locked="0"/>
    </xf>
    <xf numFmtId="0" fontId="97" fillId="14" borderId="2" xfId="64" applyFont="1" applyFill="1" applyBorder="1" applyAlignment="1" applyProtection="1">
      <alignment horizontal="center"/>
      <protection locked="0"/>
    </xf>
    <xf numFmtId="0" fontId="97" fillId="20" borderId="8" xfId="64" applyFont="1" applyFill="1" applyBorder="1"/>
    <xf numFmtId="3" fontId="97" fillId="14" borderId="2" xfId="64" applyNumberFormat="1" applyFont="1" applyFill="1" applyBorder="1" applyProtection="1">
      <protection locked="0"/>
    </xf>
    <xf numFmtId="3" fontId="97" fillId="20" borderId="0" xfId="64" applyNumberFormat="1" applyFont="1" applyFill="1" applyAlignment="1">
      <alignment horizontal="left"/>
    </xf>
    <xf numFmtId="3" fontId="97" fillId="20" borderId="8" xfId="64" applyNumberFormat="1" applyFont="1" applyFill="1" applyBorder="1"/>
    <xf numFmtId="3" fontId="100" fillId="20" borderId="0" xfId="64" applyNumberFormat="1" applyFont="1" applyFill="1" applyAlignment="1">
      <alignment horizontal="left"/>
    </xf>
    <xf numFmtId="3" fontId="97" fillId="15" borderId="2" xfId="64" applyNumberFormat="1" applyFont="1" applyFill="1" applyBorder="1" applyAlignment="1">
      <alignment horizontal="center"/>
    </xf>
    <xf numFmtId="3" fontId="97" fillId="15" borderId="2" xfId="64" applyNumberFormat="1" applyFont="1" applyFill="1" applyBorder="1"/>
    <xf numFmtId="3" fontId="100" fillId="15" borderId="2" xfId="64" applyNumberFormat="1" applyFont="1" applyFill="1" applyBorder="1" applyAlignment="1">
      <alignment horizontal="center"/>
    </xf>
    <xf numFmtId="3" fontId="100" fillId="15" borderId="2" xfId="64" applyNumberFormat="1" applyFont="1" applyFill="1" applyBorder="1"/>
    <xf numFmtId="0" fontId="97" fillId="20" borderId="57" xfId="64" applyFont="1" applyFill="1" applyBorder="1"/>
    <xf numFmtId="0" fontId="97" fillId="20" borderId="58" xfId="64" applyFont="1" applyFill="1" applyBorder="1"/>
    <xf numFmtId="3" fontId="12" fillId="15" borderId="29" xfId="64" applyNumberFormat="1" applyFont="1" applyFill="1" applyBorder="1" applyAlignment="1">
      <alignment horizontal="center"/>
    </xf>
    <xf numFmtId="3" fontId="12" fillId="15" borderId="30" xfId="64" applyNumberFormat="1" applyFont="1" applyFill="1" applyBorder="1" applyAlignment="1">
      <alignment horizontal="center"/>
    </xf>
    <xf numFmtId="3" fontId="12" fillId="15" borderId="31" xfId="64" applyNumberFormat="1" applyFont="1" applyFill="1" applyBorder="1" applyAlignment="1">
      <alignment horizontal="center"/>
    </xf>
    <xf numFmtId="0" fontId="97" fillId="20" borderId="0" xfId="64" applyFont="1" applyFill="1" applyAlignment="1">
      <alignment horizontal="center"/>
    </xf>
    <xf numFmtId="3" fontId="9" fillId="14" borderId="29" xfId="64" applyNumberFormat="1" applyFont="1" applyFill="1" applyBorder="1" applyAlignment="1" applyProtection="1">
      <alignment horizontal="center"/>
      <protection locked="0"/>
    </xf>
    <xf numFmtId="3" fontId="9" fillId="14" borderId="30" xfId="64" applyNumberFormat="1" applyFont="1" applyFill="1" applyBorder="1" applyAlignment="1" applyProtection="1">
      <alignment horizontal="center"/>
      <protection locked="0"/>
    </xf>
    <xf numFmtId="3" fontId="9" fillId="14" borderId="31" xfId="64" applyNumberFormat="1" applyFont="1" applyFill="1" applyBorder="1" applyAlignment="1" applyProtection="1">
      <alignment horizontal="center"/>
      <protection locked="0"/>
    </xf>
    <xf numFmtId="0" fontId="9" fillId="14" borderId="30" xfId="64" applyFont="1" applyFill="1" applyBorder="1" applyProtection="1">
      <protection locked="0"/>
    </xf>
    <xf numFmtId="0" fontId="9" fillId="14" borderId="31" xfId="64" applyFont="1" applyFill="1" applyBorder="1" applyProtection="1">
      <protection locked="0"/>
    </xf>
    <xf numFmtId="3" fontId="97" fillId="20" borderId="0" xfId="64" applyNumberFormat="1" applyFont="1" applyFill="1" applyAlignment="1">
      <alignment horizontal="left" indent="2"/>
    </xf>
    <xf numFmtId="3" fontId="97" fillId="20" borderId="8" xfId="64" applyNumberFormat="1" applyFont="1" applyFill="1" applyBorder="1" applyAlignment="1">
      <alignment horizontal="left" indent="2"/>
    </xf>
    <xf numFmtId="3" fontId="97" fillId="20" borderId="0" xfId="64" applyNumberFormat="1" applyFont="1" applyFill="1" applyAlignment="1">
      <alignment horizontal="left" vertical="center"/>
    </xf>
    <xf numFmtId="3" fontId="97" fillId="20" borderId="59" xfId="64" applyNumberFormat="1" applyFont="1" applyFill="1" applyBorder="1"/>
    <xf numFmtId="3" fontId="97" fillId="20" borderId="57" xfId="64" applyNumberFormat="1" applyFont="1" applyFill="1" applyBorder="1"/>
    <xf numFmtId="0" fontId="97" fillId="0" borderId="0" xfId="64" applyFont="1" applyAlignment="1">
      <alignment horizontal="center"/>
    </xf>
    <xf numFmtId="3" fontId="97" fillId="20" borderId="38" xfId="64" applyNumberFormat="1" applyFont="1" applyFill="1" applyBorder="1"/>
    <xf numFmtId="3" fontId="97" fillId="20" borderId="55" xfId="64" applyNumberFormat="1" applyFont="1" applyFill="1" applyBorder="1" applyAlignment="1">
      <alignment horizontal="center"/>
    </xf>
    <xf numFmtId="3" fontId="97" fillId="33" borderId="29" xfId="64" applyNumberFormat="1" applyFont="1" applyFill="1" applyBorder="1" applyAlignment="1">
      <alignment horizontal="center"/>
    </xf>
    <xf numFmtId="3" fontId="97" fillId="33" borderId="30" xfId="64" applyNumberFormat="1" applyFont="1" applyFill="1" applyBorder="1" applyAlignment="1">
      <alignment horizontal="center"/>
    </xf>
    <xf numFmtId="3" fontId="97" fillId="33" borderId="31" xfId="64" applyNumberFormat="1" applyFont="1" applyFill="1" applyBorder="1" applyAlignment="1">
      <alignment horizontal="center"/>
    </xf>
    <xf numFmtId="3" fontId="97" fillId="20" borderId="34" xfId="64" applyNumberFormat="1" applyFont="1" applyFill="1" applyBorder="1" applyAlignment="1">
      <alignment horizontal="center"/>
    </xf>
    <xf numFmtId="1" fontId="97" fillId="20" borderId="18" xfId="64" applyNumberFormat="1" applyFont="1" applyFill="1" applyBorder="1" applyAlignment="1">
      <alignment horizontal="center"/>
    </xf>
    <xf numFmtId="3" fontId="97" fillId="32" borderId="0" xfId="64" applyNumberFormat="1" applyFont="1" applyFill="1" applyAlignment="1">
      <alignment horizontal="center"/>
    </xf>
    <xf numFmtId="3" fontId="97" fillId="33" borderId="35" xfId="64" applyNumberFormat="1" applyFont="1" applyFill="1" applyBorder="1" applyAlignment="1">
      <alignment horizontal="center"/>
    </xf>
    <xf numFmtId="3" fontId="97" fillId="33" borderId="36" xfId="64" applyNumberFormat="1" applyFont="1" applyFill="1" applyBorder="1" applyAlignment="1">
      <alignment horizontal="center"/>
    </xf>
    <xf numFmtId="3" fontId="97" fillId="33" borderId="37" xfId="64" applyNumberFormat="1" applyFont="1" applyFill="1" applyBorder="1" applyAlignment="1">
      <alignment horizontal="center"/>
    </xf>
    <xf numFmtId="3" fontId="97" fillId="20" borderId="20" xfId="64" applyNumberFormat="1" applyFont="1" applyFill="1" applyBorder="1" applyAlignment="1">
      <alignment horizontal="center"/>
    </xf>
    <xf numFmtId="0" fontId="97" fillId="0" borderId="8" xfId="64" applyFont="1" applyBorder="1"/>
    <xf numFmtId="3" fontId="97" fillId="14" borderId="13" xfId="64" applyNumberFormat="1" applyFont="1" applyFill="1" applyBorder="1" applyAlignment="1" applyProtection="1">
      <alignment horizontal="center"/>
      <protection locked="0"/>
    </xf>
    <xf numFmtId="0" fontId="97" fillId="0" borderId="8" xfId="64" applyFont="1" applyBorder="1" applyAlignment="1">
      <alignment horizontal="center"/>
    </xf>
    <xf numFmtId="3" fontId="97" fillId="20" borderId="39" xfId="64" applyNumberFormat="1" applyFont="1" applyFill="1" applyBorder="1" applyAlignment="1">
      <alignment horizontal="center"/>
    </xf>
    <xf numFmtId="3" fontId="97" fillId="33" borderId="13" xfId="64" applyNumberFormat="1" applyFont="1" applyFill="1" applyBorder="1" applyAlignment="1">
      <alignment horizontal="center"/>
    </xf>
    <xf numFmtId="3" fontId="97" fillId="20" borderId="13" xfId="64" applyNumberFormat="1" applyFont="1" applyFill="1" applyBorder="1"/>
    <xf numFmtId="0" fontId="97" fillId="20" borderId="13" xfId="64" applyFont="1" applyFill="1" applyBorder="1"/>
    <xf numFmtId="3" fontId="97" fillId="20" borderId="20" xfId="64" applyNumberFormat="1" applyFont="1" applyFill="1" applyBorder="1" applyAlignment="1">
      <alignment horizontal="left"/>
    </xf>
    <xf numFmtId="3" fontId="97" fillId="20" borderId="55" xfId="64" applyNumberFormat="1" applyFont="1" applyFill="1" applyBorder="1" applyAlignment="1">
      <alignment horizontal="left"/>
    </xf>
    <xf numFmtId="3" fontId="97" fillId="29" borderId="7" xfId="64" applyNumberFormat="1" applyFont="1" applyFill="1" applyBorder="1" applyAlignment="1">
      <alignment horizontal="center"/>
    </xf>
    <xf numFmtId="3" fontId="97" fillId="29" borderId="13" xfId="64" applyNumberFormat="1" applyFont="1" applyFill="1" applyBorder="1" applyAlignment="1">
      <alignment horizontal="center"/>
    </xf>
    <xf numFmtId="3" fontId="97" fillId="29" borderId="6" xfId="64" applyNumberFormat="1" applyFont="1" applyFill="1" applyBorder="1" applyAlignment="1">
      <alignment horizontal="center"/>
    </xf>
    <xf numFmtId="3" fontId="97" fillId="20" borderId="13" xfId="64" applyNumberFormat="1" applyFont="1" applyFill="1" applyBorder="1" applyAlignment="1">
      <alignment horizontal="center"/>
    </xf>
    <xf numFmtId="3" fontId="99" fillId="15" borderId="7" xfId="64" applyNumberFormat="1" applyFont="1" applyFill="1" applyBorder="1" applyAlignment="1">
      <alignment horizontal="center"/>
    </xf>
    <xf numFmtId="3" fontId="99" fillId="15" borderId="13" xfId="64" applyNumberFormat="1" applyFont="1" applyFill="1" applyBorder="1" applyAlignment="1">
      <alignment horizontal="center"/>
    </xf>
    <xf numFmtId="3" fontId="99" fillId="15" borderId="6" xfId="64" applyNumberFormat="1" applyFont="1" applyFill="1" applyBorder="1" applyAlignment="1">
      <alignment horizontal="center"/>
    </xf>
    <xf numFmtId="3" fontId="99" fillId="14" borderId="7" xfId="64" applyNumberFormat="1" applyFont="1" applyFill="1" applyBorder="1" applyAlignment="1" applyProtection="1">
      <alignment horizontal="center"/>
      <protection locked="0"/>
    </xf>
    <xf numFmtId="3" fontId="99" fillId="14" borderId="13" xfId="64" applyNumberFormat="1" applyFont="1" applyFill="1" applyBorder="1" applyAlignment="1" applyProtection="1">
      <alignment horizontal="center"/>
      <protection locked="0"/>
    </xf>
    <xf numFmtId="3" fontId="99" fillId="14" borderId="6" xfId="64" applyNumberFormat="1" applyFont="1" applyFill="1" applyBorder="1" applyAlignment="1" applyProtection="1">
      <alignment horizontal="center"/>
      <protection locked="0"/>
    </xf>
    <xf numFmtId="1" fontId="97" fillId="33" borderId="29" xfId="64" applyNumberFormat="1" applyFont="1" applyFill="1" applyBorder="1" applyAlignment="1">
      <alignment horizontal="center"/>
    </xf>
    <xf numFmtId="1" fontId="97" fillId="33" borderId="30" xfId="64" applyNumberFormat="1" applyFont="1" applyFill="1" applyBorder="1" applyAlignment="1">
      <alignment horizontal="center"/>
    </xf>
    <xf numFmtId="1" fontId="97" fillId="33" borderId="31" xfId="64" applyNumberFormat="1" applyFont="1" applyFill="1" applyBorder="1" applyAlignment="1">
      <alignment horizontal="center"/>
    </xf>
    <xf numFmtId="3" fontId="97" fillId="20" borderId="33" xfId="64" applyNumberFormat="1" applyFont="1" applyFill="1" applyBorder="1" applyAlignment="1">
      <alignment horizontal="center"/>
    </xf>
    <xf numFmtId="1" fontId="97" fillId="20" borderId="32" xfId="64" applyNumberFormat="1" applyFont="1" applyFill="1" applyBorder="1" applyAlignment="1">
      <alignment horizontal="center"/>
    </xf>
    <xf numFmtId="0" fontId="97" fillId="0" borderId="0" xfId="64" applyFont="1"/>
    <xf numFmtId="0" fontId="97" fillId="20" borderId="39" xfId="64" applyFont="1" applyFill="1" applyBorder="1" applyAlignment="1">
      <alignment horizontal="center"/>
    </xf>
    <xf numFmtId="0" fontId="97" fillId="0" borderId="39" xfId="64" applyFont="1" applyBorder="1" applyAlignment="1">
      <alignment horizontal="center"/>
    </xf>
    <xf numFmtId="3" fontId="97" fillId="33" borderId="69" xfId="64" applyNumberFormat="1" applyFont="1" applyFill="1" applyBorder="1" applyAlignment="1">
      <alignment horizontal="center"/>
    </xf>
    <xf numFmtId="3" fontId="97" fillId="33" borderId="70" xfId="64" applyNumberFormat="1" applyFont="1" applyFill="1" applyBorder="1" applyAlignment="1">
      <alignment horizontal="center"/>
    </xf>
    <xf numFmtId="3" fontId="97" fillId="33" borderId="71" xfId="64" applyNumberFormat="1" applyFont="1" applyFill="1" applyBorder="1" applyAlignment="1">
      <alignment horizontal="center"/>
    </xf>
    <xf numFmtId="3" fontId="97" fillId="20" borderId="3" xfId="64" applyNumberFormat="1" applyFont="1" applyFill="1" applyBorder="1" applyAlignment="1">
      <alignment horizontal="center"/>
    </xf>
    <xf numFmtId="0" fontId="97" fillId="0" borderId="3" xfId="64" applyFont="1" applyBorder="1" applyAlignment="1">
      <alignment horizontal="center"/>
    </xf>
    <xf numFmtId="3" fontId="97" fillId="14" borderId="29" xfId="64" applyNumberFormat="1" applyFont="1" applyFill="1" applyBorder="1" applyAlignment="1" applyProtection="1">
      <alignment horizontal="center"/>
      <protection locked="0"/>
    </xf>
    <xf numFmtId="3" fontId="97" fillId="14" borderId="30" xfId="64" applyNumberFormat="1" applyFont="1" applyFill="1" applyBorder="1" applyAlignment="1" applyProtection="1">
      <alignment horizontal="center"/>
      <protection locked="0"/>
    </xf>
    <xf numFmtId="3" fontId="97" fillId="14" borderId="31" xfId="64" applyNumberFormat="1" applyFont="1" applyFill="1" applyBorder="1" applyAlignment="1" applyProtection="1">
      <alignment horizontal="center"/>
      <protection locked="0"/>
    </xf>
    <xf numFmtId="3" fontId="97" fillId="33" borderId="29" xfId="64" applyNumberFormat="1" applyFont="1" applyFill="1" applyBorder="1" applyAlignment="1" applyProtection="1">
      <alignment horizontal="center"/>
      <protection locked="0"/>
    </xf>
    <xf numFmtId="3" fontId="97" fillId="33" borderId="30" xfId="64" applyNumberFormat="1" applyFont="1" applyFill="1" applyBorder="1" applyAlignment="1" applyProtection="1">
      <alignment horizontal="center"/>
      <protection locked="0"/>
    </xf>
    <xf numFmtId="3" fontId="97" fillId="33" borderId="31" xfId="64" applyNumberFormat="1" applyFont="1" applyFill="1" applyBorder="1" applyAlignment="1" applyProtection="1">
      <alignment horizontal="center"/>
      <protection locked="0"/>
    </xf>
    <xf numFmtId="3" fontId="97" fillId="31" borderId="40" xfId="64" applyNumberFormat="1" applyFont="1" applyFill="1" applyBorder="1" applyAlignment="1">
      <alignment horizontal="center"/>
    </xf>
    <xf numFmtId="3" fontId="97" fillId="31" borderId="41" xfId="64" applyNumberFormat="1" applyFont="1" applyFill="1" applyBorder="1" applyAlignment="1">
      <alignment horizontal="center"/>
    </xf>
    <xf numFmtId="3" fontId="97" fillId="31" borderId="27" xfId="64" applyNumberFormat="1" applyFont="1" applyFill="1" applyBorder="1" applyAlignment="1">
      <alignment horizontal="center"/>
    </xf>
    <xf numFmtId="3" fontId="97" fillId="30" borderId="40" xfId="64" applyNumberFormat="1" applyFont="1" applyFill="1" applyBorder="1" applyAlignment="1">
      <alignment horizontal="center"/>
    </xf>
    <xf numFmtId="3" fontId="97" fillId="30" borderId="41" xfId="64" applyNumberFormat="1" applyFont="1" applyFill="1" applyBorder="1" applyAlignment="1">
      <alignment horizontal="center"/>
    </xf>
    <xf numFmtId="3" fontId="97" fillId="30" borderId="27" xfId="64" applyNumberFormat="1" applyFont="1" applyFill="1" applyBorder="1" applyAlignment="1">
      <alignment horizontal="center"/>
    </xf>
    <xf numFmtId="3" fontId="97" fillId="31" borderId="2" xfId="64" applyNumberFormat="1" applyFont="1" applyFill="1" applyBorder="1" applyAlignment="1">
      <alignment horizontal="center"/>
    </xf>
    <xf numFmtId="3" fontId="97" fillId="30" borderId="2" xfId="64" applyNumberFormat="1" applyFont="1" applyFill="1" applyBorder="1" applyAlignment="1">
      <alignment horizontal="center"/>
    </xf>
    <xf numFmtId="0" fontId="97" fillId="0" borderId="57" xfId="64" applyFont="1" applyBorder="1"/>
    <xf numFmtId="1" fontId="97" fillId="20" borderId="0" xfId="64" applyNumberFormat="1" applyFont="1" applyFill="1" applyAlignment="1">
      <alignment horizontal="center"/>
    </xf>
    <xf numFmtId="3" fontId="97" fillId="31" borderId="29" xfId="64" applyNumberFormat="1" applyFont="1" applyFill="1" applyBorder="1" applyAlignment="1">
      <alignment horizontal="center"/>
    </xf>
    <xf numFmtId="3" fontId="97" fillId="31" borderId="30" xfId="64" applyNumberFormat="1" applyFont="1" applyFill="1" applyBorder="1" applyAlignment="1">
      <alignment horizontal="center"/>
    </xf>
    <xf numFmtId="3" fontId="97" fillId="31" borderId="31" xfId="64" applyNumberFormat="1" applyFont="1" applyFill="1" applyBorder="1" applyAlignment="1">
      <alignment horizontal="center"/>
    </xf>
    <xf numFmtId="3" fontId="97" fillId="30" borderId="29" xfId="64" applyNumberFormat="1" applyFont="1" applyFill="1" applyBorder="1" applyAlignment="1">
      <alignment horizontal="center"/>
    </xf>
    <xf numFmtId="3" fontId="97" fillId="30" borderId="30" xfId="64" applyNumberFormat="1" applyFont="1" applyFill="1" applyBorder="1" applyAlignment="1">
      <alignment horizontal="center"/>
    </xf>
    <xf numFmtId="3" fontId="97" fillId="30" borderId="31" xfId="64" applyNumberFormat="1" applyFont="1" applyFill="1" applyBorder="1" applyAlignment="1">
      <alignment horizontal="center"/>
    </xf>
    <xf numFmtId="3" fontId="97" fillId="33" borderId="7" xfId="66" applyNumberFormat="1" applyFont="1" applyFill="1" applyBorder="1" applyAlignment="1" applyProtection="1">
      <alignment horizontal="center"/>
    </xf>
    <xf numFmtId="3" fontId="97" fillId="33" borderId="13" xfId="66" applyNumberFormat="1" applyFont="1" applyFill="1" applyBorder="1" applyAlignment="1" applyProtection="1">
      <alignment horizontal="center"/>
    </xf>
    <xf numFmtId="3" fontId="97" fillId="33" borderId="6" xfId="66" applyNumberFormat="1" applyFont="1" applyFill="1" applyBorder="1" applyAlignment="1" applyProtection="1">
      <alignment horizontal="center"/>
    </xf>
    <xf numFmtId="3" fontId="97" fillId="14" borderId="7" xfId="66" applyNumberFormat="1" applyFont="1" applyFill="1" applyBorder="1" applyAlignment="1" applyProtection="1">
      <alignment horizontal="center"/>
      <protection locked="0"/>
    </xf>
    <xf numFmtId="3" fontId="97" fillId="14" borderId="13" xfId="66" applyNumberFormat="1" applyFont="1" applyFill="1" applyBorder="1" applyAlignment="1" applyProtection="1">
      <alignment horizontal="center"/>
      <protection locked="0"/>
    </xf>
    <xf numFmtId="3" fontId="97" fillId="14" borderId="6" xfId="66" applyNumberFormat="1" applyFont="1" applyFill="1" applyBorder="1" applyAlignment="1" applyProtection="1">
      <alignment horizontal="center"/>
      <protection locked="0"/>
    </xf>
    <xf numFmtId="3" fontId="97" fillId="20" borderId="58" xfId="64" applyNumberFormat="1" applyFont="1" applyFill="1" applyBorder="1"/>
    <xf numFmtId="2" fontId="2" fillId="33" borderId="2" xfId="64" applyNumberFormat="1" applyFill="1" applyBorder="1" applyAlignment="1">
      <alignment horizontal="center"/>
    </xf>
    <xf numFmtId="3" fontId="97" fillId="15" borderId="23" xfId="6" applyNumberFormat="1" applyFont="1" applyFill="1" applyBorder="1" applyAlignment="1" applyProtection="1">
      <alignment horizontal="center" vertical="center"/>
      <protection locked="0"/>
    </xf>
    <xf numFmtId="3" fontId="97" fillId="15" borderId="3" xfId="64" applyNumberFormat="1" applyFont="1" applyFill="1" applyBorder="1" applyAlignment="1" applyProtection="1">
      <alignment horizontal="center"/>
      <protection locked="0"/>
    </xf>
    <xf numFmtId="3" fontId="97" fillId="15" borderId="3" xfId="64" applyNumberFormat="1" applyFont="1" applyFill="1" applyBorder="1" applyProtection="1">
      <protection locked="0"/>
    </xf>
    <xf numFmtId="3" fontId="97" fillId="15" borderId="24" xfId="64" applyNumberFormat="1" applyFont="1" applyFill="1" applyBorder="1" applyProtection="1">
      <protection locked="0"/>
    </xf>
    <xf numFmtId="3" fontId="97" fillId="15" borderId="20" xfId="64" applyNumberFormat="1" applyFont="1" applyFill="1" applyBorder="1" applyAlignment="1" applyProtection="1">
      <alignment horizontal="center"/>
      <protection locked="0"/>
    </xf>
    <xf numFmtId="3" fontId="97" fillId="15" borderId="0" xfId="64" applyNumberFormat="1" applyFont="1" applyFill="1" applyAlignment="1" applyProtection="1">
      <alignment horizontal="center"/>
      <protection locked="0"/>
    </xf>
    <xf numFmtId="3" fontId="97" fillId="15" borderId="0" xfId="64" applyNumberFormat="1" applyFont="1" applyFill="1" applyProtection="1">
      <protection locked="0"/>
    </xf>
    <xf numFmtId="3" fontId="97" fillId="15" borderId="8" xfId="64" applyNumberFormat="1" applyFont="1" applyFill="1" applyBorder="1" applyProtection="1">
      <protection locked="0"/>
    </xf>
    <xf numFmtId="3" fontId="97" fillId="15" borderId="21" xfId="64" applyNumberFormat="1" applyFont="1" applyFill="1" applyBorder="1" applyAlignment="1" applyProtection="1">
      <alignment horizontal="center"/>
      <protection locked="0"/>
    </xf>
    <xf numFmtId="3" fontId="97" fillId="15" borderId="1" xfId="64" applyNumberFormat="1" applyFont="1" applyFill="1" applyBorder="1" applyAlignment="1" applyProtection="1">
      <alignment horizontal="center"/>
      <protection locked="0"/>
    </xf>
    <xf numFmtId="3" fontId="97" fillId="15" borderId="1" xfId="64" applyNumberFormat="1" applyFont="1" applyFill="1" applyBorder="1" applyProtection="1">
      <protection locked="0"/>
    </xf>
    <xf numFmtId="3" fontId="97" fillId="15" borderId="22" xfId="64" applyNumberFormat="1" applyFont="1" applyFill="1" applyBorder="1" applyProtection="1">
      <protection locked="0"/>
    </xf>
    <xf numFmtId="172" fontId="0" fillId="33" borderId="7" xfId="65" applyNumberFormat="1" applyFont="1" applyFill="1" applyBorder="1" applyAlignment="1">
      <alignment horizontal="center"/>
    </xf>
    <xf numFmtId="172" fontId="0" fillId="33" borderId="13" xfId="65" applyNumberFormat="1" applyFont="1" applyFill="1" applyBorder="1" applyAlignment="1">
      <alignment horizontal="center"/>
    </xf>
    <xf numFmtId="172" fontId="0" fillId="33" borderId="6" xfId="65" applyNumberFormat="1" applyFont="1" applyFill="1" applyBorder="1" applyAlignment="1">
      <alignment horizontal="center"/>
    </xf>
    <xf numFmtId="172" fontId="0" fillId="33" borderId="2" xfId="65" applyNumberFormat="1" applyFont="1" applyFill="1" applyBorder="1" applyAlignment="1">
      <alignment horizontal="center"/>
    </xf>
    <xf numFmtId="3" fontId="97" fillId="33" borderId="0" xfId="64" applyNumberFormat="1" applyFont="1" applyFill="1" applyAlignment="1">
      <alignment horizontal="center"/>
    </xf>
    <xf numFmtId="3" fontId="97" fillId="15" borderId="0" xfId="64" applyNumberFormat="1" applyFont="1" applyFill="1" applyAlignment="1">
      <alignment horizontal="center"/>
    </xf>
    <xf numFmtId="3" fontId="97" fillId="14" borderId="0" xfId="64" applyNumberFormat="1" applyFont="1" applyFill="1" applyAlignment="1">
      <alignment horizontal="center"/>
    </xf>
    <xf numFmtId="3" fontId="97" fillId="30" borderId="0" xfId="64" applyNumberFormat="1" applyFont="1" applyFill="1" applyAlignment="1">
      <alignment horizontal="center"/>
    </xf>
    <xf numFmtId="172" fontId="0" fillId="33" borderId="2" xfId="65" applyNumberFormat="1" applyFont="1" applyFill="1" applyBorder="1" applyAlignment="1">
      <alignment horizontal="center" wrapText="1"/>
    </xf>
    <xf numFmtId="0" fontId="2" fillId="29" borderId="2" xfId="64" applyFill="1" applyBorder="1" applyAlignment="1">
      <alignment horizontal="center"/>
    </xf>
    <xf numFmtId="2" fontId="12" fillId="5" borderId="5" xfId="0" applyNumberFormat="1" applyFont="1" applyFill="1" applyBorder="1" applyAlignment="1">
      <alignment horizontal="center"/>
    </xf>
    <xf numFmtId="2" fontId="12" fillId="5" borderId="21" xfId="0" applyNumberFormat="1" applyFont="1" applyFill="1" applyBorder="1" applyAlignment="1">
      <alignment horizontal="center"/>
    </xf>
    <xf numFmtId="2" fontId="12" fillId="7" borderId="7" xfId="0" applyNumberFormat="1" applyFont="1" applyFill="1" applyBorder="1" applyAlignment="1">
      <alignment horizontal="center"/>
    </xf>
    <xf numFmtId="2" fontId="12" fillId="7" borderId="13" xfId="0" applyNumberFormat="1" applyFont="1" applyFill="1" applyBorder="1" applyAlignment="1">
      <alignment horizontal="center"/>
    </xf>
    <xf numFmtId="2" fontId="12" fillId="7" borderId="6" xfId="0" applyNumberFormat="1" applyFont="1" applyFill="1" applyBorder="1" applyAlignment="1">
      <alignment horizontal="center"/>
    </xf>
    <xf numFmtId="2" fontId="12" fillId="8" borderId="5" xfId="0" applyNumberFormat="1" applyFont="1" applyFill="1" applyBorder="1" applyAlignment="1">
      <alignment horizontal="center"/>
    </xf>
    <xf numFmtId="0" fontId="12" fillId="2" borderId="5" xfId="0" applyFont="1" applyFill="1" applyBorder="1" applyAlignment="1">
      <alignment horizontal="center"/>
    </xf>
    <xf numFmtId="0" fontId="12" fillId="9" borderId="5" xfId="0" applyFont="1" applyFill="1" applyBorder="1" applyAlignment="1">
      <alignment horizontal="center"/>
    </xf>
    <xf numFmtId="0" fontId="12" fillId="7" borderId="2" xfId="0" applyFont="1" applyFill="1" applyBorder="1" applyAlignment="1">
      <alignment horizontal="center"/>
    </xf>
    <xf numFmtId="0" fontId="12" fillId="7" borderId="4" xfId="0" applyFont="1" applyFill="1" applyBorder="1" applyAlignment="1">
      <alignment horizontal="center"/>
    </xf>
    <xf numFmtId="0" fontId="12" fillId="8" borderId="2" xfId="0" applyFont="1" applyFill="1" applyBorder="1" applyAlignment="1">
      <alignment horizontal="center"/>
    </xf>
    <xf numFmtId="0" fontId="12" fillId="2" borderId="2" xfId="0" applyFont="1" applyFill="1" applyBorder="1" applyAlignment="1">
      <alignment horizontal="center"/>
    </xf>
    <xf numFmtId="0" fontId="12" fillId="9" borderId="2" xfId="0" applyFont="1" applyFill="1" applyBorder="1" applyAlignment="1">
      <alignment horizontal="center"/>
    </xf>
    <xf numFmtId="0" fontId="12" fillId="5" borderId="22" xfId="0" applyFont="1" applyFill="1" applyBorder="1" applyAlignment="1">
      <alignment horizontal="center"/>
    </xf>
    <xf numFmtId="0" fontId="12" fillId="5" borderId="5" xfId="0" applyFont="1" applyFill="1" applyBorder="1" applyAlignment="1">
      <alignment horizontal="center"/>
    </xf>
    <xf numFmtId="0" fontId="12" fillId="8" borderId="5" xfId="0" applyFont="1" applyFill="1" applyBorder="1" applyAlignment="1">
      <alignment horizontal="center"/>
    </xf>
    <xf numFmtId="2" fontId="12" fillId="7" borderId="21" xfId="0" applyNumberFormat="1" applyFont="1" applyFill="1" applyBorder="1" applyAlignment="1">
      <alignment horizontal="center"/>
    </xf>
    <xf numFmtId="2" fontId="12" fillId="7" borderId="22" xfId="0" applyNumberFormat="1" applyFont="1" applyFill="1" applyBorder="1" applyAlignment="1">
      <alignment horizontal="center"/>
    </xf>
    <xf numFmtId="2" fontId="12" fillId="8" borderId="1" xfId="0" applyNumberFormat="1" applyFont="1" applyFill="1" applyBorder="1" applyAlignment="1">
      <alignment horizontal="center"/>
    </xf>
    <xf numFmtId="0" fontId="12" fillId="0" borderId="0" xfId="0" applyFont="1" applyAlignment="1">
      <alignment horizontal="center"/>
    </xf>
    <xf numFmtId="2" fontId="12" fillId="7" borderId="23" xfId="0" applyNumberFormat="1" applyFont="1" applyFill="1" applyBorder="1" applyAlignment="1">
      <alignment horizontal="center"/>
    </xf>
    <xf numFmtId="2" fontId="12" fillId="7" borderId="24" xfId="0" applyNumberFormat="1" applyFont="1" applyFill="1" applyBorder="1" applyAlignment="1">
      <alignment horizontal="center"/>
    </xf>
    <xf numFmtId="2" fontId="12" fillId="8" borderId="23" xfId="0" applyNumberFormat="1" applyFont="1" applyFill="1" applyBorder="1" applyAlignment="1">
      <alignment horizontal="center"/>
    </xf>
    <xf numFmtId="2" fontId="12" fillId="8" borderId="24" xfId="0" applyNumberFormat="1" applyFont="1" applyFill="1" applyBorder="1" applyAlignment="1">
      <alignment horizontal="center"/>
    </xf>
  </cellXfs>
  <cellStyles count="68">
    <cellStyle name="Comma" xfId="1" builtinId="3"/>
    <cellStyle name="Comma 2" xfId="2" xr:uid="{00000000-0005-0000-0000-000001000000}"/>
    <cellStyle name="Comma 2 2" xfId="22" xr:uid="{00000000-0005-0000-0000-000002000000}"/>
    <cellStyle name="Comma 3" xfId="20" xr:uid="{00000000-0005-0000-0000-000003000000}"/>
    <cellStyle name="Comma 3 2" xfId="34" xr:uid="{00000000-0005-0000-0000-000004000000}"/>
    <cellStyle name="Comma 4" xfId="45" xr:uid="{00000000-0005-0000-0000-000005000000}"/>
    <cellStyle name="Comma 5" xfId="51" xr:uid="{00000000-0005-0000-0000-000006000000}"/>
    <cellStyle name="Comma 6" xfId="66" xr:uid="{A4770CE8-3FE4-4CAC-A5C5-EAAD1DA1F4A0}"/>
    <cellStyle name="Currency" xfId="3" builtinId="4"/>
    <cellStyle name="Currency 2" xfId="35" xr:uid="{00000000-0005-0000-0000-000008000000}"/>
    <cellStyle name="Currency 3" xfId="31" xr:uid="{00000000-0005-0000-0000-000009000000}"/>
    <cellStyle name="Hyperlink" xfId="4" builtinId="8"/>
    <cellStyle name="Hyperlink 2" xfId="5" xr:uid="{00000000-0005-0000-0000-00000B000000}"/>
    <cellStyle name="Normal" xfId="0" builtinId="0"/>
    <cellStyle name="Normal 10" xfId="62" xr:uid="{00000000-0005-0000-0000-00000D000000}"/>
    <cellStyle name="Normal 11" xfId="64" xr:uid="{3FF75BAF-A681-4411-8B88-D7063862FB68}"/>
    <cellStyle name="Normal 12" xfId="67" xr:uid="{B3DAFE6E-86B9-4E88-B049-1E13E0ADE267}"/>
    <cellStyle name="Normal 2" xfId="6" xr:uid="{00000000-0005-0000-0000-00000E000000}"/>
    <cellStyle name="Normal 2 2" xfId="47" xr:uid="{00000000-0005-0000-0000-00000F000000}"/>
    <cellStyle name="Normal 2 2 2" xfId="48" xr:uid="{00000000-0005-0000-0000-000010000000}"/>
    <cellStyle name="Normal 2 3" xfId="49" xr:uid="{00000000-0005-0000-0000-000011000000}"/>
    <cellStyle name="Normal 3" xfId="7" xr:uid="{00000000-0005-0000-0000-000012000000}"/>
    <cellStyle name="Normal 3 2" xfId="8" xr:uid="{00000000-0005-0000-0000-000013000000}"/>
    <cellStyle name="Normal 3 2 2" xfId="9" xr:uid="{00000000-0005-0000-0000-000014000000}"/>
    <cellStyle name="Normal 3 2 2 2" xfId="25" xr:uid="{00000000-0005-0000-0000-000015000000}"/>
    <cellStyle name="Normal 3 2 2 3" xfId="38" xr:uid="{00000000-0005-0000-0000-000016000000}"/>
    <cellStyle name="Normal 3 2 2 4" xfId="54" xr:uid="{00000000-0005-0000-0000-000017000000}"/>
    <cellStyle name="Normal 3 2 3" xfId="10" xr:uid="{00000000-0005-0000-0000-000018000000}"/>
    <cellStyle name="Normal 3 2 3 2" xfId="26" xr:uid="{00000000-0005-0000-0000-000019000000}"/>
    <cellStyle name="Normal 3 2 3 3" xfId="39" xr:uid="{00000000-0005-0000-0000-00001A000000}"/>
    <cellStyle name="Normal 3 2 3 4" xfId="55" xr:uid="{00000000-0005-0000-0000-00001B000000}"/>
    <cellStyle name="Normal 3 2 4" xfId="24" xr:uid="{00000000-0005-0000-0000-00001C000000}"/>
    <cellStyle name="Normal 3 2 5" xfId="37" xr:uid="{00000000-0005-0000-0000-00001D000000}"/>
    <cellStyle name="Normal 3 2 6" xfId="53" xr:uid="{00000000-0005-0000-0000-00001E000000}"/>
    <cellStyle name="Normal 3 3" xfId="11" xr:uid="{00000000-0005-0000-0000-00001F000000}"/>
    <cellStyle name="Normal 3 3 2" xfId="27" xr:uid="{00000000-0005-0000-0000-000020000000}"/>
    <cellStyle name="Normal 3 3 3" xfId="40" xr:uid="{00000000-0005-0000-0000-000021000000}"/>
    <cellStyle name="Normal 3 3 4" xfId="56" xr:uid="{00000000-0005-0000-0000-000022000000}"/>
    <cellStyle name="Normal 3 4" xfId="12" xr:uid="{00000000-0005-0000-0000-000023000000}"/>
    <cellStyle name="Normal 3 4 2" xfId="28" xr:uid="{00000000-0005-0000-0000-000024000000}"/>
    <cellStyle name="Normal 3 4 3" xfId="41" xr:uid="{00000000-0005-0000-0000-000025000000}"/>
    <cellStyle name="Normal 3 4 4" xfId="57" xr:uid="{00000000-0005-0000-0000-000026000000}"/>
    <cellStyle name="Normal 3 5" xfId="23" xr:uid="{00000000-0005-0000-0000-000027000000}"/>
    <cellStyle name="Normal 3 6" xfId="36" xr:uid="{00000000-0005-0000-0000-000028000000}"/>
    <cellStyle name="Normal 3 7" xfId="52" xr:uid="{00000000-0005-0000-0000-000029000000}"/>
    <cellStyle name="Normal 4" xfId="21" xr:uid="{00000000-0005-0000-0000-00002A000000}"/>
    <cellStyle name="Normal 4 2" xfId="63" xr:uid="{00000000-0005-0000-0000-00002B000000}"/>
    <cellStyle name="Normal 5" xfId="19" xr:uid="{00000000-0005-0000-0000-00002C000000}"/>
    <cellStyle name="Normal 5 2" xfId="59" xr:uid="{00000000-0005-0000-0000-00002D000000}"/>
    <cellStyle name="Normal 6" xfId="30" xr:uid="{00000000-0005-0000-0000-00002E000000}"/>
    <cellStyle name="Normal 6 2" xfId="60" xr:uid="{00000000-0005-0000-0000-00002F000000}"/>
    <cellStyle name="Normal 7" xfId="44" xr:uid="{00000000-0005-0000-0000-000030000000}"/>
    <cellStyle name="Normal 8" xfId="50" xr:uid="{00000000-0005-0000-0000-000031000000}"/>
    <cellStyle name="Normal 9" xfId="61" xr:uid="{00000000-0005-0000-0000-000032000000}"/>
    <cellStyle name="Normal_ACI Gen. Info" xfId="13" xr:uid="{00000000-0005-0000-0000-000033000000}"/>
    <cellStyle name="Normal_ACI Misc Data" xfId="14" xr:uid="{00000000-0005-0000-0000-000034000000}"/>
    <cellStyle name="Normal_Compiled Data Sheet" xfId="15" xr:uid="{00000000-0005-0000-0000-000035000000}"/>
    <cellStyle name="Normal_Form 127" xfId="16" xr:uid="{00000000-0005-0000-0000-000036000000}"/>
    <cellStyle name="Normal_Sheet1" xfId="33" xr:uid="{00000000-0005-0000-0000-000037000000}"/>
    <cellStyle name="Normal_Sheet2" xfId="17" xr:uid="{00000000-0005-0000-0000-000038000000}"/>
    <cellStyle name="Normal_Sheet3" xfId="43" xr:uid="{00000000-0005-0000-0000-000039000000}"/>
    <cellStyle name="Percent" xfId="18" builtinId="5"/>
    <cellStyle name="Percent 2" xfId="29" xr:uid="{00000000-0005-0000-0000-00003B000000}"/>
    <cellStyle name="Percent 2 2" xfId="42" xr:uid="{00000000-0005-0000-0000-00003C000000}"/>
    <cellStyle name="Percent 3" xfId="32" xr:uid="{00000000-0005-0000-0000-00003D000000}"/>
    <cellStyle name="Percent 4" xfId="46" xr:uid="{00000000-0005-0000-0000-00003E000000}"/>
    <cellStyle name="Percent 5" xfId="58" xr:uid="{00000000-0005-0000-0000-00003F000000}"/>
    <cellStyle name="Percent 6" xfId="65" xr:uid="{482B88F3-D91C-4C6E-848C-6B261260C58B}"/>
  </cellStyles>
  <dxfs count="3">
    <dxf>
      <font>
        <color rgb="FFFF0000"/>
      </font>
      <fill>
        <patternFill>
          <bgColor theme="5" tint="0.79998168889431442"/>
        </patternFill>
      </fill>
      <border>
        <left style="thin">
          <color auto="1"/>
        </left>
        <right style="thin">
          <color auto="1"/>
        </right>
        <top style="thin">
          <color auto="1"/>
        </top>
        <bottom style="thin">
          <color auto="1"/>
        </bottom>
        <vertical/>
        <horizontal/>
      </border>
    </dxf>
    <dxf>
      <font>
        <color rgb="FFFF0000"/>
      </font>
      <fill>
        <patternFill>
          <bgColor theme="5" tint="0.79998168889431442"/>
        </patternFill>
      </fill>
      <border>
        <left style="thin">
          <color auto="1"/>
        </left>
        <right style="thin">
          <color auto="1"/>
        </right>
        <top style="thin">
          <color auto="1"/>
        </top>
        <bottom style="thin">
          <color auto="1"/>
        </bottom>
      </border>
    </dxf>
    <dxf>
      <fill>
        <patternFill>
          <bgColor indexed="10"/>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CCFFCC"/>
      <color rgb="FF99CCFF"/>
      <color rgb="FFCC6600"/>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956310</xdr:colOff>
      <xdr:row>5</xdr:row>
      <xdr:rowOff>163617</xdr:rowOff>
    </xdr:from>
    <xdr:to>
      <xdr:col>17</xdr:col>
      <xdr:colOff>235585</xdr:colOff>
      <xdr:row>10</xdr:row>
      <xdr:rowOff>135678</xdr:rowOff>
    </xdr:to>
    <xdr:sp macro="" textlink="">
      <xdr:nvSpPr>
        <xdr:cNvPr id="2" name="Rectangle 1">
          <a:extLst>
            <a:ext uri="{FF2B5EF4-FFF2-40B4-BE49-F238E27FC236}">
              <a16:creationId xmlns:a16="http://schemas.microsoft.com/office/drawing/2014/main" id="{E925AF44-F831-4725-8809-5C9875C1A981}"/>
            </a:ext>
          </a:extLst>
        </xdr:cNvPr>
        <xdr:cNvSpPr/>
      </xdr:nvSpPr>
      <xdr:spPr>
        <a:xfrm>
          <a:off x="14196060" y="967950"/>
          <a:ext cx="2284942" cy="924561"/>
        </a:xfrm>
        <a:prstGeom prst="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20&amp;%20ECONOMICS/EMAILED_STATS/_ECOSURVEY/ECOSUR-2012/Economics%20Survey%202012_Wor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LISH"/>
      <sheetName val="Sheet1"/>
      <sheetName val="ESPAÑOL"/>
      <sheetName val="FRANÇAIS"/>
      <sheetName val="glossary"/>
      <sheetName val="for internal us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sng@airportscouncil.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sng@airportscouncil.or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sng@airportscouncil.or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sng@airportscouncil.or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sng@airportscouncil.org"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sng@airportscouncil.org"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pageSetUpPr fitToPage="1"/>
  </sheetPr>
  <dimension ref="A1:E44"/>
  <sheetViews>
    <sheetView showFormulas="1" showGridLines="0" tabSelected="1" zoomScale="90" zoomScaleNormal="90" workbookViewId="0">
      <selection activeCell="B8" sqref="B8:B9"/>
    </sheetView>
  </sheetViews>
  <sheetFormatPr defaultColWidth="9.109375" defaultRowHeight="15" x14ac:dyDescent="0.25"/>
  <cols>
    <col min="1" max="1" width="1.6640625" style="466" customWidth="1"/>
    <col min="2" max="2" width="109.109375" style="466" customWidth="1"/>
    <col min="3" max="3" width="1.6640625" style="466" customWidth="1"/>
    <col min="4" max="4" width="27.44140625" style="466" bestFit="1" customWidth="1"/>
    <col min="5" max="5" width="8.6640625" style="466" bestFit="1" customWidth="1"/>
    <col min="6" max="16384" width="9.109375" style="466"/>
  </cols>
  <sheetData>
    <row r="1" spans="1:5" ht="27.6" x14ac:dyDescent="0.25">
      <c r="B1" s="467" t="s">
        <v>7484</v>
      </c>
      <c r="C1" s="468"/>
      <c r="D1" s="810" t="s">
        <v>7833</v>
      </c>
      <c r="E1" s="469"/>
    </row>
    <row r="2" spans="1:5" s="470" customFormat="1" ht="13.8" x14ac:dyDescent="0.25">
      <c r="B2" s="471"/>
      <c r="C2" s="472"/>
    </row>
    <row r="3" spans="1:5" ht="21" x14ac:dyDescent="0.25">
      <c r="B3" s="473" t="s">
        <v>6857</v>
      </c>
      <c r="C3" s="473"/>
      <c r="D3" s="474" t="s">
        <v>6707</v>
      </c>
      <c r="E3" s="469"/>
    </row>
    <row r="4" spans="1:5" s="470" customFormat="1" x14ac:dyDescent="0.25">
      <c r="D4" s="475" t="s">
        <v>6708</v>
      </c>
    </row>
    <row r="5" spans="1:5" ht="15.6" x14ac:dyDescent="0.25">
      <c r="B5" s="476" t="s">
        <v>7485</v>
      </c>
      <c r="C5" s="477"/>
      <c r="D5" s="478"/>
    </row>
    <row r="6" spans="1:5" ht="15.6" x14ac:dyDescent="0.25">
      <c r="B6" s="476"/>
      <c r="C6" s="477"/>
      <c r="D6" s="463" t="s">
        <v>7455</v>
      </c>
    </row>
    <row r="7" spans="1:5" ht="15.6" x14ac:dyDescent="0.25">
      <c r="A7" s="479"/>
      <c r="B7" s="431" t="s">
        <v>6858</v>
      </c>
      <c r="C7" s="477"/>
      <c r="D7" s="465" t="s">
        <v>7264</v>
      </c>
    </row>
    <row r="8" spans="1:5" ht="15.6" x14ac:dyDescent="0.25">
      <c r="B8" s="1017" t="s">
        <v>7226</v>
      </c>
      <c r="C8" s="477"/>
      <c r="D8" s="480" t="s">
        <v>6705</v>
      </c>
    </row>
    <row r="9" spans="1:5" ht="15.6" x14ac:dyDescent="0.25">
      <c r="B9" s="1017"/>
      <c r="C9" s="477"/>
      <c r="D9" s="481"/>
    </row>
    <row r="10" spans="1:5" ht="15.6" x14ac:dyDescent="0.25">
      <c r="B10" s="464" t="s">
        <v>7227</v>
      </c>
      <c r="C10" s="477"/>
      <c r="D10" s="481"/>
    </row>
    <row r="11" spans="1:5" ht="15.6" x14ac:dyDescent="0.25">
      <c r="B11" s="464" t="s">
        <v>6860</v>
      </c>
      <c r="C11" s="477"/>
      <c r="D11" s="481"/>
    </row>
    <row r="12" spans="1:5" ht="15.6" x14ac:dyDescent="0.25">
      <c r="B12" s="476"/>
      <c r="C12" s="477"/>
      <c r="D12" s="481"/>
    </row>
    <row r="13" spans="1:5" ht="15.6" x14ac:dyDescent="0.25">
      <c r="B13" s="476"/>
      <c r="C13" s="477"/>
      <c r="D13" s="482"/>
    </row>
    <row r="14" spans="1:5" ht="15.6" x14ac:dyDescent="0.25">
      <c r="A14" s="479"/>
      <c r="B14" s="431" t="s">
        <v>6714</v>
      </c>
      <c r="C14" s="483"/>
      <c r="D14" s="482"/>
    </row>
    <row r="15" spans="1:5" ht="15.6" x14ac:dyDescent="0.25">
      <c r="B15" s="464" t="s">
        <v>6710</v>
      </c>
      <c r="C15" s="477"/>
      <c r="D15" s="482"/>
    </row>
    <row r="16" spans="1:5" ht="15.6" x14ac:dyDescent="0.25">
      <c r="B16" s="484" t="s">
        <v>7478</v>
      </c>
      <c r="C16" s="477"/>
      <c r="D16" s="482"/>
    </row>
    <row r="17" spans="1:4" ht="15.6" x14ac:dyDescent="0.25">
      <c r="B17" s="484" t="s">
        <v>6711</v>
      </c>
      <c r="C17" s="477"/>
      <c r="D17" s="482"/>
    </row>
    <row r="18" spans="1:4" ht="15.75" customHeight="1" x14ac:dyDescent="0.25">
      <c r="B18" s="484" t="s">
        <v>6859</v>
      </c>
      <c r="C18" s="477"/>
      <c r="D18" s="482"/>
    </row>
    <row r="19" spans="1:4" ht="15.6" x14ac:dyDescent="0.25">
      <c r="B19" s="464" t="s">
        <v>6712</v>
      </c>
      <c r="C19" s="477"/>
      <c r="D19" s="482"/>
    </row>
    <row r="20" spans="1:4" ht="15.6" x14ac:dyDescent="0.25">
      <c r="B20" s="464" t="s">
        <v>6713</v>
      </c>
      <c r="C20" s="477"/>
      <c r="D20" s="482"/>
    </row>
    <row r="21" spans="1:4" ht="15.6" x14ac:dyDescent="0.25">
      <c r="B21" s="464" t="s">
        <v>6848</v>
      </c>
      <c r="C21" s="477"/>
    </row>
    <row r="22" spans="1:4" ht="15.75" customHeight="1" x14ac:dyDescent="0.25">
      <c r="B22" s="1017" t="s">
        <v>7482</v>
      </c>
      <c r="C22" s="477"/>
    </row>
    <row r="23" spans="1:4" ht="15.6" x14ac:dyDescent="0.25">
      <c r="B23" s="1017"/>
      <c r="C23" s="477"/>
    </row>
    <row r="24" spans="1:4" ht="15.6" x14ac:dyDescent="0.25">
      <c r="C24" s="477"/>
    </row>
    <row r="25" spans="1:4" ht="15.6" x14ac:dyDescent="0.25">
      <c r="C25" s="477"/>
    </row>
    <row r="26" spans="1:4" s="482" customFormat="1" ht="15.6" x14ac:dyDescent="0.25">
      <c r="A26" s="479"/>
      <c r="B26" s="431" t="s">
        <v>6706</v>
      </c>
      <c r="C26" s="428"/>
      <c r="D26" s="466"/>
    </row>
    <row r="27" spans="1:4" s="482" customFormat="1" ht="15.6" x14ac:dyDescent="0.25">
      <c r="A27" s="466"/>
      <c r="B27" s="429" t="s">
        <v>7456</v>
      </c>
      <c r="C27" s="428"/>
      <c r="D27" s="466"/>
    </row>
    <row r="28" spans="1:4" ht="15.6" x14ac:dyDescent="0.25">
      <c r="B28" s="430" t="s">
        <v>7486</v>
      </c>
      <c r="C28" s="477"/>
    </row>
    <row r="29" spans="1:4" ht="15.6" x14ac:dyDescent="0.25">
      <c r="B29" s="432" t="s">
        <v>6717</v>
      </c>
      <c r="C29" s="477"/>
    </row>
    <row r="30" spans="1:4" ht="15.6" x14ac:dyDescent="0.25">
      <c r="B30" s="430" t="s">
        <v>7620</v>
      </c>
    </row>
    <row r="32" spans="1:4" ht="15.6" x14ac:dyDescent="0.25">
      <c r="A32" s="479"/>
      <c r="B32" s="431" t="s">
        <v>6715</v>
      </c>
      <c r="C32" s="477"/>
    </row>
    <row r="33" spans="1:3" ht="15.6" x14ac:dyDescent="0.25">
      <c r="A33" s="485"/>
      <c r="B33" s="486" t="s">
        <v>6784</v>
      </c>
      <c r="C33" s="477"/>
    </row>
    <row r="34" spans="1:3" ht="15.6" x14ac:dyDescent="0.25">
      <c r="A34" s="487"/>
      <c r="B34" s="462" t="s">
        <v>6846</v>
      </c>
    </row>
    <row r="35" spans="1:3" ht="15.75" customHeight="1" x14ac:dyDescent="0.25">
      <c r="A35" s="488"/>
      <c r="B35" s="466" t="s">
        <v>6847</v>
      </c>
      <c r="C35" s="489"/>
    </row>
    <row r="36" spans="1:3" ht="15.6" x14ac:dyDescent="0.25">
      <c r="A36" s="490"/>
      <c r="B36" s="491" t="s">
        <v>7479</v>
      </c>
      <c r="C36" s="489"/>
    </row>
    <row r="37" spans="1:3" ht="15.75" customHeight="1" x14ac:dyDescent="0.25">
      <c r="A37" s="492"/>
      <c r="B37" s="1018" t="s">
        <v>7480</v>
      </c>
    </row>
    <row r="38" spans="1:3" x14ac:dyDescent="0.25">
      <c r="A38" s="492"/>
      <c r="B38" s="1018"/>
      <c r="C38" s="489"/>
    </row>
    <row r="39" spans="1:3" ht="15.6" x14ac:dyDescent="0.25">
      <c r="A39" s="493"/>
      <c r="B39" s="491" t="s">
        <v>6716</v>
      </c>
    </row>
    <row r="40" spans="1:3" x14ac:dyDescent="0.25">
      <c r="B40" s="491"/>
    </row>
    <row r="41" spans="1:3" x14ac:dyDescent="0.25">
      <c r="B41" s="491"/>
    </row>
    <row r="42" spans="1:3" ht="15.6" x14ac:dyDescent="0.25">
      <c r="A42" s="479"/>
      <c r="B42" s="431" t="s">
        <v>6709</v>
      </c>
    </row>
    <row r="43" spans="1:3" ht="15.6" x14ac:dyDescent="0.25">
      <c r="B43" s="430" t="s">
        <v>7487</v>
      </c>
      <c r="C43" s="477"/>
    </row>
    <row r="44" spans="1:3" ht="15.6" x14ac:dyDescent="0.25">
      <c r="B44" s="430" t="s">
        <v>7488</v>
      </c>
      <c r="C44" s="494"/>
    </row>
  </sheetData>
  <sheetProtection algorithmName="SHA-512" hashValue="ytbCwONc7/r1pZmgd1FYMcj4RivXfb7PV6PpG4utvs1vKbTo6hdLUipFc9AFws0zkXURip0IcU6U1Aayk+xTHQ==" saltValue="GHsE1swVXYwenpmLOf8GFg==" spinCount="100000" sheet="1" objects="1" scenarios="1"/>
  <mergeCells count="3">
    <mergeCell ref="B8:B9"/>
    <mergeCell ref="B22:B23"/>
    <mergeCell ref="B37:B38"/>
  </mergeCells>
  <pageMargins left="0.75" right="0.75" top="0.3" bottom="0.16" header="0.27" footer="0.27"/>
  <pageSetup scale="1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ED21-EFAA-4725-8FEC-F2E11E6D5831}">
  <sheetPr codeName="Sheet22">
    <tabColor rgb="FFC00000"/>
  </sheetPr>
  <dimension ref="A1:HE2"/>
  <sheetViews>
    <sheetView workbookViewId="0">
      <selection activeCell="H2" sqref="H2"/>
    </sheetView>
  </sheetViews>
  <sheetFormatPr defaultRowHeight="13.2" x14ac:dyDescent="0.25"/>
  <cols>
    <col min="1" max="1" width="17.88671875" customWidth="1"/>
    <col min="2" max="2" width="14.33203125" bestFit="1" customWidth="1"/>
    <col min="3" max="3" width="9.88671875" bestFit="1" customWidth="1"/>
    <col min="4" max="4" width="22.88671875" bestFit="1" customWidth="1"/>
    <col min="5" max="5" width="26.109375" bestFit="1" customWidth="1"/>
    <col min="6" max="6" width="26.88671875" bestFit="1" customWidth="1"/>
    <col min="7" max="7" width="31" bestFit="1" customWidth="1"/>
    <col min="8" max="8" width="14.5546875" bestFit="1" customWidth="1"/>
    <col min="9" max="9" width="24.33203125" bestFit="1" customWidth="1"/>
    <col min="10" max="10" width="28.33203125" bestFit="1" customWidth="1"/>
    <col min="11" max="11" width="16.6640625" bestFit="1" customWidth="1"/>
    <col min="12" max="12" width="11.6640625" bestFit="1" customWidth="1"/>
    <col min="13" max="13" width="17.6640625" bestFit="1" customWidth="1"/>
    <col min="14" max="14" width="11.109375" bestFit="1" customWidth="1"/>
    <col min="15" max="15" width="40.6640625" bestFit="1" customWidth="1"/>
    <col min="16" max="16" width="29.109375" bestFit="1" customWidth="1"/>
    <col min="17" max="17" width="24.109375" bestFit="1" customWidth="1"/>
    <col min="18" max="18" width="30" bestFit="1" customWidth="1"/>
    <col min="19" max="19" width="23.44140625" bestFit="1" customWidth="1"/>
    <col min="20" max="20" width="21" bestFit="1" customWidth="1"/>
    <col min="21" max="21" width="23.33203125" bestFit="1" customWidth="1"/>
    <col min="22" max="22" width="25.6640625" bestFit="1" customWidth="1"/>
    <col min="23" max="23" width="28.33203125" bestFit="1" customWidth="1"/>
    <col min="24" max="24" width="32.44140625" bestFit="1" customWidth="1"/>
    <col min="25" max="25" width="50.109375" bestFit="1" customWidth="1"/>
    <col min="26" max="26" width="54.33203125" bestFit="1" customWidth="1"/>
    <col min="27" max="27" width="46.109375" bestFit="1" customWidth="1"/>
    <col min="28" max="28" width="50.33203125" bestFit="1" customWidth="1"/>
    <col min="29" max="29" width="50.5546875" bestFit="1" customWidth="1"/>
    <col min="30" max="30" width="54.6640625" bestFit="1" customWidth="1"/>
    <col min="31" max="31" width="71.6640625" bestFit="1" customWidth="1"/>
    <col min="32" max="32" width="75.6640625" bestFit="1" customWidth="1"/>
    <col min="33" max="33" width="60.44140625" bestFit="1" customWidth="1"/>
    <col min="34" max="34" width="64.5546875" bestFit="1" customWidth="1"/>
    <col min="35" max="35" width="63.44140625" bestFit="1" customWidth="1"/>
    <col min="36" max="36" width="67.6640625" bestFit="1" customWidth="1"/>
    <col min="37" max="37" width="41.88671875" bestFit="1" customWidth="1"/>
    <col min="38" max="38" width="46" bestFit="1" customWidth="1"/>
    <col min="39" max="39" width="46.88671875" bestFit="1" customWidth="1"/>
    <col min="40" max="40" width="49.5546875" bestFit="1" customWidth="1"/>
    <col min="41" max="41" width="44.6640625" bestFit="1" customWidth="1"/>
    <col min="42" max="42" width="59.109375" bestFit="1" customWidth="1"/>
    <col min="43" max="43" width="57.109375" bestFit="1" customWidth="1"/>
    <col min="44" max="44" width="45.33203125" bestFit="1" customWidth="1"/>
    <col min="45" max="45" width="33.6640625" bestFit="1" customWidth="1"/>
    <col min="46" max="46" width="63.5546875" bestFit="1" customWidth="1"/>
    <col min="47" max="47" width="65.33203125" bestFit="1" customWidth="1"/>
    <col min="48" max="48" width="35.6640625" bestFit="1" customWidth="1"/>
    <col min="49" max="49" width="64.5546875" bestFit="1" customWidth="1"/>
    <col min="50" max="50" width="85.6640625" bestFit="1" customWidth="1"/>
    <col min="51" max="51" width="100.33203125" bestFit="1" customWidth="1"/>
    <col min="52" max="52" width="100" bestFit="1" customWidth="1"/>
    <col min="53" max="53" width="115.33203125" bestFit="1" customWidth="1"/>
    <col min="54" max="54" width="112.109375" bestFit="1" customWidth="1"/>
    <col min="55" max="55" width="88.33203125" bestFit="1" customWidth="1"/>
    <col min="56" max="56" width="104.88671875" bestFit="1" customWidth="1"/>
    <col min="57" max="57" width="103" bestFit="1" customWidth="1"/>
    <col min="58" max="58" width="111.33203125" bestFit="1" customWidth="1"/>
    <col min="59" max="59" width="116.88671875" bestFit="1" customWidth="1"/>
    <col min="60" max="60" width="77.33203125" bestFit="1" customWidth="1"/>
    <col min="61" max="61" width="79.6640625" bestFit="1" customWidth="1"/>
    <col min="62" max="62" width="98.5546875" bestFit="1" customWidth="1"/>
    <col min="63" max="63" width="59" bestFit="1" customWidth="1"/>
    <col min="64" max="64" width="92.33203125" bestFit="1" customWidth="1"/>
    <col min="65" max="65" width="81.33203125" bestFit="1" customWidth="1"/>
    <col min="66" max="66" width="87.33203125" bestFit="1" customWidth="1"/>
    <col min="67" max="67" width="68.33203125" bestFit="1" customWidth="1"/>
    <col min="68" max="68" width="92.33203125" bestFit="1" customWidth="1"/>
    <col min="69" max="69" width="98.33203125" bestFit="1" customWidth="1"/>
    <col min="70" max="70" width="117.88671875" bestFit="1" customWidth="1"/>
    <col min="71" max="71" width="109.44140625" bestFit="1" customWidth="1"/>
    <col min="72" max="72" width="102.44140625" bestFit="1" customWidth="1"/>
    <col min="73" max="73" width="101.6640625" bestFit="1" customWidth="1"/>
    <col min="74" max="74" width="103.33203125" bestFit="1" customWidth="1"/>
    <col min="75" max="75" width="116.109375" bestFit="1" customWidth="1"/>
    <col min="76" max="76" width="104.5546875" bestFit="1" customWidth="1"/>
    <col min="77" max="77" width="127.44140625" bestFit="1" customWidth="1"/>
    <col min="78" max="78" width="138.88671875" bestFit="1" customWidth="1"/>
    <col min="79" max="79" width="119.88671875" bestFit="1" customWidth="1"/>
    <col min="80" max="80" width="137.6640625" bestFit="1" customWidth="1"/>
    <col min="81" max="81" width="106.88671875" bestFit="1" customWidth="1"/>
    <col min="82" max="82" width="55.6640625" bestFit="1" customWidth="1"/>
    <col min="83" max="83" width="70" bestFit="1" customWidth="1"/>
    <col min="84" max="84" width="70.6640625" bestFit="1" customWidth="1"/>
    <col min="85" max="85" width="80.6640625" bestFit="1" customWidth="1"/>
    <col min="86" max="86" width="32.6640625" bestFit="1" customWidth="1"/>
    <col min="87" max="87" width="55" bestFit="1" customWidth="1"/>
    <col min="88" max="88" width="72.88671875" bestFit="1" customWidth="1"/>
    <col min="89" max="89" width="72.6640625" bestFit="1" customWidth="1"/>
    <col min="90" max="90" width="81.5546875" bestFit="1" customWidth="1"/>
    <col min="91" max="91" width="89.5546875" bestFit="1" customWidth="1"/>
    <col min="92" max="92" width="81" bestFit="1" customWidth="1"/>
    <col min="93" max="93" width="67.33203125" bestFit="1" customWidth="1"/>
    <col min="94" max="94" width="86.33203125" bestFit="1" customWidth="1"/>
    <col min="95" max="95" width="84.33203125" bestFit="1" customWidth="1"/>
    <col min="96" max="96" width="65.6640625" bestFit="1" customWidth="1"/>
    <col min="97" max="97" width="44.109375" bestFit="1" customWidth="1"/>
    <col min="98" max="98" width="60.109375" bestFit="1" customWidth="1"/>
    <col min="99" max="99" width="90.109375" bestFit="1" customWidth="1"/>
    <col min="100" max="100" width="60.6640625" bestFit="1" customWidth="1"/>
    <col min="101" max="101" width="35.109375" bestFit="1" customWidth="1"/>
    <col min="102" max="102" width="45" bestFit="1" customWidth="1"/>
    <col min="103" max="103" width="25.5546875" bestFit="1" customWidth="1"/>
    <col min="104" max="104" width="31.6640625" bestFit="1" customWidth="1"/>
    <col min="105" max="105" width="45" bestFit="1" customWidth="1"/>
    <col min="106" max="106" width="63.5546875" bestFit="1" customWidth="1"/>
    <col min="107" max="107" width="63.33203125" bestFit="1" customWidth="1"/>
    <col min="108" max="108" width="48.5546875" bestFit="1" customWidth="1"/>
    <col min="109" max="109" width="71.6640625" bestFit="1" customWidth="1"/>
    <col min="110" max="110" width="70.6640625" bestFit="1" customWidth="1"/>
    <col min="111" max="111" width="34.6640625" bestFit="1" customWidth="1"/>
    <col min="112" max="112" width="50.6640625" bestFit="1" customWidth="1"/>
    <col min="113" max="113" width="64.88671875" bestFit="1" customWidth="1"/>
    <col min="114" max="114" width="71.6640625" bestFit="1" customWidth="1"/>
    <col min="115" max="115" width="54.44140625" bestFit="1" customWidth="1"/>
    <col min="116" max="116" width="68" bestFit="1" customWidth="1"/>
    <col min="117" max="117" width="79.33203125" bestFit="1" customWidth="1"/>
    <col min="118" max="118" width="30.6640625" bestFit="1" customWidth="1"/>
    <col min="119" max="119" width="36.88671875" bestFit="1" customWidth="1"/>
    <col min="120" max="120" width="22.33203125" bestFit="1" customWidth="1"/>
    <col min="121" max="121" width="39.33203125" bestFit="1" customWidth="1"/>
    <col min="122" max="122" width="38.88671875" bestFit="1" customWidth="1"/>
    <col min="123" max="123" width="40.109375" bestFit="1" customWidth="1"/>
    <col min="124" max="124" width="41.109375" bestFit="1" customWidth="1"/>
    <col min="125" max="125" width="43.6640625" bestFit="1" customWidth="1"/>
    <col min="126" max="126" width="35.6640625" bestFit="1" customWidth="1"/>
    <col min="127" max="133" width="31.109375" bestFit="1" customWidth="1"/>
    <col min="134" max="134" width="19.5546875" bestFit="1" customWidth="1"/>
    <col min="135" max="135" width="48.33203125" bestFit="1" customWidth="1"/>
    <col min="136" max="136" width="76.88671875" bestFit="1" customWidth="1"/>
    <col min="137" max="137" width="98.33203125" bestFit="1" customWidth="1"/>
    <col min="138" max="138" width="112.6640625" bestFit="1" customWidth="1"/>
    <col min="139" max="139" width="112.33203125" bestFit="1" customWidth="1"/>
    <col min="140" max="140" width="127.6640625" bestFit="1" customWidth="1"/>
    <col min="141" max="141" width="124.44140625" bestFit="1" customWidth="1"/>
    <col min="142" max="142" width="100.5546875" bestFit="1" customWidth="1"/>
    <col min="143" max="143" width="117.33203125" bestFit="1" customWidth="1"/>
    <col min="144" max="144" width="115.44140625" bestFit="1" customWidth="1"/>
    <col min="145" max="145" width="123.6640625" bestFit="1" customWidth="1"/>
    <col min="146" max="146" width="129.33203125" bestFit="1" customWidth="1"/>
    <col min="147" max="147" width="89.6640625" bestFit="1" customWidth="1"/>
    <col min="148" max="148" width="92.109375" bestFit="1" customWidth="1"/>
    <col min="149" max="149" width="111" bestFit="1" customWidth="1"/>
    <col min="150" max="150" width="71.33203125" bestFit="1" customWidth="1"/>
    <col min="151" max="151" width="104.5546875" bestFit="1" customWidth="1"/>
    <col min="152" max="152" width="93.6640625" bestFit="1" customWidth="1"/>
    <col min="153" max="153" width="99.6640625" bestFit="1" customWidth="1"/>
    <col min="154" max="154" width="80.6640625" bestFit="1" customWidth="1"/>
    <col min="155" max="155" width="104.6640625" bestFit="1" customWidth="1"/>
    <col min="156" max="156" width="110.5546875" bestFit="1" customWidth="1"/>
    <col min="157" max="157" width="130.33203125" bestFit="1" customWidth="1"/>
    <col min="158" max="158" width="121.6640625" bestFit="1" customWidth="1"/>
    <col min="159" max="159" width="114.88671875" bestFit="1" customWidth="1"/>
    <col min="160" max="160" width="114" bestFit="1" customWidth="1"/>
    <col min="161" max="161" width="115.5546875" bestFit="1" customWidth="1"/>
    <col min="162" max="162" width="128.44140625" bestFit="1" customWidth="1"/>
    <col min="163" max="163" width="116.88671875" bestFit="1" customWidth="1"/>
    <col min="164" max="164" width="139.88671875" bestFit="1" customWidth="1"/>
    <col min="165" max="165" width="151.33203125" bestFit="1" customWidth="1"/>
    <col min="166" max="166" width="132.33203125" bestFit="1" customWidth="1"/>
    <col min="167" max="167" width="150" bestFit="1" customWidth="1"/>
    <col min="168" max="168" width="119.33203125" bestFit="1" customWidth="1"/>
    <col min="169" max="169" width="68" bestFit="1" customWidth="1"/>
    <col min="170" max="170" width="82.33203125" bestFit="1" customWidth="1"/>
    <col min="171" max="171" width="83" bestFit="1" customWidth="1"/>
    <col min="172" max="172" width="93" bestFit="1" customWidth="1"/>
    <col min="173" max="173" width="45.109375" bestFit="1" customWidth="1"/>
    <col min="174" max="174" width="67.33203125" bestFit="1" customWidth="1"/>
    <col min="175" max="175" width="85.44140625" bestFit="1" customWidth="1"/>
    <col min="176" max="176" width="85" bestFit="1" customWidth="1"/>
    <col min="177" max="177" width="93.88671875" bestFit="1" customWidth="1"/>
    <col min="178" max="178" width="101.88671875" bestFit="1" customWidth="1"/>
    <col min="179" max="179" width="93.44140625" bestFit="1" customWidth="1"/>
    <col min="180" max="180" width="79.6640625" bestFit="1" customWidth="1"/>
    <col min="181" max="181" width="98.6640625" bestFit="1" customWidth="1"/>
    <col min="182" max="182" width="96.6640625" bestFit="1" customWidth="1"/>
    <col min="183" max="183" width="78.33203125" bestFit="1" customWidth="1"/>
    <col min="184" max="184" width="56.5546875" bestFit="1" customWidth="1"/>
    <col min="185" max="185" width="72.44140625" bestFit="1" customWidth="1"/>
    <col min="186" max="186" width="102.44140625" bestFit="1" customWidth="1"/>
    <col min="187" max="187" width="73.33203125" bestFit="1" customWidth="1"/>
    <col min="188" max="188" width="47.44140625" bestFit="1" customWidth="1"/>
    <col min="189" max="189" width="57.33203125" bestFit="1" customWidth="1"/>
    <col min="190" max="190" width="37.88671875" bestFit="1" customWidth="1"/>
    <col min="191" max="191" width="44.109375" bestFit="1" customWidth="1"/>
    <col min="192" max="192" width="57.33203125" bestFit="1" customWidth="1"/>
    <col min="193" max="193" width="76" bestFit="1" customWidth="1"/>
    <col min="194" max="194" width="75.5546875" bestFit="1" customWidth="1"/>
    <col min="195" max="195" width="61.109375" bestFit="1" customWidth="1"/>
    <col min="196" max="196" width="84" bestFit="1" customWidth="1"/>
    <col min="197" max="197" width="83" bestFit="1" customWidth="1"/>
    <col min="198" max="198" width="47.109375" bestFit="1" customWidth="1"/>
    <col min="199" max="199" width="63" bestFit="1" customWidth="1"/>
    <col min="200" max="200" width="77.33203125" bestFit="1" customWidth="1"/>
    <col min="201" max="201" width="84.109375" bestFit="1" customWidth="1"/>
    <col min="202" max="202" width="66.6640625" bestFit="1" customWidth="1"/>
    <col min="203" max="203" width="80.44140625" bestFit="1" customWidth="1"/>
    <col min="204" max="204" width="91.6640625" bestFit="1" customWidth="1"/>
    <col min="205" max="205" width="43" bestFit="1" customWidth="1"/>
    <col min="206" max="206" width="49.33203125" bestFit="1" customWidth="1"/>
    <col min="207" max="207" width="34.5546875" bestFit="1" customWidth="1"/>
    <col min="208" max="208" width="51.6640625" bestFit="1" customWidth="1"/>
    <col min="209" max="209" width="51.33203125" bestFit="1" customWidth="1"/>
    <col min="210" max="210" width="52.44140625" bestFit="1" customWidth="1"/>
    <col min="211" max="211" width="53.44140625" bestFit="1" customWidth="1"/>
    <col min="212" max="212" width="56.109375" bestFit="1" customWidth="1"/>
    <col min="213" max="213" width="48.33203125" bestFit="1" customWidth="1"/>
  </cols>
  <sheetData>
    <row r="1" spans="1:213" ht="14.4" x14ac:dyDescent="0.3">
      <c r="A1" s="1015" t="s">
        <v>7621</v>
      </c>
      <c r="B1" s="1015" t="s">
        <v>7622</v>
      </c>
      <c r="C1" s="1015" t="s">
        <v>7491</v>
      </c>
      <c r="D1" s="1016" t="s">
        <v>7623</v>
      </c>
      <c r="E1" s="1015" t="s">
        <v>7624</v>
      </c>
      <c r="F1" s="1015" t="s">
        <v>7625</v>
      </c>
      <c r="G1" s="1015" t="s">
        <v>7626</v>
      </c>
      <c r="H1" s="1015" t="s">
        <v>7627</v>
      </c>
      <c r="I1" s="1015" t="s">
        <v>7628</v>
      </c>
      <c r="J1" s="1015" t="s">
        <v>7629</v>
      </c>
      <c r="K1" s="1015" t="s">
        <v>7630</v>
      </c>
      <c r="L1" s="1015" t="s">
        <v>7631</v>
      </c>
      <c r="M1" s="1015" t="s">
        <v>7632</v>
      </c>
      <c r="N1" s="1015" t="s">
        <v>7633</v>
      </c>
      <c r="O1" s="1015" t="s">
        <v>7634</v>
      </c>
      <c r="P1" s="1015" t="s">
        <v>7635</v>
      </c>
      <c r="Q1" s="1015" t="s">
        <v>7636</v>
      </c>
      <c r="R1" s="1015" t="s">
        <v>7637</v>
      </c>
      <c r="S1" s="1015" t="s">
        <v>7638</v>
      </c>
      <c r="T1" s="1015" t="s">
        <v>7639</v>
      </c>
      <c r="U1" s="1015" t="s">
        <v>7640</v>
      </c>
      <c r="V1" s="1015" t="s">
        <v>7641</v>
      </c>
      <c r="W1" s="1015" t="s">
        <v>7642</v>
      </c>
      <c r="X1" s="1015" t="s">
        <v>7643</v>
      </c>
      <c r="Y1" s="1015" t="s">
        <v>7644</v>
      </c>
      <c r="Z1" s="1015" t="s">
        <v>7645</v>
      </c>
      <c r="AA1" s="1015" t="s">
        <v>7646</v>
      </c>
      <c r="AB1" s="1015" t="s">
        <v>7647</v>
      </c>
      <c r="AC1" s="1015" t="s">
        <v>7648</v>
      </c>
      <c r="AD1" s="1015" t="s">
        <v>7649</v>
      </c>
      <c r="AE1" s="1015" t="s">
        <v>7650</v>
      </c>
      <c r="AF1" s="1015" t="s">
        <v>7651</v>
      </c>
      <c r="AG1" s="1015" t="s">
        <v>7652</v>
      </c>
      <c r="AH1" s="1015" t="s">
        <v>7653</v>
      </c>
      <c r="AI1" s="1015" t="s">
        <v>7654</v>
      </c>
      <c r="AJ1" s="1015" t="s">
        <v>7655</v>
      </c>
      <c r="AK1" s="1015" t="s">
        <v>7656</v>
      </c>
      <c r="AL1" s="1015" t="s">
        <v>7657</v>
      </c>
      <c r="AM1" s="1015" t="s">
        <v>7658</v>
      </c>
      <c r="AN1" s="1015" t="s">
        <v>7659</v>
      </c>
      <c r="AO1" s="1015" t="s">
        <v>7660</v>
      </c>
      <c r="AP1" s="1015" t="s">
        <v>7661</v>
      </c>
      <c r="AQ1" s="1015" t="s">
        <v>7662</v>
      </c>
      <c r="AR1" s="1015" t="s">
        <v>7663</v>
      </c>
      <c r="AS1" s="1015" t="s">
        <v>7664</v>
      </c>
      <c r="AT1" s="1015" t="s">
        <v>7665</v>
      </c>
      <c r="AU1" s="1015" t="s">
        <v>7666</v>
      </c>
      <c r="AV1" s="1015" t="s">
        <v>7667</v>
      </c>
      <c r="AW1" s="1015" t="s">
        <v>7668</v>
      </c>
      <c r="AX1" s="1015" t="s">
        <v>7669</v>
      </c>
      <c r="AY1" s="1015" t="s">
        <v>7670</v>
      </c>
      <c r="AZ1" s="1015" t="s">
        <v>7671</v>
      </c>
      <c r="BA1" s="1015" t="s">
        <v>7672</v>
      </c>
      <c r="BB1" s="1015" t="s">
        <v>7673</v>
      </c>
      <c r="BC1" s="1015" t="s">
        <v>7674</v>
      </c>
      <c r="BD1" s="1015" t="s">
        <v>7675</v>
      </c>
      <c r="BE1" s="1015" t="s">
        <v>7676</v>
      </c>
      <c r="BF1" s="1015" t="s">
        <v>7677</v>
      </c>
      <c r="BG1" s="1015" t="s">
        <v>7678</v>
      </c>
      <c r="BH1" s="1015" t="s">
        <v>7679</v>
      </c>
      <c r="BI1" s="1015" t="s">
        <v>7680</v>
      </c>
      <c r="BJ1" s="1015" t="s">
        <v>7681</v>
      </c>
      <c r="BK1" s="1015" t="s">
        <v>7682</v>
      </c>
      <c r="BL1" s="1015" t="s">
        <v>7683</v>
      </c>
      <c r="BM1" s="1015" t="s">
        <v>7684</v>
      </c>
      <c r="BN1" s="1015" t="s">
        <v>7685</v>
      </c>
      <c r="BO1" s="1015" t="s">
        <v>7686</v>
      </c>
      <c r="BP1" s="1015" t="s">
        <v>7687</v>
      </c>
      <c r="BQ1" s="1015" t="s">
        <v>7688</v>
      </c>
      <c r="BR1" s="1015" t="s">
        <v>7689</v>
      </c>
      <c r="BS1" s="1015" t="s">
        <v>7690</v>
      </c>
      <c r="BT1" s="1015" t="s">
        <v>7691</v>
      </c>
      <c r="BU1" s="1015" t="s">
        <v>7692</v>
      </c>
      <c r="BV1" s="1015" t="s">
        <v>7693</v>
      </c>
      <c r="BW1" s="1015" t="s">
        <v>7694</v>
      </c>
      <c r="BX1" s="1015" t="s">
        <v>7695</v>
      </c>
      <c r="BY1" s="1015" t="s">
        <v>7696</v>
      </c>
      <c r="BZ1" s="1015" t="s">
        <v>7697</v>
      </c>
      <c r="CA1" s="1015" t="s">
        <v>7698</v>
      </c>
      <c r="CB1" s="1015" t="s">
        <v>7699</v>
      </c>
      <c r="CC1" s="1015" t="s">
        <v>7700</v>
      </c>
      <c r="CD1" s="1015" t="s">
        <v>7701</v>
      </c>
      <c r="CE1" s="1015" t="s">
        <v>7702</v>
      </c>
      <c r="CF1" s="1015" t="s">
        <v>7703</v>
      </c>
      <c r="CG1" s="1015" t="s">
        <v>7704</v>
      </c>
      <c r="CH1" s="1015" t="s">
        <v>7705</v>
      </c>
      <c r="CI1" s="1015" t="s">
        <v>7706</v>
      </c>
      <c r="CJ1" s="1015" t="s">
        <v>7707</v>
      </c>
      <c r="CK1" s="1015" t="s">
        <v>7708</v>
      </c>
      <c r="CL1" s="1015" t="s">
        <v>7709</v>
      </c>
      <c r="CM1" s="1015" t="s">
        <v>7710</v>
      </c>
      <c r="CN1" s="1015" t="s">
        <v>7711</v>
      </c>
      <c r="CO1" s="1015" t="s">
        <v>7712</v>
      </c>
      <c r="CP1" s="1015" t="s">
        <v>7713</v>
      </c>
      <c r="CQ1" s="1015" t="s">
        <v>7714</v>
      </c>
      <c r="CR1" s="1015" t="s">
        <v>7715</v>
      </c>
      <c r="CS1" s="1015" t="s">
        <v>7716</v>
      </c>
      <c r="CT1" s="1015" t="s">
        <v>7717</v>
      </c>
      <c r="CU1" s="1015" t="s">
        <v>7718</v>
      </c>
      <c r="CV1" s="1015" t="s">
        <v>7719</v>
      </c>
      <c r="CW1" s="1015" t="s">
        <v>7720</v>
      </c>
      <c r="CX1" s="1015" t="s">
        <v>7721</v>
      </c>
      <c r="CY1" s="1015" t="s">
        <v>7722</v>
      </c>
      <c r="CZ1" s="1015" t="s">
        <v>7723</v>
      </c>
      <c r="DA1" s="1015" t="s">
        <v>7724</v>
      </c>
      <c r="DB1" s="1015" t="s">
        <v>7725</v>
      </c>
      <c r="DC1" s="1015" t="s">
        <v>7726</v>
      </c>
      <c r="DD1" s="1015" t="s">
        <v>7727</v>
      </c>
      <c r="DE1" s="1015" t="s">
        <v>7728</v>
      </c>
      <c r="DF1" s="1015" t="s">
        <v>7729</v>
      </c>
      <c r="DG1" s="1015" t="s">
        <v>7730</v>
      </c>
      <c r="DH1" s="1015" t="s">
        <v>7731</v>
      </c>
      <c r="DI1" s="1015" t="s">
        <v>7732</v>
      </c>
      <c r="DJ1" s="1015" t="s">
        <v>7733</v>
      </c>
      <c r="DK1" s="1015" t="s">
        <v>7734</v>
      </c>
      <c r="DL1" s="1015" t="s">
        <v>7735</v>
      </c>
      <c r="DM1" s="1015" t="s">
        <v>7736</v>
      </c>
      <c r="DN1" s="1015" t="s">
        <v>7737</v>
      </c>
      <c r="DO1" s="1015" t="s">
        <v>7738</v>
      </c>
      <c r="DP1" s="1015" t="s">
        <v>7739</v>
      </c>
      <c r="DQ1" s="1015" t="s">
        <v>7740</v>
      </c>
      <c r="DR1" s="1015" t="s">
        <v>7741</v>
      </c>
      <c r="DS1" s="1015" t="s">
        <v>7742</v>
      </c>
      <c r="DT1" s="1015" t="s">
        <v>7743</v>
      </c>
      <c r="DU1" s="1015" t="s">
        <v>7744</v>
      </c>
      <c r="DV1" s="1015" t="s">
        <v>7745</v>
      </c>
      <c r="DW1" s="1015" t="s">
        <v>7746</v>
      </c>
      <c r="DX1" s="1015" t="s">
        <v>7747</v>
      </c>
      <c r="DY1" s="1015" t="s">
        <v>7748</v>
      </c>
      <c r="DZ1" s="1015" t="s">
        <v>7749</v>
      </c>
      <c r="EA1" s="1015" t="s">
        <v>7750</v>
      </c>
      <c r="EB1" s="1015" t="s">
        <v>7751</v>
      </c>
      <c r="EC1" s="1015" t="s">
        <v>7752</v>
      </c>
      <c r="ED1" s="1015" t="s">
        <v>7753</v>
      </c>
      <c r="EE1" s="1015" t="s">
        <v>7754</v>
      </c>
      <c r="EF1" s="1015" t="s">
        <v>7755</v>
      </c>
      <c r="EG1" s="1015" t="s">
        <v>7756</v>
      </c>
      <c r="EH1" s="1015" t="s">
        <v>7757</v>
      </c>
      <c r="EI1" s="1015" t="s">
        <v>7758</v>
      </c>
      <c r="EJ1" s="1015" t="s">
        <v>7759</v>
      </c>
      <c r="EK1" s="1015" t="s">
        <v>7760</v>
      </c>
      <c r="EL1" s="1015" t="s">
        <v>7761</v>
      </c>
      <c r="EM1" s="1015" t="s">
        <v>7762</v>
      </c>
      <c r="EN1" s="1015" t="s">
        <v>7763</v>
      </c>
      <c r="EO1" s="1015" t="s">
        <v>7764</v>
      </c>
      <c r="EP1" s="1015" t="s">
        <v>7765</v>
      </c>
      <c r="EQ1" s="1015" t="s">
        <v>7766</v>
      </c>
      <c r="ER1" s="1015" t="s">
        <v>7767</v>
      </c>
      <c r="ES1" s="1015" t="s">
        <v>7768</v>
      </c>
      <c r="ET1" s="1015" t="s">
        <v>7769</v>
      </c>
      <c r="EU1" s="1015" t="s">
        <v>7770</v>
      </c>
      <c r="EV1" s="1015" t="s">
        <v>7771</v>
      </c>
      <c r="EW1" s="1015" t="s">
        <v>7772</v>
      </c>
      <c r="EX1" s="1015" t="s">
        <v>7773</v>
      </c>
      <c r="EY1" s="1015" t="s">
        <v>7774</v>
      </c>
      <c r="EZ1" s="1015" t="s">
        <v>7775</v>
      </c>
      <c r="FA1" s="1015" t="s">
        <v>7776</v>
      </c>
      <c r="FB1" s="1015" t="s">
        <v>7777</v>
      </c>
      <c r="FC1" s="1015" t="s">
        <v>7778</v>
      </c>
      <c r="FD1" s="1015" t="s">
        <v>7779</v>
      </c>
      <c r="FE1" s="1015" t="s">
        <v>7780</v>
      </c>
      <c r="FF1" s="1015" t="s">
        <v>7781</v>
      </c>
      <c r="FG1" s="1015" t="s">
        <v>7782</v>
      </c>
      <c r="FH1" s="1015" t="s">
        <v>7783</v>
      </c>
      <c r="FI1" s="1015" t="s">
        <v>7784</v>
      </c>
      <c r="FJ1" s="1015" t="s">
        <v>7785</v>
      </c>
      <c r="FK1" s="1015" t="s">
        <v>7786</v>
      </c>
      <c r="FL1" s="1015" t="s">
        <v>7787</v>
      </c>
      <c r="FM1" s="1015" t="s">
        <v>7788</v>
      </c>
      <c r="FN1" s="1015" t="s">
        <v>7789</v>
      </c>
      <c r="FO1" s="1015" t="s">
        <v>7790</v>
      </c>
      <c r="FP1" s="1015" t="s">
        <v>7791</v>
      </c>
      <c r="FQ1" s="1015" t="s">
        <v>7792</v>
      </c>
      <c r="FR1" s="1015" t="s">
        <v>7793</v>
      </c>
      <c r="FS1" s="1015" t="s">
        <v>7794</v>
      </c>
      <c r="FT1" s="1015" t="s">
        <v>7795</v>
      </c>
      <c r="FU1" s="1015" t="s">
        <v>7796</v>
      </c>
      <c r="FV1" s="1015" t="s">
        <v>7797</v>
      </c>
      <c r="FW1" s="1015" t="s">
        <v>7798</v>
      </c>
      <c r="FX1" s="1015" t="s">
        <v>7799</v>
      </c>
      <c r="FY1" s="1015" t="s">
        <v>7800</v>
      </c>
      <c r="FZ1" s="1015" t="s">
        <v>7801</v>
      </c>
      <c r="GA1" s="1015" t="s">
        <v>7802</v>
      </c>
      <c r="GB1" s="1015" t="s">
        <v>7803</v>
      </c>
      <c r="GC1" s="1015" t="s">
        <v>7804</v>
      </c>
      <c r="GD1" s="1015" t="s">
        <v>7805</v>
      </c>
      <c r="GE1" s="1015" t="s">
        <v>7806</v>
      </c>
      <c r="GF1" s="1015" t="s">
        <v>7807</v>
      </c>
      <c r="GG1" s="1015" t="s">
        <v>7808</v>
      </c>
      <c r="GH1" s="1015" t="s">
        <v>7809</v>
      </c>
      <c r="GI1" s="1015" t="s">
        <v>7810</v>
      </c>
      <c r="GJ1" s="1015" t="s">
        <v>7811</v>
      </c>
      <c r="GK1" s="1015" t="s">
        <v>7812</v>
      </c>
      <c r="GL1" s="1015" t="s">
        <v>7813</v>
      </c>
      <c r="GM1" s="1015" t="s">
        <v>7814</v>
      </c>
      <c r="GN1" s="1015" t="s">
        <v>7815</v>
      </c>
      <c r="GO1" s="1015" t="s">
        <v>7816</v>
      </c>
      <c r="GP1" s="1015" t="s">
        <v>7817</v>
      </c>
      <c r="GQ1" s="1015" t="s">
        <v>7818</v>
      </c>
      <c r="GR1" s="1015" t="s">
        <v>7819</v>
      </c>
      <c r="GS1" s="1015" t="s">
        <v>7820</v>
      </c>
      <c r="GT1" s="1015" t="s">
        <v>7821</v>
      </c>
      <c r="GU1" s="1015" t="s">
        <v>7822</v>
      </c>
      <c r="GV1" s="1015" t="s">
        <v>7823</v>
      </c>
      <c r="GW1" s="1015" t="s">
        <v>7824</v>
      </c>
      <c r="GX1" s="1015" t="s">
        <v>7825</v>
      </c>
      <c r="GY1" s="1015" t="s">
        <v>7826</v>
      </c>
      <c r="GZ1" s="1015" t="s">
        <v>7827</v>
      </c>
      <c r="HA1" s="1015" t="s">
        <v>7828</v>
      </c>
      <c r="HB1" s="1015" t="s">
        <v>7829</v>
      </c>
      <c r="HC1" s="1015" t="s">
        <v>7830</v>
      </c>
      <c r="HD1" s="1015" t="s">
        <v>7831</v>
      </c>
      <c r="HE1" s="1015" t="s">
        <v>7832</v>
      </c>
    </row>
    <row r="2" spans="1:213" x14ac:dyDescent="0.25">
      <c r="A2" t="str">
        <f>IF(ISBLANK('ACI World Survey'!F28),"",'ACI World Survey'!F28)</f>
        <v>2024</v>
      </c>
      <c r="B2">
        <f>IF(ISBLANK('ACI World Survey'!H28),"",'ACI World Survey'!H28)</f>
        <v>2023</v>
      </c>
      <c r="C2">
        <f>IF(ISBLANK('ACI World Survey'!F26),"",'ACI World Survey'!F26)</f>
        <v>0</v>
      </c>
      <c r="D2" t="str">
        <f>IF(ISBLANK('ACI World Survey'!P27),"",'ACI World Survey'!P27)</f>
        <v/>
      </c>
      <c r="E2" t="str">
        <f>IF(ISBLANK('ACI World Survey'!P28),"",'ACI World Survey'!P28)</f>
        <v/>
      </c>
      <c r="F2" t="str">
        <f>IF(ISBLANK('ACI World Survey'!P29),"",'ACI World Survey'!P29)</f>
        <v/>
      </c>
      <c r="G2" t="str">
        <f>IF(ISBLANK('ACI World Survey'!P30),"",'ACI World Survey'!P30)</f>
        <v/>
      </c>
      <c r="H2" t="str">
        <f>IF(ISBLANK('ACI World Survey'!P33),"",'ACI World Survey'!P33)</f>
        <v/>
      </c>
      <c r="I2" t="str">
        <f>IF(ISBLANK('ACI World Survey'!P36),"",'ACI World Survey'!P36)</f>
        <v/>
      </c>
      <c r="J2" t="str">
        <f>IF(ISBLANK('ACI World Survey'!F30),"",'ACI World Survey'!F30)</f>
        <v/>
      </c>
      <c r="K2">
        <f>IF(ISBLANK('ACI World Survey'!F29),"",'ACI World Survey'!F29)</f>
        <v>0</v>
      </c>
      <c r="L2" t="str">
        <f>IF(ISBLANK('ACI World Survey'!F31),"",'ACI World Survey'!F31)</f>
        <v/>
      </c>
      <c r="M2">
        <f>IF(ISBLANK('ACI World Survey'!F32),"",'ACI World Survey'!F32)</f>
        <v>0</v>
      </c>
      <c r="N2" t="str">
        <f>IF(ISBLANK('ACI World Survey'!F33),"",'ACI World Survey'!F33)</f>
        <v/>
      </c>
      <c r="O2" t="str">
        <f>IF(ISBLANK('ACI World Survey'!H30),"",'ACI World Survey'!H30)</f>
        <v/>
      </c>
      <c r="P2" t="str">
        <f>IF(ISBLANK('ACI World Survey'!H29),"",'ACI World Survey'!H29)</f>
        <v/>
      </c>
      <c r="Q2" t="str">
        <f>IF(ISBLANK('ACI World Survey'!H31),"",'ACI World Survey'!H31)</f>
        <v/>
      </c>
      <c r="R2" t="str">
        <f>IF(ISBLANK('ACI World Survey'!H32),"",'ACI World Survey'!H32)</f>
        <v/>
      </c>
      <c r="S2" t="str">
        <f>IF(ISBLANK('ACI World Survey'!H33),"",'ACI World Survey'!H33)</f>
        <v/>
      </c>
      <c r="T2" t="str">
        <f>IF(ISBLANK('ACI World Survey'!F35),"",'ACI World Survey'!F35)</f>
        <v/>
      </c>
      <c r="U2" t="str">
        <f>IF(ISBLANK('ACI World Survey'!F36),"",'ACI World Survey'!F36)</f>
        <v/>
      </c>
      <c r="V2" t="str">
        <f>IF(ISBLANK('ACI World Survey'!F37),"",'ACI World Survey'!F37)</f>
        <v/>
      </c>
      <c r="W2" t="str">
        <f>IF(ISBLANK('ACI World Survey'!J43),"",'ACI World Survey'!J43)</f>
        <v/>
      </c>
      <c r="X2" t="str">
        <f>IF(ISBLANK('ACI World Survey'!M43),"",'ACI World Survey'!M43)</f>
        <v/>
      </c>
      <c r="Y2" t="str">
        <f>IF(ISBLANK('ACI World Survey'!J44),"",'ACI World Survey'!J44)</f>
        <v/>
      </c>
      <c r="Z2" t="str">
        <f>IF(ISBLANK('ACI World Survey'!M44),"",'ACI World Survey'!M44)</f>
        <v/>
      </c>
      <c r="AA2" t="str">
        <f>IF(ISBLANK('ACI World Survey'!J45),"",'ACI World Survey'!J45)</f>
        <v/>
      </c>
      <c r="AB2" t="str">
        <f>IF(ISBLANK('ACI World Survey'!M45),"",'ACI World Survey'!M45)</f>
        <v/>
      </c>
      <c r="AC2" t="str">
        <f>IF(ISBLANK('ACI World Survey'!J46),"",'ACI World Survey'!J46)</f>
        <v/>
      </c>
      <c r="AD2" t="str">
        <f>IF(ISBLANK('ACI World Survey'!M46),"",'ACI World Survey'!M46)</f>
        <v/>
      </c>
      <c r="AE2" t="str">
        <f>IF(ISBLANK('ACI World Survey'!J47),"",'ACI World Survey'!J47)</f>
        <v/>
      </c>
      <c r="AF2" t="str">
        <f>IF(ISBLANK('ACI World Survey'!M47),"",'ACI World Survey'!M47)</f>
        <v/>
      </c>
      <c r="AG2" t="str">
        <f>IF(ISBLANK('ACI World Survey'!J48),"",'ACI World Survey'!J48)</f>
        <v/>
      </c>
      <c r="AH2" t="str">
        <f>IF(ISBLANK('ACI World Survey'!M48),"",'ACI World Survey'!M48)</f>
        <v/>
      </c>
      <c r="AI2" t="str">
        <f>IF(ISBLANK('ACI World Survey'!J49),"",'ACI World Survey'!J49)</f>
        <v/>
      </c>
      <c r="AJ2" t="str">
        <f>IF(ISBLANK('ACI World Survey'!M49),"",'ACI World Survey'!M49)</f>
        <v/>
      </c>
      <c r="AK2" t="str">
        <f>IF(ISBLANK('ACI World Survey'!$J52),"",'ACI World Survey'!$J52)</f>
        <v/>
      </c>
      <c r="AL2">
        <f>IF(ISBLANK('ACI World Survey'!$J53),"",'ACI World Survey'!$J53)</f>
        <v>0</v>
      </c>
      <c r="AM2" t="str">
        <f>IF(ISBLANK('ACI World Survey'!$J54),"",'ACI World Survey'!$J54)</f>
        <v/>
      </c>
      <c r="AN2">
        <f>IF(ISBLANK('ACI World Survey'!$J55),"",'ACI World Survey'!$J55)</f>
        <v>0</v>
      </c>
      <c r="AO2" t="str">
        <f>IF(ISBLANK('ACI World Survey'!$J56),"",'ACI World Survey'!$J56)</f>
        <v/>
      </c>
      <c r="AP2" t="str">
        <f>IF(ISBLANK('ACI World Survey'!$J57),"",'ACI World Survey'!$J57)</f>
        <v/>
      </c>
      <c r="AQ2" t="str">
        <f>IF(ISBLANK('ACI World Survey'!$J58),"",'ACI World Survey'!$J58)</f>
        <v/>
      </c>
      <c r="AR2">
        <f>IF(ISBLANK('ACI World Survey'!K64),"",'ACI World Survey'!K64)</f>
        <v>0</v>
      </c>
      <c r="AS2" t="str">
        <f>IF(ISBLANK('ACI World Survey'!K67),"",'ACI World Survey'!K67)</f>
        <v/>
      </c>
      <c r="AT2" t="str">
        <f>IF(ISBLANK('ACI World Survey'!K65),"",'ACI World Survey'!K65)</f>
        <v/>
      </c>
      <c r="AU2" t="str">
        <f>IF(ISBLANK('ACI World Survey'!K66),"",'ACI World Survey'!K66)</f>
        <v/>
      </c>
      <c r="AV2">
        <f>IF(ISBLANK('ACI World Survey'!$K75),"",'ACI World Survey'!$K75)</f>
        <v>0</v>
      </c>
      <c r="AW2">
        <f>IF(ISBLANK('ACI World Survey'!$K77),"",'ACI World Survey'!$K77)</f>
        <v>0</v>
      </c>
      <c r="AX2">
        <f>IF(ISBLANK('ACI World Survey'!$K79),"",'ACI World Survey'!$K79)</f>
        <v>0</v>
      </c>
      <c r="AY2">
        <f>IF(ISBLANK('ACI World Survey'!$K80),"",'ACI World Survey'!$K80)</f>
        <v>0</v>
      </c>
      <c r="AZ2">
        <f>IF(ISBLANK('ACI World Survey'!$K81),"",'ACI World Survey'!$K81)</f>
        <v>0</v>
      </c>
      <c r="BA2" t="str">
        <f>IF(ISBLANK('ACI World Survey'!$K82),"",'ACI World Survey'!$K82)</f>
        <v/>
      </c>
      <c r="BB2">
        <f>IF(ISBLANK('ACI World Survey'!$K83),"",'ACI World Survey'!$K83)</f>
        <v>0</v>
      </c>
      <c r="BC2">
        <f>IF(ISBLANK('ACI World Survey'!$K85),"",'ACI World Survey'!$K85)</f>
        <v>0</v>
      </c>
      <c r="BD2">
        <f>IF(ISBLANK('ACI World Survey'!$K86),"",'ACI World Survey'!$K86)</f>
        <v>0</v>
      </c>
      <c r="BE2" t="str">
        <f>IF(ISBLANK('ACI World Survey'!$K87),"",'ACI World Survey'!$K87)</f>
        <v/>
      </c>
      <c r="BF2" t="str">
        <f>IF(ISBLANK('ACI World Survey'!$K88),"",'ACI World Survey'!$K88)</f>
        <v/>
      </c>
      <c r="BG2">
        <f>IF(ISBLANK('ACI World Survey'!$K89),"",'ACI World Survey'!$K89)</f>
        <v>0</v>
      </c>
      <c r="BH2" t="str">
        <f>IF(ISBLANK('ACI World Survey'!$K91),"",'ACI World Survey'!$K91)</f>
        <v/>
      </c>
      <c r="BI2">
        <f>IF(ISBLANK('ACI World Survey'!$K92),"",'ACI World Survey'!$K92)</f>
        <v>0</v>
      </c>
      <c r="BJ2">
        <f>IF(ISBLANK('ACI World Survey'!$K93),"",'ACI World Survey'!$K93)</f>
        <v>0</v>
      </c>
      <c r="BK2">
        <f>IF(ISBLANK('ACI World Survey'!$K95),"",'ACI World Survey'!$K95)</f>
        <v>0</v>
      </c>
      <c r="BL2" t="str">
        <f>IF(ISBLANK('ACI World Survey'!$K97),"",'ACI World Survey'!$K97)</f>
        <v/>
      </c>
      <c r="BM2" t="str">
        <f>IF(ISBLANK('ACI World Survey'!$K98),"",'ACI World Survey'!$K98)</f>
        <v/>
      </c>
      <c r="BN2" t="str">
        <f>IF(ISBLANK('ACI World Survey'!$K99),"",'ACI World Survey'!$K99)</f>
        <v/>
      </c>
      <c r="BO2">
        <f>IF(ISBLANK('ACI World Survey'!$K101),"",'ACI World Survey'!$K101)</f>
        <v>0</v>
      </c>
      <c r="BP2">
        <f>IF(ISBLANK('ACI World Survey'!$K103),"",'ACI World Survey'!$K103)</f>
        <v>0</v>
      </c>
      <c r="BQ2">
        <f>IF(ISBLANK('ACI World Survey'!$K104),"",'ACI World Survey'!$K104)</f>
        <v>0</v>
      </c>
      <c r="BR2" t="str">
        <f>IF(ISBLANK('ACI World Survey'!$K105),"",'ACI World Survey'!$K105)</f>
        <v/>
      </c>
      <c r="BS2">
        <f>IF(ISBLANK('ACI World Survey'!$K106),"",'ACI World Survey'!$K106)</f>
        <v>0</v>
      </c>
      <c r="BT2">
        <f>IF(ISBLANK('ACI World Survey'!$K107),"",'ACI World Survey'!$K107)</f>
        <v>0</v>
      </c>
      <c r="BU2">
        <f>IF(ISBLANK('ACI World Survey'!$K108),"",'ACI World Survey'!$K108)</f>
        <v>0</v>
      </c>
      <c r="BV2" t="str">
        <f>IF(ISBLANK('ACI World Survey'!$K109),"",'ACI World Survey'!$K109)</f>
        <v/>
      </c>
      <c r="BW2">
        <f>IF(ISBLANK('ACI World Survey'!$K110),"",'ACI World Survey'!$K110)</f>
        <v>0</v>
      </c>
      <c r="BX2">
        <f>IF(ISBLANK('ACI World Survey'!$K112),"",'ACI World Survey'!$K112)</f>
        <v>0</v>
      </c>
      <c r="BY2" t="str">
        <f>IF(ISBLANK('ACI World Survey'!$K113),"",'ACI World Survey'!$K113)</f>
        <v/>
      </c>
      <c r="BZ2">
        <f>IF(ISBLANK('ACI World Survey'!$K114),"",'ACI World Survey'!$K114)</f>
        <v>0</v>
      </c>
      <c r="CA2" t="str">
        <f>IF(ISBLANK('ACI World Survey'!$K115),"",'ACI World Survey'!$K115)</f>
        <v/>
      </c>
      <c r="CB2">
        <f>IF(ISBLANK('ACI World Survey'!$K116),"",'ACI World Survey'!$K116)</f>
        <v>0</v>
      </c>
      <c r="CC2">
        <f>IF(ISBLANK('ACI World Survey'!$K118),"",'ACI World Survey'!$K118)</f>
        <v>0</v>
      </c>
      <c r="CD2">
        <f>IF(ISBLANK('ACI World Survey'!$K120),"",'ACI World Survey'!$K120)</f>
        <v>0</v>
      </c>
      <c r="CE2">
        <f>IF(ISBLANK('ACI World Survey'!$K122),"",'ACI World Survey'!$K122)</f>
        <v>0</v>
      </c>
      <c r="CF2">
        <f>IF(ISBLANK('ACI World Survey'!$K123),"",'ACI World Survey'!$K123)</f>
        <v>0</v>
      </c>
      <c r="CG2">
        <f>IF(ISBLANK('ACI World Survey'!$K124),"",'ACI World Survey'!$K124)</f>
        <v>0</v>
      </c>
      <c r="CH2">
        <f>IF(ISBLANK('ACI World Survey'!$K126),"",'ACI World Survey'!$K126)</f>
        <v>0</v>
      </c>
      <c r="CI2">
        <f>IF(ISBLANK('ACI World Survey'!$K128),"",'ACI World Survey'!$K128)</f>
        <v>0</v>
      </c>
      <c r="CJ2">
        <f>IF(ISBLANK('ACI World Survey'!$K130),"",'ACI World Survey'!$K130)</f>
        <v>0</v>
      </c>
      <c r="CK2">
        <f>IF(ISBLANK('ACI World Survey'!$K131),"",'ACI World Survey'!$K131)</f>
        <v>0</v>
      </c>
      <c r="CL2">
        <f>IF(ISBLANK('ACI World Survey'!$K132),"",'ACI World Survey'!$K132)</f>
        <v>0</v>
      </c>
      <c r="CM2">
        <f>IF(ISBLANK('ACI World Survey'!$K133),"",'ACI World Survey'!$K133)</f>
        <v>0</v>
      </c>
      <c r="CN2">
        <f>IF(ISBLANK('ACI World Survey'!$K134),"",'ACI World Survey'!$K134)</f>
        <v>0</v>
      </c>
      <c r="CO2">
        <f>IF(ISBLANK('ACI World Survey'!$K135),"",'ACI World Survey'!$K135)</f>
        <v>0</v>
      </c>
      <c r="CP2" t="str">
        <f>IF(ISBLANK('ACI World Survey'!$K136),"",'ACI World Survey'!$K136)</f>
        <v/>
      </c>
      <c r="CQ2" t="str">
        <f>IF(ISBLANK('ACI World Survey'!$K137),"",'ACI World Survey'!$K137)</f>
        <v/>
      </c>
      <c r="CR2">
        <f>IF(ISBLANK('ACI World Survey'!$K138),"",'ACI World Survey'!$K138)</f>
        <v>0</v>
      </c>
      <c r="CS2">
        <f>IF(ISBLANK('ACI World Survey'!$K140),"",'ACI World Survey'!$K140)</f>
        <v>0</v>
      </c>
      <c r="CT2">
        <f>IF(ISBLANK('ACI World Survey'!$K142),"",'ACI World Survey'!$K142)</f>
        <v>0</v>
      </c>
      <c r="CU2">
        <f>IF(ISBLANK('ACI World Survey'!$K143),"",'ACI World Survey'!$K143)</f>
        <v>0</v>
      </c>
      <c r="CV2" t="str">
        <f>IF(ISBLANK('ACI World Survey'!$K144),"",'ACI World Survey'!$K144)</f>
        <v/>
      </c>
      <c r="CW2" t="str">
        <f>IF(ISBLANK('ACI World Survey'!$K148),"",'ACI World Survey'!$K148)</f>
        <v/>
      </c>
      <c r="CX2">
        <f>IF(ISBLANK('ACI World Survey'!$K146),"",'ACI World Survey'!$K146)</f>
        <v>0</v>
      </c>
      <c r="CY2">
        <f>IF(ISBLANK('ACI World Survey'!$K150),"",'ACI World Survey'!$K150)</f>
        <v>0</v>
      </c>
      <c r="CZ2">
        <f>IF(ISBLANK('ACI World Survey'!$K158),"",'ACI World Survey'!$K158)</f>
        <v>0</v>
      </c>
      <c r="DA2">
        <f>IF(ISBLANK('ACI World Survey'!$K160),"",'ACI World Survey'!$K160)</f>
        <v>0</v>
      </c>
      <c r="DB2" t="str">
        <f>IF(ISBLANK('ACI World Survey'!$K161),"",'ACI World Survey'!$K161)</f>
        <v/>
      </c>
      <c r="DC2" t="str">
        <f>IF(ISBLANK('ACI World Survey'!$K162),"",'ACI World Survey'!$K162)</f>
        <v/>
      </c>
      <c r="DD2">
        <f>IF(ISBLANK('ACI World Survey'!$K163),"",'ACI World Survey'!$K163)</f>
        <v>0</v>
      </c>
      <c r="DE2" t="str">
        <f>IF(ISBLANK('ACI World Survey'!$K164),"",'ACI World Survey'!$K164)</f>
        <v/>
      </c>
      <c r="DF2" t="str">
        <f>IF(ISBLANK('ACI World Survey'!$K165),"",'ACI World Survey'!$K165)</f>
        <v/>
      </c>
      <c r="DG2">
        <f>IF(ISBLANK('ACI World Survey'!$K167),"",'ACI World Survey'!$K167)</f>
        <v>0</v>
      </c>
      <c r="DH2">
        <f>IF(ISBLANK('ACI World Survey'!$K169),"",'ACI World Survey'!$K169)</f>
        <v>0</v>
      </c>
      <c r="DI2" t="str">
        <f>IF(ISBLANK('ACI World Survey'!$K170),"",'ACI World Survey'!$K170)</f>
        <v/>
      </c>
      <c r="DJ2" t="str">
        <f>IF(ISBLANK('ACI World Survey'!$K171),"",'ACI World Survey'!$K171)</f>
        <v/>
      </c>
      <c r="DK2">
        <f>IF(ISBLANK('ACI World Survey'!$K172),"",'ACI World Survey'!$K172)</f>
        <v>0</v>
      </c>
      <c r="DL2">
        <f>IF(ISBLANK('ACI World Survey'!$K173),"",'ACI World Survey'!$K173)</f>
        <v>0</v>
      </c>
      <c r="DM2" t="str">
        <f>IF(ISBLANK('ACI World Survey'!$K174),"",'ACI World Survey'!$K174)</f>
        <v/>
      </c>
      <c r="DN2">
        <f>IF(ISBLANK('ACI World Survey'!$K176),"",'ACI World Survey'!$K176)</f>
        <v>0</v>
      </c>
      <c r="DO2" t="e">
        <f>IF(ISBLANK('ACI World Survey'!$K178),"",'ACI World Survey'!$K178)</f>
        <v>#VALUE!</v>
      </c>
      <c r="DP2">
        <f>IF(ISBLANK('ACI World Survey'!$K184),"",'ACI World Survey'!$K184)</f>
        <v>0</v>
      </c>
      <c r="DQ2">
        <f>IF(ISBLANK('ACI World Survey'!$K186),"",'ACI World Survey'!$K186)</f>
        <v>0</v>
      </c>
      <c r="DR2">
        <f>IF(ISBLANK('ACI World Survey'!$K187),"",'ACI World Survey'!$K187)</f>
        <v>0</v>
      </c>
      <c r="DS2">
        <f>IF(ISBLANK('ACI World Survey'!$K188),"",'ACI World Survey'!$K188)</f>
        <v>0</v>
      </c>
      <c r="DT2">
        <f>IF(ISBLANK('ACI World Survey'!$K189),"",'ACI World Survey'!$K189)</f>
        <v>0</v>
      </c>
      <c r="DU2" t="str">
        <f>IF(ISBLANK('ACI World Survey'!$K190),"",'ACI World Survey'!$K190)</f>
        <v/>
      </c>
      <c r="DV2">
        <f>IF(ISBLANK('ACI World Survey'!$K191),"",'ACI World Survey'!$K191)</f>
        <v>0</v>
      </c>
      <c r="DW2" t="str">
        <f>IF(ISBLANK('ACI World Survey'!K194),"",'ACI World Survey'!K194)</f>
        <v/>
      </c>
      <c r="DX2" t="str">
        <f>IF(ISBLANK('ACI World Survey'!L194),"",'ACI World Survey'!L194)</f>
        <v/>
      </c>
      <c r="DY2" t="str">
        <f>IF(ISBLANK('ACI World Survey'!M194),"",'ACI World Survey'!M194)</f>
        <v/>
      </c>
      <c r="DZ2" t="str">
        <f>IF(ISBLANK('ACI World Survey'!N194),"",'ACI World Survey'!N194)</f>
        <v/>
      </c>
      <c r="EA2" t="str">
        <f>IF(ISBLANK('ACI World Survey'!O194),"",'ACI World Survey'!O194)</f>
        <v/>
      </c>
      <c r="EB2" t="str">
        <f>IF(ISBLANK('ACI World Survey'!P194),"",'ACI World Survey'!P194)</f>
        <v/>
      </c>
      <c r="EC2" t="str">
        <f>IF(ISBLANK('ACI World Survey'!Q194),"",'ACI World Survey'!Q194)</f>
        <v/>
      </c>
      <c r="ED2" t="str">
        <f>IF(ISBLANK('ACI World Survey'!D198),"",'ACI World Survey'!D198)</f>
        <v/>
      </c>
      <c r="EE2">
        <f>IF(ISBLANK('ACI World Survey'!$O75),"",'ACI World Survey'!$O75)</f>
        <v>0</v>
      </c>
      <c r="EF2">
        <f>IF(ISBLANK('ACI World Survey'!$O77),"",'ACI World Survey'!$O77)</f>
        <v>0</v>
      </c>
      <c r="EG2">
        <f>IF(ISBLANK('ACI World Survey'!$O79),"",'ACI World Survey'!$O79)</f>
        <v>0</v>
      </c>
      <c r="EH2" t="str">
        <f>IF(ISBLANK('ACI World Survey'!$O80),"",'ACI World Survey'!$O80)</f>
        <v/>
      </c>
      <c r="EI2" t="str">
        <f>IF(ISBLANK('ACI World Survey'!$O81),"",'ACI World Survey'!$O81)</f>
        <v/>
      </c>
      <c r="EJ2" t="str">
        <f>IF(ISBLANK('ACI World Survey'!$O82),"",'ACI World Survey'!$O82)</f>
        <v/>
      </c>
      <c r="EK2" t="str">
        <f>IF(ISBLANK('ACI World Survey'!$O83),"",'ACI World Survey'!$O83)</f>
        <v/>
      </c>
      <c r="EL2">
        <f>IF(ISBLANK('ACI World Survey'!$O85),"",'ACI World Survey'!$O85)</f>
        <v>0</v>
      </c>
      <c r="EM2" t="str">
        <f>IF(ISBLANK('ACI World Survey'!$O86),"",'ACI World Survey'!$O86)</f>
        <v/>
      </c>
      <c r="EN2" t="str">
        <f>IF(ISBLANK('ACI World Survey'!$O87),"",'ACI World Survey'!$O87)</f>
        <v/>
      </c>
      <c r="EO2" t="str">
        <f>IF(ISBLANK('ACI World Survey'!$O88),"",'ACI World Survey'!$O88)</f>
        <v/>
      </c>
      <c r="EP2" t="str">
        <f>IF(ISBLANK('ACI World Survey'!$O89),"",'ACI World Survey'!$O89)</f>
        <v/>
      </c>
      <c r="EQ2" t="str">
        <f>IF(ISBLANK('ACI World Survey'!$O91),"",'ACI World Survey'!$O91)</f>
        <v/>
      </c>
      <c r="ER2" t="str">
        <f>IF(ISBLANK('ACI World Survey'!$O92),"",'ACI World Survey'!$O92)</f>
        <v/>
      </c>
      <c r="ES2" t="str">
        <f>IF(ISBLANK('ACI World Survey'!$O93),"",'ACI World Survey'!$O93)</f>
        <v/>
      </c>
      <c r="ET2">
        <f>IF(ISBLANK('ACI World Survey'!$O95),"",'ACI World Survey'!$O95)</f>
        <v>0</v>
      </c>
      <c r="EU2" t="str">
        <f>IF(ISBLANK('ACI World Survey'!$O97),"",'ACI World Survey'!$O97)</f>
        <v/>
      </c>
      <c r="EV2" t="str">
        <f>IF(ISBLANK('ACI World Survey'!$O98),"",'ACI World Survey'!$O98)</f>
        <v/>
      </c>
      <c r="EW2" t="str">
        <f>IF(ISBLANK('ACI World Survey'!$O99),"",'ACI World Survey'!$O99)</f>
        <v/>
      </c>
      <c r="EX2">
        <f>IF(ISBLANK('ACI World Survey'!$O101),"",'ACI World Survey'!$O101)</f>
        <v>0</v>
      </c>
      <c r="EY2">
        <f>IF(ISBLANK('ACI World Survey'!$O103),"",'ACI World Survey'!$O103)</f>
        <v>0</v>
      </c>
      <c r="EZ2" t="str">
        <f>IF(ISBLANK('ACI World Survey'!$O104),"",'ACI World Survey'!$O104)</f>
        <v/>
      </c>
      <c r="FA2" t="str">
        <f>IF(ISBLANK('ACI World Survey'!$O105),"",'ACI World Survey'!$O105)</f>
        <v/>
      </c>
      <c r="FB2" t="str">
        <f>IF(ISBLANK('ACI World Survey'!$O106),"",'ACI World Survey'!$O106)</f>
        <v/>
      </c>
      <c r="FC2" t="str">
        <f>IF(ISBLANK('ACI World Survey'!$O107),"",'ACI World Survey'!$O107)</f>
        <v/>
      </c>
      <c r="FD2" t="str">
        <f>IF(ISBLANK('ACI World Survey'!$O108),"",'ACI World Survey'!$O108)</f>
        <v/>
      </c>
      <c r="FE2" t="str">
        <f>IF(ISBLANK('ACI World Survey'!$O109),"",'ACI World Survey'!$O109)</f>
        <v/>
      </c>
      <c r="FF2" t="str">
        <f>IF(ISBLANK('ACI World Survey'!$O110),"",'ACI World Survey'!$O110)</f>
        <v/>
      </c>
      <c r="FG2">
        <f>IF(ISBLANK('ACI World Survey'!$O112),"",'ACI World Survey'!$O112)</f>
        <v>0</v>
      </c>
      <c r="FH2" t="str">
        <f>IF(ISBLANK('ACI World Survey'!$O113),"",'ACI World Survey'!$O113)</f>
        <v/>
      </c>
      <c r="FI2" t="str">
        <f>IF(ISBLANK('ACI World Survey'!$O114),"",'ACI World Survey'!$O114)</f>
        <v/>
      </c>
      <c r="FJ2" t="str">
        <f>IF(ISBLANK('ACI World Survey'!$O115),"",'ACI World Survey'!$O115)</f>
        <v/>
      </c>
      <c r="FK2" t="str">
        <f>IF(ISBLANK('ACI World Survey'!$O116),"",'ACI World Survey'!$O116)</f>
        <v/>
      </c>
      <c r="FL2" t="str">
        <f>IF(ISBLANK('ACI World Survey'!$O118),"",'ACI World Survey'!$O118)</f>
        <v/>
      </c>
      <c r="FM2">
        <f>IF(ISBLANK('ACI World Survey'!$O120),"",'ACI World Survey'!$O120)</f>
        <v>0</v>
      </c>
      <c r="FN2" t="str">
        <f>IF(ISBLANK('ACI World Survey'!$O122),"",'ACI World Survey'!$O122)</f>
        <v/>
      </c>
      <c r="FO2" t="str">
        <f>IF(ISBLANK('ACI World Survey'!$O123),"",'ACI World Survey'!$O123)</f>
        <v/>
      </c>
      <c r="FP2" t="str">
        <f>IF(ISBLANK('ACI World Survey'!$O124),"",'ACI World Survey'!$O124)</f>
        <v/>
      </c>
      <c r="FQ2">
        <f>IF(ISBLANK('ACI World Survey'!$O126),"",'ACI World Survey'!$O126)</f>
        <v>0</v>
      </c>
      <c r="FR2">
        <f>IF(ISBLANK('ACI World Survey'!$O128),"",'ACI World Survey'!$O128)</f>
        <v>0</v>
      </c>
      <c r="FS2" t="str">
        <f>IF(ISBLANK('ACI World Survey'!$O130),"",'ACI World Survey'!$O130)</f>
        <v/>
      </c>
      <c r="FT2" t="str">
        <f>IF(ISBLANK('ACI World Survey'!$O131),"",'ACI World Survey'!$O131)</f>
        <v/>
      </c>
      <c r="FU2" t="str">
        <f>IF(ISBLANK('ACI World Survey'!$O132),"",'ACI World Survey'!$O132)</f>
        <v/>
      </c>
      <c r="FV2" t="str">
        <f>IF(ISBLANK('ACI World Survey'!$O133),"",'ACI World Survey'!$O133)</f>
        <v/>
      </c>
      <c r="FW2" t="str">
        <f>IF(ISBLANK('ACI World Survey'!$O134),"",'ACI World Survey'!$O134)</f>
        <v/>
      </c>
      <c r="FX2" t="str">
        <f>IF(ISBLANK('ACI World Survey'!$O135),"",'ACI World Survey'!$O135)</f>
        <v/>
      </c>
      <c r="FY2" t="str">
        <f>IF(ISBLANK('ACI World Survey'!$O136),"",'ACI World Survey'!$O136)</f>
        <v/>
      </c>
      <c r="FZ2" t="str">
        <f>IF(ISBLANK('ACI World Survey'!$O137),"",'ACI World Survey'!$O137)</f>
        <v/>
      </c>
      <c r="GA2" t="str">
        <f>IF(ISBLANK('ACI World Survey'!$O138),"",'ACI World Survey'!$O138)</f>
        <v/>
      </c>
      <c r="GB2">
        <f>IF(ISBLANK('ACI World Survey'!$O140),"",'ACI World Survey'!$O140)</f>
        <v>0</v>
      </c>
      <c r="GC2" t="str">
        <f>IF(ISBLANK('ACI World Survey'!$O142),"",'ACI World Survey'!$O142)</f>
        <v/>
      </c>
      <c r="GD2" t="str">
        <f>IF(ISBLANK('ACI World Survey'!$O143),"",'ACI World Survey'!$O143)</f>
        <v/>
      </c>
      <c r="GE2" t="str">
        <f>IF(ISBLANK('ACI World Survey'!$O144),"",'ACI World Survey'!$O144)</f>
        <v/>
      </c>
      <c r="GF2" t="str">
        <f>IF(ISBLANK('ACI World Survey'!$O148),"",'ACI World Survey'!$O148)</f>
        <v/>
      </c>
      <c r="GG2">
        <f>IF(ISBLANK('ACI World Survey'!$O146),"",'ACI World Survey'!$O146)</f>
        <v>0</v>
      </c>
      <c r="GH2">
        <f>IF(ISBLANK('ACI World Survey'!$O150),"",'ACI World Survey'!$O150)</f>
        <v>0</v>
      </c>
      <c r="GI2">
        <f>IF(ISBLANK('ACI World Survey'!$O158),"",'ACI World Survey'!$O158)</f>
        <v>0</v>
      </c>
      <c r="GJ2">
        <f>IF(ISBLANK('ACI World Survey'!$O160),"",'ACI World Survey'!$O160)</f>
        <v>0</v>
      </c>
      <c r="GK2" t="str">
        <f>IF(ISBLANK('ACI World Survey'!$O161),"",'ACI World Survey'!$O161)</f>
        <v/>
      </c>
      <c r="GL2" t="str">
        <f>IF(ISBLANK('ACI World Survey'!$O162),"",'ACI World Survey'!$O162)</f>
        <v/>
      </c>
      <c r="GM2">
        <f>IF(ISBLANK('ACI World Survey'!$O163),"",'ACI World Survey'!$O163)</f>
        <v>0</v>
      </c>
      <c r="GN2" t="str">
        <f>IF(ISBLANK('ACI World Survey'!$O164),"",'ACI World Survey'!$O164)</f>
        <v/>
      </c>
      <c r="GO2" t="str">
        <f>IF(ISBLANK('ACI World Survey'!$O165),"",'ACI World Survey'!$O165)</f>
        <v/>
      </c>
      <c r="GP2">
        <f>IF(ISBLANK('ACI World Survey'!$O167),"",'ACI World Survey'!$O167)</f>
        <v>0</v>
      </c>
      <c r="GQ2">
        <f>IF(ISBLANK('ACI World Survey'!$O169),"",'ACI World Survey'!$O169)</f>
        <v>0</v>
      </c>
      <c r="GR2" t="str">
        <f>IF(ISBLANK('ACI World Survey'!$O170),"",'ACI World Survey'!$O170)</f>
        <v/>
      </c>
      <c r="GS2" t="str">
        <f>IF(ISBLANK('ACI World Survey'!$O171),"",'ACI World Survey'!$O171)</f>
        <v/>
      </c>
      <c r="GT2">
        <f>IF(ISBLANK('ACI World Survey'!$O172),"",'ACI World Survey'!$O172)</f>
        <v>0</v>
      </c>
      <c r="GU2" t="str">
        <f>IF(ISBLANK('ACI World Survey'!$O173),"",'ACI World Survey'!$O173)</f>
        <v/>
      </c>
      <c r="GV2" t="str">
        <f>IF(ISBLANK('ACI World Survey'!$O174),"",'ACI World Survey'!$O174)</f>
        <v/>
      </c>
      <c r="GW2">
        <f>IF(ISBLANK('ACI World Survey'!$O176),"",'ACI World Survey'!$O176)</f>
        <v>0</v>
      </c>
      <c r="GX2">
        <f>IF(ISBLANK('ACI World Survey'!$O178),"",'ACI World Survey'!$O178)</f>
        <v>0</v>
      </c>
      <c r="GY2">
        <f>IF(ISBLANK('ACI World Survey'!$O184),"",'ACI World Survey'!$O184)</f>
        <v>0</v>
      </c>
      <c r="GZ2" t="str">
        <f>IF(ISBLANK('ACI World Survey'!$O186),"",'ACI World Survey'!$O186)</f>
        <v/>
      </c>
      <c r="HA2" t="str">
        <f>IF(ISBLANK('ACI World Survey'!$O187),"",'ACI World Survey'!$O187)</f>
        <v/>
      </c>
      <c r="HB2" t="str">
        <f>IF(ISBLANK('ACI World Survey'!$O188),"",'ACI World Survey'!$O188)</f>
        <v/>
      </c>
      <c r="HC2" t="str">
        <f>IF(ISBLANK('ACI World Survey'!$O189),"",'ACI World Survey'!$O189)</f>
        <v/>
      </c>
      <c r="HD2" t="str">
        <f>IF(ISBLANK('ACI World Survey'!$O190),"",'ACI World Survey'!$O190)</f>
        <v/>
      </c>
      <c r="HE2" t="str">
        <f>IF(ISBLANK('ACI World Survey'!$O191),"",'ACI World Survey'!$O191)</f>
        <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00B050"/>
  </sheetPr>
  <dimension ref="A1:N200"/>
  <sheetViews>
    <sheetView workbookViewId="0">
      <selection activeCell="J69" sqref="J69"/>
    </sheetView>
  </sheetViews>
  <sheetFormatPr defaultColWidth="8.6640625" defaultRowHeight="13.2" x14ac:dyDescent="0.25"/>
  <cols>
    <col min="1" max="1" width="3.44140625" style="404" customWidth="1"/>
    <col min="2" max="8" width="8.6640625" style="404"/>
    <col min="9" max="9" width="29.6640625" style="404" customWidth="1"/>
    <col min="10" max="10" width="23.44140625" style="404" customWidth="1"/>
    <col min="11" max="11" width="10.6640625" style="404" customWidth="1"/>
    <col min="12" max="16384" width="8.6640625" style="404"/>
  </cols>
  <sheetData>
    <row r="1" spans="1:14" ht="15.6" x14ac:dyDescent="0.3">
      <c r="A1" s="798"/>
      <c r="B1" s="799" t="s">
        <v>7283</v>
      </c>
      <c r="C1" s="798"/>
      <c r="D1" s="798"/>
      <c r="E1" s="798"/>
      <c r="F1" s="798"/>
      <c r="G1" s="798"/>
      <c r="H1" s="798"/>
      <c r="I1" s="798"/>
      <c r="J1" s="798"/>
      <c r="K1" s="798"/>
      <c r="L1" s="798"/>
      <c r="M1" s="798"/>
    </row>
    <row r="2" spans="1:14" ht="15.6" x14ac:dyDescent="0.3">
      <c r="A2" s="798"/>
      <c r="B2" s="800"/>
      <c r="C2" s="798"/>
      <c r="D2" s="798"/>
      <c r="E2" s="798"/>
      <c r="F2" s="798"/>
      <c r="G2" s="798"/>
      <c r="H2" s="798"/>
      <c r="I2" s="798"/>
      <c r="J2" s="798"/>
      <c r="K2" s="798"/>
      <c r="L2" s="798"/>
      <c r="M2" s="798"/>
    </row>
    <row r="3" spans="1:14" x14ac:dyDescent="0.25">
      <c r="A3" s="798"/>
      <c r="B3" s="801" t="s">
        <v>7284</v>
      </c>
      <c r="C3" s="798"/>
      <c r="D3" s="798"/>
      <c r="E3" s="798"/>
      <c r="F3" s="798"/>
      <c r="G3" s="798"/>
      <c r="H3" s="798"/>
      <c r="I3" s="798"/>
      <c r="J3" s="798"/>
      <c r="K3" s="798"/>
      <c r="L3" s="798"/>
      <c r="M3" s="798"/>
      <c r="N3" s="408"/>
    </row>
    <row r="4" spans="1:14" x14ac:dyDescent="0.25">
      <c r="A4" s="798"/>
      <c r="B4" s="801" t="s">
        <v>7285</v>
      </c>
      <c r="C4" s="798"/>
      <c r="D4" s="798"/>
      <c r="E4" s="798"/>
      <c r="F4" s="798"/>
      <c r="G4" s="798"/>
      <c r="H4" s="798"/>
      <c r="I4" s="798"/>
      <c r="J4" s="798"/>
      <c r="K4" s="798"/>
      <c r="L4" s="798"/>
      <c r="M4" s="798"/>
      <c r="N4" s="410"/>
    </row>
    <row r="5" spans="1:14" x14ac:dyDescent="0.25">
      <c r="A5" s="798"/>
      <c r="B5" s="802"/>
      <c r="C5" s="798"/>
      <c r="D5" s="798"/>
      <c r="E5" s="798"/>
      <c r="F5" s="798"/>
      <c r="G5" s="798"/>
      <c r="H5" s="798"/>
      <c r="I5" s="798"/>
      <c r="J5" s="798"/>
      <c r="K5" s="798"/>
      <c r="L5" s="798"/>
      <c r="M5" s="798"/>
      <c r="N5" s="408"/>
    </row>
    <row r="6" spans="1:14" x14ac:dyDescent="0.25">
      <c r="A6" s="798"/>
      <c r="B6" s="798" t="s">
        <v>7286</v>
      </c>
      <c r="C6" s="798"/>
      <c r="D6" s="798"/>
      <c r="E6" s="798"/>
      <c r="F6" s="798"/>
      <c r="G6" s="798"/>
      <c r="H6" s="798"/>
      <c r="I6" s="798"/>
      <c r="J6" s="798"/>
      <c r="K6" s="798"/>
      <c r="L6" s="798"/>
      <c r="M6" s="798"/>
      <c r="N6" s="410"/>
    </row>
    <row r="7" spans="1:14" x14ac:dyDescent="0.25">
      <c r="A7" s="798"/>
      <c r="B7" s="798" t="s">
        <v>7287</v>
      </c>
      <c r="C7" s="798"/>
      <c r="D7" s="798"/>
      <c r="E7" s="798"/>
      <c r="F7" s="798"/>
      <c r="G7" s="798"/>
      <c r="H7" s="798"/>
      <c r="I7" s="798"/>
      <c r="J7" s="798"/>
      <c r="K7" s="798"/>
      <c r="L7" s="798"/>
      <c r="M7" s="798"/>
      <c r="N7" s="410"/>
    </row>
    <row r="8" spans="1:14" x14ac:dyDescent="0.25">
      <c r="A8" s="798"/>
      <c r="B8" s="798"/>
      <c r="C8" s="798"/>
      <c r="D8" s="798"/>
      <c r="E8" s="798"/>
      <c r="F8" s="798"/>
      <c r="G8" s="798"/>
      <c r="H8" s="798"/>
      <c r="I8" s="798"/>
      <c r="J8" s="798"/>
      <c r="K8" s="798"/>
      <c r="L8" s="798"/>
      <c r="M8" s="798"/>
      <c r="N8" s="410"/>
    </row>
    <row r="9" spans="1:14" x14ac:dyDescent="0.25">
      <c r="A9" s="798"/>
      <c r="B9" s="798" t="s">
        <v>7288</v>
      </c>
      <c r="C9" s="798"/>
      <c r="D9" s="798"/>
      <c r="E9" s="798"/>
      <c r="F9" s="798"/>
      <c r="G9" s="798"/>
      <c r="H9" s="798"/>
      <c r="I9" s="798"/>
      <c r="J9" s="798"/>
      <c r="K9" s="798"/>
      <c r="L9" s="798"/>
      <c r="M9" s="798"/>
      <c r="N9" s="410"/>
    </row>
    <row r="10" spans="1:14" x14ac:dyDescent="0.25">
      <c r="A10" s="798"/>
      <c r="B10" s="798" t="s">
        <v>7289</v>
      </c>
      <c r="C10" s="798"/>
      <c r="D10" s="798"/>
      <c r="E10" s="798"/>
      <c r="F10" s="798"/>
      <c r="G10" s="798"/>
      <c r="H10" s="798"/>
      <c r="I10" s="798"/>
      <c r="J10" s="798"/>
      <c r="K10" s="798"/>
      <c r="L10" s="798"/>
      <c r="M10" s="798"/>
      <c r="N10" s="410"/>
    </row>
    <row r="11" spans="1:14" x14ac:dyDescent="0.25">
      <c r="A11" s="798"/>
      <c r="B11" s="798"/>
      <c r="C11" s="798"/>
      <c r="D11" s="798"/>
      <c r="E11" s="798"/>
      <c r="F11" s="798"/>
      <c r="G11" s="798"/>
      <c r="H11" s="798"/>
      <c r="I11" s="798"/>
      <c r="J11" s="798"/>
      <c r="K11" s="798"/>
      <c r="L11" s="798"/>
      <c r="M11" s="798"/>
      <c r="N11" s="410"/>
    </row>
    <row r="12" spans="1:14" x14ac:dyDescent="0.25">
      <c r="A12" s="798"/>
      <c r="B12" s="798" t="s">
        <v>7290</v>
      </c>
      <c r="C12" s="798"/>
      <c r="D12" s="798"/>
      <c r="E12" s="798"/>
      <c r="F12" s="798"/>
      <c r="G12" s="798"/>
      <c r="H12" s="798"/>
      <c r="I12" s="798"/>
      <c r="J12" s="798"/>
      <c r="K12" s="798"/>
      <c r="L12" s="798"/>
      <c r="M12" s="798"/>
      <c r="N12" s="410"/>
    </row>
    <row r="13" spans="1:14" x14ac:dyDescent="0.25">
      <c r="A13" s="798"/>
      <c r="B13" s="798" t="s">
        <v>7291</v>
      </c>
      <c r="C13" s="798"/>
      <c r="D13" s="798"/>
      <c r="E13" s="798"/>
      <c r="F13" s="798"/>
      <c r="G13" s="798"/>
      <c r="H13" s="798"/>
      <c r="I13" s="798"/>
      <c r="J13" s="798"/>
      <c r="K13" s="798"/>
      <c r="L13" s="798"/>
      <c r="M13" s="798"/>
    </row>
    <row r="14" spans="1:14" x14ac:dyDescent="0.25">
      <c r="A14" s="798"/>
      <c r="B14" s="798" t="s">
        <v>7292</v>
      </c>
      <c r="C14" s="798"/>
      <c r="D14" s="798"/>
      <c r="E14" s="798"/>
      <c r="F14" s="798"/>
      <c r="G14" s="798"/>
      <c r="H14" s="798"/>
      <c r="I14" s="798"/>
      <c r="J14" s="798"/>
      <c r="K14" s="798"/>
      <c r="L14" s="798"/>
      <c r="M14" s="798"/>
      <c r="N14" s="408"/>
    </row>
    <row r="15" spans="1:14" x14ac:dyDescent="0.25">
      <c r="A15" s="798"/>
      <c r="B15" s="798"/>
      <c r="C15" s="798"/>
      <c r="D15" s="798"/>
      <c r="E15" s="798"/>
      <c r="F15" s="798"/>
      <c r="G15" s="798"/>
      <c r="H15" s="798"/>
      <c r="I15" s="798"/>
      <c r="J15" s="798"/>
      <c r="K15" s="798"/>
      <c r="L15" s="798"/>
      <c r="M15" s="798"/>
      <c r="N15" s="410"/>
    </row>
    <row r="16" spans="1:14" x14ac:dyDescent="0.25">
      <c r="A16" s="798"/>
      <c r="B16" s="798" t="s">
        <v>7293</v>
      </c>
      <c r="C16" s="798"/>
      <c r="D16" s="798"/>
      <c r="E16" s="798"/>
      <c r="F16" s="798"/>
      <c r="G16" s="798"/>
      <c r="H16" s="798"/>
      <c r="I16" s="798"/>
      <c r="J16" s="798"/>
      <c r="K16" s="798"/>
      <c r="L16" s="798"/>
      <c r="M16" s="798"/>
    </row>
    <row r="17" spans="1:14" x14ac:dyDescent="0.25">
      <c r="A17" s="798"/>
      <c r="B17" s="798" t="s">
        <v>7294</v>
      </c>
      <c r="C17" s="798"/>
      <c r="D17" s="798"/>
      <c r="E17" s="798"/>
      <c r="F17" s="798"/>
      <c r="G17" s="798"/>
      <c r="H17" s="798"/>
      <c r="I17" s="798"/>
      <c r="J17" s="798"/>
      <c r="K17" s="798"/>
      <c r="L17" s="798"/>
      <c r="M17" s="798"/>
      <c r="N17" s="408"/>
    </row>
    <row r="18" spans="1:14" x14ac:dyDescent="0.25">
      <c r="A18" s="798"/>
      <c r="B18" s="798"/>
      <c r="C18" s="798"/>
      <c r="D18" s="798"/>
      <c r="E18" s="798"/>
      <c r="F18" s="798"/>
      <c r="G18" s="798"/>
      <c r="H18" s="798"/>
      <c r="I18" s="798"/>
      <c r="J18" s="798"/>
      <c r="K18" s="798"/>
      <c r="L18" s="798"/>
      <c r="M18" s="798"/>
      <c r="N18" s="410"/>
    </row>
    <row r="19" spans="1:14" x14ac:dyDescent="0.25">
      <c r="A19" s="798"/>
      <c r="B19" s="798" t="s">
        <v>7295</v>
      </c>
      <c r="C19" s="798"/>
      <c r="D19" s="798"/>
      <c r="E19" s="798"/>
      <c r="F19" s="798"/>
      <c r="G19" s="798"/>
      <c r="H19" s="798"/>
      <c r="I19" s="798"/>
      <c r="J19" s="798"/>
      <c r="K19" s="798"/>
      <c r="L19" s="798"/>
      <c r="M19" s="798"/>
    </row>
    <row r="20" spans="1:14" x14ac:dyDescent="0.25">
      <c r="A20" s="798"/>
      <c r="B20" s="798" t="s">
        <v>7296</v>
      </c>
      <c r="C20" s="798"/>
      <c r="D20" s="798"/>
      <c r="E20" s="798"/>
      <c r="F20" s="798"/>
      <c r="G20" s="798"/>
      <c r="H20" s="798"/>
      <c r="I20" s="798"/>
      <c r="J20" s="798"/>
      <c r="K20" s="798"/>
      <c r="L20" s="798"/>
      <c r="M20" s="798"/>
    </row>
    <row r="21" spans="1:14" x14ac:dyDescent="0.25">
      <c r="A21" s="798"/>
      <c r="B21" s="798"/>
      <c r="C21" s="798"/>
      <c r="D21" s="798"/>
      <c r="E21" s="798"/>
      <c r="F21" s="798"/>
      <c r="G21" s="798"/>
      <c r="H21" s="798"/>
      <c r="I21" s="798"/>
      <c r="J21" s="798"/>
      <c r="K21" s="798"/>
      <c r="L21" s="798"/>
      <c r="M21" s="798"/>
    </row>
    <row r="22" spans="1:14" x14ac:dyDescent="0.25">
      <c r="A22" s="798"/>
      <c r="B22" s="803" t="s">
        <v>7297</v>
      </c>
      <c r="C22" s="798"/>
      <c r="D22" s="798"/>
      <c r="E22" s="798"/>
      <c r="F22" s="798"/>
      <c r="G22" s="798"/>
      <c r="H22" s="798"/>
      <c r="I22" s="798"/>
      <c r="J22" s="798"/>
      <c r="K22" s="798"/>
      <c r="L22" s="798"/>
      <c r="M22" s="798"/>
    </row>
    <row r="23" spans="1:14" x14ac:dyDescent="0.25">
      <c r="A23" s="798"/>
      <c r="B23" s="798" t="s">
        <v>7298</v>
      </c>
      <c r="C23" s="798"/>
      <c r="D23" s="798"/>
      <c r="E23" s="798"/>
      <c r="F23" s="798"/>
      <c r="G23" s="798"/>
      <c r="H23" s="798"/>
      <c r="I23" s="798"/>
      <c r="J23" s="798"/>
      <c r="K23" s="798"/>
      <c r="L23" s="798"/>
      <c r="M23" s="798"/>
    </row>
    <row r="24" spans="1:14" x14ac:dyDescent="0.25">
      <c r="A24" s="798"/>
      <c r="B24" s="798" t="s">
        <v>7299</v>
      </c>
      <c r="C24" s="798"/>
      <c r="D24" s="798"/>
      <c r="E24" s="798"/>
      <c r="F24" s="798"/>
      <c r="G24" s="798"/>
      <c r="H24" s="798"/>
      <c r="I24" s="798"/>
      <c r="J24" s="798"/>
      <c r="K24" s="798"/>
      <c r="L24" s="798"/>
      <c r="M24" s="798"/>
    </row>
    <row r="25" spans="1:14" x14ac:dyDescent="0.25">
      <c r="A25" s="798"/>
      <c r="B25" s="798"/>
      <c r="C25" s="798"/>
      <c r="D25" s="798"/>
      <c r="E25" s="798"/>
      <c r="F25" s="798"/>
      <c r="G25" s="798"/>
      <c r="H25" s="798"/>
      <c r="I25" s="798"/>
      <c r="J25" s="798"/>
      <c r="K25" s="798"/>
      <c r="L25" s="798"/>
      <c r="M25" s="798"/>
    </row>
    <row r="26" spans="1:14" x14ac:dyDescent="0.25">
      <c r="A26" s="798"/>
      <c r="B26" s="803" t="s">
        <v>7300</v>
      </c>
      <c r="C26" s="798"/>
      <c r="D26" s="798"/>
      <c r="E26" s="798"/>
      <c r="F26" s="798"/>
      <c r="G26" s="798"/>
      <c r="H26" s="798"/>
      <c r="I26" s="798"/>
      <c r="J26" s="798"/>
      <c r="K26" s="798"/>
      <c r="L26" s="798"/>
      <c r="M26" s="798"/>
      <c r="N26" s="408"/>
    </row>
    <row r="27" spans="1:14" x14ac:dyDescent="0.25">
      <c r="A27" s="798"/>
      <c r="B27" s="798" t="s">
        <v>7301</v>
      </c>
      <c r="C27" s="798"/>
      <c r="D27" s="798"/>
      <c r="E27" s="798"/>
      <c r="F27" s="798"/>
      <c r="G27" s="798"/>
      <c r="H27" s="798"/>
      <c r="I27" s="798"/>
      <c r="J27" s="798"/>
      <c r="K27" s="798"/>
      <c r="L27" s="798"/>
      <c r="M27" s="798"/>
      <c r="N27" s="410"/>
    </row>
    <row r="28" spans="1:14" x14ac:dyDescent="0.25">
      <c r="A28" s="798"/>
      <c r="B28" s="798" t="s">
        <v>7302</v>
      </c>
      <c r="C28" s="798"/>
      <c r="D28" s="798"/>
      <c r="E28" s="798"/>
      <c r="F28" s="798"/>
      <c r="G28" s="798"/>
      <c r="H28" s="798"/>
      <c r="I28" s="798"/>
      <c r="J28" s="798"/>
      <c r="K28" s="798"/>
      <c r="L28" s="798"/>
      <c r="M28" s="798"/>
    </row>
    <row r="29" spans="1:14" x14ac:dyDescent="0.25">
      <c r="A29" s="798"/>
      <c r="B29" s="798" t="s">
        <v>7303</v>
      </c>
      <c r="C29" s="798"/>
      <c r="D29" s="798"/>
      <c r="E29" s="798"/>
      <c r="F29" s="798"/>
      <c r="G29" s="798"/>
      <c r="H29" s="798"/>
      <c r="I29" s="798"/>
      <c r="J29" s="798"/>
      <c r="K29" s="798"/>
      <c r="L29" s="798"/>
      <c r="M29" s="798"/>
      <c r="N29" s="407"/>
    </row>
    <row r="30" spans="1:14" x14ac:dyDescent="0.25">
      <c r="A30" s="798"/>
      <c r="B30" s="798" t="s">
        <v>7304</v>
      </c>
      <c r="C30" s="798"/>
      <c r="D30" s="798"/>
      <c r="E30" s="798"/>
      <c r="F30" s="798"/>
      <c r="G30" s="798"/>
      <c r="H30" s="798"/>
      <c r="I30" s="798"/>
      <c r="J30" s="798"/>
      <c r="K30" s="798"/>
      <c r="L30" s="798"/>
      <c r="M30" s="798"/>
      <c r="N30" s="409"/>
    </row>
    <row r="31" spans="1:14" x14ac:dyDescent="0.25">
      <c r="A31" s="798"/>
      <c r="B31" s="798"/>
      <c r="C31" s="798"/>
      <c r="D31" s="798"/>
      <c r="E31" s="798"/>
      <c r="F31" s="798"/>
      <c r="G31" s="798"/>
      <c r="H31" s="798"/>
      <c r="I31" s="798"/>
      <c r="J31" s="798"/>
      <c r="K31" s="798"/>
      <c r="L31" s="798"/>
      <c r="M31" s="798"/>
      <c r="N31" s="407"/>
    </row>
    <row r="32" spans="1:14" x14ac:dyDescent="0.25">
      <c r="A32" s="798"/>
      <c r="B32" s="798" t="s">
        <v>7305</v>
      </c>
      <c r="C32" s="798"/>
      <c r="D32" s="798"/>
      <c r="E32" s="798"/>
      <c r="F32" s="798"/>
      <c r="G32" s="798"/>
      <c r="H32" s="798"/>
      <c r="I32" s="798"/>
      <c r="J32" s="798"/>
      <c r="K32" s="798"/>
      <c r="L32" s="798"/>
      <c r="M32" s="798"/>
      <c r="N32" s="407"/>
    </row>
    <row r="33" spans="1:14" x14ac:dyDescent="0.25">
      <c r="A33" s="798"/>
      <c r="B33" s="798" t="s">
        <v>7306</v>
      </c>
      <c r="C33" s="798"/>
      <c r="D33" s="798"/>
      <c r="E33" s="798"/>
      <c r="F33" s="798"/>
      <c r="G33" s="798"/>
      <c r="H33" s="798"/>
      <c r="I33" s="798"/>
      <c r="J33" s="798"/>
      <c r="K33" s="798"/>
      <c r="L33" s="798"/>
      <c r="M33" s="798"/>
      <c r="N33" s="407"/>
    </row>
    <row r="34" spans="1:14" x14ac:dyDescent="0.25">
      <c r="A34" s="798"/>
      <c r="B34" s="798"/>
      <c r="C34" s="798"/>
      <c r="D34" s="798"/>
      <c r="E34" s="798"/>
      <c r="F34" s="798"/>
      <c r="G34" s="798"/>
      <c r="H34" s="798"/>
      <c r="I34" s="798"/>
      <c r="J34" s="798"/>
      <c r="K34" s="798"/>
      <c r="L34" s="798"/>
      <c r="M34" s="798"/>
      <c r="N34" s="407"/>
    </row>
    <row r="35" spans="1:14" x14ac:dyDescent="0.25">
      <c r="A35" s="798"/>
      <c r="B35" s="803" t="s">
        <v>7307</v>
      </c>
      <c r="C35" s="798"/>
      <c r="D35" s="798"/>
      <c r="E35" s="798"/>
      <c r="F35" s="798"/>
      <c r="G35" s="798"/>
      <c r="H35" s="798"/>
      <c r="I35" s="798"/>
      <c r="J35" s="798"/>
      <c r="K35" s="798"/>
      <c r="L35" s="798"/>
      <c r="M35" s="798"/>
      <c r="N35" s="407"/>
    </row>
    <row r="36" spans="1:14" x14ac:dyDescent="0.25">
      <c r="A36" s="798"/>
      <c r="B36" s="798" t="s">
        <v>7308</v>
      </c>
      <c r="C36" s="798"/>
      <c r="D36" s="798"/>
      <c r="E36" s="798"/>
      <c r="F36" s="798"/>
      <c r="G36" s="798"/>
      <c r="H36" s="798"/>
      <c r="I36" s="798"/>
      <c r="J36" s="798"/>
      <c r="K36" s="798"/>
      <c r="L36" s="798"/>
      <c r="M36" s="798"/>
      <c r="N36" s="407"/>
    </row>
    <row r="37" spans="1:14" x14ac:dyDescent="0.25">
      <c r="A37" s="798"/>
      <c r="B37" s="798" t="s">
        <v>7309</v>
      </c>
      <c r="C37" s="798"/>
      <c r="D37" s="798"/>
      <c r="E37" s="798"/>
      <c r="F37" s="798"/>
      <c r="G37" s="798"/>
      <c r="H37" s="798"/>
      <c r="I37" s="798"/>
      <c r="J37" s="798"/>
      <c r="K37" s="798"/>
      <c r="L37" s="798"/>
      <c r="M37" s="798"/>
      <c r="N37" s="407"/>
    </row>
    <row r="38" spans="1:14" x14ac:dyDescent="0.25">
      <c r="A38" s="798"/>
      <c r="B38" s="798"/>
      <c r="C38" s="798"/>
      <c r="D38" s="798"/>
      <c r="E38" s="798"/>
      <c r="F38" s="798"/>
      <c r="G38" s="798"/>
      <c r="H38" s="798"/>
      <c r="I38" s="798"/>
      <c r="J38" s="798"/>
      <c r="K38" s="798"/>
      <c r="L38" s="798"/>
      <c r="M38" s="798"/>
      <c r="N38" s="407"/>
    </row>
    <row r="39" spans="1:14" x14ac:dyDescent="0.25">
      <c r="A39" s="798"/>
      <c r="B39" s="803" t="s">
        <v>7310</v>
      </c>
      <c r="C39" s="798"/>
      <c r="D39" s="798"/>
      <c r="E39" s="798"/>
      <c r="F39" s="798"/>
      <c r="G39" s="798"/>
      <c r="H39" s="798"/>
      <c r="I39" s="798"/>
      <c r="J39" s="798"/>
      <c r="K39" s="798"/>
      <c r="L39" s="798"/>
      <c r="M39" s="798"/>
      <c r="N39" s="409"/>
    </row>
    <row r="40" spans="1:14" x14ac:dyDescent="0.25">
      <c r="A40" s="798"/>
      <c r="B40" s="798"/>
      <c r="C40" s="798"/>
      <c r="D40" s="798"/>
      <c r="E40" s="798"/>
      <c r="F40" s="798"/>
      <c r="G40" s="798"/>
      <c r="H40" s="798"/>
      <c r="I40" s="798"/>
      <c r="J40" s="798"/>
      <c r="K40" s="798"/>
      <c r="L40" s="798"/>
      <c r="M40" s="798"/>
      <c r="N40" s="408"/>
    </row>
    <row r="41" spans="1:14" x14ac:dyDescent="0.25">
      <c r="A41" s="798"/>
      <c r="B41" s="803" t="s">
        <v>7311</v>
      </c>
      <c r="C41" s="798"/>
      <c r="D41" s="798"/>
      <c r="E41" s="798"/>
      <c r="F41" s="798"/>
      <c r="G41" s="798"/>
      <c r="H41" s="798"/>
      <c r="I41" s="798"/>
      <c r="J41" s="798"/>
      <c r="K41" s="798"/>
      <c r="L41" s="798"/>
      <c r="M41" s="798"/>
      <c r="N41" s="407"/>
    </row>
    <row r="42" spans="1:14" x14ac:dyDescent="0.25">
      <c r="A42" s="798"/>
      <c r="B42" s="798" t="s">
        <v>7312</v>
      </c>
      <c r="C42" s="798"/>
      <c r="D42" s="798"/>
      <c r="E42" s="798"/>
      <c r="F42" s="798"/>
      <c r="G42" s="798"/>
      <c r="H42" s="798"/>
      <c r="I42" s="798"/>
      <c r="J42" s="798"/>
      <c r="K42" s="798"/>
      <c r="L42" s="798"/>
      <c r="M42" s="798"/>
      <c r="N42" s="409"/>
    </row>
    <row r="43" spans="1:14" x14ac:dyDescent="0.25">
      <c r="A43" s="798"/>
      <c r="B43" s="798"/>
      <c r="C43" s="804" t="s">
        <v>7313</v>
      </c>
      <c r="D43" s="798"/>
      <c r="E43" s="798"/>
      <c r="F43" s="798"/>
      <c r="G43" s="798"/>
      <c r="H43" s="798"/>
      <c r="I43" s="798"/>
      <c r="J43" s="798"/>
      <c r="K43" s="798"/>
      <c r="L43" s="798"/>
      <c r="M43" s="798"/>
      <c r="N43" s="407"/>
    </row>
    <row r="44" spans="1:14" x14ac:dyDescent="0.25">
      <c r="A44" s="798"/>
      <c r="B44" s="798"/>
      <c r="C44" s="805" t="s">
        <v>7314</v>
      </c>
      <c r="D44" s="798"/>
      <c r="E44" s="798"/>
      <c r="F44" s="798"/>
      <c r="G44" s="798"/>
      <c r="H44" s="798"/>
      <c r="I44" s="798"/>
      <c r="J44" s="798"/>
      <c r="K44" s="798"/>
      <c r="L44" s="798"/>
      <c r="M44" s="798"/>
      <c r="N44" s="409"/>
    </row>
    <row r="45" spans="1:14" x14ac:dyDescent="0.25">
      <c r="A45" s="798"/>
      <c r="B45" s="798"/>
      <c r="C45" s="805" t="s">
        <v>7315</v>
      </c>
      <c r="D45" s="798"/>
      <c r="E45" s="798"/>
      <c r="F45" s="798"/>
      <c r="G45" s="798"/>
      <c r="H45" s="798"/>
      <c r="I45" s="798"/>
      <c r="J45" s="798"/>
      <c r="K45" s="798"/>
      <c r="L45" s="798"/>
      <c r="M45" s="798"/>
      <c r="N45" s="408"/>
    </row>
    <row r="46" spans="1:14" x14ac:dyDescent="0.25">
      <c r="A46" s="798"/>
      <c r="B46" s="798"/>
      <c r="C46" s="805" t="s">
        <v>7316</v>
      </c>
      <c r="D46" s="798"/>
      <c r="E46" s="798"/>
      <c r="F46" s="798"/>
      <c r="G46" s="798"/>
      <c r="H46" s="798"/>
      <c r="I46" s="798"/>
      <c r="J46" s="798"/>
      <c r="K46" s="798"/>
      <c r="L46" s="798"/>
      <c r="M46" s="798"/>
      <c r="N46" s="407"/>
    </row>
    <row r="47" spans="1:14" x14ac:dyDescent="0.25">
      <c r="A47" s="798"/>
      <c r="B47" s="798"/>
      <c r="C47" s="805" t="s">
        <v>7317</v>
      </c>
      <c r="D47" s="798"/>
      <c r="E47" s="798"/>
      <c r="F47" s="798"/>
      <c r="G47" s="798"/>
      <c r="H47" s="798"/>
      <c r="I47" s="798"/>
      <c r="J47" s="798"/>
      <c r="K47" s="798"/>
      <c r="L47" s="798"/>
      <c r="M47" s="798"/>
      <c r="N47" s="409"/>
    </row>
    <row r="48" spans="1:14" x14ac:dyDescent="0.25">
      <c r="A48" s="798"/>
      <c r="B48" s="798"/>
      <c r="C48" s="804" t="s">
        <v>7318</v>
      </c>
      <c r="D48" s="798"/>
      <c r="E48" s="798"/>
      <c r="F48" s="798"/>
      <c r="G48" s="798"/>
      <c r="H48" s="798"/>
      <c r="I48" s="798"/>
      <c r="J48" s="798"/>
      <c r="K48" s="798"/>
      <c r="L48" s="798"/>
      <c r="M48" s="798"/>
      <c r="N48" s="407"/>
    </row>
    <row r="49" spans="1:14" x14ac:dyDescent="0.25">
      <c r="A49" s="798"/>
      <c r="B49" s="798"/>
      <c r="C49" s="805" t="s">
        <v>7319</v>
      </c>
      <c r="D49" s="798"/>
      <c r="E49" s="798"/>
      <c r="F49" s="798"/>
      <c r="G49" s="798"/>
      <c r="H49" s="798"/>
      <c r="I49" s="798"/>
      <c r="J49" s="798"/>
      <c r="K49" s="798"/>
      <c r="L49" s="798"/>
      <c r="M49" s="798"/>
      <c r="N49" s="409"/>
    </row>
    <row r="50" spans="1:14" x14ac:dyDescent="0.25">
      <c r="A50" s="798"/>
      <c r="B50" s="798"/>
      <c r="C50" s="805" t="s">
        <v>7320</v>
      </c>
      <c r="D50" s="798"/>
      <c r="E50" s="798"/>
      <c r="F50" s="798"/>
      <c r="G50" s="798"/>
      <c r="H50" s="798"/>
      <c r="I50" s="798"/>
      <c r="J50" s="798"/>
      <c r="K50" s="798"/>
      <c r="L50" s="798"/>
      <c r="M50" s="798"/>
      <c r="N50" s="408"/>
    </row>
    <row r="51" spans="1:14" x14ac:dyDescent="0.25">
      <c r="A51" s="798"/>
      <c r="B51" s="798"/>
      <c r="C51" s="805" t="s">
        <v>7321</v>
      </c>
      <c r="D51" s="798"/>
      <c r="E51" s="798"/>
      <c r="F51" s="798"/>
      <c r="G51" s="798"/>
      <c r="H51" s="798"/>
      <c r="I51" s="798"/>
      <c r="J51" s="798"/>
      <c r="K51" s="798"/>
      <c r="L51" s="798"/>
      <c r="M51" s="798"/>
      <c r="N51" s="407"/>
    </row>
    <row r="52" spans="1:14" x14ac:dyDescent="0.25">
      <c r="A52" s="798"/>
      <c r="B52" s="798"/>
      <c r="C52" s="805" t="s">
        <v>7322</v>
      </c>
      <c r="D52" s="798"/>
      <c r="E52" s="798"/>
      <c r="F52" s="798"/>
      <c r="G52" s="798"/>
      <c r="H52" s="798"/>
      <c r="I52" s="798"/>
      <c r="J52" s="798"/>
      <c r="K52" s="798"/>
      <c r="L52" s="798"/>
      <c r="M52" s="798"/>
    </row>
    <row r="53" spans="1:14" x14ac:dyDescent="0.25">
      <c r="A53" s="798"/>
      <c r="B53" s="798"/>
      <c r="C53" s="798"/>
      <c r="D53" s="798"/>
      <c r="E53" s="798"/>
      <c r="F53" s="798"/>
      <c r="G53" s="798"/>
      <c r="H53" s="798"/>
      <c r="I53" s="798"/>
      <c r="J53" s="798"/>
      <c r="K53" s="798"/>
      <c r="L53" s="798"/>
      <c r="M53" s="798"/>
    </row>
    <row r="54" spans="1:14" ht="20.399999999999999" x14ac:dyDescent="0.25">
      <c r="A54" s="798"/>
      <c r="B54" s="803" t="s">
        <v>7323</v>
      </c>
      <c r="C54" s="798"/>
      <c r="D54" s="798"/>
      <c r="E54" s="798"/>
      <c r="F54" s="798"/>
      <c r="G54" s="798"/>
      <c r="H54" s="798"/>
      <c r="I54" s="798"/>
      <c r="J54" s="798"/>
      <c r="K54" s="798"/>
      <c r="L54" s="798"/>
      <c r="M54" s="798"/>
      <c r="N54" s="406"/>
    </row>
    <row r="55" spans="1:14" x14ac:dyDescent="0.25">
      <c r="A55" s="798"/>
      <c r="B55" s="798" t="s">
        <v>7324</v>
      </c>
      <c r="C55" s="798"/>
      <c r="D55" s="798"/>
      <c r="E55" s="798"/>
      <c r="F55" s="798"/>
      <c r="G55" s="798"/>
      <c r="H55" s="798"/>
      <c r="I55" s="798"/>
      <c r="J55" s="798"/>
      <c r="K55" s="798"/>
      <c r="L55" s="798"/>
      <c r="M55" s="798"/>
      <c r="N55" s="405"/>
    </row>
    <row r="56" spans="1:14" x14ac:dyDescent="0.25">
      <c r="A56" s="798"/>
      <c r="B56" s="798"/>
      <c r="C56" s="798"/>
      <c r="D56" s="798"/>
      <c r="E56" s="798"/>
      <c r="F56" s="798"/>
      <c r="G56" s="798"/>
      <c r="H56" s="798"/>
      <c r="I56" s="798"/>
      <c r="J56" s="798"/>
      <c r="K56" s="798"/>
      <c r="L56" s="798"/>
      <c r="M56" s="798"/>
    </row>
    <row r="57" spans="1:14" x14ac:dyDescent="0.25">
      <c r="A57" s="798"/>
      <c r="B57" s="803" t="s">
        <v>7325</v>
      </c>
      <c r="C57" s="798"/>
      <c r="D57" s="798"/>
      <c r="E57" s="798"/>
      <c r="F57" s="798"/>
      <c r="G57" s="798"/>
      <c r="H57" s="798"/>
      <c r="I57" s="798"/>
      <c r="J57" s="798"/>
      <c r="K57" s="798"/>
      <c r="L57" s="798"/>
      <c r="M57" s="798"/>
    </row>
    <row r="58" spans="1:14" x14ac:dyDescent="0.25">
      <c r="A58" s="798"/>
      <c r="B58" s="798" t="s">
        <v>7326</v>
      </c>
      <c r="C58" s="798"/>
      <c r="D58" s="798"/>
      <c r="E58" s="798"/>
      <c r="F58" s="798"/>
      <c r="G58" s="798"/>
      <c r="H58" s="798"/>
      <c r="I58" s="798"/>
      <c r="J58" s="798"/>
      <c r="K58" s="798"/>
      <c r="L58" s="798"/>
      <c r="M58" s="798"/>
    </row>
    <row r="59" spans="1:14" x14ac:dyDescent="0.25">
      <c r="A59" s="798"/>
      <c r="B59" s="798"/>
      <c r="C59" s="798"/>
      <c r="D59" s="798"/>
      <c r="E59" s="798"/>
      <c r="F59" s="798"/>
      <c r="G59" s="798"/>
      <c r="H59" s="798"/>
      <c r="I59" s="798"/>
      <c r="J59" s="798"/>
      <c r="K59" s="798"/>
      <c r="L59" s="798"/>
      <c r="M59" s="798"/>
    </row>
    <row r="60" spans="1:14" x14ac:dyDescent="0.25">
      <c r="A60" s="798"/>
      <c r="B60" s="803" t="s">
        <v>7327</v>
      </c>
      <c r="C60" s="798"/>
      <c r="D60" s="798"/>
      <c r="E60" s="798"/>
      <c r="F60" s="798"/>
      <c r="G60" s="798"/>
      <c r="H60" s="798"/>
      <c r="I60" s="798"/>
      <c r="J60" s="798"/>
      <c r="K60" s="798"/>
      <c r="L60" s="798"/>
      <c r="M60" s="798"/>
    </row>
    <row r="61" spans="1:14" x14ac:dyDescent="0.25">
      <c r="A61" s="798"/>
      <c r="B61" s="798" t="s">
        <v>7328</v>
      </c>
      <c r="C61" s="798"/>
      <c r="D61" s="798"/>
      <c r="E61" s="798"/>
      <c r="F61" s="798"/>
      <c r="G61" s="798"/>
      <c r="H61" s="798"/>
      <c r="I61" s="798"/>
      <c r="J61" s="798"/>
      <c r="K61" s="798"/>
      <c r="L61" s="798"/>
      <c r="M61" s="798"/>
    </row>
    <row r="62" spans="1:14" x14ac:dyDescent="0.25">
      <c r="A62" s="798"/>
      <c r="B62" s="798"/>
      <c r="C62" s="798"/>
      <c r="D62" s="798"/>
      <c r="E62" s="798"/>
      <c r="F62" s="798"/>
      <c r="G62" s="798"/>
      <c r="H62" s="798"/>
      <c r="I62" s="798"/>
      <c r="J62" s="798"/>
      <c r="K62" s="798"/>
      <c r="L62" s="798"/>
      <c r="M62" s="798"/>
    </row>
    <row r="63" spans="1:14" x14ac:dyDescent="0.25">
      <c r="A63" s="798"/>
      <c r="B63" s="798" t="s">
        <v>7329</v>
      </c>
      <c r="C63" s="798"/>
      <c r="D63" s="798"/>
      <c r="E63" s="798"/>
      <c r="F63" s="798"/>
      <c r="G63" s="798"/>
      <c r="H63" s="798"/>
      <c r="I63" s="798"/>
      <c r="J63" s="798"/>
      <c r="K63" s="798"/>
      <c r="L63" s="798"/>
      <c r="M63" s="798"/>
    </row>
    <row r="64" spans="1:14" x14ac:dyDescent="0.25">
      <c r="A64" s="798"/>
      <c r="B64" s="798"/>
      <c r="C64" s="798"/>
      <c r="D64" s="798"/>
      <c r="E64" s="798"/>
      <c r="F64" s="798"/>
      <c r="G64" s="798"/>
      <c r="H64" s="798"/>
      <c r="I64" s="798"/>
      <c r="J64" s="798"/>
      <c r="K64" s="798"/>
      <c r="L64" s="798"/>
      <c r="M64" s="798"/>
    </row>
    <row r="65" spans="1:13" x14ac:dyDescent="0.25">
      <c r="A65" s="798"/>
      <c r="B65" s="798" t="s">
        <v>7330</v>
      </c>
      <c r="C65" s="798"/>
      <c r="D65" s="798"/>
      <c r="E65" s="798"/>
      <c r="F65" s="798"/>
      <c r="G65" s="798"/>
      <c r="H65" s="798"/>
      <c r="I65" s="798"/>
      <c r="J65" s="798"/>
      <c r="K65" s="798"/>
      <c r="L65" s="798"/>
      <c r="M65" s="798"/>
    </row>
    <row r="66" spans="1:13" x14ac:dyDescent="0.25">
      <c r="A66" s="798"/>
      <c r="B66" s="798" t="s">
        <v>7331</v>
      </c>
      <c r="C66" s="798"/>
      <c r="D66" s="798"/>
      <c r="E66" s="798"/>
      <c r="F66" s="798"/>
      <c r="G66" s="798"/>
      <c r="H66" s="798"/>
      <c r="I66" s="798"/>
      <c r="J66" s="798"/>
      <c r="K66" s="798"/>
      <c r="L66" s="798"/>
      <c r="M66" s="798"/>
    </row>
    <row r="67" spans="1:13" x14ac:dyDescent="0.25">
      <c r="A67" s="798"/>
      <c r="B67" s="798" t="s">
        <v>7332</v>
      </c>
      <c r="C67" s="798"/>
      <c r="D67" s="798"/>
      <c r="E67" s="798"/>
      <c r="F67" s="798"/>
      <c r="G67" s="798"/>
      <c r="H67" s="798"/>
      <c r="I67" s="798"/>
      <c r="J67" s="798"/>
      <c r="K67" s="798"/>
      <c r="L67" s="798"/>
      <c r="M67" s="798"/>
    </row>
    <row r="68" spans="1:13" x14ac:dyDescent="0.25">
      <c r="A68" s="798"/>
      <c r="B68" s="798"/>
      <c r="C68" s="798"/>
      <c r="D68" s="798"/>
      <c r="E68" s="798"/>
      <c r="F68" s="798"/>
      <c r="G68" s="798"/>
      <c r="H68" s="798"/>
      <c r="I68" s="798"/>
      <c r="J68" s="798"/>
      <c r="K68" s="798"/>
      <c r="L68" s="798"/>
      <c r="M68" s="798"/>
    </row>
    <row r="69" spans="1:13" x14ac:dyDescent="0.25">
      <c r="A69" s="798"/>
      <c r="B69" s="798" t="s">
        <v>7333</v>
      </c>
      <c r="C69" s="798"/>
      <c r="D69" s="798"/>
      <c r="E69" s="798"/>
      <c r="F69" s="798"/>
      <c r="G69" s="798"/>
      <c r="H69" s="798"/>
      <c r="I69" s="798"/>
      <c r="J69" s="798"/>
      <c r="K69" s="798"/>
      <c r="L69" s="798"/>
      <c r="M69" s="798"/>
    </row>
    <row r="70" spans="1:13" x14ac:dyDescent="0.25">
      <c r="A70" s="798"/>
      <c r="B70" s="798" t="s">
        <v>7334</v>
      </c>
      <c r="C70" s="798"/>
      <c r="D70" s="798"/>
      <c r="E70" s="798"/>
      <c r="F70" s="798"/>
      <c r="G70" s="798"/>
      <c r="H70" s="798"/>
      <c r="I70" s="798"/>
      <c r="J70" s="798"/>
      <c r="K70" s="798"/>
      <c r="L70" s="798"/>
      <c r="M70" s="798"/>
    </row>
    <row r="71" spans="1:13" x14ac:dyDescent="0.25">
      <c r="A71" s="798"/>
      <c r="B71" s="798" t="s">
        <v>7335</v>
      </c>
      <c r="C71" s="798"/>
      <c r="D71" s="798"/>
      <c r="E71" s="798"/>
      <c r="F71" s="798"/>
      <c r="G71" s="798"/>
      <c r="H71" s="798"/>
      <c r="I71" s="798"/>
      <c r="J71" s="798"/>
      <c r="K71" s="798"/>
      <c r="L71" s="798"/>
      <c r="M71" s="798"/>
    </row>
    <row r="72" spans="1:13" x14ac:dyDescent="0.25">
      <c r="A72" s="798"/>
      <c r="B72" s="798"/>
      <c r="C72" s="798"/>
      <c r="D72" s="798"/>
      <c r="E72" s="798"/>
      <c r="F72" s="798"/>
      <c r="G72" s="798"/>
      <c r="H72" s="798"/>
      <c r="I72" s="798"/>
      <c r="J72" s="798"/>
      <c r="K72" s="798"/>
      <c r="L72" s="798"/>
      <c r="M72" s="798"/>
    </row>
    <row r="73" spans="1:13" x14ac:dyDescent="0.25">
      <c r="A73" s="798"/>
      <c r="B73" s="798" t="s">
        <v>7336</v>
      </c>
      <c r="C73" s="798"/>
      <c r="D73" s="798"/>
      <c r="E73" s="798"/>
      <c r="F73" s="798"/>
      <c r="G73" s="798"/>
      <c r="H73" s="798"/>
      <c r="I73" s="798"/>
      <c r="J73" s="798"/>
      <c r="K73" s="798"/>
      <c r="L73" s="798"/>
      <c r="M73" s="798"/>
    </row>
    <row r="74" spans="1:13" x14ac:dyDescent="0.25">
      <c r="A74" s="798"/>
      <c r="B74" s="798" t="s">
        <v>7337</v>
      </c>
      <c r="C74" s="798"/>
      <c r="D74" s="798"/>
      <c r="E74" s="798"/>
      <c r="F74" s="798"/>
      <c r="G74" s="798"/>
      <c r="H74" s="798"/>
      <c r="I74" s="798"/>
      <c r="J74" s="798"/>
      <c r="K74" s="798"/>
      <c r="L74" s="798"/>
      <c r="M74" s="798"/>
    </row>
    <row r="75" spans="1:13" x14ac:dyDescent="0.25">
      <c r="A75" s="798"/>
      <c r="B75" s="798" t="s">
        <v>7338</v>
      </c>
      <c r="C75" s="798"/>
      <c r="D75" s="798"/>
      <c r="E75" s="798"/>
      <c r="F75" s="798"/>
      <c r="G75" s="798"/>
      <c r="H75" s="798"/>
      <c r="I75" s="798"/>
      <c r="J75" s="798"/>
      <c r="K75" s="798"/>
      <c r="L75" s="798"/>
      <c r="M75" s="798"/>
    </row>
    <row r="76" spans="1:13" x14ac:dyDescent="0.25">
      <c r="A76" s="798"/>
      <c r="B76" s="798" t="s">
        <v>7339</v>
      </c>
      <c r="C76" s="798"/>
      <c r="D76" s="798"/>
      <c r="E76" s="798"/>
      <c r="F76" s="798"/>
      <c r="G76" s="798"/>
      <c r="H76" s="798"/>
      <c r="I76" s="798"/>
      <c r="J76" s="798"/>
      <c r="K76" s="798"/>
      <c r="L76" s="798"/>
      <c r="M76" s="798"/>
    </row>
    <row r="77" spans="1:13" x14ac:dyDescent="0.25">
      <c r="A77" s="798"/>
      <c r="B77" s="798" t="s">
        <v>7340</v>
      </c>
      <c r="C77" s="798"/>
      <c r="D77" s="798"/>
      <c r="E77" s="798"/>
      <c r="F77" s="798"/>
      <c r="G77" s="798"/>
      <c r="H77" s="798"/>
      <c r="I77" s="798"/>
      <c r="J77" s="798"/>
      <c r="K77" s="798"/>
      <c r="L77" s="798"/>
      <c r="M77" s="798"/>
    </row>
    <row r="78" spans="1:13" x14ac:dyDescent="0.25">
      <c r="A78" s="798"/>
      <c r="B78" s="798" t="s">
        <v>7341</v>
      </c>
      <c r="C78" s="798"/>
      <c r="D78" s="798"/>
      <c r="E78" s="798"/>
      <c r="F78" s="798"/>
      <c r="G78" s="798"/>
      <c r="H78" s="798"/>
      <c r="I78" s="798"/>
      <c r="J78" s="798"/>
      <c r="K78" s="798"/>
      <c r="L78" s="798"/>
      <c r="M78" s="798"/>
    </row>
    <row r="79" spans="1:13" x14ac:dyDescent="0.25">
      <c r="A79" s="798"/>
      <c r="B79" s="798"/>
      <c r="C79" s="798"/>
      <c r="D79" s="798"/>
      <c r="E79" s="798"/>
      <c r="F79" s="798"/>
      <c r="G79" s="798"/>
      <c r="H79" s="798"/>
      <c r="I79" s="798"/>
      <c r="J79" s="798"/>
      <c r="K79" s="798"/>
      <c r="L79" s="798"/>
      <c r="M79" s="798"/>
    </row>
    <row r="80" spans="1:13" x14ac:dyDescent="0.25">
      <c r="A80" s="798"/>
      <c r="B80" s="798" t="s">
        <v>7342</v>
      </c>
      <c r="C80" s="798"/>
      <c r="D80" s="798"/>
      <c r="E80" s="798"/>
      <c r="F80" s="798"/>
      <c r="G80" s="798"/>
      <c r="H80" s="798"/>
      <c r="I80" s="798"/>
      <c r="J80" s="798"/>
      <c r="K80" s="798"/>
      <c r="L80" s="798"/>
      <c r="M80" s="798"/>
    </row>
    <row r="81" spans="1:13" x14ac:dyDescent="0.25">
      <c r="A81" s="798"/>
      <c r="B81" s="798" t="s">
        <v>7343</v>
      </c>
      <c r="C81" s="798"/>
      <c r="D81" s="798"/>
      <c r="E81" s="798"/>
      <c r="F81" s="798"/>
      <c r="G81" s="798"/>
      <c r="H81" s="798"/>
      <c r="I81" s="798"/>
      <c r="J81" s="798"/>
      <c r="K81" s="798"/>
      <c r="L81" s="798"/>
      <c r="M81" s="798"/>
    </row>
    <row r="82" spans="1:13" x14ac:dyDescent="0.25">
      <c r="A82" s="798"/>
      <c r="B82" s="798" t="s">
        <v>7344</v>
      </c>
      <c r="C82" s="798"/>
      <c r="D82" s="798"/>
      <c r="E82" s="798"/>
      <c r="F82" s="798"/>
      <c r="G82" s="798"/>
      <c r="H82" s="798"/>
      <c r="I82" s="798"/>
      <c r="J82" s="798"/>
      <c r="K82" s="798"/>
      <c r="L82" s="798"/>
      <c r="M82" s="798"/>
    </row>
    <row r="83" spans="1:13" x14ac:dyDescent="0.25">
      <c r="A83" s="798"/>
      <c r="B83" s="798" t="s">
        <v>7345</v>
      </c>
      <c r="C83" s="798"/>
      <c r="D83" s="798"/>
      <c r="E83" s="798"/>
      <c r="F83" s="798"/>
      <c r="G83" s="798"/>
      <c r="H83" s="798"/>
      <c r="I83" s="798"/>
      <c r="J83" s="798"/>
      <c r="K83" s="798"/>
      <c r="L83" s="798"/>
      <c r="M83" s="798"/>
    </row>
    <row r="84" spans="1:13" x14ac:dyDescent="0.25">
      <c r="A84" s="798"/>
      <c r="B84" s="798"/>
      <c r="C84" s="798"/>
      <c r="D84" s="798"/>
      <c r="E84" s="798"/>
      <c r="F84" s="798"/>
      <c r="G84" s="798"/>
      <c r="H84" s="798"/>
      <c r="I84" s="798"/>
      <c r="J84" s="798"/>
      <c r="K84" s="798"/>
      <c r="L84" s="798"/>
      <c r="M84" s="798"/>
    </row>
    <row r="85" spans="1:13" x14ac:dyDescent="0.25">
      <c r="A85" s="798"/>
      <c r="B85" s="803" t="s">
        <v>7346</v>
      </c>
      <c r="C85" s="798"/>
      <c r="D85" s="798"/>
      <c r="E85" s="798"/>
      <c r="F85" s="798"/>
      <c r="G85" s="798"/>
      <c r="H85" s="798"/>
      <c r="I85" s="798"/>
      <c r="J85" s="798"/>
      <c r="K85" s="798"/>
      <c r="L85" s="798"/>
      <c r="M85" s="798"/>
    </row>
    <row r="86" spans="1:13" x14ac:dyDescent="0.25">
      <c r="A86" s="798"/>
      <c r="B86" s="798" t="s">
        <v>7347</v>
      </c>
      <c r="C86" s="798"/>
      <c r="D86" s="798"/>
      <c r="E86" s="798"/>
      <c r="F86" s="798"/>
      <c r="G86" s="798"/>
      <c r="H86" s="798"/>
      <c r="I86" s="798"/>
      <c r="J86" s="798"/>
      <c r="K86" s="798"/>
      <c r="L86" s="798"/>
      <c r="M86" s="798"/>
    </row>
    <row r="87" spans="1:13" x14ac:dyDescent="0.25">
      <c r="A87" s="798"/>
      <c r="B87" s="798" t="s">
        <v>7348</v>
      </c>
      <c r="C87" s="798"/>
      <c r="D87" s="798"/>
      <c r="E87" s="798"/>
      <c r="F87" s="798"/>
      <c r="G87" s="798"/>
      <c r="H87" s="798"/>
      <c r="I87" s="798"/>
      <c r="J87" s="798"/>
      <c r="K87" s="798"/>
      <c r="L87" s="798"/>
      <c r="M87" s="798"/>
    </row>
    <row r="88" spans="1:13" x14ac:dyDescent="0.25">
      <c r="A88" s="798"/>
      <c r="B88" s="798" t="s">
        <v>7349</v>
      </c>
      <c r="C88" s="798"/>
      <c r="D88" s="798"/>
      <c r="E88" s="798"/>
      <c r="F88" s="798"/>
      <c r="G88" s="798"/>
      <c r="H88" s="798"/>
      <c r="I88" s="798"/>
      <c r="J88" s="798"/>
      <c r="K88" s="798"/>
      <c r="L88" s="798"/>
      <c r="M88" s="798"/>
    </row>
    <row r="89" spans="1:13" x14ac:dyDescent="0.25">
      <c r="A89" s="798"/>
      <c r="B89" s="798" t="s">
        <v>7350</v>
      </c>
      <c r="C89" s="798"/>
      <c r="D89" s="798"/>
      <c r="E89" s="798"/>
      <c r="F89" s="798"/>
      <c r="G89" s="798"/>
      <c r="H89" s="798"/>
      <c r="I89" s="798"/>
      <c r="J89" s="798"/>
      <c r="K89" s="798"/>
      <c r="L89" s="798"/>
      <c r="M89" s="798"/>
    </row>
    <row r="90" spans="1:13" x14ac:dyDescent="0.25">
      <c r="A90" s="798"/>
      <c r="B90" s="798"/>
      <c r="C90" s="798"/>
      <c r="D90" s="798"/>
      <c r="E90" s="798"/>
      <c r="F90" s="798"/>
      <c r="G90" s="798"/>
      <c r="H90" s="798"/>
      <c r="I90" s="798"/>
      <c r="J90" s="798"/>
      <c r="K90" s="798"/>
      <c r="L90" s="798"/>
      <c r="M90" s="798"/>
    </row>
    <row r="91" spans="1:13" x14ac:dyDescent="0.25">
      <c r="A91" s="798"/>
      <c r="B91" s="806" t="s">
        <v>7351</v>
      </c>
      <c r="C91" s="798"/>
      <c r="D91" s="798"/>
      <c r="E91" s="798"/>
      <c r="F91" s="798"/>
      <c r="G91" s="798"/>
      <c r="H91" s="798"/>
      <c r="I91" s="798"/>
      <c r="J91" s="798"/>
      <c r="K91" s="798"/>
      <c r="L91" s="798"/>
      <c r="M91" s="798"/>
    </row>
    <row r="92" spans="1:13" x14ac:dyDescent="0.25">
      <c r="A92" s="798"/>
      <c r="B92" s="798"/>
      <c r="C92" s="798"/>
      <c r="D92" s="798"/>
      <c r="E92" s="798"/>
      <c r="F92" s="798"/>
      <c r="G92" s="798"/>
      <c r="H92" s="798"/>
      <c r="I92" s="798"/>
      <c r="J92" s="798"/>
      <c r="K92" s="798"/>
      <c r="L92" s="798"/>
      <c r="M92" s="798"/>
    </row>
    <row r="93" spans="1:13" x14ac:dyDescent="0.25">
      <c r="A93" s="798"/>
      <c r="B93" s="798" t="s">
        <v>7352</v>
      </c>
      <c r="C93" s="798"/>
      <c r="D93" s="798"/>
      <c r="E93" s="798"/>
      <c r="F93" s="798"/>
      <c r="G93" s="798"/>
      <c r="H93" s="798"/>
      <c r="I93" s="798"/>
      <c r="J93" s="798"/>
      <c r="K93" s="798"/>
      <c r="L93" s="798"/>
      <c r="M93" s="798"/>
    </row>
    <row r="94" spans="1:13" x14ac:dyDescent="0.25">
      <c r="A94" s="798"/>
      <c r="B94" s="798" t="s">
        <v>7353</v>
      </c>
      <c r="C94" s="798"/>
      <c r="D94" s="798"/>
      <c r="E94" s="798"/>
      <c r="F94" s="798"/>
      <c r="G94" s="798"/>
      <c r="H94" s="798"/>
      <c r="I94" s="798"/>
      <c r="J94" s="798"/>
      <c r="K94" s="798"/>
      <c r="L94" s="798"/>
      <c r="M94" s="798"/>
    </row>
    <row r="95" spans="1:13" x14ac:dyDescent="0.25">
      <c r="A95" s="798"/>
      <c r="B95" s="798" t="s">
        <v>7354</v>
      </c>
      <c r="C95" s="798"/>
      <c r="D95" s="798"/>
      <c r="E95" s="798"/>
      <c r="F95" s="798"/>
      <c r="G95" s="798"/>
      <c r="H95" s="798"/>
      <c r="I95" s="798"/>
      <c r="J95" s="798"/>
      <c r="K95" s="798"/>
      <c r="L95" s="798"/>
      <c r="M95" s="798"/>
    </row>
    <row r="96" spans="1:13" x14ac:dyDescent="0.25">
      <c r="A96" s="798"/>
      <c r="B96" s="798"/>
      <c r="C96" s="798"/>
      <c r="D96" s="798"/>
      <c r="E96" s="798"/>
      <c r="F96" s="798"/>
      <c r="G96" s="798"/>
      <c r="H96" s="798"/>
      <c r="I96" s="798"/>
      <c r="J96" s="798"/>
      <c r="K96" s="798"/>
      <c r="L96" s="798"/>
      <c r="M96" s="798"/>
    </row>
    <row r="97" spans="1:13" x14ac:dyDescent="0.25">
      <c r="A97" s="798"/>
      <c r="B97" s="798" t="s">
        <v>7355</v>
      </c>
      <c r="C97" s="798"/>
      <c r="D97" s="798"/>
      <c r="E97" s="798"/>
      <c r="F97" s="798"/>
      <c r="G97" s="798"/>
      <c r="H97" s="798"/>
      <c r="I97" s="798"/>
      <c r="J97" s="798"/>
      <c r="K97" s="798"/>
      <c r="L97" s="798"/>
      <c r="M97" s="798"/>
    </row>
    <row r="98" spans="1:13" x14ac:dyDescent="0.25">
      <c r="A98" s="798"/>
      <c r="B98" s="798" t="s">
        <v>7356</v>
      </c>
      <c r="C98" s="798"/>
      <c r="D98" s="798"/>
      <c r="E98" s="798"/>
      <c r="F98" s="798"/>
      <c r="G98" s="798"/>
      <c r="H98" s="798"/>
      <c r="I98" s="798"/>
      <c r="J98" s="798"/>
      <c r="K98" s="798"/>
      <c r="L98" s="798"/>
      <c r="M98" s="798"/>
    </row>
    <row r="99" spans="1:13" x14ac:dyDescent="0.25">
      <c r="A99" s="798"/>
      <c r="B99" s="798" t="s">
        <v>7357</v>
      </c>
      <c r="C99" s="798"/>
      <c r="D99" s="798"/>
      <c r="E99" s="798"/>
      <c r="F99" s="798"/>
      <c r="G99" s="798"/>
      <c r="H99" s="798"/>
      <c r="I99" s="798"/>
      <c r="J99" s="798"/>
      <c r="K99" s="798"/>
      <c r="L99" s="798"/>
      <c r="M99" s="798"/>
    </row>
    <row r="100" spans="1:13" x14ac:dyDescent="0.25">
      <c r="A100" s="798"/>
      <c r="B100" s="798" t="s">
        <v>7358</v>
      </c>
      <c r="C100" s="798"/>
      <c r="D100" s="798"/>
      <c r="E100" s="798"/>
      <c r="F100" s="798"/>
      <c r="G100" s="798"/>
      <c r="H100" s="798"/>
      <c r="I100" s="798"/>
      <c r="J100" s="798"/>
      <c r="K100" s="798"/>
      <c r="L100" s="798"/>
      <c r="M100" s="798"/>
    </row>
    <row r="101" spans="1:13" x14ac:dyDescent="0.25">
      <c r="A101" s="798"/>
      <c r="B101" s="798"/>
      <c r="C101" s="798"/>
      <c r="D101" s="798"/>
      <c r="E101" s="798"/>
      <c r="F101" s="798"/>
      <c r="G101" s="798"/>
      <c r="H101" s="798"/>
      <c r="I101" s="798"/>
      <c r="J101" s="798"/>
      <c r="K101" s="798"/>
      <c r="L101" s="798"/>
      <c r="M101" s="798"/>
    </row>
    <row r="102" spans="1:13" x14ac:dyDescent="0.25">
      <c r="A102" s="798"/>
      <c r="B102" s="798" t="s">
        <v>7359</v>
      </c>
      <c r="C102" s="798"/>
      <c r="D102" s="798"/>
      <c r="E102" s="798"/>
      <c r="F102" s="798"/>
      <c r="G102" s="798"/>
      <c r="H102" s="798"/>
      <c r="I102" s="798"/>
      <c r="J102" s="798"/>
      <c r="K102" s="798"/>
      <c r="L102" s="798"/>
      <c r="M102" s="798"/>
    </row>
    <row r="103" spans="1:13" x14ac:dyDescent="0.25">
      <c r="A103" s="798"/>
      <c r="B103" s="798" t="s">
        <v>7360</v>
      </c>
      <c r="C103" s="798"/>
      <c r="D103" s="798"/>
      <c r="E103" s="798"/>
      <c r="F103" s="798"/>
      <c r="G103" s="798"/>
      <c r="H103" s="798"/>
      <c r="I103" s="798"/>
      <c r="J103" s="798"/>
      <c r="K103" s="798"/>
      <c r="L103" s="798"/>
      <c r="M103" s="798"/>
    </row>
    <row r="104" spans="1:13" x14ac:dyDescent="0.25">
      <c r="A104" s="798"/>
      <c r="B104" s="798" t="s">
        <v>7361</v>
      </c>
      <c r="C104" s="798"/>
      <c r="D104" s="798"/>
      <c r="E104" s="798"/>
      <c r="F104" s="798"/>
      <c r="G104" s="798"/>
      <c r="H104" s="798"/>
      <c r="I104" s="798"/>
      <c r="J104" s="798"/>
      <c r="K104" s="798"/>
      <c r="L104" s="798"/>
      <c r="M104" s="798"/>
    </row>
    <row r="105" spans="1:13" x14ac:dyDescent="0.25">
      <c r="A105" s="798"/>
      <c r="B105" s="798"/>
      <c r="C105" s="798"/>
      <c r="D105" s="798"/>
      <c r="E105" s="798"/>
      <c r="F105" s="798"/>
      <c r="G105" s="798"/>
      <c r="H105" s="798"/>
      <c r="I105" s="798"/>
      <c r="J105" s="798"/>
      <c r="K105" s="798"/>
      <c r="L105" s="798"/>
      <c r="M105" s="798"/>
    </row>
    <row r="106" spans="1:13" x14ac:dyDescent="0.25">
      <c r="A106" s="798"/>
      <c r="B106" s="798" t="s">
        <v>7362</v>
      </c>
      <c r="C106" s="798"/>
      <c r="D106" s="798"/>
      <c r="E106" s="798"/>
      <c r="F106" s="798"/>
      <c r="G106" s="798"/>
      <c r="H106" s="798"/>
      <c r="I106" s="798"/>
      <c r="J106" s="798"/>
      <c r="K106" s="798"/>
      <c r="L106" s="798"/>
      <c r="M106" s="798"/>
    </row>
    <row r="107" spans="1:13" x14ac:dyDescent="0.25">
      <c r="A107" s="798"/>
      <c r="B107" s="798" t="s">
        <v>7363</v>
      </c>
      <c r="C107" s="798"/>
      <c r="D107" s="798"/>
      <c r="E107" s="798"/>
      <c r="F107" s="798"/>
      <c r="G107" s="798"/>
      <c r="H107" s="798"/>
      <c r="I107" s="798"/>
      <c r="J107" s="798"/>
      <c r="K107" s="798"/>
      <c r="L107" s="798"/>
      <c r="M107" s="798"/>
    </row>
    <row r="108" spans="1:13" x14ac:dyDescent="0.25">
      <c r="A108" s="798"/>
      <c r="B108" s="798"/>
      <c r="C108" s="798"/>
      <c r="D108" s="798"/>
      <c r="E108" s="798"/>
      <c r="F108" s="798"/>
      <c r="G108" s="798"/>
      <c r="H108" s="798"/>
      <c r="I108" s="798"/>
      <c r="J108" s="798"/>
      <c r="K108" s="798"/>
      <c r="L108" s="798"/>
      <c r="M108" s="798"/>
    </row>
    <row r="109" spans="1:13" x14ac:dyDescent="0.25">
      <c r="A109" s="798"/>
      <c r="B109" s="806" t="s">
        <v>7364</v>
      </c>
      <c r="C109" s="806"/>
      <c r="D109" s="806"/>
      <c r="E109" s="798"/>
      <c r="F109" s="798"/>
      <c r="G109" s="798"/>
      <c r="H109" s="798"/>
      <c r="I109" s="798"/>
      <c r="J109" s="798"/>
      <c r="K109" s="798"/>
      <c r="L109" s="798"/>
      <c r="M109" s="798"/>
    </row>
    <row r="110" spans="1:13" x14ac:dyDescent="0.25">
      <c r="A110" s="798"/>
      <c r="B110" s="798" t="s">
        <v>7365</v>
      </c>
      <c r="C110" s="798"/>
      <c r="D110" s="798"/>
      <c r="E110" s="798"/>
      <c r="F110" s="798"/>
      <c r="G110" s="798"/>
      <c r="H110" s="798"/>
      <c r="I110" s="798"/>
      <c r="J110" s="798"/>
      <c r="K110" s="798"/>
      <c r="L110" s="798"/>
      <c r="M110" s="798"/>
    </row>
    <row r="111" spans="1:13" x14ac:dyDescent="0.25">
      <c r="A111" s="798"/>
      <c r="B111" s="798" t="s">
        <v>7366</v>
      </c>
      <c r="C111" s="798"/>
      <c r="D111" s="798"/>
      <c r="E111" s="798"/>
      <c r="F111" s="798"/>
      <c r="G111" s="798"/>
      <c r="H111" s="798"/>
      <c r="I111" s="798"/>
      <c r="J111" s="798"/>
      <c r="K111" s="798"/>
      <c r="L111" s="798"/>
      <c r="M111" s="798"/>
    </row>
    <row r="112" spans="1:13" x14ac:dyDescent="0.25">
      <c r="A112" s="798"/>
      <c r="B112" s="798" t="s">
        <v>7367</v>
      </c>
      <c r="C112" s="798"/>
      <c r="D112" s="798"/>
      <c r="E112" s="798"/>
      <c r="F112" s="798"/>
      <c r="G112" s="798"/>
      <c r="H112" s="798"/>
      <c r="I112" s="798"/>
      <c r="J112" s="798"/>
      <c r="K112" s="798"/>
      <c r="L112" s="798"/>
      <c r="M112" s="798"/>
    </row>
    <row r="113" spans="1:13" x14ac:dyDescent="0.25">
      <c r="A113" s="798"/>
      <c r="B113" s="798"/>
      <c r="C113" s="798"/>
      <c r="D113" s="798"/>
      <c r="E113" s="798"/>
      <c r="F113" s="798"/>
      <c r="G113" s="798"/>
      <c r="H113" s="798"/>
      <c r="I113" s="798"/>
      <c r="J113" s="798"/>
      <c r="K113" s="798"/>
      <c r="L113" s="798"/>
      <c r="M113" s="798"/>
    </row>
    <row r="114" spans="1:13" x14ac:dyDescent="0.25">
      <c r="A114" s="798"/>
      <c r="B114" s="798" t="s">
        <v>7368</v>
      </c>
      <c r="C114" s="798"/>
      <c r="D114" s="798"/>
      <c r="E114" s="798"/>
      <c r="F114" s="798"/>
      <c r="G114" s="798"/>
      <c r="H114" s="798"/>
      <c r="I114" s="798"/>
      <c r="J114" s="798"/>
      <c r="K114" s="798"/>
      <c r="L114" s="798"/>
      <c r="M114" s="798"/>
    </row>
    <row r="115" spans="1:13" x14ac:dyDescent="0.25">
      <c r="A115" s="798"/>
      <c r="B115" s="798" t="s">
        <v>7369</v>
      </c>
      <c r="C115" s="798"/>
      <c r="D115" s="798"/>
      <c r="E115" s="798"/>
      <c r="F115" s="798"/>
      <c r="G115" s="798"/>
      <c r="H115" s="798"/>
      <c r="I115" s="798"/>
      <c r="J115" s="798"/>
      <c r="K115" s="798"/>
      <c r="L115" s="798"/>
      <c r="M115" s="798"/>
    </row>
    <row r="116" spans="1:13" x14ac:dyDescent="0.25">
      <c r="A116" s="798"/>
      <c r="B116" s="798" t="s">
        <v>7370</v>
      </c>
      <c r="C116" s="798"/>
      <c r="D116" s="798"/>
      <c r="E116" s="798"/>
      <c r="F116" s="798"/>
      <c r="G116" s="798"/>
      <c r="H116" s="798"/>
      <c r="I116" s="798"/>
      <c r="J116" s="798"/>
      <c r="K116" s="798"/>
      <c r="L116" s="798"/>
      <c r="M116" s="798"/>
    </row>
    <row r="117" spans="1:13" x14ac:dyDescent="0.25">
      <c r="A117" s="798"/>
      <c r="B117" s="798" t="s">
        <v>7371</v>
      </c>
      <c r="C117" s="798"/>
      <c r="D117" s="798"/>
      <c r="E117" s="798"/>
      <c r="F117" s="798"/>
      <c r="G117" s="798"/>
      <c r="H117" s="798"/>
      <c r="I117" s="798"/>
      <c r="J117" s="798"/>
      <c r="K117" s="798"/>
      <c r="L117" s="798"/>
      <c r="M117" s="798"/>
    </row>
    <row r="118" spans="1:13" x14ac:dyDescent="0.25">
      <c r="A118" s="798"/>
      <c r="B118" s="798" t="s">
        <v>7372</v>
      </c>
      <c r="C118" s="798"/>
      <c r="D118" s="798"/>
      <c r="E118" s="798"/>
      <c r="F118" s="798"/>
      <c r="G118" s="798"/>
      <c r="H118" s="798"/>
      <c r="I118" s="798"/>
      <c r="J118" s="798"/>
      <c r="K118" s="798"/>
      <c r="L118" s="798"/>
      <c r="M118" s="798"/>
    </row>
    <row r="119" spans="1:13" x14ac:dyDescent="0.25">
      <c r="A119" s="798"/>
      <c r="B119" s="798" t="s">
        <v>7373</v>
      </c>
      <c r="C119" s="798"/>
      <c r="D119" s="798"/>
      <c r="E119" s="798"/>
      <c r="F119" s="798"/>
      <c r="G119" s="798"/>
      <c r="H119" s="798"/>
      <c r="I119" s="798"/>
      <c r="J119" s="798"/>
      <c r="K119" s="798"/>
      <c r="L119" s="798"/>
      <c r="M119" s="798"/>
    </row>
    <row r="120" spans="1:13" x14ac:dyDescent="0.25">
      <c r="A120" s="798"/>
      <c r="B120" s="798" t="s">
        <v>7374</v>
      </c>
      <c r="C120" s="798"/>
      <c r="D120" s="798"/>
      <c r="E120" s="798"/>
      <c r="F120" s="798"/>
      <c r="G120" s="798"/>
      <c r="H120" s="798"/>
      <c r="I120" s="798"/>
      <c r="J120" s="798"/>
      <c r="K120" s="798"/>
      <c r="L120" s="798"/>
      <c r="M120" s="798"/>
    </row>
    <row r="121" spans="1:13" x14ac:dyDescent="0.25">
      <c r="A121" s="798"/>
      <c r="B121" s="798"/>
      <c r="C121" s="798"/>
      <c r="D121" s="798"/>
      <c r="E121" s="798"/>
      <c r="F121" s="798"/>
      <c r="G121" s="798"/>
      <c r="H121" s="798"/>
      <c r="I121" s="798"/>
      <c r="J121" s="798"/>
      <c r="K121" s="798"/>
      <c r="L121" s="798"/>
      <c r="M121" s="798"/>
    </row>
    <row r="122" spans="1:13" x14ac:dyDescent="0.25">
      <c r="A122" s="798"/>
      <c r="B122" s="798" t="s">
        <v>7375</v>
      </c>
      <c r="C122" s="798"/>
      <c r="D122" s="798"/>
      <c r="E122" s="798"/>
      <c r="F122" s="798"/>
      <c r="G122" s="798"/>
      <c r="H122" s="798"/>
      <c r="I122" s="798"/>
      <c r="J122" s="798"/>
      <c r="K122" s="798"/>
      <c r="L122" s="798"/>
      <c r="M122" s="798"/>
    </row>
    <row r="123" spans="1:13" x14ac:dyDescent="0.25">
      <c r="A123" s="798"/>
      <c r="B123" s="798" t="s">
        <v>7376</v>
      </c>
      <c r="C123" s="798"/>
      <c r="D123" s="798"/>
      <c r="E123" s="798"/>
      <c r="F123" s="798"/>
      <c r="G123" s="798"/>
      <c r="H123" s="798"/>
      <c r="I123" s="798"/>
      <c r="J123" s="798"/>
      <c r="K123" s="798"/>
      <c r="L123" s="798"/>
      <c r="M123" s="798"/>
    </row>
    <row r="124" spans="1:13" x14ac:dyDescent="0.25">
      <c r="A124" s="798"/>
      <c r="B124" s="798" t="s">
        <v>7377</v>
      </c>
      <c r="C124" s="798"/>
      <c r="D124" s="798"/>
      <c r="E124" s="798"/>
      <c r="F124" s="798"/>
      <c r="G124" s="798"/>
      <c r="H124" s="798"/>
      <c r="I124" s="798"/>
      <c r="J124" s="798"/>
      <c r="K124" s="798"/>
      <c r="L124" s="798"/>
      <c r="M124" s="798"/>
    </row>
    <row r="125" spans="1:13" x14ac:dyDescent="0.25">
      <c r="A125" s="798"/>
      <c r="B125" s="798" t="s">
        <v>7378</v>
      </c>
      <c r="C125" s="798"/>
      <c r="D125" s="798"/>
      <c r="E125" s="798"/>
      <c r="F125" s="798"/>
      <c r="G125" s="798"/>
      <c r="H125" s="798"/>
      <c r="I125" s="798"/>
      <c r="J125" s="798"/>
      <c r="K125" s="798"/>
      <c r="L125" s="798"/>
      <c r="M125" s="798"/>
    </row>
    <row r="126" spans="1:13" x14ac:dyDescent="0.25">
      <c r="A126" s="798"/>
      <c r="B126" s="798" t="s">
        <v>7379</v>
      </c>
      <c r="C126" s="798"/>
      <c r="D126" s="798"/>
      <c r="E126" s="798"/>
      <c r="F126" s="798"/>
      <c r="G126" s="798"/>
      <c r="H126" s="798"/>
      <c r="I126" s="798"/>
      <c r="J126" s="798"/>
      <c r="K126" s="798"/>
      <c r="L126" s="798"/>
      <c r="M126" s="798"/>
    </row>
    <row r="127" spans="1:13" x14ac:dyDescent="0.25">
      <c r="A127" s="798"/>
      <c r="B127" s="798"/>
      <c r="C127" s="798"/>
      <c r="D127" s="798"/>
      <c r="E127" s="798"/>
      <c r="F127" s="798"/>
      <c r="G127" s="798"/>
      <c r="H127" s="798"/>
      <c r="I127" s="798"/>
      <c r="J127" s="798"/>
      <c r="K127" s="798"/>
      <c r="L127" s="798"/>
      <c r="M127" s="798"/>
    </row>
    <row r="128" spans="1:13" x14ac:dyDescent="0.25">
      <c r="A128" s="798"/>
      <c r="B128" s="806" t="s">
        <v>7380</v>
      </c>
      <c r="C128" s="806"/>
      <c r="D128" s="806"/>
      <c r="E128" s="806"/>
      <c r="F128" s="798"/>
      <c r="G128" s="798"/>
      <c r="H128" s="798"/>
      <c r="I128" s="798"/>
      <c r="J128" s="798"/>
      <c r="K128" s="798"/>
      <c r="L128" s="798"/>
      <c r="M128" s="798"/>
    </row>
    <row r="129" spans="1:13" x14ac:dyDescent="0.25">
      <c r="A129" s="798"/>
      <c r="B129" s="798" t="s">
        <v>7381</v>
      </c>
      <c r="C129" s="798"/>
      <c r="D129" s="798"/>
      <c r="E129" s="798"/>
      <c r="F129" s="798"/>
      <c r="G129" s="798"/>
      <c r="H129" s="798"/>
      <c r="I129" s="798"/>
      <c r="J129" s="798"/>
      <c r="K129" s="798"/>
      <c r="L129" s="798"/>
      <c r="M129" s="798"/>
    </row>
    <row r="130" spans="1:13" x14ac:dyDescent="0.25">
      <c r="A130" s="798"/>
      <c r="B130" s="798" t="s">
        <v>7382</v>
      </c>
      <c r="C130" s="798"/>
      <c r="D130" s="798"/>
      <c r="E130" s="798"/>
      <c r="F130" s="798"/>
      <c r="G130" s="798"/>
      <c r="H130" s="798"/>
      <c r="I130" s="798"/>
      <c r="J130" s="798"/>
      <c r="K130" s="798"/>
      <c r="L130" s="798"/>
      <c r="M130" s="798"/>
    </row>
    <row r="131" spans="1:13" x14ac:dyDescent="0.25">
      <c r="A131" s="798"/>
      <c r="B131" s="798" t="s">
        <v>7383</v>
      </c>
      <c r="C131" s="798"/>
      <c r="D131" s="798"/>
      <c r="E131" s="798"/>
      <c r="F131" s="798"/>
      <c r="G131" s="798"/>
      <c r="H131" s="798"/>
      <c r="I131" s="798"/>
      <c r="J131" s="798"/>
      <c r="K131" s="798"/>
      <c r="L131" s="798"/>
      <c r="M131" s="798"/>
    </row>
    <row r="132" spans="1:13" x14ac:dyDescent="0.25">
      <c r="A132" s="798"/>
      <c r="B132" s="798" t="s">
        <v>7384</v>
      </c>
      <c r="C132" s="798"/>
      <c r="D132" s="798"/>
      <c r="E132" s="798"/>
      <c r="F132" s="798"/>
      <c r="G132" s="798"/>
      <c r="H132" s="798"/>
      <c r="I132" s="798"/>
      <c r="J132" s="798"/>
      <c r="K132" s="798"/>
      <c r="L132" s="798"/>
      <c r="M132" s="798"/>
    </row>
    <row r="133" spans="1:13" x14ac:dyDescent="0.25">
      <c r="A133" s="798"/>
      <c r="B133" s="798"/>
      <c r="C133" s="798"/>
      <c r="D133" s="798"/>
      <c r="E133" s="798"/>
      <c r="F133" s="798"/>
      <c r="G133" s="798"/>
      <c r="H133" s="798"/>
      <c r="I133" s="798"/>
      <c r="J133" s="798"/>
      <c r="K133" s="798"/>
      <c r="L133" s="798"/>
      <c r="M133" s="798"/>
    </row>
    <row r="134" spans="1:13" x14ac:dyDescent="0.25">
      <c r="A134" s="798"/>
      <c r="B134" s="803" t="s">
        <v>7385</v>
      </c>
      <c r="C134" s="798"/>
      <c r="D134" s="798"/>
      <c r="E134" s="798"/>
      <c r="F134" s="798"/>
      <c r="G134" s="798"/>
      <c r="H134" s="798"/>
      <c r="I134" s="798"/>
      <c r="J134" s="798"/>
      <c r="K134" s="798"/>
      <c r="L134" s="798"/>
      <c r="M134" s="798"/>
    </row>
    <row r="135" spans="1:13" x14ac:dyDescent="0.25">
      <c r="A135" s="798"/>
      <c r="B135" s="798"/>
      <c r="C135" s="807" t="s">
        <v>7386</v>
      </c>
      <c r="D135" s="798"/>
      <c r="E135" s="798"/>
      <c r="F135" s="798"/>
      <c r="G135" s="798"/>
      <c r="H135" s="798"/>
      <c r="I135" s="798"/>
      <c r="J135" s="798"/>
      <c r="K135" s="798"/>
      <c r="L135" s="798"/>
      <c r="M135" s="798"/>
    </row>
    <row r="136" spans="1:13" x14ac:dyDescent="0.25">
      <c r="A136" s="798"/>
      <c r="B136" s="798"/>
      <c r="C136" s="798" t="s">
        <v>7387</v>
      </c>
      <c r="D136" s="798"/>
      <c r="E136" s="798"/>
      <c r="F136" s="798"/>
      <c r="G136" s="798"/>
      <c r="H136" s="798"/>
      <c r="I136" s="798"/>
      <c r="J136" s="798"/>
      <c r="K136" s="798"/>
      <c r="L136" s="798"/>
      <c r="M136" s="798"/>
    </row>
    <row r="137" spans="1:13" x14ac:dyDescent="0.25">
      <c r="A137" s="798"/>
      <c r="B137" s="798"/>
      <c r="C137" s="798" t="s">
        <v>7388</v>
      </c>
      <c r="D137" s="798"/>
      <c r="E137" s="798"/>
      <c r="F137" s="798"/>
      <c r="G137" s="798"/>
      <c r="H137" s="798"/>
      <c r="I137" s="798"/>
      <c r="J137" s="798"/>
      <c r="K137" s="798"/>
      <c r="L137" s="798"/>
      <c r="M137" s="798"/>
    </row>
    <row r="138" spans="1:13" x14ac:dyDescent="0.25">
      <c r="A138" s="798"/>
      <c r="B138" s="798"/>
      <c r="C138" s="803" t="s">
        <v>7389</v>
      </c>
      <c r="D138" s="798"/>
      <c r="E138" s="798"/>
      <c r="F138" s="798"/>
      <c r="G138" s="798"/>
      <c r="H138" s="798"/>
      <c r="I138" s="798"/>
      <c r="J138" s="798"/>
      <c r="K138" s="798"/>
      <c r="L138" s="798"/>
      <c r="M138" s="798"/>
    </row>
    <row r="139" spans="1:13" x14ac:dyDescent="0.25">
      <c r="A139" s="798"/>
      <c r="B139" s="798"/>
      <c r="C139" s="798" t="s">
        <v>7390</v>
      </c>
      <c r="D139" s="798"/>
      <c r="E139" s="798"/>
      <c r="F139" s="798"/>
      <c r="G139" s="798"/>
      <c r="H139" s="798"/>
      <c r="I139" s="798"/>
      <c r="J139" s="798"/>
      <c r="K139" s="798"/>
      <c r="L139" s="798"/>
      <c r="M139" s="798"/>
    </row>
    <row r="140" spans="1:13" x14ac:dyDescent="0.25">
      <c r="A140" s="798"/>
      <c r="B140" s="798"/>
      <c r="C140" s="798" t="s">
        <v>7391</v>
      </c>
      <c r="D140" s="798"/>
      <c r="E140" s="798"/>
      <c r="F140" s="798"/>
      <c r="G140" s="798"/>
      <c r="H140" s="798"/>
      <c r="I140" s="798"/>
      <c r="J140" s="798"/>
      <c r="K140" s="798"/>
      <c r="L140" s="798"/>
      <c r="M140" s="798"/>
    </row>
    <row r="141" spans="1:13" x14ac:dyDescent="0.25">
      <c r="A141" s="798"/>
      <c r="B141" s="798"/>
      <c r="C141" s="798" t="s">
        <v>7392</v>
      </c>
      <c r="D141" s="798"/>
      <c r="E141" s="798"/>
      <c r="F141" s="798"/>
      <c r="G141" s="798"/>
      <c r="H141" s="798"/>
      <c r="I141" s="798"/>
      <c r="J141" s="798"/>
      <c r="K141" s="798"/>
      <c r="L141" s="798"/>
      <c r="M141" s="798"/>
    </row>
    <row r="142" spans="1:13" x14ac:dyDescent="0.25">
      <c r="A142" s="798"/>
      <c r="B142" s="798"/>
      <c r="C142" s="798" t="s">
        <v>7393</v>
      </c>
      <c r="D142" s="798"/>
      <c r="E142" s="798"/>
      <c r="F142" s="798"/>
      <c r="G142" s="798"/>
      <c r="H142" s="798"/>
      <c r="I142" s="798"/>
      <c r="J142" s="798"/>
      <c r="K142" s="798"/>
      <c r="L142" s="798"/>
      <c r="M142" s="798"/>
    </row>
    <row r="143" spans="1:13" x14ac:dyDescent="0.25">
      <c r="A143" s="798"/>
      <c r="B143" s="798"/>
      <c r="C143" s="798" t="s">
        <v>7394</v>
      </c>
      <c r="D143" s="798"/>
      <c r="E143" s="798"/>
      <c r="F143" s="798"/>
      <c r="G143" s="798"/>
      <c r="H143" s="798"/>
      <c r="I143" s="798"/>
      <c r="J143" s="798"/>
      <c r="K143" s="798"/>
      <c r="L143" s="798"/>
      <c r="M143" s="798"/>
    </row>
    <row r="144" spans="1:13" x14ac:dyDescent="0.25">
      <c r="A144" s="798"/>
      <c r="B144" s="798"/>
      <c r="C144" s="798" t="s">
        <v>7395</v>
      </c>
      <c r="D144" s="798"/>
      <c r="E144" s="798"/>
      <c r="F144" s="798"/>
      <c r="G144" s="798"/>
      <c r="H144" s="798"/>
      <c r="I144" s="798"/>
      <c r="J144" s="798"/>
      <c r="K144" s="798"/>
      <c r="L144" s="798"/>
      <c r="M144" s="798"/>
    </row>
    <row r="145" spans="1:13" x14ac:dyDescent="0.25">
      <c r="A145" s="798"/>
      <c r="B145" s="798"/>
      <c r="C145" s="803" t="s">
        <v>7396</v>
      </c>
      <c r="D145" s="798"/>
      <c r="E145" s="798"/>
      <c r="F145" s="798"/>
      <c r="G145" s="798"/>
      <c r="H145" s="798"/>
      <c r="I145" s="798"/>
      <c r="J145" s="798"/>
      <c r="K145" s="798"/>
      <c r="L145" s="798"/>
      <c r="M145" s="798"/>
    </row>
    <row r="146" spans="1:13" x14ac:dyDescent="0.25">
      <c r="A146" s="798"/>
      <c r="B146" s="798"/>
      <c r="C146" s="798" t="s">
        <v>7397</v>
      </c>
      <c r="D146" s="798"/>
      <c r="E146" s="798"/>
      <c r="F146" s="798"/>
      <c r="G146" s="798"/>
      <c r="H146" s="798"/>
      <c r="I146" s="798"/>
      <c r="J146" s="798"/>
      <c r="K146" s="798"/>
      <c r="L146" s="798"/>
      <c r="M146" s="798"/>
    </row>
    <row r="147" spans="1:13" x14ac:dyDescent="0.25">
      <c r="A147" s="798"/>
      <c r="B147" s="798"/>
      <c r="C147" s="798" t="s">
        <v>7398</v>
      </c>
      <c r="D147" s="798"/>
      <c r="E147" s="798"/>
      <c r="F147" s="798"/>
      <c r="G147" s="798"/>
      <c r="H147" s="798"/>
      <c r="I147" s="798"/>
      <c r="J147" s="798"/>
      <c r="K147" s="798"/>
      <c r="L147" s="798"/>
      <c r="M147" s="798"/>
    </row>
    <row r="148" spans="1:13" x14ac:dyDescent="0.25">
      <c r="A148" s="798"/>
      <c r="B148" s="798"/>
      <c r="C148" s="798" t="s">
        <v>7399</v>
      </c>
      <c r="D148" s="798"/>
      <c r="E148" s="798"/>
      <c r="F148" s="798"/>
      <c r="G148" s="798"/>
      <c r="H148" s="798"/>
      <c r="I148" s="798"/>
      <c r="J148" s="798"/>
      <c r="K148" s="798"/>
      <c r="L148" s="798"/>
      <c r="M148" s="798"/>
    </row>
    <row r="149" spans="1:13" x14ac:dyDescent="0.25">
      <c r="A149" s="798"/>
      <c r="B149" s="798"/>
      <c r="C149" s="807" t="s">
        <v>7400</v>
      </c>
      <c r="D149" s="798"/>
      <c r="E149" s="798"/>
      <c r="F149" s="798"/>
      <c r="G149" s="798"/>
      <c r="H149" s="798"/>
      <c r="I149" s="798"/>
      <c r="J149" s="798"/>
      <c r="K149" s="798"/>
      <c r="L149" s="798"/>
      <c r="M149" s="798"/>
    </row>
    <row r="150" spans="1:13" x14ac:dyDescent="0.25">
      <c r="A150" s="798"/>
      <c r="B150" s="798"/>
      <c r="C150" s="798" t="s">
        <v>7401</v>
      </c>
      <c r="D150" s="798"/>
      <c r="E150" s="798"/>
      <c r="F150" s="798"/>
      <c r="G150" s="798"/>
      <c r="H150" s="798"/>
      <c r="I150" s="798"/>
      <c r="J150" s="798"/>
      <c r="K150" s="798"/>
      <c r="L150" s="798"/>
      <c r="M150" s="798"/>
    </row>
    <row r="151" spans="1:13" x14ac:dyDescent="0.25">
      <c r="A151" s="798"/>
      <c r="B151" s="798"/>
      <c r="C151" s="798" t="s">
        <v>7402</v>
      </c>
      <c r="D151" s="798"/>
      <c r="E151" s="798"/>
      <c r="F151" s="798"/>
      <c r="G151" s="798"/>
      <c r="H151" s="798"/>
      <c r="I151" s="798"/>
      <c r="J151" s="798"/>
      <c r="K151" s="798"/>
      <c r="L151" s="798"/>
      <c r="M151" s="798"/>
    </row>
    <row r="152" spans="1:13" x14ac:dyDescent="0.25">
      <c r="A152" s="798"/>
      <c r="B152" s="798"/>
      <c r="C152" s="807" t="s">
        <v>7403</v>
      </c>
      <c r="D152" s="798"/>
      <c r="E152" s="798"/>
      <c r="F152" s="798"/>
      <c r="G152" s="798"/>
      <c r="H152" s="798"/>
      <c r="I152" s="798"/>
      <c r="J152" s="798"/>
      <c r="K152" s="798"/>
      <c r="L152" s="798"/>
      <c r="M152" s="798"/>
    </row>
    <row r="153" spans="1:13" x14ac:dyDescent="0.25">
      <c r="A153" s="798"/>
      <c r="B153" s="798"/>
      <c r="C153" s="798" t="s">
        <v>7404</v>
      </c>
      <c r="D153" s="798"/>
      <c r="E153" s="798"/>
      <c r="F153" s="798"/>
      <c r="G153" s="798"/>
      <c r="H153" s="798"/>
      <c r="I153" s="798"/>
      <c r="J153" s="798"/>
      <c r="K153" s="798"/>
      <c r="L153" s="798"/>
      <c r="M153" s="798"/>
    </row>
    <row r="154" spans="1:13" x14ac:dyDescent="0.25">
      <c r="A154" s="798"/>
      <c r="B154" s="798"/>
      <c r="C154" s="798"/>
      <c r="D154" s="798"/>
      <c r="E154" s="798"/>
      <c r="F154" s="798"/>
      <c r="G154" s="798"/>
      <c r="H154" s="798"/>
      <c r="I154" s="798"/>
      <c r="J154" s="798"/>
      <c r="K154" s="798"/>
      <c r="L154" s="798"/>
      <c r="M154" s="798"/>
    </row>
    <row r="155" spans="1:13" x14ac:dyDescent="0.25">
      <c r="A155" s="798"/>
      <c r="B155" s="803" t="s">
        <v>7405</v>
      </c>
      <c r="C155" s="803"/>
      <c r="D155" s="798"/>
      <c r="E155" s="798"/>
      <c r="F155" s="798"/>
      <c r="G155" s="798"/>
      <c r="H155" s="798"/>
      <c r="I155" s="798"/>
      <c r="J155" s="798"/>
      <c r="K155" s="798"/>
      <c r="L155" s="798"/>
      <c r="M155" s="798"/>
    </row>
    <row r="156" spans="1:13" x14ac:dyDescent="0.25">
      <c r="A156" s="798"/>
      <c r="B156" s="798" t="s">
        <v>7406</v>
      </c>
      <c r="C156" s="803"/>
      <c r="D156" s="798"/>
      <c r="E156" s="798"/>
      <c r="F156" s="798"/>
      <c r="G156" s="798"/>
      <c r="H156" s="798"/>
      <c r="I156" s="798"/>
      <c r="J156" s="798"/>
      <c r="K156" s="798"/>
      <c r="L156" s="798"/>
      <c r="M156" s="798"/>
    </row>
    <row r="157" spans="1:13" x14ac:dyDescent="0.25">
      <c r="A157" s="798"/>
      <c r="B157" s="798"/>
      <c r="C157" s="798"/>
      <c r="D157" s="798"/>
      <c r="E157" s="798"/>
      <c r="F157" s="798"/>
      <c r="G157" s="798"/>
      <c r="H157" s="798"/>
      <c r="I157" s="798"/>
      <c r="J157" s="798"/>
      <c r="K157" s="798"/>
      <c r="L157" s="798"/>
      <c r="M157" s="798"/>
    </row>
    <row r="158" spans="1:13" x14ac:dyDescent="0.25">
      <c r="A158" s="798"/>
      <c r="B158" s="803" t="s">
        <v>7407</v>
      </c>
      <c r="C158" s="798"/>
      <c r="D158" s="798"/>
      <c r="E158" s="798"/>
      <c r="F158" s="798"/>
      <c r="G158" s="798"/>
      <c r="H158" s="798"/>
      <c r="I158" s="798"/>
      <c r="J158" s="798"/>
      <c r="K158" s="798"/>
      <c r="L158" s="798"/>
      <c r="M158" s="798"/>
    </row>
    <row r="159" spans="1:13" x14ac:dyDescent="0.25">
      <c r="A159" s="798"/>
      <c r="B159" s="798" t="s">
        <v>7408</v>
      </c>
      <c r="C159" s="798"/>
      <c r="D159" s="798"/>
      <c r="E159" s="798"/>
      <c r="F159" s="798"/>
      <c r="G159" s="798"/>
      <c r="H159" s="798"/>
      <c r="I159" s="798"/>
      <c r="J159" s="798"/>
      <c r="K159" s="798"/>
      <c r="L159" s="798"/>
      <c r="M159" s="798"/>
    </row>
    <row r="160" spans="1:13" x14ac:dyDescent="0.25">
      <c r="A160" s="798"/>
      <c r="B160" s="798"/>
      <c r="C160" s="798" t="s">
        <v>7409</v>
      </c>
      <c r="D160" s="798"/>
      <c r="E160" s="798"/>
      <c r="F160" s="798"/>
      <c r="G160" s="798"/>
      <c r="H160" s="798"/>
      <c r="I160" s="798"/>
      <c r="J160" s="798"/>
      <c r="K160" s="798"/>
      <c r="L160" s="798"/>
      <c r="M160" s="798"/>
    </row>
    <row r="161" spans="1:13" x14ac:dyDescent="0.25">
      <c r="A161" s="798"/>
      <c r="B161" s="798"/>
      <c r="C161" s="798" t="s">
        <v>7410</v>
      </c>
      <c r="D161" s="798"/>
      <c r="E161" s="798"/>
      <c r="F161" s="798"/>
      <c r="G161" s="798"/>
      <c r="H161" s="798"/>
      <c r="I161" s="798"/>
      <c r="J161" s="798"/>
      <c r="K161" s="798"/>
      <c r="L161" s="798"/>
      <c r="M161" s="798"/>
    </row>
    <row r="162" spans="1:13" x14ac:dyDescent="0.25">
      <c r="A162" s="798"/>
      <c r="B162" s="798"/>
      <c r="C162" s="798" t="s">
        <v>7411</v>
      </c>
      <c r="D162" s="798"/>
      <c r="E162" s="798"/>
      <c r="F162" s="798"/>
      <c r="G162" s="798"/>
      <c r="H162" s="798"/>
      <c r="I162" s="798"/>
      <c r="J162" s="798"/>
      <c r="K162" s="798"/>
      <c r="L162" s="798"/>
      <c r="M162" s="798"/>
    </row>
    <row r="163" spans="1:13" x14ac:dyDescent="0.25">
      <c r="A163" s="798"/>
      <c r="B163" s="798"/>
      <c r="C163" s="798" t="s">
        <v>7412</v>
      </c>
      <c r="D163" s="798"/>
      <c r="E163" s="798"/>
      <c r="F163" s="798"/>
      <c r="G163" s="798"/>
      <c r="H163" s="798"/>
      <c r="I163" s="798"/>
      <c r="J163" s="798"/>
      <c r="K163" s="798"/>
      <c r="L163" s="798"/>
      <c r="M163" s="798"/>
    </row>
    <row r="164" spans="1:13" x14ac:dyDescent="0.25">
      <c r="A164" s="798"/>
      <c r="B164" s="798"/>
      <c r="C164" s="798" t="s">
        <v>7413</v>
      </c>
      <c r="D164" s="798"/>
      <c r="E164" s="798"/>
      <c r="F164" s="798"/>
      <c r="G164" s="798"/>
      <c r="H164" s="798"/>
      <c r="I164" s="798"/>
      <c r="J164" s="798"/>
      <c r="K164" s="798"/>
      <c r="L164" s="798"/>
      <c r="M164" s="798"/>
    </row>
    <row r="165" spans="1:13" x14ac:dyDescent="0.25">
      <c r="A165" s="798"/>
      <c r="B165" s="798"/>
      <c r="C165" s="798" t="s">
        <v>7414</v>
      </c>
      <c r="D165" s="798"/>
      <c r="E165" s="798"/>
      <c r="F165" s="798"/>
      <c r="G165" s="798"/>
      <c r="H165" s="798"/>
      <c r="I165" s="798"/>
      <c r="J165" s="798"/>
      <c r="K165" s="798"/>
      <c r="L165" s="798"/>
      <c r="M165" s="798"/>
    </row>
    <row r="166" spans="1:13" x14ac:dyDescent="0.25">
      <c r="A166" s="798"/>
      <c r="B166" s="798"/>
      <c r="C166" s="798" t="s">
        <v>7415</v>
      </c>
      <c r="D166" s="798"/>
      <c r="E166" s="798"/>
      <c r="F166" s="798"/>
      <c r="G166" s="798"/>
      <c r="H166" s="798"/>
      <c r="I166" s="798"/>
      <c r="J166" s="798"/>
      <c r="K166" s="798"/>
      <c r="L166" s="798"/>
      <c r="M166" s="798"/>
    </row>
    <row r="167" spans="1:13" x14ac:dyDescent="0.25">
      <c r="A167" s="798"/>
      <c r="B167" s="798"/>
      <c r="C167" s="808" t="s">
        <v>7416</v>
      </c>
      <c r="D167" s="798"/>
      <c r="E167" s="798"/>
      <c r="F167" s="798"/>
      <c r="G167" s="798"/>
      <c r="H167" s="798"/>
      <c r="I167" s="798"/>
      <c r="J167" s="798"/>
      <c r="K167" s="798"/>
      <c r="L167" s="798"/>
      <c r="M167" s="798"/>
    </row>
    <row r="168" spans="1:13" x14ac:dyDescent="0.25">
      <c r="A168" s="798"/>
      <c r="B168" s="798"/>
      <c r="C168" s="808" t="s">
        <v>7417</v>
      </c>
      <c r="D168" s="798"/>
      <c r="E168" s="798"/>
      <c r="F168" s="798"/>
      <c r="G168" s="798"/>
      <c r="H168" s="798"/>
      <c r="I168" s="798"/>
      <c r="J168" s="798"/>
      <c r="K168" s="798"/>
      <c r="L168" s="798"/>
      <c r="M168" s="798"/>
    </row>
    <row r="169" spans="1:13" x14ac:dyDescent="0.25">
      <c r="A169" s="798"/>
      <c r="B169" s="798"/>
      <c r="C169" s="808" t="s">
        <v>7418</v>
      </c>
      <c r="D169" s="798"/>
      <c r="E169" s="798"/>
      <c r="F169" s="798"/>
      <c r="G169" s="798"/>
      <c r="H169" s="798"/>
      <c r="I169" s="798"/>
      <c r="J169" s="798"/>
      <c r="K169" s="798"/>
      <c r="L169" s="798"/>
      <c r="M169" s="798"/>
    </row>
    <row r="170" spans="1:13" x14ac:dyDescent="0.25">
      <c r="A170" s="798"/>
      <c r="B170" s="798"/>
      <c r="C170" s="809" t="s">
        <v>7419</v>
      </c>
      <c r="D170" s="798"/>
      <c r="E170" s="798"/>
      <c r="F170" s="798"/>
      <c r="G170" s="798"/>
      <c r="H170" s="798"/>
      <c r="I170" s="798"/>
      <c r="J170" s="798"/>
      <c r="K170" s="798"/>
      <c r="L170" s="798"/>
      <c r="M170" s="798"/>
    </row>
    <row r="171" spans="1:13" x14ac:dyDescent="0.25">
      <c r="A171" s="798"/>
      <c r="B171" s="798"/>
      <c r="C171" s="809" t="s">
        <v>7420</v>
      </c>
      <c r="D171" s="798"/>
      <c r="E171" s="798"/>
      <c r="F171" s="798"/>
      <c r="G171" s="798"/>
      <c r="H171" s="798"/>
      <c r="I171" s="798"/>
      <c r="J171" s="798"/>
      <c r="K171" s="798"/>
      <c r="L171" s="798"/>
      <c r="M171" s="798"/>
    </row>
    <row r="172" spans="1:13" x14ac:dyDescent="0.25">
      <c r="A172" s="798"/>
      <c r="B172" s="798"/>
      <c r="C172" s="808" t="s">
        <v>7421</v>
      </c>
      <c r="D172" s="798"/>
      <c r="E172" s="798"/>
      <c r="F172" s="798"/>
      <c r="G172" s="798"/>
      <c r="H172" s="798"/>
      <c r="I172" s="798"/>
      <c r="J172" s="798"/>
      <c r="K172" s="798"/>
      <c r="L172" s="798"/>
      <c r="M172" s="798"/>
    </row>
    <row r="173" spans="1:13" x14ac:dyDescent="0.25">
      <c r="A173" s="798"/>
      <c r="B173" s="798"/>
      <c r="C173" s="808" t="s">
        <v>7422</v>
      </c>
      <c r="D173" s="798"/>
      <c r="E173" s="798"/>
      <c r="F173" s="798"/>
      <c r="G173" s="798"/>
      <c r="H173" s="798"/>
      <c r="I173" s="798"/>
      <c r="J173" s="798"/>
      <c r="K173" s="798"/>
      <c r="L173" s="798"/>
      <c r="M173" s="798"/>
    </row>
    <row r="174" spans="1:13" x14ac:dyDescent="0.25">
      <c r="A174" s="798"/>
      <c r="B174" s="798"/>
      <c r="C174" s="808" t="s">
        <v>7423</v>
      </c>
      <c r="D174" s="798"/>
      <c r="E174" s="798"/>
      <c r="F174" s="798"/>
      <c r="G174" s="798"/>
      <c r="H174" s="798"/>
      <c r="I174" s="798"/>
      <c r="J174" s="798"/>
      <c r="K174" s="798"/>
      <c r="L174" s="798"/>
      <c r="M174" s="798"/>
    </row>
    <row r="175" spans="1:13" x14ac:dyDescent="0.25">
      <c r="A175" s="798"/>
      <c r="B175" s="798"/>
      <c r="C175" s="808" t="s">
        <v>7424</v>
      </c>
      <c r="D175" s="798"/>
      <c r="E175" s="798"/>
      <c r="F175" s="798"/>
      <c r="G175" s="798"/>
      <c r="H175" s="798"/>
      <c r="I175" s="798"/>
      <c r="J175" s="798"/>
      <c r="K175" s="798"/>
      <c r="L175" s="798"/>
      <c r="M175" s="798"/>
    </row>
    <row r="176" spans="1:13" x14ac:dyDescent="0.25">
      <c r="A176" s="798"/>
      <c r="B176" s="798"/>
      <c r="C176" s="798"/>
      <c r="D176" s="798"/>
      <c r="E176" s="798"/>
      <c r="F176" s="798"/>
      <c r="G176" s="798"/>
      <c r="H176" s="798"/>
      <c r="I176" s="798"/>
      <c r="J176" s="798"/>
      <c r="K176" s="798"/>
      <c r="L176" s="798"/>
      <c r="M176" s="798"/>
    </row>
    <row r="177" spans="1:13" x14ac:dyDescent="0.25">
      <c r="A177" s="798"/>
      <c r="B177" s="803" t="s">
        <v>7425</v>
      </c>
      <c r="C177" s="798"/>
      <c r="D177" s="798"/>
      <c r="E177" s="798"/>
      <c r="F177" s="798"/>
      <c r="G177" s="798"/>
      <c r="H177" s="798"/>
      <c r="I177" s="798"/>
      <c r="J177" s="798"/>
      <c r="K177" s="798"/>
      <c r="L177" s="798"/>
      <c r="M177" s="798"/>
    </row>
    <row r="178" spans="1:13" x14ac:dyDescent="0.25">
      <c r="A178" s="798"/>
      <c r="B178" s="798" t="s">
        <v>7426</v>
      </c>
      <c r="C178" s="798"/>
      <c r="D178" s="798"/>
      <c r="E178" s="798"/>
      <c r="F178" s="798"/>
      <c r="G178" s="798"/>
      <c r="H178" s="798"/>
      <c r="I178" s="798"/>
      <c r="J178" s="798"/>
      <c r="K178" s="798"/>
      <c r="L178" s="798"/>
      <c r="M178" s="798"/>
    </row>
    <row r="179" spans="1:13" x14ac:dyDescent="0.25">
      <c r="A179" s="798"/>
      <c r="B179" s="798" t="s">
        <v>7427</v>
      </c>
      <c r="C179" s="798"/>
      <c r="D179" s="798"/>
      <c r="E179" s="798"/>
      <c r="F179" s="798"/>
      <c r="G179" s="798"/>
      <c r="H179" s="798"/>
      <c r="I179" s="798"/>
      <c r="J179" s="798"/>
      <c r="K179" s="798"/>
      <c r="L179" s="798"/>
      <c r="M179" s="798"/>
    </row>
    <row r="180" spans="1:13" x14ac:dyDescent="0.25">
      <c r="A180" s="798"/>
      <c r="B180" s="798" t="s">
        <v>7428</v>
      </c>
      <c r="C180" s="798"/>
      <c r="D180" s="798"/>
      <c r="E180" s="798"/>
      <c r="F180" s="798"/>
      <c r="G180" s="798"/>
      <c r="H180" s="798"/>
      <c r="I180" s="798"/>
      <c r="J180" s="798"/>
      <c r="K180" s="798"/>
      <c r="L180" s="798"/>
      <c r="M180" s="798"/>
    </row>
    <row r="181" spans="1:13" x14ac:dyDescent="0.25">
      <c r="A181" s="798"/>
      <c r="B181" s="798"/>
      <c r="C181" s="798"/>
      <c r="D181" s="798"/>
      <c r="E181" s="798"/>
      <c r="F181" s="798"/>
      <c r="G181" s="798"/>
      <c r="H181" s="798"/>
      <c r="I181" s="798"/>
      <c r="J181" s="798"/>
      <c r="K181" s="798"/>
      <c r="L181" s="798"/>
      <c r="M181" s="798"/>
    </row>
    <row r="182" spans="1:13" x14ac:dyDescent="0.25">
      <c r="A182" s="798"/>
      <c r="B182" s="798" t="s">
        <v>7429</v>
      </c>
      <c r="C182" s="798"/>
      <c r="D182" s="798"/>
      <c r="E182" s="798"/>
      <c r="F182" s="798"/>
      <c r="G182" s="798"/>
      <c r="H182" s="798"/>
      <c r="I182" s="798"/>
      <c r="J182" s="798"/>
      <c r="K182" s="798"/>
      <c r="L182" s="798"/>
      <c r="M182" s="798"/>
    </row>
    <row r="183" spans="1:13" x14ac:dyDescent="0.25">
      <c r="A183" s="798"/>
      <c r="B183" s="798" t="s">
        <v>7430</v>
      </c>
      <c r="C183" s="798"/>
      <c r="D183" s="798"/>
      <c r="E183" s="798"/>
      <c r="F183" s="798"/>
      <c r="G183" s="798"/>
      <c r="H183" s="798"/>
      <c r="I183" s="798"/>
      <c r="J183" s="798"/>
      <c r="K183" s="798"/>
      <c r="L183" s="798"/>
      <c r="M183" s="798"/>
    </row>
    <row r="184" spans="1:13" x14ac:dyDescent="0.25">
      <c r="A184" s="798"/>
      <c r="B184" s="798" t="s">
        <v>7431</v>
      </c>
      <c r="C184" s="798"/>
      <c r="D184" s="798"/>
      <c r="E184" s="798"/>
      <c r="F184" s="798"/>
      <c r="G184" s="798"/>
      <c r="H184" s="798"/>
      <c r="I184" s="798"/>
      <c r="J184" s="798"/>
      <c r="K184" s="798"/>
      <c r="L184" s="798"/>
      <c r="M184" s="798"/>
    </row>
    <row r="185" spans="1:13" x14ac:dyDescent="0.25">
      <c r="A185" s="798"/>
      <c r="B185" s="798" t="s">
        <v>7432</v>
      </c>
      <c r="C185" s="798"/>
      <c r="D185" s="798"/>
      <c r="E185" s="798"/>
      <c r="F185" s="798"/>
      <c r="G185" s="798"/>
      <c r="H185" s="798"/>
      <c r="I185" s="798"/>
      <c r="J185" s="798"/>
      <c r="K185" s="798"/>
      <c r="L185" s="798"/>
      <c r="M185" s="798"/>
    </row>
    <row r="186" spans="1:13" x14ac:dyDescent="0.25">
      <c r="A186" s="798"/>
      <c r="B186" s="798" t="s">
        <v>7433</v>
      </c>
      <c r="C186" s="798"/>
      <c r="D186" s="798"/>
      <c r="E186" s="798"/>
      <c r="F186" s="798"/>
      <c r="G186" s="798"/>
      <c r="H186" s="798"/>
      <c r="I186" s="798"/>
      <c r="J186" s="798"/>
      <c r="K186" s="798"/>
      <c r="L186" s="798"/>
      <c r="M186" s="798"/>
    </row>
    <row r="187" spans="1:13" x14ac:dyDescent="0.25">
      <c r="A187" s="798"/>
      <c r="B187" s="798" t="s">
        <v>7434</v>
      </c>
      <c r="C187" s="798"/>
      <c r="D187" s="798"/>
      <c r="E187" s="798"/>
      <c r="F187" s="798"/>
      <c r="G187" s="798"/>
      <c r="H187" s="798"/>
      <c r="I187" s="798"/>
      <c r="J187" s="798"/>
      <c r="K187" s="798"/>
      <c r="L187" s="798"/>
      <c r="M187" s="798"/>
    </row>
    <row r="188" spans="1:13" x14ac:dyDescent="0.25">
      <c r="A188" s="798"/>
      <c r="B188" s="798" t="s">
        <v>7435</v>
      </c>
      <c r="C188" s="798"/>
      <c r="D188" s="798"/>
      <c r="E188" s="798"/>
      <c r="F188" s="798"/>
      <c r="G188" s="798"/>
      <c r="H188" s="798"/>
      <c r="I188" s="798"/>
      <c r="J188" s="798"/>
      <c r="K188" s="798"/>
      <c r="L188" s="798"/>
      <c r="M188" s="798"/>
    </row>
    <row r="189" spans="1:13" x14ac:dyDescent="0.25">
      <c r="A189" s="798"/>
      <c r="B189" s="798"/>
      <c r="C189" s="798"/>
      <c r="D189" s="798"/>
      <c r="E189" s="798"/>
      <c r="F189" s="798"/>
      <c r="G189" s="798"/>
      <c r="H189" s="798"/>
      <c r="I189" s="798"/>
      <c r="J189" s="798"/>
      <c r="K189" s="798"/>
      <c r="L189" s="798"/>
      <c r="M189" s="798"/>
    </row>
    <row r="190" spans="1:13" x14ac:dyDescent="0.25">
      <c r="A190" s="798"/>
      <c r="B190" s="798" t="s">
        <v>7436</v>
      </c>
      <c r="C190" s="798"/>
      <c r="D190" s="798"/>
      <c r="E190" s="798"/>
      <c r="F190" s="798"/>
      <c r="G190" s="798"/>
      <c r="H190" s="798"/>
      <c r="I190" s="798"/>
      <c r="J190" s="798"/>
      <c r="K190" s="798"/>
      <c r="L190" s="798"/>
      <c r="M190" s="798"/>
    </row>
    <row r="191" spans="1:13" x14ac:dyDescent="0.25">
      <c r="A191" s="798"/>
      <c r="B191" s="798" t="s">
        <v>7437</v>
      </c>
      <c r="C191" s="798"/>
      <c r="D191" s="798"/>
      <c r="E191" s="798"/>
      <c r="F191" s="798"/>
      <c r="G191" s="798"/>
      <c r="H191" s="798"/>
      <c r="I191" s="798"/>
      <c r="J191" s="798"/>
      <c r="K191" s="798"/>
      <c r="L191" s="798"/>
      <c r="M191" s="798"/>
    </row>
    <row r="192" spans="1:13" x14ac:dyDescent="0.25">
      <c r="A192" s="798"/>
      <c r="B192" s="798"/>
      <c r="C192" s="798"/>
      <c r="D192" s="798"/>
      <c r="E192" s="798"/>
      <c r="F192" s="798"/>
      <c r="G192" s="798"/>
      <c r="H192" s="798"/>
      <c r="I192" s="798"/>
      <c r="J192" s="798"/>
      <c r="K192" s="798"/>
      <c r="L192" s="798"/>
      <c r="M192" s="798"/>
    </row>
    <row r="193" spans="1:13" x14ac:dyDescent="0.25">
      <c r="A193" s="798"/>
      <c r="B193" s="798" t="s">
        <v>7438</v>
      </c>
      <c r="C193" s="798"/>
      <c r="D193" s="798"/>
      <c r="E193" s="798"/>
      <c r="F193" s="798"/>
      <c r="G193" s="798"/>
      <c r="H193" s="798"/>
      <c r="I193" s="798"/>
      <c r="J193" s="798"/>
      <c r="K193" s="798"/>
      <c r="L193" s="798"/>
      <c r="M193" s="798"/>
    </row>
    <row r="194" spans="1:13" x14ac:dyDescent="0.25">
      <c r="A194" s="798"/>
      <c r="B194" s="798"/>
      <c r="C194" s="798"/>
      <c r="D194" s="798"/>
      <c r="E194" s="798"/>
      <c r="F194" s="798"/>
      <c r="G194" s="798"/>
      <c r="H194" s="798"/>
      <c r="I194" s="798"/>
      <c r="J194" s="798"/>
      <c r="K194" s="798"/>
      <c r="L194" s="798"/>
      <c r="M194" s="798"/>
    </row>
    <row r="195" spans="1:13" x14ac:dyDescent="0.25">
      <c r="A195" s="798"/>
      <c r="B195" s="798" t="s">
        <v>7439</v>
      </c>
      <c r="C195" s="798"/>
      <c r="D195" s="798"/>
      <c r="E195" s="798"/>
      <c r="F195" s="798"/>
      <c r="G195" s="798"/>
      <c r="H195" s="798"/>
      <c r="I195" s="798"/>
      <c r="J195" s="798"/>
      <c r="K195" s="798"/>
      <c r="L195" s="798"/>
      <c r="M195" s="798"/>
    </row>
    <row r="196" spans="1:13" x14ac:dyDescent="0.25">
      <c r="A196" s="798"/>
      <c r="B196" s="798"/>
      <c r="C196" s="798"/>
      <c r="D196" s="798"/>
      <c r="E196" s="798"/>
      <c r="F196" s="798"/>
      <c r="G196" s="798"/>
      <c r="H196" s="798"/>
      <c r="I196" s="798"/>
      <c r="J196" s="798"/>
      <c r="K196" s="798"/>
      <c r="L196" s="798"/>
      <c r="M196" s="798"/>
    </row>
    <row r="197" spans="1:13" x14ac:dyDescent="0.25">
      <c r="A197" s="798"/>
      <c r="B197" s="798" t="s">
        <v>7440</v>
      </c>
      <c r="C197" s="798"/>
      <c r="D197" s="798"/>
      <c r="E197" s="798"/>
      <c r="F197" s="798"/>
      <c r="G197" s="798"/>
      <c r="H197" s="798"/>
      <c r="I197" s="798"/>
      <c r="J197" s="798"/>
      <c r="K197" s="798"/>
      <c r="L197" s="798"/>
      <c r="M197" s="798"/>
    </row>
    <row r="198" spans="1:13" x14ac:dyDescent="0.25">
      <c r="A198" s="798"/>
      <c r="B198" s="798" t="s">
        <v>7441</v>
      </c>
      <c r="C198" s="798"/>
      <c r="D198" s="798"/>
      <c r="E198" s="798"/>
      <c r="F198" s="798"/>
      <c r="G198" s="798"/>
      <c r="H198" s="798"/>
      <c r="I198" s="798"/>
      <c r="J198" s="798"/>
      <c r="K198" s="798"/>
      <c r="L198" s="798"/>
      <c r="M198" s="798"/>
    </row>
    <row r="199" spans="1:13" x14ac:dyDescent="0.25">
      <c r="A199" s="798"/>
      <c r="B199" s="798" t="s">
        <v>7442</v>
      </c>
      <c r="C199" s="798"/>
      <c r="D199" s="798"/>
      <c r="E199" s="798"/>
      <c r="F199" s="798"/>
      <c r="G199" s="798"/>
      <c r="H199" s="798"/>
      <c r="I199" s="798"/>
      <c r="J199" s="798"/>
      <c r="K199" s="798"/>
      <c r="L199" s="798"/>
      <c r="M199" s="798"/>
    </row>
    <row r="200" spans="1:13" x14ac:dyDescent="0.25">
      <c r="A200" s="798"/>
      <c r="B200" s="798"/>
      <c r="C200" s="798"/>
      <c r="D200" s="798"/>
      <c r="E200" s="798"/>
      <c r="F200" s="798"/>
      <c r="G200" s="798"/>
      <c r="H200" s="798"/>
      <c r="I200" s="798"/>
      <c r="J200" s="798"/>
      <c r="K200" s="798"/>
      <c r="L200" s="798"/>
      <c r="M200" s="798"/>
    </row>
  </sheetData>
  <sheetProtection algorithmName="SHA-512" hashValue="eFUcED0hi5dQW3K4WKYUGqF61Z1uPRqPG+65mNXhTLt02f8CWseTQUYFNOFI2/7ng0umA3F8LUSg3VL/vPQUvA==" saltValue="0yND/BDwDxH9XB0kRkQ9yQ==" spinCount="100000" sheet="1" objects="1" scenarios="1"/>
  <pageMargins left="0.7" right="0.7" top="0.75" bottom="0.75" header="0.3" footer="0.3"/>
  <pageSetup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indexed="48"/>
  </sheetPr>
  <dimension ref="A1:L54"/>
  <sheetViews>
    <sheetView showGridLines="0" zoomScaleNormal="100" zoomScaleSheetLayoutView="85" workbookViewId="0">
      <pane ySplit="10" topLeftCell="A11" activePane="bottomLeft" state="frozen"/>
      <selection activeCell="B115" sqref="B115"/>
      <selection pane="bottomLeft" activeCell="D41" sqref="D41"/>
    </sheetView>
  </sheetViews>
  <sheetFormatPr defaultColWidth="8.6640625" defaultRowHeight="13.2" outlineLevelCol="1" x14ac:dyDescent="0.25"/>
  <cols>
    <col min="2" max="2" width="68.6640625" customWidth="1"/>
    <col min="3" max="3" width="16.44140625" style="10" customWidth="1" outlineLevel="1"/>
    <col min="4" max="4" width="17.44140625" customWidth="1" outlineLevel="1"/>
    <col min="5" max="7" width="16.6640625" customWidth="1"/>
  </cols>
  <sheetData>
    <row r="1" spans="1:7" ht="17.399999999999999" x14ac:dyDescent="0.3">
      <c r="A1" s="813" t="str">
        <f>MID(Instructions!B1,1,6)&amp;" ACI-NA Survey - CORE AIRPORT PERFORMANCE MEASURES"</f>
        <v>FY2024 ACI-NA Survey - CORE AIRPORT PERFORMANCE MEASURES</v>
      </c>
      <c r="B1" s="653"/>
      <c r="C1" s="653"/>
      <c r="D1" s="653"/>
      <c r="E1" s="653"/>
      <c r="F1" s="653"/>
      <c r="G1" s="814"/>
    </row>
    <row r="2" spans="1:7" ht="6.75" customHeight="1" x14ac:dyDescent="0.3">
      <c r="A2" s="12"/>
      <c r="E2" s="15"/>
    </row>
    <row r="3" spans="1:7" s="42" customFormat="1" x14ac:dyDescent="0.25">
      <c r="A3" s="6" t="s">
        <v>119</v>
      </c>
      <c r="B3" s="21">
        <f>'Stmt of Revs Exps'!C2</f>
        <v>0</v>
      </c>
      <c r="C3" s="23"/>
      <c r="G3" s="40" t="s">
        <v>6730</v>
      </c>
    </row>
    <row r="4" spans="1:7" x14ac:dyDescent="0.25">
      <c r="A4" s="6" t="s">
        <v>226</v>
      </c>
      <c r="B4" s="52">
        <f>'Stmt of Revs Exps'!D4</f>
        <v>0</v>
      </c>
      <c r="G4" s="55" t="s">
        <v>6731</v>
      </c>
    </row>
    <row r="5" spans="1:7" ht="26.4" x14ac:dyDescent="0.25">
      <c r="A5" s="6"/>
      <c r="C5" s="8"/>
      <c r="D5" s="8"/>
      <c r="E5" s="14" t="s">
        <v>6769</v>
      </c>
      <c r="F5" s="14" t="s">
        <v>6770</v>
      </c>
      <c r="G5" s="14" t="s">
        <v>6771</v>
      </c>
    </row>
    <row r="6" spans="1:7" ht="14.25" customHeight="1" x14ac:dyDescent="0.25">
      <c r="A6" s="6"/>
      <c r="C6" s="8"/>
      <c r="D6" s="11" t="s">
        <v>786</v>
      </c>
      <c r="E6" s="21" t="str">
        <f>'Cap &amp; Ops Stats'!F12</f>
        <v>V3</v>
      </c>
      <c r="F6" s="21" t="str">
        <f>'Cap &amp; Ops Stats'!$F$41</f>
        <v>Z3</v>
      </c>
      <c r="G6" s="21" t="str">
        <f>'Cap &amp; Ops Stats'!$F$45</f>
        <v>Z7</v>
      </c>
    </row>
    <row r="7" spans="1:7" ht="14.25" customHeight="1" x14ac:dyDescent="0.25">
      <c r="A7" s="6" t="s">
        <v>469</v>
      </c>
      <c r="B7" s="1" t="s">
        <v>365</v>
      </c>
      <c r="C7" s="8"/>
      <c r="D7" s="24"/>
      <c r="E7" s="22">
        <f>'Cap &amp; Ops Stats'!I12</f>
        <v>0</v>
      </c>
      <c r="F7" s="22">
        <f>'Cap &amp; Ops Stats'!I41</f>
        <v>0</v>
      </c>
      <c r="G7" s="22">
        <f>'Cap &amp; Ops Stats'!I45</f>
        <v>0</v>
      </c>
    </row>
    <row r="8" spans="1:7" ht="14.25" customHeight="1" x14ac:dyDescent="0.25">
      <c r="A8" s="6" t="s">
        <v>470</v>
      </c>
      <c r="B8" s="1" t="s">
        <v>795</v>
      </c>
      <c r="C8" s="8"/>
      <c r="D8" s="206">
        <f>'Cap &amp; Ops Stats'!I33</f>
        <v>0</v>
      </c>
      <c r="E8" s="71"/>
      <c r="F8" s="71"/>
      <c r="G8" s="71"/>
    </row>
    <row r="9" spans="1:7" ht="14.25" customHeight="1" x14ac:dyDescent="0.25">
      <c r="A9" s="6"/>
      <c r="B9" s="1"/>
      <c r="C9" s="8"/>
      <c r="D9" s="24"/>
      <c r="E9" s="34" t="s">
        <v>230</v>
      </c>
      <c r="F9" s="34" t="s">
        <v>231</v>
      </c>
      <c r="G9" s="34" t="s">
        <v>232</v>
      </c>
    </row>
    <row r="10" spans="1:7" ht="26.4" x14ac:dyDescent="0.25">
      <c r="A10" s="450"/>
      <c r="B10" s="457"/>
      <c r="C10" s="2" t="s">
        <v>786</v>
      </c>
      <c r="D10" s="458"/>
      <c r="E10" s="14" t="s">
        <v>512</v>
      </c>
      <c r="F10" s="14" t="s">
        <v>505</v>
      </c>
      <c r="G10" s="14" t="s">
        <v>6772</v>
      </c>
    </row>
    <row r="11" spans="1:7" ht="18" customHeight="1" x14ac:dyDescent="0.25">
      <c r="A11" s="10" t="s">
        <v>471</v>
      </c>
      <c r="B11" s="4" t="s">
        <v>560</v>
      </c>
      <c r="C11" s="26" t="str">
        <f>'Stmt of Revs Exps'!A44</f>
        <v>F1</v>
      </c>
      <c r="D11" s="455">
        <f>'Stmt of Revs Exps'!D44</f>
        <v>0</v>
      </c>
      <c r="E11" s="456" t="e">
        <f>$D11/E$7</f>
        <v>#DIV/0!</v>
      </c>
      <c r="F11" s="456" t="e">
        <f>$D11/F$7</f>
        <v>#DIV/0!</v>
      </c>
      <c r="G11" s="44"/>
    </row>
    <row r="12" spans="1:7" ht="15" customHeight="1" x14ac:dyDescent="0.25">
      <c r="A12" s="10" t="s">
        <v>513</v>
      </c>
      <c r="B12" s="3" t="s">
        <v>518</v>
      </c>
      <c r="D12" s="195">
        <f>D13-D11</f>
        <v>0</v>
      </c>
      <c r="E12" s="45"/>
      <c r="F12" s="45"/>
      <c r="G12" s="43" t="e">
        <f>$D12/G$7</f>
        <v>#DIV/0!</v>
      </c>
    </row>
    <row r="13" spans="1:7" ht="15" customHeight="1" x14ac:dyDescent="0.25">
      <c r="A13" s="10" t="s">
        <v>472</v>
      </c>
      <c r="B13" s="1" t="s">
        <v>733</v>
      </c>
      <c r="C13" s="21" t="str">
        <f>'Stmt of Revs Exps'!A43</f>
        <v>E1</v>
      </c>
      <c r="D13" s="20">
        <f>'Stmt of Revs Exps'!D43</f>
        <v>0</v>
      </c>
      <c r="E13" s="44"/>
      <c r="F13" s="44"/>
      <c r="G13" s="43" t="e">
        <f>$D13/G$7</f>
        <v>#DIV/0!</v>
      </c>
    </row>
    <row r="14" spans="1:7" ht="15" customHeight="1" x14ac:dyDescent="0.25">
      <c r="A14" s="10" t="s">
        <v>592</v>
      </c>
      <c r="B14" s="5" t="s">
        <v>798</v>
      </c>
      <c r="D14" s="402" t="e">
        <f>D13/D24</f>
        <v>#DIV/0!</v>
      </c>
      <c r="E14" s="44"/>
      <c r="F14" s="44"/>
    </row>
    <row r="15" spans="1:7" ht="15" customHeight="1" x14ac:dyDescent="0.25">
      <c r="A15" s="6"/>
      <c r="B15" s="4" t="s">
        <v>108</v>
      </c>
      <c r="C15"/>
      <c r="E15" s="44"/>
      <c r="F15" s="44"/>
      <c r="G15" s="44"/>
    </row>
    <row r="16" spans="1:7" ht="15" customHeight="1" x14ac:dyDescent="0.25">
      <c r="A16" s="6" t="s">
        <v>473</v>
      </c>
      <c r="B16" s="3" t="s">
        <v>614</v>
      </c>
      <c r="C16" s="21" t="str">
        <f>'Stmt of Revs Exps'!A52</f>
        <v>G5</v>
      </c>
      <c r="D16" s="20">
        <f>'Stmt of Revs Exps'!D52</f>
        <v>0</v>
      </c>
      <c r="E16" s="43" t="e">
        <f t="shared" ref="E16:F20" si="0">$D16/E$7</f>
        <v>#DIV/0!</v>
      </c>
      <c r="F16" s="43" t="e">
        <f t="shared" si="0"/>
        <v>#DIV/0!</v>
      </c>
      <c r="G16" s="45"/>
    </row>
    <row r="17" spans="1:7" ht="15" customHeight="1" x14ac:dyDescent="0.25">
      <c r="A17" s="6" t="s">
        <v>474</v>
      </c>
      <c r="B17" s="3" t="s">
        <v>613</v>
      </c>
      <c r="C17" s="21" t="str">
        <f>'Stmt of Revs Exps'!A57</f>
        <v>H3</v>
      </c>
      <c r="D17" s="20">
        <f>'Stmt of Revs Exps'!D57</f>
        <v>0</v>
      </c>
      <c r="E17" s="43" t="e">
        <f>$D17/E$7</f>
        <v>#DIV/0!</v>
      </c>
      <c r="F17" s="43" t="e">
        <f>$D17/F$7</f>
        <v>#DIV/0!</v>
      </c>
      <c r="G17" s="45"/>
    </row>
    <row r="18" spans="1:7" ht="15" customHeight="1" x14ac:dyDescent="0.25">
      <c r="A18" s="6" t="s">
        <v>818</v>
      </c>
      <c r="B18" s="3" t="s">
        <v>1033</v>
      </c>
      <c r="C18" s="21" t="str">
        <f>'Stmt of Revs Exps'!F18</f>
        <v>I4</v>
      </c>
      <c r="D18" s="20">
        <f>'Stmt of Revs Exps'!K18</f>
        <v>0</v>
      </c>
      <c r="E18" s="43" t="e">
        <f t="shared" si="0"/>
        <v>#DIV/0!</v>
      </c>
      <c r="F18" s="43" t="e">
        <f t="shared" si="0"/>
        <v>#DIV/0!</v>
      </c>
      <c r="G18" s="45"/>
    </row>
    <row r="19" spans="1:7" ht="15" customHeight="1" x14ac:dyDescent="0.25">
      <c r="A19" s="6" t="s">
        <v>819</v>
      </c>
      <c r="B19" s="3" t="s">
        <v>101</v>
      </c>
      <c r="C19" s="21" t="str">
        <f>'Stmt of Revs Exps'!F21</f>
        <v>J1</v>
      </c>
      <c r="D19" s="20">
        <f>'Stmt of Revs Exps'!K21</f>
        <v>0</v>
      </c>
      <c r="E19" s="43" t="e">
        <f t="shared" si="0"/>
        <v>#DIV/0!</v>
      </c>
      <c r="F19" s="43" t="e">
        <f t="shared" si="0"/>
        <v>#DIV/0!</v>
      </c>
      <c r="G19" s="45"/>
    </row>
    <row r="20" spans="1:7" ht="15" customHeight="1" x14ac:dyDescent="0.25">
      <c r="A20" s="6" t="s">
        <v>974</v>
      </c>
      <c r="B20" s="1" t="s">
        <v>104</v>
      </c>
      <c r="C20"/>
      <c r="D20" s="196">
        <f>SUM(D16:D19)</f>
        <v>0</v>
      </c>
      <c r="E20" s="43" t="e">
        <f t="shared" si="0"/>
        <v>#DIV/0!</v>
      </c>
      <c r="F20" s="43" t="e">
        <f t="shared" si="0"/>
        <v>#DIV/0!</v>
      </c>
      <c r="G20" s="45"/>
    </row>
    <row r="21" spans="1:7" ht="14.25" customHeight="1" x14ac:dyDescent="0.3">
      <c r="A21" s="6" t="s">
        <v>975</v>
      </c>
      <c r="B21" s="5" t="s">
        <v>798</v>
      </c>
      <c r="D21" s="402" t="e">
        <f>D20/D24</f>
        <v>#DIV/0!</v>
      </c>
      <c r="E21" s="46"/>
      <c r="F21" s="46"/>
      <c r="G21" s="45"/>
    </row>
    <row r="22" spans="1:7" ht="17.399999999999999" x14ac:dyDescent="0.3">
      <c r="A22" s="6"/>
      <c r="B22" s="3"/>
      <c r="C22"/>
      <c r="D22" s="12"/>
      <c r="E22" s="46"/>
      <c r="F22" s="46"/>
      <c r="G22" s="45"/>
    </row>
    <row r="23" spans="1:7" ht="15" customHeight="1" x14ac:dyDescent="0.3">
      <c r="A23" s="6" t="s">
        <v>820</v>
      </c>
      <c r="B23" s="4" t="s">
        <v>519</v>
      </c>
      <c r="C23"/>
      <c r="D23" s="195">
        <f>D24-D11</f>
        <v>0</v>
      </c>
      <c r="E23" s="43" t="e">
        <f>$D23/E$7</f>
        <v>#DIV/0!</v>
      </c>
      <c r="F23" s="46"/>
      <c r="G23" s="43" t="e">
        <f>$D23/G$7</f>
        <v>#DIV/0!</v>
      </c>
    </row>
    <row r="24" spans="1:7" ht="15" customHeight="1" x14ac:dyDescent="0.25">
      <c r="A24" s="6" t="s">
        <v>976</v>
      </c>
      <c r="B24" s="4" t="s">
        <v>105</v>
      </c>
      <c r="C24" s="21" t="str">
        <f>'Stmt of Revs Exps'!F29</f>
        <v>L1</v>
      </c>
      <c r="D24" s="20">
        <f>'Stmt of Revs Exps'!K29</f>
        <v>0</v>
      </c>
      <c r="E24" s="43" t="e">
        <f>$D24/E$7</f>
        <v>#DIV/0!</v>
      </c>
      <c r="F24" s="43" t="e">
        <f>$D24/F$7</f>
        <v>#DIV/0!</v>
      </c>
      <c r="G24" s="43" t="e">
        <f>$D24/G$7</f>
        <v>#DIV/0!</v>
      </c>
    </row>
    <row r="25" spans="1:7" x14ac:dyDescent="0.25">
      <c r="E25" s="44"/>
      <c r="F25" s="44"/>
      <c r="G25" s="44"/>
    </row>
    <row r="26" spans="1:7" ht="15" customHeight="1" x14ac:dyDescent="0.25">
      <c r="A26" s="6"/>
      <c r="B26" s="4" t="s">
        <v>615</v>
      </c>
      <c r="C26"/>
      <c r="E26" s="44"/>
      <c r="F26" s="44"/>
      <c r="G26" s="44"/>
    </row>
    <row r="27" spans="1:7" ht="15" customHeight="1" x14ac:dyDescent="0.25">
      <c r="A27" s="6" t="s">
        <v>977</v>
      </c>
      <c r="B27" s="3" t="s">
        <v>106</v>
      </c>
      <c r="D27" s="17" t="e">
        <f>D11/D24</f>
        <v>#DIV/0!</v>
      </c>
      <c r="E27" s="47"/>
      <c r="F27" s="47"/>
    </row>
    <row r="28" spans="1:7" ht="15" customHeight="1" x14ac:dyDescent="0.25">
      <c r="A28" s="6" t="s">
        <v>796</v>
      </c>
      <c r="B28" s="3" t="s">
        <v>107</v>
      </c>
      <c r="D28" s="17" t="e">
        <f>1-D27</f>
        <v>#DIV/0!</v>
      </c>
      <c r="E28" s="47"/>
    </row>
    <row r="29" spans="1:7" ht="6.75" customHeight="1" x14ac:dyDescent="0.25">
      <c r="A29" s="6"/>
      <c r="B29" s="3"/>
      <c r="D29" s="16"/>
      <c r="E29" s="47"/>
      <c r="F29" s="47"/>
      <c r="G29" s="44"/>
    </row>
    <row r="30" spans="1:7" x14ac:dyDescent="0.25">
      <c r="B30" s="1" t="s">
        <v>965</v>
      </c>
      <c r="C30" s="8"/>
      <c r="E30" s="44"/>
      <c r="F30" s="47"/>
      <c r="G30" s="191"/>
    </row>
    <row r="31" spans="1:7" x14ac:dyDescent="0.25">
      <c r="A31" s="10" t="s">
        <v>797</v>
      </c>
      <c r="B31" s="5" t="s">
        <v>801</v>
      </c>
      <c r="C31" s="21" t="str">
        <f>'Stmt of Revs Exps'!F32</f>
        <v>M1a</v>
      </c>
      <c r="D31" s="20">
        <f>'Stmt of Revs Exps'!K34</f>
        <v>0</v>
      </c>
      <c r="E31" s="43" t="e">
        <f t="shared" ref="E31:G32" si="1">$D31/E$7</f>
        <v>#DIV/0!</v>
      </c>
      <c r="F31" s="43" t="e">
        <f t="shared" si="1"/>
        <v>#DIV/0!</v>
      </c>
      <c r="G31" s="43" t="e">
        <f t="shared" si="1"/>
        <v>#DIV/0!</v>
      </c>
    </row>
    <row r="32" spans="1:7" ht="13.5" customHeight="1" x14ac:dyDescent="0.25">
      <c r="A32" s="10" t="s">
        <v>979</v>
      </c>
      <c r="B32" s="7" t="s">
        <v>71</v>
      </c>
      <c r="C32" s="21" t="str">
        <f>'Stmt of Revs Exps'!F42</f>
        <v>M8</v>
      </c>
      <c r="D32" s="20">
        <f>'Stmt of Revs Exps'!K42</f>
        <v>0</v>
      </c>
      <c r="E32" s="43" t="e">
        <f t="shared" si="1"/>
        <v>#DIV/0!</v>
      </c>
      <c r="F32" s="43" t="e">
        <f t="shared" si="1"/>
        <v>#DIV/0!</v>
      </c>
      <c r="G32" s="43" t="e">
        <f t="shared" si="1"/>
        <v>#DIV/0!</v>
      </c>
    </row>
    <row r="33" spans="1:12" ht="13.5" customHeight="1" x14ac:dyDescent="0.25">
      <c r="A33" s="10"/>
      <c r="B33" s="3"/>
      <c r="C33" s="6"/>
      <c r="D33" s="193"/>
      <c r="E33" s="6"/>
      <c r="F33" s="6"/>
      <c r="G33" s="6"/>
    </row>
    <row r="34" spans="1:12" x14ac:dyDescent="0.25">
      <c r="B34" s="4" t="s">
        <v>609</v>
      </c>
      <c r="C34" s="8"/>
      <c r="D34" s="194"/>
      <c r="E34" s="44"/>
      <c r="F34" s="44"/>
      <c r="G34" s="44"/>
    </row>
    <row r="35" spans="1:12" x14ac:dyDescent="0.25">
      <c r="A35" s="10" t="s">
        <v>978</v>
      </c>
      <c r="B35" s="3" t="s">
        <v>369</v>
      </c>
      <c r="C35" s="21" t="s">
        <v>6773</v>
      </c>
      <c r="D35" s="20">
        <f>Debt!K9</f>
        <v>0</v>
      </c>
      <c r="E35" s="43" t="e">
        <f>$D35/E$7</f>
        <v>#DIV/0!</v>
      </c>
      <c r="F35" s="44"/>
      <c r="G35" s="43" t="e">
        <f>$D35/G$7</f>
        <v>#DIV/0!</v>
      </c>
    </row>
    <row r="36" spans="1:12" x14ac:dyDescent="0.25">
      <c r="A36" s="10" t="s">
        <v>980</v>
      </c>
      <c r="B36" s="35" t="s">
        <v>966</v>
      </c>
      <c r="C36" s="661" t="s">
        <v>6774</v>
      </c>
      <c r="D36" s="20">
        <f>Debt!K10</f>
        <v>0</v>
      </c>
      <c r="E36" s="43" t="e">
        <f>$D36/E$7</f>
        <v>#DIV/0!</v>
      </c>
      <c r="F36" s="44"/>
      <c r="G36" s="43" t="e">
        <f>$D36/G$7</f>
        <v>#DIV/0!</v>
      </c>
    </row>
    <row r="37" spans="1:12" x14ac:dyDescent="0.25">
      <c r="D37" s="194"/>
      <c r="E37" s="44"/>
      <c r="F37" s="44"/>
      <c r="G37" s="44"/>
    </row>
    <row r="38" spans="1:12" s="5" customFormat="1" ht="16.5" customHeight="1" x14ac:dyDescent="0.25">
      <c r="B38" s="1" t="s">
        <v>967</v>
      </c>
      <c r="C38" s="8"/>
      <c r="D38" s="9"/>
      <c r="E38" s="44"/>
      <c r="F38" s="44"/>
      <c r="G38" s="44"/>
      <c r="H38"/>
      <c r="I38"/>
      <c r="J38"/>
      <c r="K38" s="6"/>
      <c r="L38"/>
    </row>
    <row r="39" spans="1:12" s="5" customFormat="1" x14ac:dyDescent="0.25">
      <c r="A39" s="15" t="s">
        <v>962</v>
      </c>
      <c r="B39" s="7" t="s">
        <v>370</v>
      </c>
      <c r="C39" s="21" t="s">
        <v>6775</v>
      </c>
      <c r="D39" s="20">
        <f>Debt!K18</f>
        <v>0</v>
      </c>
      <c r="E39" s="43" t="e">
        <f>$D39/E$7</f>
        <v>#DIV/0!</v>
      </c>
      <c r="F39" s="44"/>
      <c r="G39" s="43" t="e">
        <f>$D39/G$7</f>
        <v>#DIV/0!</v>
      </c>
      <c r="H39"/>
      <c r="I39"/>
      <c r="J39"/>
      <c r="K39" s="6"/>
      <c r="L39"/>
    </row>
    <row r="40" spans="1:12" x14ac:dyDescent="0.25">
      <c r="A40" s="15" t="s">
        <v>963</v>
      </c>
      <c r="B40" s="35" t="s">
        <v>7187</v>
      </c>
      <c r="D40" s="676">
        <f>Debt!K21</f>
        <v>0</v>
      </c>
      <c r="E40" s="43" t="e">
        <f>$D40/E$7</f>
        <v>#DIV/0!</v>
      </c>
      <c r="F40" s="44"/>
      <c r="G40" s="43" t="e">
        <f>$D40/G$7</f>
        <v>#DIV/0!</v>
      </c>
    </row>
    <row r="41" spans="1:12" ht="6.75" customHeight="1" x14ac:dyDescent="0.25">
      <c r="E41" s="44"/>
      <c r="F41" s="44"/>
      <c r="G41" s="44"/>
    </row>
    <row r="42" spans="1:12" x14ac:dyDescent="0.25">
      <c r="A42" s="15" t="s">
        <v>964</v>
      </c>
      <c r="B42" s="1" t="s">
        <v>274</v>
      </c>
      <c r="C42" s="451" t="str">
        <f>'Cap &amp; Ops Stats'!A35</f>
        <v>U5</v>
      </c>
      <c r="D42" s="452" t="e">
        <f>'Cap &amp; Ops Stats'!D35</f>
        <v>#DIV/0!</v>
      </c>
      <c r="E42" s="44"/>
      <c r="F42" s="44"/>
      <c r="G42" s="44"/>
    </row>
    <row r="43" spans="1:12" ht="16.5" customHeight="1" x14ac:dyDescent="0.25">
      <c r="E43" s="44"/>
      <c r="F43" s="44"/>
      <c r="G43" s="44"/>
    </row>
    <row r="44" spans="1:12" ht="16.5" customHeight="1" x14ac:dyDescent="0.25">
      <c r="B44" s="1" t="s">
        <v>792</v>
      </c>
      <c r="D44" s="192" t="s">
        <v>590</v>
      </c>
      <c r="E44" s="8" t="s">
        <v>591</v>
      </c>
      <c r="F44" s="8" t="s">
        <v>6765</v>
      </c>
      <c r="G44" s="44"/>
    </row>
    <row r="45" spans="1:12" x14ac:dyDescent="0.25">
      <c r="A45" s="15" t="s">
        <v>821</v>
      </c>
      <c r="B45" s="189" t="s">
        <v>288</v>
      </c>
      <c r="C45" s="453" t="str">
        <f>Debt!A24</f>
        <v>DD9</v>
      </c>
      <c r="D45" s="454">
        <f>Debt!E24</f>
        <v>0</v>
      </c>
      <c r="E45" s="454">
        <f>Debt!F24</f>
        <v>0</v>
      </c>
      <c r="F45" s="454">
        <f>Debt!G24</f>
        <v>0</v>
      </c>
      <c r="G45" s="44"/>
    </row>
    <row r="46" spans="1:12" x14ac:dyDescent="0.25">
      <c r="A46" s="15" t="s">
        <v>822</v>
      </c>
      <c r="B46" s="190" t="s">
        <v>287</v>
      </c>
      <c r="C46" s="453" t="str">
        <f>Debt!A25</f>
        <v>DD10</v>
      </c>
      <c r="D46" s="454">
        <f>Debt!E25</f>
        <v>0</v>
      </c>
      <c r="E46" s="454">
        <f>Debt!F25</f>
        <v>0</v>
      </c>
      <c r="F46" s="454">
        <f>Debt!G25</f>
        <v>0</v>
      </c>
      <c r="G46" s="44"/>
    </row>
    <row r="47" spans="1:12" x14ac:dyDescent="0.25">
      <c r="E47" s="44"/>
      <c r="F47" s="44"/>
      <c r="G47" s="44"/>
    </row>
    <row r="48" spans="1:12" x14ac:dyDescent="0.25">
      <c r="A48" s="5"/>
      <c r="B48" s="4" t="s">
        <v>813</v>
      </c>
      <c r="C48" s="8"/>
    </row>
    <row r="49" spans="1:6" x14ac:dyDescent="0.25">
      <c r="A49" s="15" t="s">
        <v>793</v>
      </c>
      <c r="B49" s="7" t="s">
        <v>727</v>
      </c>
      <c r="C49" s="21" t="s">
        <v>6776</v>
      </c>
      <c r="D49" s="48" t="e">
        <f>'Stmt of Revs Exps'!K12/General!E67</f>
        <v>#DIV/0!</v>
      </c>
      <c r="E49" s="13"/>
      <c r="F49" s="13"/>
    </row>
    <row r="50" spans="1:6" x14ac:dyDescent="0.25">
      <c r="A50" s="15" t="s">
        <v>794</v>
      </c>
      <c r="B50" s="7" t="s">
        <v>812</v>
      </c>
      <c r="C50" s="21" t="s">
        <v>6777</v>
      </c>
      <c r="D50" s="48" t="e">
        <f>'Stmt of Revs Exps'!K12/('Cap &amp; Ops Stats'!I12*'Cap &amp; Ops Stats'!I21)</f>
        <v>#DIV/0!</v>
      </c>
      <c r="E50" s="13"/>
      <c r="F50" s="13"/>
    </row>
    <row r="54" spans="1:6" x14ac:dyDescent="0.25">
      <c r="B54" s="49"/>
    </row>
  </sheetData>
  <sheetProtection algorithmName="SHA-512" hashValue="Dxw5Znj27fzh/kQjwUG1y1h3t/QXhOKovJ9EWfMTWxr6wEUu4VZMAv9gd32U+b9UmyYiBOk/cWmVcFeCD1wOAw==" saltValue="DpLpRBTclM73URXD5ND0CA==" spinCount="100000" sheet="1" objects="1" scenarios="1"/>
  <phoneticPr fontId="10" type="noConversion"/>
  <pageMargins left="0.34" right="0.26" top="0.53" bottom="0.51" header="0.5" footer="0.34"/>
  <pageSetup scale="71" fitToHeight="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48"/>
  </sheetPr>
  <dimension ref="A1:P98"/>
  <sheetViews>
    <sheetView zoomScale="120" zoomScaleNormal="120" workbookViewId="0">
      <pane ySplit="4" topLeftCell="A5" activePane="bottomLeft" state="frozen"/>
      <selection activeCell="D12" sqref="D12"/>
      <selection pane="bottomLeft" activeCell="D12" sqref="D12"/>
    </sheetView>
  </sheetViews>
  <sheetFormatPr defaultColWidth="8.6640625" defaultRowHeight="13.2" x14ac:dyDescent="0.25"/>
  <cols>
    <col min="1" max="1" width="5.6640625" bestFit="1" customWidth="1"/>
    <col min="2" max="2" width="58.44140625" customWidth="1"/>
    <col min="3" max="3" width="22.6640625" customWidth="1"/>
    <col min="4" max="4" width="13.44140625" customWidth="1"/>
    <col min="5" max="5" width="2.33203125" customWidth="1"/>
    <col min="6" max="6" width="12.6640625" style="259" customWidth="1"/>
    <col min="7" max="7" width="12.33203125" style="259" customWidth="1"/>
    <col min="8" max="8" width="12.44140625" style="259" customWidth="1"/>
    <col min="9" max="10" width="11.44140625" style="259" customWidth="1"/>
    <col min="11" max="11" width="11.109375" style="259" customWidth="1"/>
    <col min="12" max="12" width="10.109375" style="259" customWidth="1"/>
    <col min="13" max="13" width="10.44140625" style="259" customWidth="1"/>
    <col min="14" max="14" width="10.6640625" customWidth="1"/>
    <col min="15" max="15" width="9.6640625" customWidth="1"/>
    <col min="16" max="16" width="9.6640625" style="259" customWidth="1"/>
    <col min="17" max="17" width="9.109375" customWidth="1"/>
  </cols>
  <sheetData>
    <row r="1" spans="1:16" x14ac:dyDescent="0.25">
      <c r="C1" s="56"/>
      <c r="D1" s="25"/>
    </row>
    <row r="2" spans="1:16" ht="32.25" customHeight="1" x14ac:dyDescent="0.25">
      <c r="A2" s="815" t="s">
        <v>779</v>
      </c>
      <c r="B2" s="815"/>
      <c r="C2" s="815"/>
      <c r="D2" s="815"/>
      <c r="E2" s="815"/>
      <c r="F2" s="815"/>
      <c r="G2" s="815"/>
      <c r="H2" s="815"/>
      <c r="I2" s="815"/>
      <c r="J2" s="815"/>
      <c r="K2" s="815"/>
      <c r="L2" s="815"/>
      <c r="M2" s="815"/>
      <c r="N2" s="815"/>
      <c r="O2" s="815"/>
      <c r="P2" s="815"/>
    </row>
    <row r="3" spans="1:16" ht="29.25" customHeight="1" x14ac:dyDescent="0.3">
      <c r="B3" s="57"/>
      <c r="C3" s="58"/>
      <c r="D3" s="59"/>
      <c r="E3" s="60"/>
      <c r="F3" s="1224" t="s">
        <v>699</v>
      </c>
      <c r="G3" s="1225"/>
      <c r="H3" s="1226" t="s">
        <v>700</v>
      </c>
      <c r="I3" s="1227"/>
      <c r="J3" s="1228"/>
      <c r="K3" s="1229" t="s">
        <v>701</v>
      </c>
      <c r="L3" s="1229"/>
      <c r="M3" s="1230" t="s">
        <v>702</v>
      </c>
      <c r="N3" s="1230"/>
      <c r="O3" s="1231" t="s">
        <v>703</v>
      </c>
      <c r="P3" s="1231"/>
    </row>
    <row r="4" spans="1:16" ht="52.8" x14ac:dyDescent="0.25">
      <c r="B4" s="61"/>
      <c r="C4" s="62" t="s">
        <v>401</v>
      </c>
      <c r="D4" s="63" t="s">
        <v>704</v>
      </c>
      <c r="E4" s="8"/>
      <c r="F4" s="333" t="s">
        <v>705</v>
      </c>
      <c r="G4" s="294" t="s">
        <v>682</v>
      </c>
      <c r="H4" s="260" t="s">
        <v>707</v>
      </c>
      <c r="I4" s="261" t="s">
        <v>708</v>
      </c>
      <c r="J4" s="262" t="s">
        <v>709</v>
      </c>
      <c r="K4" s="366" t="s">
        <v>520</v>
      </c>
      <c r="L4" s="367" t="s">
        <v>521</v>
      </c>
      <c r="M4" s="280" t="s">
        <v>743</v>
      </c>
      <c r="N4" s="68" t="s">
        <v>683</v>
      </c>
      <c r="O4" s="69" t="s">
        <v>745</v>
      </c>
      <c r="P4" s="287" t="s">
        <v>746</v>
      </c>
    </row>
    <row r="5" spans="1:16" x14ac:dyDescent="0.25">
      <c r="C5" s="71"/>
      <c r="D5" s="18"/>
      <c r="F5" s="263"/>
      <c r="G5" s="263"/>
      <c r="H5" s="263"/>
      <c r="I5" s="263"/>
      <c r="J5" s="263"/>
      <c r="K5" s="263"/>
      <c r="L5" s="263"/>
      <c r="M5" s="263"/>
      <c r="N5" s="72"/>
      <c r="O5" s="72"/>
      <c r="P5" s="263"/>
    </row>
    <row r="6" spans="1:16" x14ac:dyDescent="0.25">
      <c r="B6" s="73" t="s">
        <v>747</v>
      </c>
      <c r="C6" s="74"/>
      <c r="D6" s="75"/>
      <c r="F6" s="358"/>
      <c r="G6" s="368"/>
      <c r="H6" s="264"/>
      <c r="I6" s="265"/>
      <c r="J6" s="265"/>
      <c r="K6" s="337"/>
      <c r="L6" s="338"/>
      <c r="M6" s="281"/>
      <c r="N6" s="95"/>
      <c r="O6" s="96"/>
      <c r="P6" s="288"/>
    </row>
    <row r="7" spans="1:16" ht="6.75" customHeight="1" x14ac:dyDescent="0.25">
      <c r="B7" s="78"/>
      <c r="C7" s="79"/>
      <c r="D7" s="80"/>
      <c r="F7" s="336"/>
      <c r="G7" s="369"/>
      <c r="H7" s="264"/>
      <c r="I7" s="265"/>
      <c r="J7" s="265"/>
      <c r="K7" s="337"/>
      <c r="L7" s="338"/>
      <c r="M7" s="281"/>
      <c r="N7" s="95"/>
      <c r="O7" s="96"/>
      <c r="P7" s="288"/>
    </row>
    <row r="8" spans="1:16" x14ac:dyDescent="0.25">
      <c r="A8" t="s">
        <v>154</v>
      </c>
      <c r="B8" s="82" t="s">
        <v>748</v>
      </c>
      <c r="C8" s="83">
        <f>'Cap &amp; Ops Stats'!I12</f>
        <v>0</v>
      </c>
      <c r="D8" s="164">
        <f>'Cap &amp; Ops Stats'!I21</f>
        <v>0</v>
      </c>
      <c r="F8" s="336"/>
      <c r="G8" s="369"/>
      <c r="H8" s="266" t="e">
        <f>C8/C12</f>
        <v>#DIV/0!</v>
      </c>
      <c r="I8" s="267" t="e">
        <f>C8/C16</f>
        <v>#DIV/0!</v>
      </c>
      <c r="J8" s="267" t="e">
        <f>C8/C10</f>
        <v>#DIV/0!</v>
      </c>
      <c r="K8" s="370" t="e">
        <f>C8/'Cap &amp; Ops Stats'!D38</f>
        <v>#DIV/0!</v>
      </c>
      <c r="L8" s="371" t="e">
        <f>C8/'Cap &amp; Ops Stats'!D39</f>
        <v>#DIV/0!</v>
      </c>
      <c r="M8" s="282" t="e">
        <f>C8/General!C58</f>
        <v>#DIV/0!</v>
      </c>
      <c r="N8" s="154" t="e">
        <f>C8/General!E25</f>
        <v>#DIV/0!</v>
      </c>
      <c r="O8" s="86" t="e">
        <f>C8/C21</f>
        <v>#DIV/0!</v>
      </c>
      <c r="P8" s="288" t="e">
        <f>C8/General!E67</f>
        <v>#DIV/0!</v>
      </c>
    </row>
    <row r="9" spans="1:16" x14ac:dyDescent="0.25">
      <c r="A9" t="s">
        <v>155</v>
      </c>
      <c r="B9" s="82" t="s">
        <v>749</v>
      </c>
      <c r="C9" s="83">
        <f>C8*'Cap &amp; Ops Stats'!I21</f>
        <v>0</v>
      </c>
      <c r="D9" s="197">
        <f>'Cap &amp; Ops Stats'!I21</f>
        <v>0</v>
      </c>
      <c r="F9" s="336"/>
      <c r="G9" s="369"/>
      <c r="H9" s="266" t="e">
        <f>C9/C12</f>
        <v>#DIV/0!</v>
      </c>
      <c r="I9" s="267" t="e">
        <f>C9/C16</f>
        <v>#DIV/0!</v>
      </c>
      <c r="J9" s="267" t="e">
        <f>C9/C10</f>
        <v>#DIV/0!</v>
      </c>
      <c r="K9" s="370" t="e">
        <f>C9/'Cap &amp; Ops Stats'!D38</f>
        <v>#DIV/0!</v>
      </c>
      <c r="L9" s="371" t="e">
        <f>C9/'Cap &amp; Ops Stats'!D39</f>
        <v>#DIV/0!</v>
      </c>
      <c r="M9" s="282" t="e">
        <f>C9/General!C58</f>
        <v>#DIV/0!</v>
      </c>
      <c r="N9" s="154" t="e">
        <f>C9/General!E25</f>
        <v>#DIV/0!</v>
      </c>
      <c r="O9" s="86" t="e">
        <f>C9/C21</f>
        <v>#DIV/0!</v>
      </c>
      <c r="P9" s="288" t="e">
        <f>C9/General!E67</f>
        <v>#DIV/0!</v>
      </c>
    </row>
    <row r="10" spans="1:16" x14ac:dyDescent="0.25">
      <c r="A10" t="s">
        <v>156</v>
      </c>
      <c r="B10" s="116" t="s">
        <v>685</v>
      </c>
      <c r="C10" s="79">
        <f>'Cap &amp; Ops Stats'!I30</f>
        <v>0</v>
      </c>
      <c r="D10" s="80"/>
      <c r="F10" s="372" t="e">
        <f>C10/C8</f>
        <v>#DIV/0!</v>
      </c>
      <c r="G10" s="373" t="e">
        <f>C10/C9</f>
        <v>#DIV/0!</v>
      </c>
      <c r="H10" s="266" t="e">
        <f>C10/C12</f>
        <v>#DIV/0!</v>
      </c>
      <c r="I10" s="267" t="e">
        <f>C10/C16</f>
        <v>#DIV/0!</v>
      </c>
      <c r="J10" s="265"/>
      <c r="K10" s="370" t="e">
        <f>C10/'Cap &amp; Ops Stats'!D38</f>
        <v>#DIV/0!</v>
      </c>
      <c r="L10" s="371" t="e">
        <f>C10/'Cap &amp; Ops Stats'!D39</f>
        <v>#DIV/0!</v>
      </c>
      <c r="M10" s="282" t="e">
        <f>C10/General!C58</f>
        <v>#DIV/0!</v>
      </c>
      <c r="N10" s="154" t="e">
        <f>C10/General!E25</f>
        <v>#DIV/0!</v>
      </c>
      <c r="O10" s="91"/>
      <c r="P10" s="288"/>
    </row>
    <row r="11" spans="1:16" ht="6" customHeight="1" x14ac:dyDescent="0.25">
      <c r="B11" s="82"/>
      <c r="C11" s="79"/>
      <c r="D11" s="80"/>
      <c r="F11" s="336"/>
      <c r="G11" s="369"/>
      <c r="H11" s="264"/>
      <c r="I11" s="265"/>
      <c r="J11" s="265"/>
      <c r="K11" s="337"/>
      <c r="L11" s="338"/>
      <c r="M11" s="281"/>
      <c r="N11" s="95"/>
      <c r="O11" s="96"/>
      <c r="P11" s="288"/>
    </row>
    <row r="12" spans="1:16" x14ac:dyDescent="0.25">
      <c r="A12" t="s">
        <v>157</v>
      </c>
      <c r="B12" s="82" t="s">
        <v>750</v>
      </c>
      <c r="C12" s="79">
        <f>'Cap &amp; Ops Stats'!I41</f>
        <v>0</v>
      </c>
      <c r="D12" s="80" t="e">
        <f>C12/C16</f>
        <v>#DIV/0!</v>
      </c>
      <c r="F12" s="372" t="e">
        <f>C12/C8</f>
        <v>#DIV/0!</v>
      </c>
      <c r="G12" s="373" t="e">
        <f>C12/C9</f>
        <v>#DIV/0!</v>
      </c>
      <c r="H12" s="264"/>
      <c r="I12" s="267"/>
      <c r="J12" s="267" t="e">
        <f>C12/C10</f>
        <v>#DIV/0!</v>
      </c>
      <c r="K12" s="370" t="e">
        <f>C12/'Cap &amp; Ops Stats'!D38</f>
        <v>#DIV/0!</v>
      </c>
      <c r="L12" s="371" t="e">
        <f>C12/'Cap &amp; Ops Stats'!D39</f>
        <v>#DIV/0!</v>
      </c>
      <c r="M12" s="282" t="e">
        <f>C12/General!C58</f>
        <v>#DIV/0!</v>
      </c>
      <c r="N12" s="154" t="e">
        <f>C12/General!E25</f>
        <v>#DIV/0!</v>
      </c>
      <c r="O12" s="96"/>
      <c r="P12" s="288"/>
    </row>
    <row r="13" spans="1:16" x14ac:dyDescent="0.25">
      <c r="A13" t="s">
        <v>158</v>
      </c>
      <c r="B13" s="82" t="s">
        <v>751</v>
      </c>
      <c r="C13" s="79">
        <f>'Cap &amp; Ops Stats'!I44</f>
        <v>0</v>
      </c>
      <c r="D13" s="80" t="e">
        <f>C13/C16</f>
        <v>#DIV/0!</v>
      </c>
      <c r="F13" s="336"/>
      <c r="G13" s="369"/>
      <c r="H13" s="264"/>
      <c r="I13" s="267"/>
      <c r="J13" s="267" t="e">
        <f>C13/C10</f>
        <v>#DIV/0!</v>
      </c>
      <c r="K13" s="370" t="e">
        <f>C13/'Cap &amp; Ops Stats'!D38</f>
        <v>#DIV/0!</v>
      </c>
      <c r="L13" s="371" t="e">
        <f>C13/'Cap &amp; Ops Stats'!D39</f>
        <v>#DIV/0!</v>
      </c>
      <c r="M13" s="281"/>
      <c r="N13" s="154" t="e">
        <f>C13/General!E25</f>
        <v>#DIV/0!</v>
      </c>
      <c r="O13" s="96"/>
      <c r="P13" s="288"/>
    </row>
    <row r="14" spans="1:16" x14ac:dyDescent="0.25">
      <c r="A14" t="s">
        <v>159</v>
      </c>
      <c r="B14" s="82" t="s">
        <v>802</v>
      </c>
      <c r="C14" s="79">
        <f>'Cap &amp; Ops Stats'!I42</f>
        <v>0</v>
      </c>
      <c r="D14" s="80" t="e">
        <f>C14/C16</f>
        <v>#DIV/0!</v>
      </c>
      <c r="F14" s="336"/>
      <c r="G14" s="369"/>
      <c r="H14" s="264"/>
      <c r="I14" s="267"/>
      <c r="J14" s="267" t="e">
        <f>C14/C10</f>
        <v>#DIV/0!</v>
      </c>
      <c r="K14" s="370" t="e">
        <f>C14/'Cap &amp; Ops Stats'!D38</f>
        <v>#DIV/0!</v>
      </c>
      <c r="L14" s="371" t="e">
        <f>C14/'Cap &amp; Ops Stats'!D39</f>
        <v>#DIV/0!</v>
      </c>
      <c r="M14" s="281"/>
      <c r="N14" s="154" t="e">
        <f>C14/General!E25</f>
        <v>#DIV/0!</v>
      </c>
      <c r="O14" s="96"/>
      <c r="P14" s="288"/>
    </row>
    <row r="15" spans="1:16" x14ac:dyDescent="0.25">
      <c r="A15" t="s">
        <v>617</v>
      </c>
      <c r="B15" s="82" t="s">
        <v>803</v>
      </c>
      <c r="C15" s="101">
        <f>'Cap &amp; Ops Stats'!I43</f>
        <v>0</v>
      </c>
      <c r="D15" s="102" t="e">
        <f>C15/C16</f>
        <v>#DIV/0!</v>
      </c>
      <c r="F15" s="336"/>
      <c r="G15" s="369"/>
      <c r="H15" s="264"/>
      <c r="I15" s="267"/>
      <c r="J15" s="267" t="e">
        <f>C15/C10</f>
        <v>#DIV/0!</v>
      </c>
      <c r="K15" s="370" t="e">
        <f>C15/'Cap &amp; Ops Stats'!D38</f>
        <v>#DIV/0!</v>
      </c>
      <c r="L15" s="371" t="e">
        <f>C15/'Cap &amp; Ops Stats'!D39</f>
        <v>#DIV/0!</v>
      </c>
      <c r="M15" s="281"/>
      <c r="N15" s="154" t="e">
        <f>C15/General!E25</f>
        <v>#DIV/0!</v>
      </c>
      <c r="O15" s="96"/>
      <c r="P15" s="288"/>
    </row>
    <row r="16" spans="1:16" x14ac:dyDescent="0.25">
      <c r="A16" t="s">
        <v>619</v>
      </c>
      <c r="B16" s="82" t="s">
        <v>618</v>
      </c>
      <c r="C16" s="79">
        <f>SUM(C12:C15)</f>
        <v>0</v>
      </c>
      <c r="D16" s="80" t="e">
        <f>SUM(D12:D15)</f>
        <v>#DIV/0!</v>
      </c>
      <c r="F16" s="372" t="e">
        <f>C16/C8</f>
        <v>#DIV/0!</v>
      </c>
      <c r="G16" s="373" t="e">
        <f>C16/C9</f>
        <v>#DIV/0!</v>
      </c>
      <c r="H16" s="264"/>
      <c r="I16" s="267"/>
      <c r="J16" s="267" t="e">
        <f>C16/C10</f>
        <v>#DIV/0!</v>
      </c>
      <c r="K16" s="370" t="e">
        <f>C16/'Cap &amp; Ops Stats'!D38</f>
        <v>#DIV/0!</v>
      </c>
      <c r="L16" s="371" t="e">
        <f>C16/'Cap &amp; Ops Stats'!D39</f>
        <v>#DIV/0!</v>
      </c>
      <c r="M16" s="282" t="e">
        <f>C16/General!C58</f>
        <v>#DIV/0!</v>
      </c>
      <c r="N16" s="154" t="e">
        <f>C16/General!E25</f>
        <v>#DIV/0!</v>
      </c>
      <c r="O16" s="96"/>
      <c r="P16" s="288"/>
    </row>
    <row r="17" spans="1:16" ht="6.75" customHeight="1" x14ac:dyDescent="0.25">
      <c r="B17" s="82"/>
      <c r="C17" s="79"/>
      <c r="D17" s="80"/>
      <c r="F17" s="336"/>
      <c r="G17" s="369"/>
      <c r="H17" s="264"/>
      <c r="I17" s="265"/>
      <c r="J17" s="265"/>
      <c r="K17" s="337"/>
      <c r="L17" s="338"/>
      <c r="M17" s="281"/>
      <c r="N17" s="95"/>
      <c r="O17" s="96"/>
      <c r="P17" s="288"/>
    </row>
    <row r="18" spans="1:16" x14ac:dyDescent="0.25">
      <c r="A18" t="s">
        <v>755</v>
      </c>
      <c r="B18" s="82" t="s">
        <v>754</v>
      </c>
      <c r="C18" s="103">
        <f>'Cap &amp; Ops Stats'!I33</f>
        <v>0</v>
      </c>
      <c r="D18" s="80"/>
      <c r="F18" s="336"/>
      <c r="G18" s="369"/>
      <c r="H18" s="264"/>
      <c r="I18" s="265"/>
      <c r="J18" s="265"/>
      <c r="K18" s="337"/>
      <c r="L18" s="338"/>
      <c r="M18" s="281"/>
      <c r="N18" s="95"/>
      <c r="O18" s="96"/>
      <c r="P18" s="288"/>
    </row>
    <row r="19" spans="1:16" hidden="1" x14ac:dyDescent="0.25">
      <c r="A19" t="s">
        <v>755</v>
      </c>
      <c r="B19" s="82" t="s">
        <v>756</v>
      </c>
      <c r="C19" s="104"/>
      <c r="D19" s="87"/>
      <c r="F19" s="336"/>
      <c r="G19" s="369"/>
      <c r="H19" s="264"/>
      <c r="I19" s="265"/>
      <c r="J19" s="265"/>
      <c r="K19" s="283"/>
      <c r="L19" s="374"/>
      <c r="M19" s="283"/>
      <c r="N19" s="105"/>
      <c r="O19" s="96"/>
      <c r="P19" s="288"/>
    </row>
    <row r="20" spans="1:16" x14ac:dyDescent="0.25">
      <c r="A20" t="s">
        <v>757</v>
      </c>
      <c r="B20" s="82" t="s">
        <v>756</v>
      </c>
      <c r="C20" s="83">
        <f>'Cap &amp; Ops Stats'!I35</f>
        <v>0</v>
      </c>
      <c r="D20" s="87"/>
      <c r="F20" s="336"/>
      <c r="G20" s="369"/>
      <c r="H20" s="264"/>
      <c r="I20" s="265"/>
      <c r="J20" s="265"/>
      <c r="K20" s="337"/>
      <c r="L20" s="338"/>
      <c r="M20" s="282" t="e">
        <f>C20/General!C58</f>
        <v>#DIV/0!</v>
      </c>
      <c r="N20" s="95"/>
      <c r="O20" s="96"/>
      <c r="P20" s="288"/>
    </row>
    <row r="21" spans="1:16" x14ac:dyDescent="0.25">
      <c r="A21" t="s">
        <v>247</v>
      </c>
      <c r="B21" s="106" t="s">
        <v>14</v>
      </c>
      <c r="C21" s="101">
        <f>'Detailed Exps'!E69</f>
        <v>0</v>
      </c>
      <c r="D21" s="102"/>
      <c r="F21" s="375" t="e">
        <f>C21/C8</f>
        <v>#DIV/0!</v>
      </c>
      <c r="G21" s="376" t="e">
        <f>C21/C9</f>
        <v>#DIV/0!</v>
      </c>
      <c r="H21" s="268" t="e">
        <f>C21/C12</f>
        <v>#DIV/0!</v>
      </c>
      <c r="I21" s="269"/>
      <c r="J21" s="270"/>
      <c r="K21" s="377" t="e">
        <f>C21/'Cap &amp; Ops Stats'!D38</f>
        <v>#DIV/0!</v>
      </c>
      <c r="L21" s="378" t="e">
        <f>C21/'Cap &amp; Ops Stats'!D39</f>
        <v>#DIV/0!</v>
      </c>
      <c r="M21" s="284" t="e">
        <f>C21/General!C58</f>
        <v>#DIV/0!</v>
      </c>
      <c r="N21" s="155" t="e">
        <f>C21/General!E25</f>
        <v>#DIV/0!</v>
      </c>
      <c r="O21" s="110"/>
      <c r="P21" s="289" t="e">
        <f>C21/General!E67</f>
        <v>#DIV/0!</v>
      </c>
    </row>
    <row r="22" spans="1:16" x14ac:dyDescent="0.25">
      <c r="B22" s="72"/>
      <c r="C22" s="111"/>
      <c r="D22" s="112"/>
      <c r="F22" s="263"/>
      <c r="G22" s="263"/>
      <c r="H22" s="263"/>
      <c r="I22" s="263"/>
      <c r="J22" s="263"/>
      <c r="K22" s="263"/>
      <c r="L22" s="263"/>
      <c r="M22" s="263"/>
      <c r="N22" s="72"/>
      <c r="O22" s="72"/>
      <c r="P22" s="263"/>
    </row>
    <row r="23" spans="1:16" x14ac:dyDescent="0.25">
      <c r="B23" s="73" t="s">
        <v>758</v>
      </c>
      <c r="C23" s="74"/>
      <c r="D23" s="75"/>
      <c r="F23" s="336"/>
      <c r="G23" s="369"/>
      <c r="H23" s="264"/>
      <c r="I23" s="265"/>
      <c r="J23" s="265"/>
      <c r="K23" s="337"/>
      <c r="L23" s="338"/>
      <c r="M23" s="281"/>
      <c r="N23" s="95"/>
      <c r="O23" s="96"/>
      <c r="P23" s="288"/>
    </row>
    <row r="24" spans="1:16" ht="6" customHeight="1" x14ac:dyDescent="0.25">
      <c r="B24" s="78"/>
      <c r="C24" s="79"/>
      <c r="D24" s="80"/>
      <c r="F24" s="336"/>
      <c r="G24" s="369"/>
      <c r="H24" s="264"/>
      <c r="I24" s="265"/>
      <c r="J24" s="265"/>
      <c r="K24" s="337"/>
      <c r="L24" s="338"/>
      <c r="M24" s="281"/>
      <c r="N24" s="95"/>
      <c r="O24" s="96"/>
      <c r="P24" s="288"/>
    </row>
    <row r="25" spans="1:16" x14ac:dyDescent="0.25">
      <c r="B25" s="78" t="s">
        <v>759</v>
      </c>
      <c r="C25" s="79"/>
      <c r="D25" s="80"/>
      <c r="F25" s="336"/>
      <c r="G25" s="369"/>
      <c r="H25" s="264"/>
      <c r="I25" s="265"/>
      <c r="J25" s="265"/>
      <c r="K25" s="337"/>
      <c r="L25" s="338"/>
      <c r="M25" s="281"/>
      <c r="N25" s="95"/>
      <c r="O25" s="96"/>
      <c r="P25" s="288"/>
    </row>
    <row r="26" spans="1:16" x14ac:dyDescent="0.25">
      <c r="A26" t="s">
        <v>760</v>
      </c>
      <c r="B26" s="82" t="s">
        <v>787</v>
      </c>
      <c r="C26" s="79">
        <f>'Stmt of Revs Exps'!D14+'Stmt of Revs Exps'!D15</f>
        <v>0</v>
      </c>
      <c r="D26" s="80" t="e">
        <f>C26/C52</f>
        <v>#DIV/0!</v>
      </c>
      <c r="F26" s="372" t="e">
        <f>C26/C8</f>
        <v>#DIV/0!</v>
      </c>
      <c r="G26" s="373" t="e">
        <f>C26/C9</f>
        <v>#DIV/0!</v>
      </c>
      <c r="H26" s="266" t="e">
        <f>C26/C12</f>
        <v>#DIV/0!</v>
      </c>
      <c r="I26" s="267" t="e">
        <f>C26/C16</f>
        <v>#DIV/0!</v>
      </c>
      <c r="J26" s="267" t="e">
        <f>C26/C10</f>
        <v>#DIV/0!</v>
      </c>
      <c r="K26" s="370" t="e">
        <f>C26/'Cap &amp; Ops Stats'!D38</f>
        <v>#DIV/0!</v>
      </c>
      <c r="L26" s="371" t="e">
        <f>C26/'Cap &amp; Ops Stats'!D39</f>
        <v>#DIV/0!</v>
      </c>
      <c r="M26" s="282" t="e">
        <f>C26/General!C58</f>
        <v>#DIV/0!</v>
      </c>
      <c r="N26" s="154" t="e">
        <f>C26/General!E25</f>
        <v>#DIV/0!</v>
      </c>
      <c r="O26" s="96"/>
      <c r="P26" s="288"/>
    </row>
    <row r="27" spans="1:16" ht="13.8" thickBot="1" x14ac:dyDescent="0.3">
      <c r="A27" t="s">
        <v>761</v>
      </c>
      <c r="B27" s="82" t="s">
        <v>762</v>
      </c>
      <c r="C27" s="101">
        <f>'Stmt of Revs Exps'!D29</f>
        <v>0</v>
      </c>
      <c r="D27" s="102" t="e">
        <f>C27/C52</f>
        <v>#DIV/0!</v>
      </c>
      <c r="F27" s="379" t="e">
        <f>C27/C8</f>
        <v>#DIV/0!</v>
      </c>
      <c r="G27" s="373" t="e">
        <f>C27/C9</f>
        <v>#DIV/0!</v>
      </c>
      <c r="H27" s="266" t="e">
        <f>C27/C12</f>
        <v>#DIV/0!</v>
      </c>
      <c r="I27" s="267" t="e">
        <f>C27/C16</f>
        <v>#DIV/0!</v>
      </c>
      <c r="J27" s="267" t="e">
        <f>C27/C10</f>
        <v>#DIV/0!</v>
      </c>
      <c r="K27" s="370" t="e">
        <f>C27/'Cap &amp; Ops Stats'!D38</f>
        <v>#DIV/0!</v>
      </c>
      <c r="L27" s="371" t="e">
        <f>C27/'Cap &amp; Ops Stats'!D39</f>
        <v>#DIV/0!</v>
      </c>
      <c r="M27" s="282" t="e">
        <f>C27/General!C58</f>
        <v>#DIV/0!</v>
      </c>
      <c r="N27" s="154" t="e">
        <f>C27/General!E25</f>
        <v>#DIV/0!</v>
      </c>
      <c r="O27" s="96"/>
      <c r="P27" s="288"/>
    </row>
    <row r="28" spans="1:16" ht="13.8" thickBot="1" x14ac:dyDescent="0.3">
      <c r="A28" t="s">
        <v>763</v>
      </c>
      <c r="B28" s="82" t="s">
        <v>764</v>
      </c>
      <c r="C28" s="218">
        <f>SUM(C26:C27)</f>
        <v>0</v>
      </c>
      <c r="D28" s="80" t="e">
        <f>SUM(D26:D27)</f>
        <v>#DIV/0!</v>
      </c>
      <c r="F28" s="382" t="e">
        <f>'CORE AP MEASURES'!E11</f>
        <v>#DIV/0!</v>
      </c>
      <c r="G28" s="373" t="e">
        <f>C28/C9</f>
        <v>#DIV/0!</v>
      </c>
      <c r="H28" s="266" t="e">
        <f>C28/C12</f>
        <v>#DIV/0!</v>
      </c>
      <c r="I28" s="267" t="e">
        <f>C28/C16</f>
        <v>#DIV/0!</v>
      </c>
      <c r="J28" s="267" t="e">
        <f>C28/C10</f>
        <v>#DIV/0!</v>
      </c>
      <c r="K28" s="370" t="e">
        <f>C28/'Cap &amp; Ops Stats'!D38</f>
        <v>#DIV/0!</v>
      </c>
      <c r="L28" s="371" t="e">
        <f>C28/'Cap &amp; Ops Stats'!D39</f>
        <v>#DIV/0!</v>
      </c>
      <c r="M28" s="282" t="e">
        <f>C28/General!C58</f>
        <v>#DIV/0!</v>
      </c>
      <c r="N28" s="154" t="e">
        <f>C28/General!E25</f>
        <v>#DIV/0!</v>
      </c>
      <c r="O28" s="96"/>
      <c r="P28" s="288" t="e">
        <f>C28/General!E67</f>
        <v>#DIV/0!</v>
      </c>
    </row>
    <row r="29" spans="1:16" ht="6.75" customHeight="1" x14ac:dyDescent="0.25">
      <c r="B29" s="82"/>
      <c r="C29" s="79"/>
      <c r="D29" s="80"/>
      <c r="F29" s="336"/>
      <c r="G29" s="369"/>
      <c r="H29" s="264"/>
      <c r="I29" s="265"/>
      <c r="J29" s="265"/>
      <c r="K29" s="337"/>
      <c r="L29" s="338"/>
      <c r="M29" s="281"/>
      <c r="N29" s="95"/>
      <c r="O29" s="96"/>
      <c r="P29" s="288"/>
    </row>
    <row r="30" spans="1:16" x14ac:dyDescent="0.25">
      <c r="A30" t="s">
        <v>765</v>
      </c>
      <c r="B30" s="78" t="s">
        <v>766</v>
      </c>
      <c r="C30" s="79">
        <f>'Stmt of Revs Exps'!D16+'Stmt of Revs Exps'!D17+'Stmt of Revs Exps'!D18</f>
        <v>0</v>
      </c>
      <c r="D30" s="80" t="e">
        <f>C30/C52</f>
        <v>#DIV/0!</v>
      </c>
      <c r="F30" s="336"/>
      <c r="G30" s="369"/>
      <c r="H30" s="264"/>
      <c r="I30" s="267" t="e">
        <f>C30/C16</f>
        <v>#DIV/0!</v>
      </c>
      <c r="J30" s="267" t="e">
        <f>C30/C10</f>
        <v>#DIV/0!</v>
      </c>
      <c r="K30" s="370" t="e">
        <f>C30/'Cap &amp; Ops Stats'!D38</f>
        <v>#DIV/0!</v>
      </c>
      <c r="L30" s="371" t="e">
        <f>C30/'Cap &amp; Ops Stats'!D39</f>
        <v>#DIV/0!</v>
      </c>
      <c r="M30" s="281"/>
      <c r="N30" s="154" t="e">
        <f>C30/General!E25</f>
        <v>#DIV/0!</v>
      </c>
      <c r="O30" s="96"/>
      <c r="P30" s="288"/>
    </row>
    <row r="31" spans="1:16" ht="6.75" customHeight="1" x14ac:dyDescent="0.25">
      <c r="B31" s="82"/>
      <c r="C31" s="79"/>
      <c r="D31" s="80"/>
      <c r="F31" s="336"/>
      <c r="G31" s="369"/>
      <c r="H31" s="264"/>
      <c r="I31" s="265"/>
      <c r="J31" s="265"/>
      <c r="K31" s="337"/>
      <c r="L31" s="338"/>
      <c r="M31" s="281"/>
      <c r="N31" s="95"/>
      <c r="O31" s="96"/>
      <c r="P31" s="288"/>
    </row>
    <row r="32" spans="1:16" x14ac:dyDescent="0.25">
      <c r="B32" s="78" t="s">
        <v>767</v>
      </c>
      <c r="C32" s="79"/>
      <c r="D32" s="80"/>
      <c r="F32" s="336"/>
      <c r="G32" s="369"/>
      <c r="H32" s="264"/>
      <c r="I32" s="265"/>
      <c r="J32" s="265"/>
      <c r="K32" s="337"/>
      <c r="L32" s="338"/>
      <c r="M32" s="281"/>
      <c r="N32" s="95"/>
      <c r="O32" s="96"/>
      <c r="P32" s="288"/>
    </row>
    <row r="33" spans="1:16" x14ac:dyDescent="0.25">
      <c r="A33" t="s">
        <v>768</v>
      </c>
      <c r="B33" s="82" t="s">
        <v>769</v>
      </c>
      <c r="C33" s="79">
        <f>'Stmt of Revs Exps'!D52</f>
        <v>0</v>
      </c>
      <c r="D33" s="80" t="e">
        <f>C33/C52</f>
        <v>#DIV/0!</v>
      </c>
      <c r="F33" s="372" t="e">
        <f>C33/C8</f>
        <v>#DIV/0!</v>
      </c>
      <c r="G33" s="373" t="e">
        <f>C33/C9</f>
        <v>#DIV/0!</v>
      </c>
      <c r="H33" s="266" t="e">
        <f>C33/C12</f>
        <v>#DIV/0!</v>
      </c>
      <c r="I33" s="267" t="e">
        <f>C33/C16</f>
        <v>#DIV/0!</v>
      </c>
      <c r="J33" s="267" t="e">
        <f>C33/C10</f>
        <v>#DIV/0!</v>
      </c>
      <c r="K33" s="370" t="e">
        <f>C33/'Cap &amp; Ops Stats'!D38</f>
        <v>#DIV/0!</v>
      </c>
      <c r="L33" s="371" t="e">
        <f>C33/'Cap &amp; Ops Stats'!D39</f>
        <v>#DIV/0!</v>
      </c>
      <c r="M33" s="282" t="e">
        <f>C33/General!C58</f>
        <v>#DIV/0!</v>
      </c>
      <c r="N33" s="95"/>
      <c r="O33" s="96"/>
      <c r="P33" s="288"/>
    </row>
    <row r="34" spans="1:16" x14ac:dyDescent="0.25">
      <c r="A34" t="s">
        <v>770</v>
      </c>
      <c r="B34" s="82" t="s">
        <v>771</v>
      </c>
      <c r="C34" s="101">
        <f>'Stmt of Revs Exps'!D57</f>
        <v>0</v>
      </c>
      <c r="D34" s="102" t="e">
        <f>C34/C52</f>
        <v>#DIV/0!</v>
      </c>
      <c r="F34" s="372" t="e">
        <f>C34/C8</f>
        <v>#DIV/0!</v>
      </c>
      <c r="G34" s="373" t="e">
        <f>C34/C9</f>
        <v>#DIV/0!</v>
      </c>
      <c r="H34" s="266" t="e">
        <f>C34/C12</f>
        <v>#DIV/0!</v>
      </c>
      <c r="I34" s="267" t="e">
        <f>C34/C16</f>
        <v>#DIV/0!</v>
      </c>
      <c r="J34" s="267" t="e">
        <f>C34/C10</f>
        <v>#DIV/0!</v>
      </c>
      <c r="K34" s="370" t="e">
        <f>C34/'Cap &amp; Ops Stats'!D38</f>
        <v>#DIV/0!</v>
      </c>
      <c r="L34" s="371" t="e">
        <f>C34/'Cap &amp; Ops Stats'!D39</f>
        <v>#DIV/0!</v>
      </c>
      <c r="M34" s="282" t="e">
        <f>C34/General!C58</f>
        <v>#DIV/0!</v>
      </c>
      <c r="N34" s="95"/>
      <c r="O34" s="96"/>
      <c r="P34" s="288"/>
    </row>
    <row r="35" spans="1:16" x14ac:dyDescent="0.25">
      <c r="A35" t="s">
        <v>772</v>
      </c>
      <c r="B35" s="116" t="s">
        <v>773</v>
      </c>
      <c r="C35" s="383">
        <f>SUM(C33:C34)</f>
        <v>0</v>
      </c>
      <c r="D35" s="75" t="e">
        <f>SUM(D33:D34)</f>
        <v>#DIV/0!</v>
      </c>
      <c r="F35" s="372" t="e">
        <f>C35/C8</f>
        <v>#DIV/0!</v>
      </c>
      <c r="G35" s="373" t="e">
        <f>C35/C9</f>
        <v>#DIV/0!</v>
      </c>
      <c r="H35" s="266" t="e">
        <f>C35/C12</f>
        <v>#DIV/0!</v>
      </c>
      <c r="I35" s="267" t="e">
        <f>C35/C16</f>
        <v>#DIV/0!</v>
      </c>
      <c r="J35" s="267" t="e">
        <f>C35/C10</f>
        <v>#DIV/0!</v>
      </c>
      <c r="K35" s="370" t="e">
        <f>C35/'Cap &amp; Ops Stats'!D38</f>
        <v>#DIV/0!</v>
      </c>
      <c r="L35" s="371" t="e">
        <f>C35/'Cap &amp; Ops Stats'!D39</f>
        <v>#DIV/0!</v>
      </c>
      <c r="M35" s="282" t="e">
        <f>C35/General!C58</f>
        <v>#DIV/0!</v>
      </c>
      <c r="N35" s="95"/>
      <c r="O35" s="96"/>
      <c r="P35" s="288"/>
    </row>
    <row r="36" spans="1:16" ht="6.75" customHeight="1" x14ac:dyDescent="0.25">
      <c r="B36" s="82"/>
      <c r="C36" s="79"/>
      <c r="D36" s="80"/>
      <c r="F36" s="336"/>
      <c r="G36" s="369"/>
      <c r="H36" s="264"/>
      <c r="I36" s="265"/>
      <c r="J36" s="265"/>
      <c r="K36" s="337"/>
      <c r="L36" s="338"/>
      <c r="M36" s="281"/>
      <c r="N36" s="95"/>
      <c r="O36" s="96"/>
      <c r="P36" s="288"/>
    </row>
    <row r="37" spans="1:16" x14ac:dyDescent="0.25">
      <c r="B37" s="78" t="s">
        <v>774</v>
      </c>
      <c r="C37" s="79"/>
      <c r="D37" s="80"/>
      <c r="F37" s="336"/>
      <c r="G37" s="369"/>
      <c r="H37" s="264"/>
      <c r="I37" s="265"/>
      <c r="J37" s="265"/>
      <c r="K37" s="337"/>
      <c r="L37" s="338"/>
      <c r="M37" s="281"/>
      <c r="N37" s="95"/>
      <c r="O37" s="96"/>
      <c r="P37" s="288"/>
    </row>
    <row r="38" spans="1:16" x14ac:dyDescent="0.25">
      <c r="A38" t="s">
        <v>775</v>
      </c>
      <c r="B38" s="82" t="s">
        <v>776</v>
      </c>
      <c r="C38" s="79">
        <f>'Stmt of Revs Exps'!K12</f>
        <v>0</v>
      </c>
      <c r="D38" s="80" t="e">
        <f>C38/C52</f>
        <v>#DIV/0!</v>
      </c>
      <c r="F38" s="372" t="e">
        <f>C38/C8</f>
        <v>#DIV/0!</v>
      </c>
      <c r="G38" s="373" t="e">
        <f>C38/C9</f>
        <v>#DIV/0!</v>
      </c>
      <c r="H38" s="266" t="e">
        <f>C38/C12</f>
        <v>#DIV/0!</v>
      </c>
      <c r="I38" s="267" t="e">
        <f>C38/C16</f>
        <v>#DIV/0!</v>
      </c>
      <c r="J38" s="267"/>
      <c r="K38" s="370" t="e">
        <f>C38/'Cap &amp; Ops Stats'!D38</f>
        <v>#DIV/0!</v>
      </c>
      <c r="L38" s="371" t="e">
        <f>C38/'Cap &amp; Ops Stats'!D39</f>
        <v>#DIV/0!</v>
      </c>
      <c r="M38" s="281"/>
      <c r="N38" s="154" t="e">
        <f>C38/General!E25</f>
        <v>#DIV/0!</v>
      </c>
      <c r="O38" s="86" t="e">
        <f>C38/C21</f>
        <v>#DIV/0!</v>
      </c>
      <c r="P38" s="288" t="e">
        <f>C38/General!E67</f>
        <v>#DIV/0!</v>
      </c>
    </row>
    <row r="39" spans="1:16" x14ac:dyDescent="0.25">
      <c r="A39" t="s">
        <v>777</v>
      </c>
      <c r="B39" s="82" t="s">
        <v>778</v>
      </c>
      <c r="C39" s="101">
        <f>'Stmt of Revs Exps'!K13+'Stmt of Revs Exps'!K15+'Stmt of Revs Exps'!K17</f>
        <v>0</v>
      </c>
      <c r="D39" s="102" t="e">
        <f>C39/C52</f>
        <v>#DIV/0!</v>
      </c>
      <c r="F39" s="372" t="e">
        <f>C39/C8</f>
        <v>#DIV/0!</v>
      </c>
      <c r="G39" s="373" t="e">
        <f>C39/C9</f>
        <v>#DIV/0!</v>
      </c>
      <c r="H39" s="266" t="e">
        <f>C39/C12</f>
        <v>#DIV/0!</v>
      </c>
      <c r="I39" s="267" t="e">
        <f>C39/C16</f>
        <v>#DIV/0!</v>
      </c>
      <c r="J39" s="267"/>
      <c r="K39" s="370" t="e">
        <f>C39/'Cap &amp; Ops Stats'!D38</f>
        <v>#DIV/0!</v>
      </c>
      <c r="L39" s="371" t="e">
        <f>C39/'Cap &amp; Ops Stats'!D39</f>
        <v>#DIV/0!</v>
      </c>
      <c r="M39" s="281"/>
      <c r="N39" s="154" t="e">
        <f>C39/General!E25</f>
        <v>#DIV/0!</v>
      </c>
      <c r="O39" s="96"/>
      <c r="P39" s="288"/>
    </row>
    <row r="40" spans="1:16" x14ac:dyDescent="0.25">
      <c r="A40" t="s">
        <v>893</v>
      </c>
      <c r="B40" s="82" t="s">
        <v>894</v>
      </c>
      <c r="C40" s="218">
        <f>SUM(C38:C39)</f>
        <v>0</v>
      </c>
      <c r="D40" s="80" t="e">
        <f>SUM(D38:D39)</f>
        <v>#DIV/0!</v>
      </c>
      <c r="F40" s="372" t="e">
        <f>C40/C8</f>
        <v>#DIV/0!</v>
      </c>
      <c r="G40" s="373" t="e">
        <f>C40/C9</f>
        <v>#DIV/0!</v>
      </c>
      <c r="H40" s="266" t="e">
        <f>C40/C12</f>
        <v>#DIV/0!</v>
      </c>
      <c r="I40" s="267" t="e">
        <f>C40/C16</f>
        <v>#DIV/0!</v>
      </c>
      <c r="J40" s="267"/>
      <c r="K40" s="370" t="e">
        <f>C40/'Cap &amp; Ops Stats'!D38</f>
        <v>#DIV/0!</v>
      </c>
      <c r="L40" s="371" t="e">
        <f>C40/'Cap &amp; Ops Stats'!D39</f>
        <v>#DIV/0!</v>
      </c>
      <c r="M40" s="281"/>
      <c r="N40" s="154" t="e">
        <f>C40/General!E25</f>
        <v>#DIV/0!</v>
      </c>
      <c r="O40" s="96"/>
      <c r="P40" s="288"/>
    </row>
    <row r="41" spans="1:16" ht="6" customHeight="1" x14ac:dyDescent="0.25">
      <c r="B41" s="82"/>
      <c r="C41" s="79"/>
      <c r="D41" s="80"/>
      <c r="F41" s="336"/>
      <c r="G41" s="369"/>
      <c r="H41" s="264"/>
      <c r="I41" s="265"/>
      <c r="J41" s="265"/>
      <c r="K41" s="337"/>
      <c r="L41" s="338"/>
      <c r="M41" s="281"/>
      <c r="N41" s="95"/>
      <c r="O41" s="96"/>
      <c r="P41" s="288"/>
    </row>
    <row r="42" spans="1:16" x14ac:dyDescent="0.25">
      <c r="B42" s="78" t="s">
        <v>895</v>
      </c>
      <c r="C42" s="79"/>
      <c r="D42" s="80"/>
      <c r="F42" s="336"/>
      <c r="G42" s="369"/>
      <c r="H42" s="264"/>
      <c r="I42" s="265"/>
      <c r="J42" s="265"/>
      <c r="K42" s="337"/>
      <c r="L42" s="338"/>
      <c r="M42" s="281"/>
      <c r="N42" s="95"/>
      <c r="O42" s="96"/>
      <c r="P42" s="288"/>
    </row>
    <row r="43" spans="1:16" x14ac:dyDescent="0.25">
      <c r="A43" t="s">
        <v>896</v>
      </c>
      <c r="B43" s="82" t="s">
        <v>897</v>
      </c>
      <c r="C43" s="79">
        <f>'Stmt of Revs Exps'!K21</f>
        <v>0</v>
      </c>
      <c r="D43" s="80" t="e">
        <f>C43/C52</f>
        <v>#DIV/0!</v>
      </c>
      <c r="F43" s="372" t="e">
        <f>C43/C8</f>
        <v>#DIV/0!</v>
      </c>
      <c r="G43" s="373" t="e">
        <f>C43/C9</f>
        <v>#DIV/0!</v>
      </c>
      <c r="H43" s="266" t="e">
        <f>C43/C12</f>
        <v>#DIV/0!</v>
      </c>
      <c r="I43" s="267" t="e">
        <f>C43/C16</f>
        <v>#DIV/0!</v>
      </c>
      <c r="J43" s="267"/>
      <c r="K43" s="370" t="e">
        <f>C43/'Cap &amp; Ops Stats'!D38</f>
        <v>#DIV/0!</v>
      </c>
      <c r="L43" s="371" t="e">
        <f>C43/'Cap &amp; Ops Stats'!D39</f>
        <v>#DIV/0!</v>
      </c>
      <c r="M43" s="282" t="e">
        <f>C43/General!C58</f>
        <v>#DIV/0!</v>
      </c>
      <c r="N43" s="154" t="e">
        <f>C43/General!E25</f>
        <v>#DIV/0!</v>
      </c>
      <c r="O43" s="96"/>
      <c r="P43" s="288"/>
    </row>
    <row r="44" spans="1:16" ht="6" customHeight="1" x14ac:dyDescent="0.25">
      <c r="B44" s="82"/>
      <c r="C44" s="79"/>
      <c r="D44" s="80"/>
      <c r="F44" s="336"/>
      <c r="G44" s="369"/>
      <c r="H44" s="264"/>
      <c r="I44" s="265"/>
      <c r="J44" s="265"/>
      <c r="K44" s="337"/>
      <c r="L44" s="338"/>
      <c r="M44" s="281"/>
      <c r="N44" s="95"/>
      <c r="O44" s="96"/>
      <c r="P44" s="288"/>
    </row>
    <row r="45" spans="1:16" x14ac:dyDescent="0.25">
      <c r="B45" s="82" t="s">
        <v>1034</v>
      </c>
      <c r="C45" s="79"/>
      <c r="D45" s="80"/>
      <c r="F45" s="336"/>
      <c r="G45" s="369"/>
      <c r="H45" s="264"/>
      <c r="I45" s="265"/>
      <c r="J45" s="265"/>
      <c r="K45" s="337"/>
      <c r="L45" s="338"/>
      <c r="M45" s="281"/>
      <c r="N45" s="95"/>
      <c r="O45" s="96"/>
      <c r="P45" s="288"/>
    </row>
    <row r="46" spans="1:16" s="610" customFormat="1" x14ac:dyDescent="0.25">
      <c r="A46" s="610" t="s">
        <v>898</v>
      </c>
      <c r="B46" s="672" t="s">
        <v>899</v>
      </c>
      <c r="C46" s="673">
        <f>'Stmt of Revs Exps'!D35+'Stmt of Revs Exps'!D32</f>
        <v>0</v>
      </c>
      <c r="D46" s="674" t="e">
        <f>C46/C52</f>
        <v>#DIV/0!</v>
      </c>
      <c r="F46" s="336" t="e">
        <f>C46/C8</f>
        <v>#DIV/0!</v>
      </c>
      <c r="G46" s="369" t="e">
        <f>C46/C9</f>
        <v>#DIV/0!</v>
      </c>
      <c r="H46" s="264" t="e">
        <f>C46/C12</f>
        <v>#DIV/0!</v>
      </c>
      <c r="I46" s="265" t="e">
        <f>C46/C16</f>
        <v>#DIV/0!</v>
      </c>
      <c r="J46" s="265"/>
      <c r="K46" s="337" t="e">
        <f>C46/'Cap &amp; Ops Stats'!D38</f>
        <v>#DIV/0!</v>
      </c>
      <c r="L46" s="338" t="e">
        <f>C46/'Cap &amp; Ops Stats'!D39</f>
        <v>#DIV/0!</v>
      </c>
      <c r="M46" s="281"/>
      <c r="N46" s="95"/>
      <c r="O46" s="96"/>
      <c r="P46" s="288"/>
    </row>
    <row r="47" spans="1:16" x14ac:dyDescent="0.25">
      <c r="A47" t="s">
        <v>900</v>
      </c>
      <c r="B47" s="82" t="s">
        <v>901</v>
      </c>
      <c r="C47" s="101">
        <f>'Stmt of Revs Exps'!K22</f>
        <v>0</v>
      </c>
      <c r="D47" s="102" t="e">
        <f>C47/C52</f>
        <v>#DIV/0!</v>
      </c>
      <c r="F47" s="372" t="e">
        <f>C47/C8</f>
        <v>#DIV/0!</v>
      </c>
      <c r="G47" s="373" t="e">
        <f>C47/C9</f>
        <v>#DIV/0!</v>
      </c>
      <c r="H47" s="264" t="e">
        <f>C47/C12</f>
        <v>#DIV/0!</v>
      </c>
      <c r="I47" s="265" t="e">
        <f>C47/C16</f>
        <v>#DIV/0!</v>
      </c>
      <c r="J47" s="265"/>
      <c r="K47" s="337" t="e">
        <f>C47/'Cap &amp; Ops Stats'!D38</f>
        <v>#DIV/0!</v>
      </c>
      <c r="L47" s="338" t="e">
        <f>C47/'Cap &amp; Ops Stats'!D39</f>
        <v>#DIV/0!</v>
      </c>
      <c r="M47" s="281"/>
      <c r="N47" s="85"/>
      <c r="O47" s="96"/>
      <c r="P47" s="288"/>
    </row>
    <row r="48" spans="1:16" x14ac:dyDescent="0.25">
      <c r="A48" t="s">
        <v>902</v>
      </c>
      <c r="B48" s="82" t="s">
        <v>903</v>
      </c>
      <c r="C48" s="79">
        <f>SUM(C46:C47)</f>
        <v>0</v>
      </c>
      <c r="D48" s="80" t="e">
        <f>SUM(D46:D47)</f>
        <v>#DIV/0!</v>
      </c>
      <c r="F48" s="372" t="e">
        <f>C48/C8</f>
        <v>#DIV/0!</v>
      </c>
      <c r="G48" s="373" t="e">
        <f>C48/C9</f>
        <v>#DIV/0!</v>
      </c>
      <c r="H48" s="266" t="e">
        <f>C48/C12</f>
        <v>#DIV/0!</v>
      </c>
      <c r="I48" s="267" t="e">
        <f>C48/C16</f>
        <v>#DIV/0!</v>
      </c>
      <c r="J48" s="265"/>
      <c r="K48" s="370" t="e">
        <f>C48/'Cap &amp; Ops Stats'!D38</f>
        <v>#DIV/0!</v>
      </c>
      <c r="L48" s="371" t="e">
        <f>C48/'Cap &amp; Ops Stats'!D39</f>
        <v>#DIV/0!</v>
      </c>
      <c r="M48" s="281"/>
      <c r="N48" s="154" t="e">
        <f>C48/General!E25</f>
        <v>#DIV/0!</v>
      </c>
      <c r="O48" s="96"/>
      <c r="P48" s="288"/>
    </row>
    <row r="49" spans="1:16" ht="6.75" customHeight="1" x14ac:dyDescent="0.25">
      <c r="B49" s="82"/>
      <c r="C49" s="79"/>
      <c r="D49" s="80"/>
      <c r="F49" s="336"/>
      <c r="G49" s="369"/>
      <c r="H49" s="264"/>
      <c r="I49" s="265"/>
      <c r="J49" s="265"/>
      <c r="K49" s="337"/>
      <c r="L49" s="338"/>
      <c r="M49" s="281"/>
      <c r="N49" s="95"/>
      <c r="O49" s="96"/>
      <c r="P49" s="288"/>
    </row>
    <row r="50" spans="1:16" x14ac:dyDescent="0.25">
      <c r="A50" t="s">
        <v>904</v>
      </c>
      <c r="B50" s="82" t="s">
        <v>240</v>
      </c>
      <c r="C50" s="79">
        <f>SUM('Stmt of Revs Exps'!D36:D40)</f>
        <v>0</v>
      </c>
      <c r="D50" s="80" t="e">
        <f>C50/C52</f>
        <v>#DIV/0!</v>
      </c>
      <c r="F50" s="372" t="e">
        <f>C50/C8</f>
        <v>#DIV/0!</v>
      </c>
      <c r="G50" s="373" t="e">
        <f>C50/C9</f>
        <v>#DIV/0!</v>
      </c>
      <c r="H50" s="266" t="e">
        <f>C50/C12</f>
        <v>#DIV/0!</v>
      </c>
      <c r="I50" s="267" t="e">
        <f>C50/C16</f>
        <v>#DIV/0!</v>
      </c>
      <c r="J50" s="265"/>
      <c r="K50" s="370" t="e">
        <f>C50/'Cap &amp; Ops Stats'!D38</f>
        <v>#DIV/0!</v>
      </c>
      <c r="L50" s="371" t="e">
        <f>C50/'Cap &amp; Ops Stats'!D39</f>
        <v>#DIV/0!</v>
      </c>
      <c r="M50" s="281"/>
      <c r="N50" s="95"/>
      <c r="O50" s="96"/>
      <c r="P50" s="288"/>
    </row>
    <row r="51" spans="1:16" x14ac:dyDescent="0.25">
      <c r="A51" t="s">
        <v>905</v>
      </c>
      <c r="B51" s="82" t="s">
        <v>362</v>
      </c>
      <c r="C51" s="79">
        <f>'Stmt of Revs Exps'!K23+'Stmt of Revs Exps'!K24+'Stmt of Revs Exps'!K25</f>
        <v>0</v>
      </c>
      <c r="D51" s="80"/>
      <c r="F51" s="336"/>
      <c r="G51" s="369"/>
      <c r="H51" s="264"/>
      <c r="I51" s="265"/>
      <c r="J51" s="265"/>
      <c r="K51" s="337"/>
      <c r="L51" s="338"/>
      <c r="M51" s="281"/>
      <c r="N51" s="95"/>
      <c r="O51" s="96"/>
      <c r="P51" s="288"/>
    </row>
    <row r="52" spans="1:16" x14ac:dyDescent="0.25">
      <c r="A52" t="s">
        <v>907</v>
      </c>
      <c r="B52" s="78" t="s">
        <v>906</v>
      </c>
      <c r="C52" s="218">
        <f>C28+C30+C35+C40+C43+C48+C50+C51</f>
        <v>0</v>
      </c>
      <c r="D52" s="80" t="e">
        <f>C52/C52</f>
        <v>#DIV/0!</v>
      </c>
      <c r="F52" s="372" t="e">
        <f>C52/C8</f>
        <v>#DIV/0!</v>
      </c>
      <c r="G52" s="373" t="e">
        <f>C52/C9</f>
        <v>#DIV/0!</v>
      </c>
      <c r="H52" s="266" t="e">
        <f>C52/C12</f>
        <v>#DIV/0!</v>
      </c>
      <c r="I52" s="267" t="e">
        <f>C52/C16</f>
        <v>#DIV/0!</v>
      </c>
      <c r="J52" s="267" t="e">
        <f>C52/C10</f>
        <v>#DIV/0!</v>
      </c>
      <c r="K52" s="370" t="e">
        <f>C52/'Cap &amp; Ops Stats'!D38</f>
        <v>#DIV/0!</v>
      </c>
      <c r="L52" s="371" t="e">
        <f>C52/'Cap &amp; Ops Stats'!D39</f>
        <v>#DIV/0!</v>
      </c>
      <c r="M52" s="282" t="e">
        <f>C52/General!C58</f>
        <v>#DIV/0!</v>
      </c>
      <c r="N52" s="154" t="e">
        <f>C52/General!E25</f>
        <v>#DIV/0!</v>
      </c>
      <c r="O52" s="96"/>
      <c r="P52" s="288"/>
    </row>
    <row r="53" spans="1:16" ht="6.75" customHeight="1" x14ac:dyDescent="0.25">
      <c r="B53" s="82"/>
      <c r="C53" s="79"/>
      <c r="D53" s="80"/>
      <c r="F53" s="336"/>
      <c r="G53" s="369"/>
      <c r="H53" s="264"/>
      <c r="I53" s="265"/>
      <c r="J53" s="265"/>
      <c r="K53" s="337"/>
      <c r="L53" s="338"/>
      <c r="M53" s="281"/>
      <c r="N53" s="95"/>
      <c r="O53" s="96"/>
      <c r="P53" s="288"/>
    </row>
    <row r="54" spans="1:16" x14ac:dyDescent="0.25">
      <c r="A54" t="s">
        <v>363</v>
      </c>
      <c r="B54" s="82" t="s">
        <v>32</v>
      </c>
      <c r="C54" s="79">
        <f>C28+C30+C46+C50</f>
        <v>0</v>
      </c>
      <c r="D54" s="80" t="e">
        <f>D28+D30+D46</f>
        <v>#DIV/0!</v>
      </c>
      <c r="F54" s="372" t="e">
        <f>C54/C8</f>
        <v>#DIV/0!</v>
      </c>
      <c r="G54" s="373" t="e">
        <f>C54/C9</f>
        <v>#DIV/0!</v>
      </c>
      <c r="H54" s="266" t="e">
        <f>C54/C12</f>
        <v>#DIV/0!</v>
      </c>
      <c r="I54" s="267" t="e">
        <f>C54/C16</f>
        <v>#DIV/0!</v>
      </c>
      <c r="J54" s="267" t="e">
        <f>C54/C10</f>
        <v>#DIV/0!</v>
      </c>
      <c r="K54" s="370" t="e">
        <f>C54/'Cap &amp; Ops Stats'!D38</f>
        <v>#DIV/0!</v>
      </c>
      <c r="L54" s="371" t="e">
        <f>C54/'Cap &amp; Ops Stats'!D39</f>
        <v>#DIV/0!</v>
      </c>
      <c r="M54" s="282" t="e">
        <f>C54/General!C58</f>
        <v>#DIV/0!</v>
      </c>
      <c r="N54" s="154" t="e">
        <f>C54/General!E25</f>
        <v>#DIV/0!</v>
      </c>
      <c r="O54" s="86" t="e">
        <f>C54/C21</f>
        <v>#DIV/0!</v>
      </c>
      <c r="P54" s="288" t="e">
        <f>C54/General!E67</f>
        <v>#DIV/0!</v>
      </c>
    </row>
    <row r="55" spans="1:16" x14ac:dyDescent="0.25">
      <c r="A55" t="s">
        <v>364</v>
      </c>
      <c r="B55" s="82" t="s">
        <v>909</v>
      </c>
      <c r="C55" s="79">
        <f>C35+C40+C43+C47+C51</f>
        <v>0</v>
      </c>
      <c r="D55" s="80" t="e">
        <f>D35+D40+D43+D47+D50</f>
        <v>#DIV/0!</v>
      </c>
      <c r="F55" s="372" t="e">
        <f>C55/C8</f>
        <v>#DIV/0!</v>
      </c>
      <c r="G55" s="373" t="e">
        <f>C55/C9</f>
        <v>#DIV/0!</v>
      </c>
      <c r="H55" s="266" t="e">
        <f>C55/C12</f>
        <v>#DIV/0!</v>
      </c>
      <c r="I55" s="267" t="e">
        <f>C55/C16</f>
        <v>#DIV/0!</v>
      </c>
      <c r="J55" s="267" t="e">
        <f>C55/C10</f>
        <v>#DIV/0!</v>
      </c>
      <c r="K55" s="370" t="e">
        <f>C55/'Cap &amp; Ops Stats'!D38</f>
        <v>#DIV/0!</v>
      </c>
      <c r="L55" s="371" t="e">
        <f>C55/'Cap &amp; Ops Stats'!D39</f>
        <v>#DIV/0!</v>
      </c>
      <c r="M55" s="282" t="e">
        <f>C55/General!C58</f>
        <v>#DIV/0!</v>
      </c>
      <c r="N55" s="154" t="e">
        <f>C55/General!E25</f>
        <v>#DIV/0!</v>
      </c>
      <c r="O55" s="96"/>
      <c r="P55" s="288"/>
    </row>
    <row r="56" spans="1:16" ht="6" customHeight="1" x14ac:dyDescent="0.25">
      <c r="B56" s="106"/>
      <c r="C56" s="101"/>
      <c r="D56" s="102"/>
      <c r="E56" s="72"/>
      <c r="F56" s="339"/>
      <c r="G56" s="297"/>
      <c r="H56" s="271"/>
      <c r="I56" s="269"/>
      <c r="J56" s="269"/>
      <c r="K56" s="340"/>
      <c r="L56" s="341"/>
      <c r="M56" s="285"/>
      <c r="N56" s="122"/>
      <c r="O56" s="123"/>
      <c r="P56" s="289"/>
    </row>
    <row r="57" spans="1:16" x14ac:dyDescent="0.25">
      <c r="B57" s="78" t="s">
        <v>910</v>
      </c>
      <c r="C57" s="79"/>
      <c r="D57" s="80"/>
      <c r="F57" s="336"/>
      <c r="G57" s="369"/>
      <c r="H57" s="264"/>
      <c r="I57" s="265"/>
      <c r="J57" s="265"/>
      <c r="K57" s="337"/>
      <c r="L57" s="338"/>
      <c r="M57" s="281"/>
      <c r="N57" s="95"/>
      <c r="O57" s="96"/>
      <c r="P57" s="288"/>
    </row>
    <row r="58" spans="1:16" ht="6" customHeight="1" x14ac:dyDescent="0.25">
      <c r="B58" s="78"/>
      <c r="C58" s="79"/>
      <c r="D58" s="80"/>
      <c r="F58" s="336"/>
      <c r="G58" s="369"/>
      <c r="H58" s="264"/>
      <c r="I58" s="265"/>
      <c r="J58" s="265"/>
      <c r="K58" s="337"/>
      <c r="L58" s="338"/>
      <c r="M58" s="281"/>
      <c r="N58" s="95"/>
      <c r="O58" s="96"/>
      <c r="P58" s="288"/>
    </row>
    <row r="59" spans="1:16" x14ac:dyDescent="0.25">
      <c r="A59" t="s">
        <v>397</v>
      </c>
      <c r="B59" s="116" t="s">
        <v>912</v>
      </c>
      <c r="C59" s="662">
        <f>'Cap &amp; Ops Stats'!D46</f>
        <v>0</v>
      </c>
      <c r="D59" s="80" t="e">
        <f>C59/C67</f>
        <v>#DIV/0!</v>
      </c>
      <c r="F59" s="372" t="e">
        <f>C59/C8</f>
        <v>#DIV/0!</v>
      </c>
      <c r="G59" s="373" t="e">
        <f>C59/C9</f>
        <v>#DIV/0!</v>
      </c>
      <c r="H59" s="266" t="e">
        <f>C59/C12</f>
        <v>#DIV/0!</v>
      </c>
      <c r="I59" s="267" t="e">
        <f>C59/C16</f>
        <v>#DIV/0!</v>
      </c>
      <c r="J59" s="267" t="e">
        <f>C59/C10</f>
        <v>#DIV/0!</v>
      </c>
      <c r="K59" s="370" t="e">
        <f>C59/'Cap &amp; Ops Stats'!D38</f>
        <v>#DIV/0!</v>
      </c>
      <c r="L59" s="371" t="e">
        <f>C59/'Cap &amp; Ops Stats'!D39</f>
        <v>#DIV/0!</v>
      </c>
      <c r="M59" s="282" t="e">
        <f>C59/General!C58</f>
        <v>#DIV/0!</v>
      </c>
      <c r="N59" s="154" t="e">
        <f>C59/General!E25</f>
        <v>#DIV/0!</v>
      </c>
      <c r="O59" s="96"/>
      <c r="P59" s="288"/>
    </row>
    <row r="60" spans="1:16" x14ac:dyDescent="0.25">
      <c r="A60" t="s">
        <v>911</v>
      </c>
      <c r="B60" s="116" t="s">
        <v>914</v>
      </c>
      <c r="C60" s="79">
        <f>'Detailed Exps'!E12</f>
        <v>0</v>
      </c>
      <c r="D60" s="80" t="e">
        <f>C60/C67</f>
        <v>#DIV/0!</v>
      </c>
      <c r="F60" s="372" t="e">
        <f>C60/C8</f>
        <v>#DIV/0!</v>
      </c>
      <c r="G60" s="373" t="e">
        <f>C60/C9</f>
        <v>#DIV/0!</v>
      </c>
      <c r="H60" s="266" t="e">
        <f>C60/C12</f>
        <v>#DIV/0!</v>
      </c>
      <c r="I60" s="267" t="e">
        <f>C60/C16</f>
        <v>#DIV/0!</v>
      </c>
      <c r="J60" s="267" t="e">
        <f>C60/C10</f>
        <v>#DIV/0!</v>
      </c>
      <c r="K60" s="370" t="e">
        <f>C60/'Cap &amp; Ops Stats'!D38</f>
        <v>#DIV/0!</v>
      </c>
      <c r="L60" s="371" t="e">
        <f>C60/'Cap &amp; Ops Stats'!D39</f>
        <v>#DIV/0!</v>
      </c>
      <c r="M60" s="282" t="e">
        <f>C60/General!C58</f>
        <v>#DIV/0!</v>
      </c>
      <c r="N60" s="154" t="e">
        <f>C60/General!E25</f>
        <v>#DIV/0!</v>
      </c>
      <c r="O60" s="96"/>
      <c r="P60" s="288"/>
    </row>
    <row r="61" spans="1:16" x14ac:dyDescent="0.25">
      <c r="A61" t="s">
        <v>913</v>
      </c>
      <c r="B61" s="116" t="s">
        <v>123</v>
      </c>
      <c r="C61" s="79">
        <f>'Detailed Exps'!E34</f>
        <v>0</v>
      </c>
      <c r="D61" s="80" t="e">
        <f>C61/C67</f>
        <v>#DIV/0!</v>
      </c>
      <c r="F61" s="372" t="e">
        <f>C61/C8</f>
        <v>#DIV/0!</v>
      </c>
      <c r="G61" s="373" t="e">
        <f>C61/C9</f>
        <v>#DIV/0!</v>
      </c>
      <c r="H61" s="266" t="e">
        <f>C61/C12</f>
        <v>#DIV/0!</v>
      </c>
      <c r="I61" s="267" t="e">
        <f>C61/C16</f>
        <v>#DIV/0!</v>
      </c>
      <c r="J61" s="267" t="e">
        <f>C61/C10</f>
        <v>#DIV/0!</v>
      </c>
      <c r="K61" s="370" t="e">
        <f>C61/'Cap &amp; Ops Stats'!D38</f>
        <v>#DIV/0!</v>
      </c>
      <c r="L61" s="371" t="e">
        <f>C61/'Cap &amp; Ops Stats'!D39</f>
        <v>#DIV/0!</v>
      </c>
      <c r="M61" s="282" t="e">
        <f>C61/General!C58</f>
        <v>#DIV/0!</v>
      </c>
      <c r="N61" s="154" t="e">
        <f>C61/General!E25</f>
        <v>#DIV/0!</v>
      </c>
      <c r="O61" s="96"/>
      <c r="P61" s="288"/>
    </row>
    <row r="62" spans="1:16" x14ac:dyDescent="0.25">
      <c r="A62" t="s">
        <v>915</v>
      </c>
      <c r="B62" s="116" t="s">
        <v>125</v>
      </c>
      <c r="C62" s="79">
        <f>'Detailed Exps'!E16</f>
        <v>0</v>
      </c>
      <c r="D62" s="80" t="e">
        <f>C62/C67</f>
        <v>#DIV/0!</v>
      </c>
      <c r="F62" s="372" t="e">
        <f>C62/C8</f>
        <v>#DIV/0!</v>
      </c>
      <c r="G62" s="373" t="e">
        <f>C62/C9</f>
        <v>#DIV/0!</v>
      </c>
      <c r="H62" s="266" t="e">
        <f>C62/C12</f>
        <v>#DIV/0!</v>
      </c>
      <c r="I62" s="267" t="e">
        <f>C62/C16</f>
        <v>#DIV/0!</v>
      </c>
      <c r="J62" s="265"/>
      <c r="K62" s="370" t="e">
        <f>C62/'Cap &amp; Ops Stats'!D38</f>
        <v>#DIV/0!</v>
      </c>
      <c r="L62" s="371" t="e">
        <f>C62/'Cap &amp; Ops Stats'!D39</f>
        <v>#DIV/0!</v>
      </c>
      <c r="M62" s="282"/>
      <c r="N62" s="95"/>
      <c r="O62" s="86" t="e">
        <f>C62/C21</f>
        <v>#DIV/0!</v>
      </c>
      <c r="P62" s="288" t="e">
        <f>C62/General!E67</f>
        <v>#DIV/0!</v>
      </c>
    </row>
    <row r="63" spans="1:16" x14ac:dyDescent="0.25">
      <c r="A63" t="s">
        <v>124</v>
      </c>
      <c r="B63" s="116" t="s">
        <v>127</v>
      </c>
      <c r="C63" s="79">
        <f>'Detailed Exps'!E11</f>
        <v>0</v>
      </c>
      <c r="D63" s="80" t="e">
        <f>C63/C67</f>
        <v>#DIV/0!</v>
      </c>
      <c r="F63" s="372" t="e">
        <f>C63/C8</f>
        <v>#DIV/0!</v>
      </c>
      <c r="G63" s="373" t="e">
        <f>C63/C9</f>
        <v>#DIV/0!</v>
      </c>
      <c r="H63" s="266" t="e">
        <f>C63/C12</f>
        <v>#DIV/0!</v>
      </c>
      <c r="I63" s="267" t="e">
        <f>C63/C16</f>
        <v>#DIV/0!</v>
      </c>
      <c r="J63" s="265"/>
      <c r="K63" s="370" t="e">
        <f>C63/'Cap &amp; Ops Stats'!D38</f>
        <v>#DIV/0!</v>
      </c>
      <c r="L63" s="371" t="e">
        <f>C63/'Cap &amp; Ops Stats'!D39</f>
        <v>#DIV/0!</v>
      </c>
      <c r="M63" s="281"/>
      <c r="N63" s="95"/>
      <c r="O63" s="86" t="e">
        <f>C63/C21</f>
        <v>#DIV/0!</v>
      </c>
      <c r="P63" s="288" t="e">
        <f>C63/General!E67</f>
        <v>#DIV/0!</v>
      </c>
    </row>
    <row r="64" spans="1:16" x14ac:dyDescent="0.25">
      <c r="A64" t="s">
        <v>126</v>
      </c>
      <c r="B64" s="116" t="s">
        <v>129</v>
      </c>
      <c r="C64" s="79">
        <f>'Detailed Exps'!E15</f>
        <v>0</v>
      </c>
      <c r="D64" s="80" t="e">
        <f>C64/C67</f>
        <v>#DIV/0!</v>
      </c>
      <c r="F64" s="372" t="e">
        <f>C64/C8</f>
        <v>#DIV/0!</v>
      </c>
      <c r="G64" s="373" t="e">
        <f>C64/C9</f>
        <v>#DIV/0!</v>
      </c>
      <c r="H64" s="266" t="e">
        <f>C64/C12</f>
        <v>#DIV/0!</v>
      </c>
      <c r="I64" s="267" t="e">
        <f>C64/C16</f>
        <v>#DIV/0!</v>
      </c>
      <c r="J64" s="267" t="e">
        <f>C64/C10</f>
        <v>#DIV/0!</v>
      </c>
      <c r="K64" s="370" t="e">
        <f>C64/'Cap &amp; Ops Stats'!D38</f>
        <v>#DIV/0!</v>
      </c>
      <c r="L64" s="371" t="e">
        <f>C64/'Cap &amp; Ops Stats'!D39</f>
        <v>#DIV/0!</v>
      </c>
      <c r="M64" s="282" t="e">
        <f>C64/General!C58</f>
        <v>#DIV/0!</v>
      </c>
      <c r="N64" s="154" t="e">
        <f>C64/General!E25</f>
        <v>#DIV/0!</v>
      </c>
      <c r="O64" s="96"/>
      <c r="P64" s="288"/>
    </row>
    <row r="65" spans="1:16" x14ac:dyDescent="0.25">
      <c r="A65" t="s">
        <v>128</v>
      </c>
      <c r="B65" s="116" t="s">
        <v>131</v>
      </c>
      <c r="C65" s="79">
        <f>'Detailed Exps'!E17</f>
        <v>0</v>
      </c>
      <c r="D65" s="80" t="e">
        <f>C65/C67</f>
        <v>#DIV/0!</v>
      </c>
      <c r="F65" s="372" t="e">
        <f>C65/C8</f>
        <v>#DIV/0!</v>
      </c>
      <c r="G65" s="373" t="e">
        <f>C65/C9</f>
        <v>#DIV/0!</v>
      </c>
      <c r="H65" s="266" t="e">
        <f>C65/C12</f>
        <v>#DIV/0!</v>
      </c>
      <c r="I65" s="267" t="e">
        <f>C65/C16</f>
        <v>#DIV/0!</v>
      </c>
      <c r="J65" s="267" t="e">
        <f>C65/C10</f>
        <v>#DIV/0!</v>
      </c>
      <c r="K65" s="370" t="e">
        <f>C65/'Cap &amp; Ops Stats'!D38</f>
        <v>#DIV/0!</v>
      </c>
      <c r="L65" s="371" t="e">
        <f>C65/'Cap &amp; Ops Stats'!D39</f>
        <v>#DIV/0!</v>
      </c>
      <c r="M65" s="282" t="e">
        <f>C65/General!C58</f>
        <v>#DIV/0!</v>
      </c>
      <c r="N65" s="154" t="e">
        <f>C65/General!E25</f>
        <v>#DIV/0!</v>
      </c>
      <c r="O65" s="96"/>
      <c r="P65" s="288"/>
    </row>
    <row r="66" spans="1:16" x14ac:dyDescent="0.25">
      <c r="A66" t="s">
        <v>130</v>
      </c>
      <c r="B66" s="116" t="s">
        <v>133</v>
      </c>
      <c r="C66" s="101">
        <f>'Detailed Exps'!E14+'Detailed Exps'!E18+'Detailed Exps'!E19</f>
        <v>0</v>
      </c>
      <c r="D66" s="102" t="e">
        <f>C66/C67</f>
        <v>#DIV/0!</v>
      </c>
      <c r="F66" s="372" t="e">
        <f>C66/C8</f>
        <v>#DIV/0!</v>
      </c>
      <c r="G66" s="373" t="e">
        <f>C66/C9</f>
        <v>#DIV/0!</v>
      </c>
      <c r="H66" s="266" t="e">
        <f>C66/C12</f>
        <v>#DIV/0!</v>
      </c>
      <c r="I66" s="267" t="e">
        <f>C66/C16</f>
        <v>#DIV/0!</v>
      </c>
      <c r="J66" s="265"/>
      <c r="K66" s="370" t="e">
        <f>C66/'Cap &amp; Ops Stats'!D38</f>
        <v>#DIV/0!</v>
      </c>
      <c r="L66" s="371" t="e">
        <f>C66/'Cap &amp; Ops Stats'!D39</f>
        <v>#DIV/0!</v>
      </c>
      <c r="M66" s="281"/>
      <c r="N66" s="95"/>
      <c r="O66" s="96"/>
      <c r="P66" s="288"/>
    </row>
    <row r="67" spans="1:16" x14ac:dyDescent="0.25">
      <c r="A67" t="s">
        <v>132</v>
      </c>
      <c r="B67" s="78" t="s">
        <v>134</v>
      </c>
      <c r="C67" s="218">
        <f>SUM(C59:C66)</f>
        <v>0</v>
      </c>
      <c r="D67" s="80" t="e">
        <f>SUM(D59:D66)</f>
        <v>#DIV/0!</v>
      </c>
      <c r="F67" s="372" t="e">
        <f>C67/C8</f>
        <v>#DIV/0!</v>
      </c>
      <c r="G67" s="373" t="e">
        <f>C67/C9</f>
        <v>#DIV/0!</v>
      </c>
      <c r="H67" s="266" t="e">
        <f>C67/C12</f>
        <v>#DIV/0!</v>
      </c>
      <c r="I67" s="267" t="e">
        <f>C67/C16</f>
        <v>#DIV/0!</v>
      </c>
      <c r="J67" s="267" t="e">
        <f>C67/C10</f>
        <v>#DIV/0!</v>
      </c>
      <c r="K67" s="370" t="e">
        <f>C67/'Cap &amp; Ops Stats'!D38</f>
        <v>#DIV/0!</v>
      </c>
      <c r="L67" s="371" t="e">
        <f>C67/'Cap &amp; Ops Stats'!D39</f>
        <v>#DIV/0!</v>
      </c>
      <c r="M67" s="282" t="e">
        <f>C67/General!C58</f>
        <v>#DIV/0!</v>
      </c>
      <c r="N67" s="154" t="e">
        <f>C67/General!E25</f>
        <v>#DIV/0!</v>
      </c>
      <c r="O67" s="96"/>
      <c r="P67" s="288"/>
    </row>
    <row r="68" spans="1:16" ht="6.75" customHeight="1" x14ac:dyDescent="0.25">
      <c r="B68" s="150"/>
      <c r="C68" s="384"/>
      <c r="D68" s="102"/>
      <c r="F68" s="339"/>
      <c r="G68" s="297"/>
      <c r="H68" s="271"/>
      <c r="I68" s="269"/>
      <c r="J68" s="272"/>
      <c r="K68" s="340"/>
      <c r="L68" s="341"/>
      <c r="M68" s="285"/>
      <c r="N68" s="122"/>
      <c r="O68" s="96"/>
      <c r="P68" s="288"/>
    </row>
    <row r="69" spans="1:16" x14ac:dyDescent="0.25">
      <c r="A69" t="s">
        <v>398</v>
      </c>
      <c r="B69" s="144" t="s">
        <v>809</v>
      </c>
      <c r="C69" s="385">
        <f>C52-C67</f>
        <v>0</v>
      </c>
      <c r="D69" s="126" t="e">
        <f>C69/C52</f>
        <v>#DIV/0!</v>
      </c>
      <c r="E69" s="127"/>
      <c r="F69" s="372" t="e">
        <f>C69/C8</f>
        <v>#DIV/0!</v>
      </c>
      <c r="G69" s="376" t="e">
        <f>C69/C9</f>
        <v>#DIV/0!</v>
      </c>
      <c r="H69" s="268" t="e">
        <f>C69/C12</f>
        <v>#DIV/0!</v>
      </c>
      <c r="I69" s="270" t="e">
        <f>C69/C16</f>
        <v>#DIV/0!</v>
      </c>
      <c r="J69" s="273" t="e">
        <f>C69/C10</f>
        <v>#DIV/0!</v>
      </c>
      <c r="K69" s="377" t="e">
        <f>C69/'Cap &amp; Ops Stats'!D38</f>
        <v>#DIV/0!</v>
      </c>
      <c r="L69" s="371" t="e">
        <f>C69/'Cap &amp; Ops Stats'!D39</f>
        <v>#DIV/0!</v>
      </c>
      <c r="M69" s="282" t="e">
        <f>C69/General!C58</f>
        <v>#DIV/0!</v>
      </c>
      <c r="N69" s="154" t="e">
        <f>C69/General!E25</f>
        <v>#DIV/0!</v>
      </c>
      <c r="O69" s="129"/>
      <c r="P69" s="290"/>
    </row>
    <row r="70" spans="1:16" x14ac:dyDescent="0.25">
      <c r="B70" s="131"/>
      <c r="C70" s="132"/>
      <c r="D70" s="133"/>
      <c r="E70" s="134"/>
      <c r="F70" s="274"/>
      <c r="G70" s="274"/>
      <c r="H70" s="274"/>
      <c r="I70" s="274"/>
      <c r="J70" s="274"/>
      <c r="K70" s="274"/>
      <c r="L70" s="274"/>
      <c r="M70" s="274"/>
      <c r="N70" s="134"/>
      <c r="O70" s="134"/>
      <c r="P70" s="274"/>
    </row>
    <row r="71" spans="1:16" x14ac:dyDescent="0.25">
      <c r="B71" s="73" t="s">
        <v>8</v>
      </c>
      <c r="C71" s="74"/>
      <c r="D71" s="75"/>
      <c r="E71" s="134"/>
      <c r="F71" s="358"/>
      <c r="G71" s="368"/>
      <c r="H71" s="275"/>
      <c r="I71" s="276"/>
      <c r="J71" s="276"/>
      <c r="K71" s="380"/>
      <c r="L71" s="381"/>
      <c r="M71" s="286"/>
      <c r="N71" s="140"/>
      <c r="O71" s="141"/>
      <c r="P71" s="291"/>
    </row>
    <row r="72" spans="1:16" ht="6" customHeight="1" x14ac:dyDescent="0.25">
      <c r="B72" s="78"/>
      <c r="C72" s="79"/>
      <c r="D72" s="80"/>
      <c r="F72" s="336"/>
      <c r="G72" s="369"/>
      <c r="H72" s="264"/>
      <c r="I72" s="265"/>
      <c r="J72" s="265"/>
      <c r="K72" s="337"/>
      <c r="L72" s="338"/>
      <c r="M72" s="281"/>
      <c r="N72" s="95"/>
      <c r="O72" s="96"/>
      <c r="P72" s="288"/>
    </row>
    <row r="73" spans="1:16" x14ac:dyDescent="0.25">
      <c r="B73" s="78" t="s">
        <v>135</v>
      </c>
      <c r="C73" s="79"/>
      <c r="D73" s="80"/>
      <c r="F73" s="336"/>
      <c r="G73" s="369"/>
      <c r="H73" s="264"/>
      <c r="I73" s="265"/>
      <c r="J73" s="265"/>
      <c r="K73" s="337"/>
      <c r="L73" s="338"/>
      <c r="M73" s="281"/>
      <c r="N73" s="95"/>
      <c r="O73" s="96"/>
      <c r="P73" s="288"/>
    </row>
    <row r="74" spans="1:16" x14ac:dyDescent="0.25">
      <c r="A74" t="s">
        <v>843</v>
      </c>
      <c r="B74" s="116" t="s">
        <v>912</v>
      </c>
      <c r="C74" s="79">
        <f>'Detailed Exps'!E46</f>
        <v>0</v>
      </c>
      <c r="D74" s="80" t="e">
        <f>C74/C77</f>
        <v>#DIV/0!</v>
      </c>
      <c r="F74" s="372" t="e">
        <f>C74/C8</f>
        <v>#DIV/0!</v>
      </c>
      <c r="G74" s="373" t="e">
        <f>C74/C9</f>
        <v>#DIV/0!</v>
      </c>
      <c r="H74" s="266" t="e">
        <f>C74/C12</f>
        <v>#DIV/0!</v>
      </c>
      <c r="I74" s="267" t="e">
        <f>C74/C16</f>
        <v>#DIV/0!</v>
      </c>
      <c r="J74" s="267" t="e">
        <f>C74/C10</f>
        <v>#DIV/0!</v>
      </c>
      <c r="K74" s="370" t="e">
        <f>C74/'Cap &amp; Ops Stats'!D38</f>
        <v>#DIV/0!</v>
      </c>
      <c r="L74" s="371" t="e">
        <f>C74/'Cap &amp; Ops Stats'!D39</f>
        <v>#DIV/0!</v>
      </c>
      <c r="M74" s="282" t="e">
        <f>C74/General!C58</f>
        <v>#DIV/0!</v>
      </c>
      <c r="N74" s="95"/>
      <c r="O74" s="96"/>
      <c r="P74" s="288"/>
    </row>
    <row r="75" spans="1:16" x14ac:dyDescent="0.25">
      <c r="A75" t="s">
        <v>844</v>
      </c>
      <c r="B75" s="116" t="s">
        <v>136</v>
      </c>
      <c r="C75" s="79">
        <f>'Detailed Exps'!E47</f>
        <v>0</v>
      </c>
      <c r="D75" s="80" t="e">
        <f>C75/C77</f>
        <v>#DIV/0!</v>
      </c>
      <c r="F75" s="372" t="e">
        <f>C75/C8</f>
        <v>#DIV/0!</v>
      </c>
      <c r="G75" s="373" t="e">
        <f>C75/C9</f>
        <v>#DIV/0!</v>
      </c>
      <c r="H75" s="266" t="e">
        <f>C75/C12</f>
        <v>#DIV/0!</v>
      </c>
      <c r="I75" s="267" t="e">
        <f>C75/C16</f>
        <v>#DIV/0!</v>
      </c>
      <c r="J75" s="267" t="e">
        <f>C75/C10</f>
        <v>#DIV/0!</v>
      </c>
      <c r="K75" s="370" t="e">
        <f>C75/'Cap &amp; Ops Stats'!D38</f>
        <v>#DIV/0!</v>
      </c>
      <c r="L75" s="371" t="e">
        <f>C75/'Cap &amp; Ops Stats'!D39</f>
        <v>#DIV/0!</v>
      </c>
      <c r="M75" s="282" t="e">
        <f>C75/General!C58</f>
        <v>#DIV/0!</v>
      </c>
      <c r="N75" s="95"/>
      <c r="O75" s="96"/>
      <c r="P75" s="288"/>
    </row>
    <row r="76" spans="1:16" x14ac:dyDescent="0.25">
      <c r="A76" t="s">
        <v>845</v>
      </c>
      <c r="B76" s="116" t="s">
        <v>137</v>
      </c>
      <c r="C76" s="101">
        <f>'Detailed Exps'!E45</f>
        <v>0</v>
      </c>
      <c r="D76" s="102" t="e">
        <f>C76/C77</f>
        <v>#DIV/0!</v>
      </c>
      <c r="F76" s="372" t="e">
        <f>C76/C8</f>
        <v>#DIV/0!</v>
      </c>
      <c r="G76" s="373" t="e">
        <f>C76/C9</f>
        <v>#DIV/0!</v>
      </c>
      <c r="H76" s="266" t="e">
        <f>C76/C12</f>
        <v>#DIV/0!</v>
      </c>
      <c r="I76" s="267" t="e">
        <f>C76/C16</f>
        <v>#DIV/0!</v>
      </c>
      <c r="J76" s="267" t="e">
        <f>C76/C10</f>
        <v>#DIV/0!</v>
      </c>
      <c r="K76" s="370" t="e">
        <f>C76/'Cap &amp; Ops Stats'!D38</f>
        <v>#DIV/0!</v>
      </c>
      <c r="L76" s="371" t="e">
        <f>C76/'Cap &amp; Ops Stats'!D39</f>
        <v>#DIV/0!</v>
      </c>
      <c r="M76" s="282" t="e">
        <f>C76/General!C58</f>
        <v>#DIV/0!</v>
      </c>
      <c r="N76" s="95"/>
      <c r="O76" s="96"/>
      <c r="P76" s="288"/>
    </row>
    <row r="77" spans="1:16" x14ac:dyDescent="0.25">
      <c r="A77" t="s">
        <v>152</v>
      </c>
      <c r="B77" s="78" t="s">
        <v>138</v>
      </c>
      <c r="C77" s="79">
        <f>SUM(C74:C76)</f>
        <v>0</v>
      </c>
      <c r="D77" s="80" t="e">
        <f>SUM(D74:D76)</f>
        <v>#DIV/0!</v>
      </c>
      <c r="F77" s="372" t="e">
        <f>C77/C8</f>
        <v>#DIV/0!</v>
      </c>
      <c r="G77" s="372" t="e">
        <f>C77/C9</f>
        <v>#DIV/0!</v>
      </c>
      <c r="H77" s="266" t="e">
        <f>C77/C12</f>
        <v>#DIV/0!</v>
      </c>
      <c r="I77" s="267" t="e">
        <f>C77/C16</f>
        <v>#DIV/0!</v>
      </c>
      <c r="J77" s="267" t="e">
        <f>C77/C10</f>
        <v>#DIV/0!</v>
      </c>
      <c r="K77" s="370" t="e">
        <f>C77/'Cap &amp; Ops Stats'!D38</f>
        <v>#DIV/0!</v>
      </c>
      <c r="L77" s="371" t="e">
        <f>C77/'Cap &amp; Ops Stats'!D39</f>
        <v>#DIV/0!</v>
      </c>
      <c r="M77" s="282" t="e">
        <f>C77/General!C58</f>
        <v>#DIV/0!</v>
      </c>
      <c r="N77" s="95"/>
      <c r="O77" s="96"/>
      <c r="P77" s="288"/>
    </row>
    <row r="78" spans="1:16" ht="6" customHeight="1" x14ac:dyDescent="0.25">
      <c r="B78" s="78"/>
      <c r="C78" s="79"/>
      <c r="D78" s="80"/>
      <c r="F78" s="336"/>
      <c r="G78" s="369"/>
      <c r="H78" s="264"/>
      <c r="I78" s="265"/>
      <c r="J78" s="265"/>
      <c r="K78" s="337"/>
      <c r="L78" s="338"/>
      <c r="M78" s="282"/>
      <c r="N78" s="95"/>
      <c r="O78" s="96"/>
      <c r="P78" s="288"/>
    </row>
    <row r="79" spans="1:16" x14ac:dyDescent="0.25">
      <c r="A79" t="s">
        <v>153</v>
      </c>
      <c r="B79" s="78" t="s">
        <v>691</v>
      </c>
      <c r="C79" s="79">
        <f>'Stmt of Revs Exps'!K32</f>
        <v>0</v>
      </c>
      <c r="D79" s="80" t="e">
        <f>C79/C67</f>
        <v>#DIV/0!</v>
      </c>
      <c r="F79" s="372" t="e">
        <f>C79/C8</f>
        <v>#DIV/0!</v>
      </c>
      <c r="G79" s="372" t="e">
        <f>C79/C9</f>
        <v>#DIV/0!</v>
      </c>
      <c r="H79" s="266" t="e">
        <f>C79/C12</f>
        <v>#DIV/0!</v>
      </c>
      <c r="I79" s="267" t="e">
        <f>C79/C16</f>
        <v>#DIV/0!</v>
      </c>
      <c r="J79" s="267" t="e">
        <f>C79/C10</f>
        <v>#DIV/0!</v>
      </c>
      <c r="K79" s="370" t="e">
        <f>C79/'Cap &amp; Ops Stats'!D38</f>
        <v>#DIV/0!</v>
      </c>
      <c r="L79" s="371" t="e">
        <f>C79/'Cap &amp; Ops Stats'!D39</f>
        <v>#DIV/0!</v>
      </c>
      <c r="M79" s="282" t="e">
        <f>C79/General!C58</f>
        <v>#DIV/0!</v>
      </c>
      <c r="N79" s="154" t="e">
        <f>C79/General!E25</f>
        <v>#DIV/0!</v>
      </c>
      <c r="O79" s="96"/>
      <c r="P79" s="288"/>
    </row>
    <row r="80" spans="1:16" x14ac:dyDescent="0.25">
      <c r="A80" t="s">
        <v>160</v>
      </c>
      <c r="B80" s="78" t="s">
        <v>692</v>
      </c>
      <c r="C80" s="79">
        <f>'Stmt of Revs Exps'!K37</f>
        <v>0</v>
      </c>
      <c r="D80" s="80" t="e">
        <f>C80/C67</f>
        <v>#DIV/0!</v>
      </c>
      <c r="F80" s="372" t="e">
        <f>C80/C8</f>
        <v>#DIV/0!</v>
      </c>
      <c r="G80" s="373" t="e">
        <f>C80/C9</f>
        <v>#DIV/0!</v>
      </c>
      <c r="H80" s="266" t="e">
        <f>C80/C12</f>
        <v>#DIV/0!</v>
      </c>
      <c r="I80" s="267" t="e">
        <f>C80/C16</f>
        <v>#DIV/0!</v>
      </c>
      <c r="J80" s="267" t="e">
        <f>C80/C10</f>
        <v>#DIV/0!</v>
      </c>
      <c r="K80" s="370" t="e">
        <f>C80/'Cap &amp; Ops Stats'!D38</f>
        <v>#DIV/0!</v>
      </c>
      <c r="L80" s="371" t="e">
        <f>C80/'Cap &amp; Ops Stats'!D39</f>
        <v>#DIV/0!</v>
      </c>
      <c r="M80" s="282" t="e">
        <f>C80/General!C58</f>
        <v>#DIV/0!</v>
      </c>
      <c r="N80" s="154" t="e">
        <f>C80/General!E25</f>
        <v>#DIV/0!</v>
      </c>
      <c r="O80" s="96"/>
      <c r="P80" s="288"/>
    </row>
    <row r="81" spans="1:16" x14ac:dyDescent="0.25">
      <c r="A81" t="s">
        <v>161</v>
      </c>
      <c r="B81" s="78" t="s">
        <v>693</v>
      </c>
      <c r="C81" s="79">
        <f>'Stmt of Revs Exps'!K35</f>
        <v>0</v>
      </c>
      <c r="D81" s="80" t="e">
        <f>C81/C67</f>
        <v>#DIV/0!</v>
      </c>
      <c r="F81" s="372" t="e">
        <f>C81/C8</f>
        <v>#DIV/0!</v>
      </c>
      <c r="G81" s="373" t="e">
        <f>C81/C9</f>
        <v>#DIV/0!</v>
      </c>
      <c r="H81" s="266" t="e">
        <f>C81/C12</f>
        <v>#DIV/0!</v>
      </c>
      <c r="I81" s="267" t="e">
        <f>C81/C16</f>
        <v>#DIV/0!</v>
      </c>
      <c r="J81" s="267" t="e">
        <f>C81/C10</f>
        <v>#DIV/0!</v>
      </c>
      <c r="K81" s="370" t="e">
        <f>C81/'Cap &amp; Ops Stats'!D38</f>
        <v>#DIV/0!</v>
      </c>
      <c r="L81" s="371" t="e">
        <f>C81/'Cap &amp; Ops Stats'!D39</f>
        <v>#DIV/0!</v>
      </c>
      <c r="M81" s="282" t="e">
        <f>C81/General!C58</f>
        <v>#DIV/0!</v>
      </c>
      <c r="N81" s="154" t="e">
        <f>C81/General!E25</f>
        <v>#DIV/0!</v>
      </c>
      <c r="O81" s="143"/>
      <c r="P81" s="288"/>
    </row>
    <row r="82" spans="1:16" x14ac:dyDescent="0.25">
      <c r="A82" t="s">
        <v>419</v>
      </c>
      <c r="B82" s="78" t="s">
        <v>694</v>
      </c>
      <c r="C82" s="79">
        <f>'Stmt of Revs Exps'!K36</f>
        <v>0</v>
      </c>
      <c r="D82" s="80" t="e">
        <f>C82/C67</f>
        <v>#DIV/0!</v>
      </c>
      <c r="F82" s="372" t="e">
        <f>C82/C8</f>
        <v>#DIV/0!</v>
      </c>
      <c r="G82" s="373" t="e">
        <f>C82/C9</f>
        <v>#DIV/0!</v>
      </c>
      <c r="H82" s="266" t="e">
        <f>C82/C12</f>
        <v>#DIV/0!</v>
      </c>
      <c r="I82" s="267" t="e">
        <f>C82/C16</f>
        <v>#DIV/0!</v>
      </c>
      <c r="J82" s="267" t="e">
        <f>C82/C10</f>
        <v>#DIV/0!</v>
      </c>
      <c r="K82" s="370" t="e">
        <f>C82/'Cap &amp; Ops Stats'!D38</f>
        <v>#DIV/0!</v>
      </c>
      <c r="L82" s="371" t="e">
        <f>C82/'Cap &amp; Ops Stats'!D39</f>
        <v>#DIV/0!</v>
      </c>
      <c r="M82" s="282" t="e">
        <f>C82/General!C58</f>
        <v>#DIV/0!</v>
      </c>
      <c r="N82" s="154" t="e">
        <f>C82/General!E25</f>
        <v>#DIV/0!</v>
      </c>
      <c r="O82" s="143"/>
      <c r="P82" s="288"/>
    </row>
    <row r="83" spans="1:16" x14ac:dyDescent="0.25">
      <c r="A83" t="s">
        <v>246</v>
      </c>
      <c r="B83" s="144" t="s">
        <v>695</v>
      </c>
      <c r="C83" s="101">
        <f>'Stmt of Revs Exps'!K39</f>
        <v>0</v>
      </c>
      <c r="D83" s="102" t="e">
        <f>C83/C67</f>
        <v>#DIV/0!</v>
      </c>
      <c r="F83" s="375" t="e">
        <f>C83/C8</f>
        <v>#DIV/0!</v>
      </c>
      <c r="G83" s="373" t="e">
        <f>C83/C9</f>
        <v>#DIV/0!</v>
      </c>
      <c r="H83" s="268" t="e">
        <f>C83/C12</f>
        <v>#DIV/0!</v>
      </c>
      <c r="I83" s="270" t="e">
        <f>C83/C16</f>
        <v>#DIV/0!</v>
      </c>
      <c r="J83" s="267" t="e">
        <f>C83/C10</f>
        <v>#DIV/0!</v>
      </c>
      <c r="K83" s="377" t="e">
        <f>C83/'Cap &amp; Ops Stats'!D38</f>
        <v>#DIV/0!</v>
      </c>
      <c r="L83" s="371" t="e">
        <f>C83/'Cap &amp; Ops Stats'!D39</f>
        <v>#DIV/0!</v>
      </c>
      <c r="M83" s="282" t="e">
        <f>C83/General!C58</f>
        <v>#DIV/0!</v>
      </c>
      <c r="N83" s="154" t="e">
        <f>C83/General!E25</f>
        <v>#DIV/0!</v>
      </c>
      <c r="O83" s="145"/>
      <c r="P83" s="289"/>
    </row>
    <row r="84" spans="1:16" x14ac:dyDescent="0.25">
      <c r="B84" s="1"/>
      <c r="C84" s="71"/>
      <c r="D84" s="18"/>
      <c r="F84" s="263"/>
      <c r="G84" s="277"/>
      <c r="H84" s="277"/>
      <c r="I84" s="277"/>
      <c r="J84" s="277"/>
      <c r="K84" s="277"/>
      <c r="L84" s="277"/>
      <c r="M84" s="277"/>
      <c r="N84" s="127"/>
      <c r="O84" s="127"/>
      <c r="P84" s="277"/>
    </row>
    <row r="85" spans="1:16" x14ac:dyDescent="0.25">
      <c r="B85" s="146" t="s">
        <v>139</v>
      </c>
      <c r="C85" s="74"/>
      <c r="D85" s="75"/>
      <c r="F85" s="336"/>
      <c r="G85" s="369"/>
      <c r="H85" s="264"/>
      <c r="I85" s="265"/>
      <c r="J85" s="265"/>
      <c r="K85" s="337"/>
      <c r="L85" s="338"/>
      <c r="M85" s="281"/>
      <c r="N85" s="95"/>
      <c r="O85" s="96"/>
      <c r="P85" s="288"/>
    </row>
    <row r="86" spans="1:16" ht="6" customHeight="1" x14ac:dyDescent="0.25">
      <c r="B86" s="147"/>
      <c r="C86" s="79"/>
      <c r="D86" s="80"/>
      <c r="F86" s="336"/>
      <c r="G86" s="369"/>
      <c r="H86" s="264"/>
      <c r="I86" s="265"/>
      <c r="J86" s="265"/>
      <c r="K86" s="337"/>
      <c r="L86" s="338"/>
      <c r="M86" s="281"/>
      <c r="N86" s="95"/>
      <c r="O86" s="96"/>
      <c r="P86" s="288"/>
    </row>
    <row r="87" spans="1:16" x14ac:dyDescent="0.25">
      <c r="A87" t="s">
        <v>162</v>
      </c>
      <c r="B87" s="82" t="s">
        <v>140</v>
      </c>
      <c r="C87" s="79">
        <f>Debt!K9</f>
        <v>0</v>
      </c>
      <c r="D87" s="80"/>
      <c r="F87" s="372" t="e">
        <f>C87/C8</f>
        <v>#DIV/0!</v>
      </c>
      <c r="G87" s="373" t="e">
        <f>C87/C9</f>
        <v>#DIV/0!</v>
      </c>
      <c r="H87" s="266" t="e">
        <f>C87/C12</f>
        <v>#DIV/0!</v>
      </c>
      <c r="I87" s="267" t="e">
        <f>C87/C16</f>
        <v>#DIV/0!</v>
      </c>
      <c r="J87" s="267" t="e">
        <f>C87/C10</f>
        <v>#DIV/0!</v>
      </c>
      <c r="K87" s="370" t="e">
        <f>C87/'Cap &amp; Ops Stats'!D38</f>
        <v>#DIV/0!</v>
      </c>
      <c r="L87" s="371" t="e">
        <f>C87/'Cap &amp; Ops Stats'!D39</f>
        <v>#DIV/0!</v>
      </c>
      <c r="M87" s="281"/>
      <c r="N87" s="95"/>
      <c r="O87" s="96"/>
      <c r="P87" s="288"/>
    </row>
    <row r="88" spans="1:16" x14ac:dyDescent="0.25">
      <c r="A88" t="s">
        <v>175</v>
      </c>
      <c r="B88" s="78" t="s">
        <v>141</v>
      </c>
      <c r="C88" s="666">
        <f>Debt!K10</f>
        <v>0</v>
      </c>
      <c r="D88" s="80"/>
      <c r="F88" s="372" t="e">
        <f>C88/C8</f>
        <v>#DIV/0!</v>
      </c>
      <c r="G88" s="373" t="e">
        <f>C88/C9</f>
        <v>#DIV/0!</v>
      </c>
      <c r="H88" s="266" t="e">
        <f>C88/C12</f>
        <v>#DIV/0!</v>
      </c>
      <c r="I88" s="267" t="e">
        <f>C88/C16</f>
        <v>#DIV/0!</v>
      </c>
      <c r="J88" s="267" t="e">
        <f>C88/C10</f>
        <v>#DIV/0!</v>
      </c>
      <c r="K88" s="370" t="e">
        <f>C88/'Cap &amp; Ops Stats'!D38</f>
        <v>#DIV/0!</v>
      </c>
      <c r="L88" s="371" t="e">
        <f>C88/'Cap &amp; Ops Stats'!D39</f>
        <v>#DIV/0!</v>
      </c>
      <c r="M88" s="281"/>
      <c r="N88" s="95"/>
      <c r="O88" s="96"/>
      <c r="P88" s="288"/>
    </row>
    <row r="89" spans="1:16" ht="6.75" customHeight="1" x14ac:dyDescent="0.25">
      <c r="B89" s="82"/>
      <c r="C89" s="79"/>
      <c r="D89" s="80"/>
      <c r="F89" s="336"/>
      <c r="G89" s="369"/>
      <c r="H89" s="264"/>
      <c r="I89" s="265"/>
      <c r="J89" s="265"/>
      <c r="K89" s="337"/>
      <c r="L89" s="338"/>
      <c r="M89" s="281"/>
      <c r="N89" s="95"/>
      <c r="O89" s="96"/>
      <c r="P89" s="288"/>
    </row>
    <row r="90" spans="1:16" x14ac:dyDescent="0.25">
      <c r="B90" s="78" t="s">
        <v>142</v>
      </c>
      <c r="C90" s="79"/>
      <c r="D90" s="80"/>
      <c r="F90" s="336"/>
      <c r="G90" s="369"/>
      <c r="H90" s="264"/>
      <c r="I90" s="265"/>
      <c r="J90" s="265"/>
      <c r="K90" s="337"/>
      <c r="L90" s="338"/>
      <c r="M90" s="281"/>
      <c r="N90" s="95"/>
      <c r="O90" s="96"/>
      <c r="P90" s="288"/>
    </row>
    <row r="91" spans="1:16" x14ac:dyDescent="0.25">
      <c r="A91" s="19" t="s">
        <v>988</v>
      </c>
      <c r="B91" s="116" t="s">
        <v>95</v>
      </c>
      <c r="C91" s="79">
        <f>Debt!K18</f>
        <v>0</v>
      </c>
      <c r="D91" s="80"/>
      <c r="F91" s="372" t="e">
        <f>C91/C8</f>
        <v>#DIV/0!</v>
      </c>
      <c r="G91" s="373" t="e">
        <f>C91/C9</f>
        <v>#DIV/0!</v>
      </c>
      <c r="H91" s="266" t="e">
        <f>C91/C12</f>
        <v>#DIV/0!</v>
      </c>
      <c r="I91" s="267" t="e">
        <f>C91/C16</f>
        <v>#DIV/0!</v>
      </c>
      <c r="J91" s="267" t="e">
        <f>C91/C10</f>
        <v>#DIV/0!</v>
      </c>
      <c r="K91" s="370" t="e">
        <f>C91/'Cap &amp; Ops Stats'!D38</f>
        <v>#DIV/0!</v>
      </c>
      <c r="L91" s="371" t="e">
        <f>C91/'Cap &amp; Ops Stats'!D39</f>
        <v>#DIV/0!</v>
      </c>
      <c r="M91" s="281"/>
      <c r="N91" s="95"/>
      <c r="O91" s="96"/>
      <c r="P91" s="288"/>
    </row>
    <row r="92" spans="1:16" x14ac:dyDescent="0.25">
      <c r="A92" s="19" t="s">
        <v>989</v>
      </c>
      <c r="B92" s="78" t="s">
        <v>96</v>
      </c>
      <c r="C92" s="667">
        <f>Debt!K21</f>
        <v>0</v>
      </c>
      <c r="D92" s="80"/>
      <c r="F92" s="372" t="e">
        <f>C92/C8</f>
        <v>#DIV/0!</v>
      </c>
      <c r="G92" s="373" t="e">
        <f>C92/C9</f>
        <v>#DIV/0!</v>
      </c>
      <c r="H92" s="266" t="e">
        <f>C92/C12</f>
        <v>#DIV/0!</v>
      </c>
      <c r="I92" s="267" t="e">
        <f>C92/C16</f>
        <v>#DIV/0!</v>
      </c>
      <c r="J92" s="267" t="e">
        <f>C92/C10</f>
        <v>#DIV/0!</v>
      </c>
      <c r="K92" s="370" t="e">
        <f>C92/'Cap &amp; Ops Stats'!D38</f>
        <v>#DIV/0!</v>
      </c>
      <c r="L92" s="371" t="e">
        <f>C92/'Cap &amp; Ops Stats'!D39</f>
        <v>#DIV/0!</v>
      </c>
      <c r="M92" s="281"/>
      <c r="N92" s="95"/>
      <c r="O92" s="96"/>
      <c r="P92" s="288"/>
    </row>
    <row r="93" spans="1:16" ht="6" customHeight="1" x14ac:dyDescent="0.25">
      <c r="B93" s="82"/>
      <c r="C93" s="79"/>
      <c r="D93" s="80"/>
      <c r="F93" s="336"/>
      <c r="G93" s="369"/>
      <c r="H93" s="264"/>
      <c r="I93" s="265"/>
      <c r="J93" s="265"/>
      <c r="K93" s="337"/>
      <c r="L93" s="338"/>
      <c r="M93" s="281"/>
      <c r="N93" s="95"/>
      <c r="O93" s="96"/>
      <c r="P93" s="288"/>
    </row>
    <row r="94" spans="1:16" x14ac:dyDescent="0.25">
      <c r="A94" s="19" t="s">
        <v>990</v>
      </c>
      <c r="B94" s="148" t="s">
        <v>97</v>
      </c>
      <c r="C94" s="56"/>
      <c r="D94" s="149">
        <f>Misc!E28</f>
        <v>0</v>
      </c>
      <c r="F94" s="336"/>
      <c r="G94" s="369"/>
      <c r="H94" s="264"/>
      <c r="I94" s="265"/>
      <c r="J94" s="265"/>
      <c r="K94" s="337"/>
      <c r="L94" s="338"/>
      <c r="M94" s="281"/>
      <c r="N94" s="95"/>
      <c r="O94" s="96"/>
      <c r="P94" s="288"/>
    </row>
    <row r="95" spans="1:16" x14ac:dyDescent="0.25">
      <c r="A95" s="19" t="s">
        <v>992</v>
      </c>
      <c r="B95" s="78" t="s">
        <v>98</v>
      </c>
      <c r="C95" s="79">
        <f>'Cap &amp; Ops Stats'!D21</f>
        <v>0</v>
      </c>
      <c r="E95" s="150"/>
      <c r="F95" s="372" t="e">
        <f>C95/C8</f>
        <v>#DIV/0!</v>
      </c>
      <c r="G95" s="373" t="e">
        <f>C95/C9</f>
        <v>#DIV/0!</v>
      </c>
      <c r="H95" s="266" t="e">
        <f>C95/C12</f>
        <v>#DIV/0!</v>
      </c>
      <c r="I95" s="267" t="e">
        <f>C95/C16</f>
        <v>#DIV/0!</v>
      </c>
      <c r="J95" s="267" t="e">
        <f>C95/C10</f>
        <v>#DIV/0!</v>
      </c>
      <c r="K95" s="370" t="e">
        <f>C95/'Cap &amp; Ops Stats'!D38</f>
        <v>#DIV/0!</v>
      </c>
      <c r="L95" s="371" t="e">
        <f>C95/'Cap &amp; Ops Stats'!D39</f>
        <v>#DIV/0!</v>
      </c>
      <c r="M95" s="281"/>
      <c r="N95" s="85">
        <v>0</v>
      </c>
      <c r="O95" s="96"/>
      <c r="P95" s="288"/>
    </row>
    <row r="96" spans="1:16" x14ac:dyDescent="0.25">
      <c r="A96" s="19" t="s">
        <v>689</v>
      </c>
      <c r="B96" s="144" t="s">
        <v>99</v>
      </c>
      <c r="C96" s="101" t="e">
        <f>'Cap &amp; Ops Stats'!D35</f>
        <v>#DIV/0!</v>
      </c>
      <c r="D96" s="102"/>
      <c r="E96" s="72"/>
      <c r="F96" s="339"/>
      <c r="G96" s="297"/>
      <c r="H96" s="271"/>
      <c r="I96" s="269"/>
      <c r="J96" s="269"/>
      <c r="K96" s="340"/>
      <c r="L96" s="341"/>
      <c r="M96" s="285"/>
      <c r="N96" s="122"/>
      <c r="O96" s="123"/>
      <c r="P96" s="289"/>
    </row>
    <row r="97" spans="2:4" x14ac:dyDescent="0.25">
      <c r="B97" s="7"/>
      <c r="C97" s="56"/>
      <c r="D97" s="25"/>
    </row>
    <row r="98" spans="2:4" x14ac:dyDescent="0.25">
      <c r="B98" s="7"/>
    </row>
  </sheetData>
  <sheetProtection algorithmName="SHA-512" hashValue="ZWwUZ4AHmSZR6JBjrza7QoXI617z1CuDMsDkIPPpkNoKlvrCook/aXymIKoH9/TvZk0el2n5VR3zWgho2oZnTg==" saltValue="SbxG1Nxppujw+Z2yb+tjHw==" spinCount="100000" sheet="1" formatCells="0" formatColumns="0" formatRows="0" insertColumns="0" insertRows="0" insertHyperlinks="0" deleteColumns="0" deleteRows="0" sort="0" autoFilter="0" pivotTables="0"/>
  <mergeCells count="5">
    <mergeCell ref="F3:G3"/>
    <mergeCell ref="H3:J3"/>
    <mergeCell ref="K3:L3"/>
    <mergeCell ref="M3:N3"/>
    <mergeCell ref="O3:P3"/>
  </mergeCells>
  <phoneticPr fontId="10" type="noConversion"/>
  <pageMargins left="0.25" right="0.25" top="0.75" bottom="0.75" header="0.3" footer="0.3"/>
  <pageSetup scale="55" orientation="landscape" r:id="rId1"/>
  <headerFooter alignWithMargins="0"/>
  <rowBreaks count="1" manualBreakCount="1">
    <brk id="6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indexed="48"/>
    <pageSetUpPr fitToPage="1"/>
  </sheetPr>
  <dimension ref="A2:O93"/>
  <sheetViews>
    <sheetView topLeftCell="A55" zoomScale="90" zoomScaleNormal="90" workbookViewId="0">
      <selection activeCell="B2" sqref="B2"/>
    </sheetView>
  </sheetViews>
  <sheetFormatPr defaultColWidth="8.88671875" defaultRowHeight="13.2" x14ac:dyDescent="0.25"/>
  <cols>
    <col min="1" max="1" width="4.44140625" bestFit="1" customWidth="1"/>
    <col min="2" max="2" width="60.33203125" customWidth="1"/>
    <col min="3" max="3" width="21.44140625" customWidth="1"/>
    <col min="4" max="4" width="13.109375" customWidth="1"/>
    <col min="5" max="5" width="1.6640625" customWidth="1"/>
    <col min="6" max="6" width="14.6640625" bestFit="1" customWidth="1"/>
    <col min="7" max="8" width="13.109375" customWidth="1"/>
    <col min="9" max="9" width="12.33203125" style="259" customWidth="1"/>
    <col min="12" max="12" width="10.33203125" customWidth="1"/>
    <col min="13" max="13" width="10.109375" customWidth="1"/>
  </cols>
  <sheetData>
    <row r="2" spans="1:15" ht="29.25" customHeight="1" x14ac:dyDescent="0.25">
      <c r="A2" s="816" t="s">
        <v>183</v>
      </c>
      <c r="B2" s="816"/>
      <c r="C2" s="816"/>
      <c r="D2" s="816"/>
      <c r="E2" s="816"/>
      <c r="F2" s="816"/>
      <c r="G2" s="816"/>
      <c r="H2" s="816"/>
      <c r="I2" s="816"/>
      <c r="J2" s="816"/>
      <c r="K2" s="816"/>
      <c r="L2" s="816"/>
      <c r="M2" s="816"/>
      <c r="N2" s="816"/>
      <c r="O2" s="816"/>
    </row>
    <row r="3" spans="1:15" ht="29.25" customHeight="1" x14ac:dyDescent="0.3">
      <c r="B3" s="157"/>
      <c r="C3" s="158"/>
      <c r="D3" s="159"/>
      <c r="E3" s="60"/>
      <c r="F3" s="207" t="s">
        <v>699</v>
      </c>
      <c r="G3" s="1232" t="s">
        <v>700</v>
      </c>
      <c r="H3" s="1232"/>
      <c r="I3" s="1233"/>
      <c r="J3" s="1234" t="s">
        <v>701</v>
      </c>
      <c r="K3" s="1234"/>
      <c r="L3" s="1235" t="s">
        <v>702</v>
      </c>
      <c r="M3" s="1235"/>
      <c r="N3" s="1236" t="s">
        <v>703</v>
      </c>
      <c r="O3" s="1236"/>
    </row>
    <row r="4" spans="1:15" ht="52.8" x14ac:dyDescent="0.25">
      <c r="B4" s="61"/>
      <c r="C4" s="160" t="s">
        <v>401</v>
      </c>
      <c r="D4" s="161" t="s">
        <v>704</v>
      </c>
      <c r="E4" s="2"/>
      <c r="F4" s="64" t="s">
        <v>705</v>
      </c>
      <c r="G4" s="208" t="s">
        <v>707</v>
      </c>
      <c r="H4" s="209" t="s">
        <v>708</v>
      </c>
      <c r="I4" s="262" t="s">
        <v>709</v>
      </c>
      <c r="J4" s="210" t="s">
        <v>710</v>
      </c>
      <c r="K4" s="66" t="s">
        <v>711</v>
      </c>
      <c r="L4" s="67" t="s">
        <v>743</v>
      </c>
      <c r="M4" s="68" t="s">
        <v>683</v>
      </c>
      <c r="N4" s="69" t="s">
        <v>745</v>
      </c>
      <c r="O4" s="70" t="s">
        <v>184</v>
      </c>
    </row>
    <row r="5" spans="1:15" x14ac:dyDescent="0.25">
      <c r="D5" s="162"/>
      <c r="O5" s="127"/>
    </row>
    <row r="6" spans="1:15" x14ac:dyDescent="0.25">
      <c r="B6" s="73" t="s">
        <v>747</v>
      </c>
      <c r="C6" s="131"/>
      <c r="D6" s="163"/>
      <c r="E6" s="134"/>
      <c r="F6" s="76"/>
      <c r="G6" s="136"/>
      <c r="H6" s="135"/>
      <c r="I6" s="292"/>
      <c r="J6" s="137"/>
      <c r="K6" s="138"/>
      <c r="L6" s="139"/>
      <c r="M6" s="140"/>
      <c r="N6" s="141"/>
      <c r="O6" s="97"/>
    </row>
    <row r="7" spans="1:15" ht="6.75" customHeight="1" x14ac:dyDescent="0.25">
      <c r="B7" s="78"/>
      <c r="C7" s="82"/>
      <c r="D7" s="164"/>
      <c r="F7" s="81"/>
      <c r="G7" s="77"/>
      <c r="H7" s="90"/>
      <c r="I7" s="293"/>
      <c r="J7" s="92"/>
      <c r="K7" s="93"/>
      <c r="L7" s="94"/>
      <c r="M7" s="95"/>
      <c r="N7" s="96"/>
      <c r="O7" s="97"/>
    </row>
    <row r="8" spans="1:15" x14ac:dyDescent="0.25">
      <c r="A8" t="s">
        <v>154</v>
      </c>
      <c r="B8" s="82" t="s">
        <v>748</v>
      </c>
      <c r="C8" s="83">
        <f>'Cap &amp; Ops Stats'!I12</f>
        <v>0</v>
      </c>
      <c r="D8" s="80">
        <f>'Cap &amp; Ops Stats'!I21</f>
        <v>0</v>
      </c>
      <c r="F8" s="81"/>
      <c r="G8" s="211" t="e">
        <f>C8/C12</f>
        <v>#DIV/0!</v>
      </c>
      <c r="H8" s="84" t="e">
        <f>C8/C15</f>
        <v>#DIV/0!</v>
      </c>
      <c r="I8" s="267" t="e">
        <f>C8/C10</f>
        <v>#DIV/0!</v>
      </c>
      <c r="J8" s="229" t="e">
        <f>C8/'Cap &amp; Ops Stats'!D38</f>
        <v>#DIV/0!</v>
      </c>
      <c r="K8" s="230" t="e">
        <f>C8/'Cap &amp; Ops Stats'!D39</f>
        <v>#DIV/0!</v>
      </c>
      <c r="L8" s="231" t="e">
        <f>C8/General!C58</f>
        <v>#DIV/0!</v>
      </c>
      <c r="M8" s="85" t="e">
        <f>C8/General!E25</f>
        <v>#DIV/0!</v>
      </c>
      <c r="N8" s="213" t="e">
        <f>C8/C19</f>
        <v>#DIV/0!</v>
      </c>
      <c r="O8" s="232" t="e">
        <f>C8/General!E67</f>
        <v>#DIV/0!</v>
      </c>
    </row>
    <row r="9" spans="1:15" hidden="1" x14ac:dyDescent="0.25">
      <c r="A9" t="s">
        <v>155</v>
      </c>
      <c r="B9" s="82" t="s">
        <v>749</v>
      </c>
      <c r="C9" s="82"/>
      <c r="D9" s="164"/>
      <c r="F9" s="81"/>
      <c r="G9" s="77"/>
      <c r="H9" s="90"/>
      <c r="I9" s="293"/>
      <c r="J9" s="92"/>
      <c r="K9" s="93"/>
      <c r="L9" s="94"/>
      <c r="M9" s="95"/>
      <c r="N9" s="96"/>
      <c r="O9" s="97"/>
    </row>
    <row r="10" spans="1:15" x14ac:dyDescent="0.25">
      <c r="A10" t="s">
        <v>155</v>
      </c>
      <c r="B10" s="82" t="s">
        <v>685</v>
      </c>
      <c r="C10" s="79">
        <f>'Cap &amp; Ops Stats'!I30</f>
        <v>0</v>
      </c>
      <c r="D10" s="164"/>
      <c r="F10" s="88" t="e">
        <f>C10/C8</f>
        <v>#DIV/0!</v>
      </c>
      <c r="G10" s="211" t="e">
        <f>C10/C12</f>
        <v>#DIV/0!</v>
      </c>
      <c r="H10" s="89" t="e">
        <f>C10/C15</f>
        <v>#DIV/0!</v>
      </c>
      <c r="I10" s="265"/>
      <c r="J10" s="229" t="e">
        <f>C10/'Cap &amp; Ops Stats'!D38</f>
        <v>#DIV/0!</v>
      </c>
      <c r="K10" s="230" t="e">
        <f>C10/'Cap &amp; Ops Stats'!D39</f>
        <v>#DIV/0!</v>
      </c>
      <c r="L10" s="231" t="e">
        <f>C10/General!C58</f>
        <v>#DIV/0!</v>
      </c>
      <c r="M10" s="85" t="e">
        <f>C10/General!E25</f>
        <v>#DIV/0!</v>
      </c>
      <c r="N10" s="213" t="e">
        <f>C10/C19</f>
        <v>#DIV/0!</v>
      </c>
      <c r="O10" s="232" t="e">
        <f>C10/General!E67</f>
        <v>#DIV/0!</v>
      </c>
    </row>
    <row r="11" spans="1:15" ht="6.75" customHeight="1" x14ac:dyDescent="0.25">
      <c r="B11" s="82"/>
      <c r="C11" s="82"/>
      <c r="D11" s="164"/>
      <c r="F11" s="81"/>
      <c r="G11" s="77"/>
      <c r="H11" s="90"/>
      <c r="I11" s="293"/>
      <c r="J11" s="92"/>
      <c r="K11" s="93"/>
      <c r="L11" s="94"/>
      <c r="M11" s="95"/>
      <c r="N11" s="96"/>
      <c r="O11" s="97"/>
    </row>
    <row r="12" spans="1:15" x14ac:dyDescent="0.25">
      <c r="A12" t="s">
        <v>156</v>
      </c>
      <c r="B12" s="82" t="s">
        <v>750</v>
      </c>
      <c r="C12" s="79">
        <f>'Cap &amp; Ops Stats'!I41</f>
        <v>0</v>
      </c>
      <c r="D12" s="80" t="e">
        <f>C12/C15</f>
        <v>#DIV/0!</v>
      </c>
      <c r="F12" s="98" t="e">
        <f>C12/C8</f>
        <v>#DIV/0!</v>
      </c>
      <c r="G12" s="77"/>
      <c r="H12" s="90"/>
      <c r="I12" s="267" t="e">
        <f>C12/C10</f>
        <v>#DIV/0!</v>
      </c>
      <c r="J12" s="229" t="e">
        <f>C12/'Cap &amp; Ops Stats'!D38</f>
        <v>#DIV/0!</v>
      </c>
      <c r="K12" s="230" t="e">
        <f>C12/'Cap &amp; Ops Stats'!D39</f>
        <v>#DIV/0!</v>
      </c>
      <c r="L12" s="231" t="e">
        <f>C12/General!C58</f>
        <v>#DIV/0!</v>
      </c>
      <c r="M12" s="85" t="e">
        <f>C12/General!E25</f>
        <v>#DIV/0!</v>
      </c>
      <c r="N12" s="96"/>
      <c r="O12" s="97"/>
    </row>
    <row r="13" spans="1:15" x14ac:dyDescent="0.25">
      <c r="A13" t="s">
        <v>157</v>
      </c>
      <c r="B13" s="82" t="s">
        <v>751</v>
      </c>
      <c r="C13" s="79">
        <f>'Cap &amp; Ops Stats'!I44</f>
        <v>0</v>
      </c>
      <c r="D13" s="80" t="e">
        <f>C13/C15</f>
        <v>#DIV/0!</v>
      </c>
      <c r="F13" s="81"/>
      <c r="G13" s="77"/>
      <c r="H13" s="90"/>
      <c r="I13" s="267" t="e">
        <f>C13/C10</f>
        <v>#DIV/0!</v>
      </c>
      <c r="J13" s="229" t="e">
        <f>C13/'Cap &amp; Ops Stats'!D38</f>
        <v>#DIV/0!</v>
      </c>
      <c r="K13" s="230" t="e">
        <f>C13/'Cap &amp; Ops Stats'!D39</f>
        <v>#DIV/0!</v>
      </c>
      <c r="L13" s="94"/>
      <c r="M13" s="85" t="e">
        <f>C13/General!E25</f>
        <v>#DIV/0!</v>
      </c>
      <c r="N13" s="96"/>
      <c r="O13" s="97"/>
    </row>
    <row r="14" spans="1:15" hidden="1" x14ac:dyDescent="0.25">
      <c r="A14" t="s">
        <v>159</v>
      </c>
      <c r="B14" s="82" t="s">
        <v>616</v>
      </c>
      <c r="C14" s="106"/>
      <c r="D14" s="164"/>
      <c r="F14" s="81"/>
      <c r="G14" s="77"/>
      <c r="H14" s="90"/>
      <c r="I14" s="293"/>
      <c r="J14" s="92"/>
      <c r="K14" s="93"/>
      <c r="L14" s="94"/>
      <c r="M14" s="95"/>
      <c r="N14" s="96"/>
      <c r="O14" s="97"/>
    </row>
    <row r="15" spans="1:15" x14ac:dyDescent="0.25">
      <c r="A15" t="s">
        <v>158</v>
      </c>
      <c r="B15" s="82" t="s">
        <v>13</v>
      </c>
      <c r="C15" s="79">
        <f>'Cap &amp; Ops Stats'!I45</f>
        <v>0</v>
      </c>
      <c r="D15" s="164"/>
      <c r="F15" s="98" t="e">
        <f>C15/C8</f>
        <v>#DIV/0!</v>
      </c>
      <c r="G15" s="77"/>
      <c r="H15" s="90"/>
      <c r="I15" s="267" t="e">
        <f>C15/C10</f>
        <v>#DIV/0!</v>
      </c>
      <c r="J15" s="229" t="e">
        <f>C15/'Cap &amp; Ops Stats'!D38</f>
        <v>#DIV/0!</v>
      </c>
      <c r="K15" s="230" t="e">
        <f>C15/'Cap &amp; Ops Stats'!D39</f>
        <v>#DIV/0!</v>
      </c>
      <c r="L15" s="231" t="e">
        <f>C15/General!C58</f>
        <v>#DIV/0!</v>
      </c>
      <c r="M15" s="85" t="e">
        <f>C15/General!E25</f>
        <v>#DIV/0!</v>
      </c>
      <c r="N15" s="96"/>
      <c r="O15" s="97"/>
    </row>
    <row r="16" spans="1:15" ht="6" customHeight="1" x14ac:dyDescent="0.25">
      <c r="B16" s="82"/>
      <c r="C16" s="79"/>
      <c r="D16" s="164"/>
      <c r="F16" s="81"/>
      <c r="G16" s="77"/>
      <c r="H16" s="90"/>
      <c r="I16" s="293"/>
      <c r="J16" s="92"/>
      <c r="K16" s="93"/>
      <c r="L16" s="94"/>
      <c r="M16" s="95"/>
      <c r="N16" s="96"/>
      <c r="O16" s="97"/>
    </row>
    <row r="17" spans="1:15" x14ac:dyDescent="0.25">
      <c r="A17" t="s">
        <v>159</v>
      </c>
      <c r="B17" s="82" t="s">
        <v>754</v>
      </c>
      <c r="C17" s="103">
        <f>'Cap &amp; Ops Stats'!I33</f>
        <v>0</v>
      </c>
      <c r="D17" s="164"/>
      <c r="F17" s="81"/>
      <c r="G17" s="77"/>
      <c r="H17" s="90"/>
      <c r="I17" s="293"/>
      <c r="J17" s="92"/>
      <c r="K17" s="93"/>
      <c r="L17" s="94"/>
      <c r="M17" s="95"/>
      <c r="N17" s="96"/>
      <c r="O17" s="97"/>
    </row>
    <row r="18" spans="1:15" x14ac:dyDescent="0.25">
      <c r="A18" t="s">
        <v>617</v>
      </c>
      <c r="B18" s="82" t="s">
        <v>185</v>
      </c>
      <c r="C18" s="83">
        <f>'Cap &amp; Ops Stats'!I35</f>
        <v>0</v>
      </c>
      <c r="D18" s="197"/>
      <c r="F18" s="81"/>
      <c r="G18" s="77"/>
      <c r="H18" s="90"/>
      <c r="I18" s="293"/>
      <c r="J18" s="92"/>
      <c r="K18" s="93"/>
      <c r="L18" s="94"/>
      <c r="M18" s="95"/>
      <c r="N18" s="96"/>
      <c r="O18" s="97"/>
    </row>
    <row r="19" spans="1:15" x14ac:dyDescent="0.25">
      <c r="A19" t="s">
        <v>619</v>
      </c>
      <c r="B19" s="106" t="s">
        <v>14</v>
      </c>
      <c r="C19" s="101">
        <f>'Detailed Exps'!E69</f>
        <v>0</v>
      </c>
      <c r="D19" s="167"/>
      <c r="E19" s="72"/>
      <c r="F19" s="107" t="e">
        <f>C19/C8</f>
        <v>#DIV/0!</v>
      </c>
      <c r="G19" s="108" t="e">
        <f>C19/C12</f>
        <v>#DIV/0!</v>
      </c>
      <c r="H19" s="109"/>
      <c r="I19" s="270"/>
      <c r="J19" s="233" t="e">
        <f>C19/'Cap &amp; Ops Stats'!D38</f>
        <v>#DIV/0!</v>
      </c>
      <c r="K19" s="234" t="e">
        <f>C19/'Cap &amp; Ops Stats'!D39</f>
        <v>#DIV/0!</v>
      </c>
      <c r="L19" s="235" t="e">
        <f>C19/General!C58</f>
        <v>#DIV/0!</v>
      </c>
      <c r="M19" s="236" t="e">
        <f>C19/General!E25</f>
        <v>#DIV/0!</v>
      </c>
      <c r="N19" s="110"/>
      <c r="O19" s="237" t="e">
        <f>C19/General!E67</f>
        <v>#DIV/0!</v>
      </c>
    </row>
    <row r="20" spans="1:15" x14ac:dyDescent="0.25">
      <c r="D20" s="162"/>
      <c r="O20" s="72"/>
    </row>
    <row r="21" spans="1:15" x14ac:dyDescent="0.25">
      <c r="B21" s="73" t="s">
        <v>758</v>
      </c>
      <c r="C21" s="131"/>
      <c r="D21" s="163"/>
      <c r="E21" s="134"/>
      <c r="F21" s="76"/>
      <c r="G21" s="136"/>
      <c r="H21" s="135"/>
      <c r="I21" s="292"/>
      <c r="J21" s="137"/>
      <c r="K21" s="138"/>
      <c r="L21" s="139"/>
      <c r="M21" s="140"/>
      <c r="N21" s="214"/>
      <c r="O21" s="142"/>
    </row>
    <row r="22" spans="1:15" x14ac:dyDescent="0.25">
      <c r="B22" s="78"/>
      <c r="C22" s="82"/>
      <c r="D22" s="164"/>
      <c r="F22" s="81"/>
      <c r="G22" s="77"/>
      <c r="H22" s="90"/>
      <c r="I22" s="293"/>
      <c r="J22" s="92"/>
      <c r="K22" s="93"/>
      <c r="L22" s="94"/>
      <c r="M22" s="95"/>
      <c r="N22" s="143"/>
      <c r="O22" s="97"/>
    </row>
    <row r="23" spans="1:15" x14ac:dyDescent="0.25">
      <c r="B23" s="78" t="s">
        <v>759</v>
      </c>
      <c r="C23" s="389"/>
      <c r="D23" s="164"/>
      <c r="F23" s="81"/>
      <c r="G23" s="77"/>
      <c r="H23" s="90"/>
      <c r="I23" s="293"/>
      <c r="J23" s="92"/>
      <c r="K23" s="93"/>
      <c r="L23" s="94"/>
      <c r="M23" s="95"/>
      <c r="N23" s="143"/>
      <c r="O23" s="97"/>
    </row>
    <row r="24" spans="1:15" x14ac:dyDescent="0.25">
      <c r="A24" t="s">
        <v>760</v>
      </c>
      <c r="B24" s="82" t="s">
        <v>787</v>
      </c>
      <c r="C24" s="388">
        <f>'Stmt of Revs Exps'!D14+'Stmt of Revs Exps'!D15</f>
        <v>0</v>
      </c>
      <c r="D24" s="307" t="e">
        <f>C24/C52</f>
        <v>#DIV/0!</v>
      </c>
      <c r="F24" s="113" t="e">
        <f>C24/C8</f>
        <v>#DIV/0!</v>
      </c>
      <c r="G24" s="114" t="e">
        <f>C24/C12</f>
        <v>#DIV/0!</v>
      </c>
      <c r="H24" s="99" t="e">
        <f>C24/C15</f>
        <v>#DIV/0!</v>
      </c>
      <c r="I24" s="267" t="e">
        <f>C24/C10</f>
        <v>#DIV/0!</v>
      </c>
      <c r="J24" s="229" t="e">
        <f>C24/'Cap &amp; Ops Stats'!D38</f>
        <v>#DIV/0!</v>
      </c>
      <c r="K24" s="230" t="e">
        <f>C24/'Cap &amp; Ops Stats'!D39</f>
        <v>#DIV/0!</v>
      </c>
      <c r="L24" s="231" t="e">
        <f>C24/General!C58</f>
        <v>#DIV/0!</v>
      </c>
      <c r="M24" s="85" t="e">
        <f>C24/General!E25</f>
        <v>#DIV/0!</v>
      </c>
      <c r="N24" s="96"/>
      <c r="O24" s="97"/>
    </row>
    <row r="25" spans="1:15" ht="13.8" thickBot="1" x14ac:dyDescent="0.3">
      <c r="A25" t="s">
        <v>761</v>
      </c>
      <c r="B25" s="82" t="s">
        <v>762</v>
      </c>
      <c r="C25" s="390">
        <f>'Stmt of Revs Exps'!D29</f>
        <v>0</v>
      </c>
      <c r="D25" s="308" t="e">
        <f>C25/C52</f>
        <v>#DIV/0!</v>
      </c>
      <c r="F25" s="115" t="e">
        <f>C25/C8</f>
        <v>#DIV/0!</v>
      </c>
      <c r="G25" s="114" t="e">
        <f>C25/C12</f>
        <v>#DIV/0!</v>
      </c>
      <c r="H25" s="99" t="e">
        <f>C25/C15</f>
        <v>#DIV/0!</v>
      </c>
      <c r="I25" s="267" t="e">
        <f>C25/C10</f>
        <v>#DIV/0!</v>
      </c>
      <c r="J25" s="229" t="e">
        <f>C25/'Cap &amp; Ops Stats'!D38</f>
        <v>#DIV/0!</v>
      </c>
      <c r="K25" s="230" t="e">
        <f>C25/'Cap &amp; Ops Stats'!D39</f>
        <v>#DIV/0!</v>
      </c>
      <c r="L25" s="231" t="e">
        <f>C25/General!C58</f>
        <v>#DIV/0!</v>
      </c>
      <c r="M25" s="85" t="e">
        <f>C25/General!E25</f>
        <v>#DIV/0!</v>
      </c>
      <c r="N25" s="96"/>
      <c r="O25" s="97"/>
    </row>
    <row r="26" spans="1:15" ht="13.8" thickBot="1" x14ac:dyDescent="0.3">
      <c r="A26" t="s">
        <v>763</v>
      </c>
      <c r="B26" s="82" t="s">
        <v>764</v>
      </c>
      <c r="C26" s="399">
        <f>SUM(C24:C25)</f>
        <v>0</v>
      </c>
      <c r="D26" s="308" t="e">
        <f>SUM(D24:D25)</f>
        <v>#DIV/0!</v>
      </c>
      <c r="F26" s="215" t="e">
        <f>'CORE AP MEASURES'!E11</f>
        <v>#DIV/0!</v>
      </c>
      <c r="G26" s="114" t="e">
        <f>C26/C12</f>
        <v>#DIV/0!</v>
      </c>
      <c r="H26" s="99" t="e">
        <f>C26/C15</f>
        <v>#DIV/0!</v>
      </c>
      <c r="I26" s="267" t="e">
        <f>C26/C10</f>
        <v>#DIV/0!</v>
      </c>
      <c r="J26" s="229" t="e">
        <f>C26/'Cap &amp; Ops Stats'!D38</f>
        <v>#DIV/0!</v>
      </c>
      <c r="K26" s="230" t="e">
        <f>C26/'Cap &amp; Ops Stats'!D39</f>
        <v>#DIV/0!</v>
      </c>
      <c r="L26" s="231" t="e">
        <f>C26/General!C58</f>
        <v>#DIV/0!</v>
      </c>
      <c r="M26" s="85" t="e">
        <f>C26/General!E25</f>
        <v>#DIV/0!</v>
      </c>
      <c r="N26" s="96"/>
      <c r="O26" s="232" t="e">
        <f>C26/General!E67</f>
        <v>#DIV/0!</v>
      </c>
    </row>
    <row r="27" spans="1:15" ht="6" customHeight="1" x14ac:dyDescent="0.25">
      <c r="B27" s="82"/>
      <c r="C27" s="389"/>
      <c r="D27" s="307"/>
      <c r="F27" s="81"/>
      <c r="G27" s="77"/>
      <c r="H27" s="90"/>
      <c r="I27" s="293"/>
      <c r="J27" s="92"/>
      <c r="K27" s="93"/>
      <c r="L27" s="94"/>
      <c r="M27" s="95"/>
      <c r="N27" s="143"/>
      <c r="O27" s="97"/>
    </row>
    <row r="28" spans="1:15" x14ac:dyDescent="0.25">
      <c r="A28" t="s">
        <v>765</v>
      </c>
      <c r="B28" s="78" t="s">
        <v>766</v>
      </c>
      <c r="C28" s="388">
        <f>'Stmt of Revs Exps'!D16+'Stmt of Revs Exps'!D17+'Stmt of Revs Exps'!D18</f>
        <v>0</v>
      </c>
      <c r="D28" s="307" t="e">
        <f>C28/C52</f>
        <v>#DIV/0!</v>
      </c>
      <c r="F28" s="81"/>
      <c r="G28" s="77"/>
      <c r="H28" s="99" t="e">
        <f>C28/C15</f>
        <v>#DIV/0!</v>
      </c>
      <c r="I28" s="267" t="e">
        <f>C28/C10</f>
        <v>#DIV/0!</v>
      </c>
      <c r="J28" s="229" t="e">
        <f>C28/'Cap &amp; Ops Stats'!D38</f>
        <v>#DIV/0!</v>
      </c>
      <c r="K28" s="230" t="e">
        <f>C28/'Cap &amp; Ops Stats'!D39</f>
        <v>#DIV/0!</v>
      </c>
      <c r="L28" s="94"/>
      <c r="M28" s="85" t="e">
        <f>C28/General!E25</f>
        <v>#DIV/0!</v>
      </c>
      <c r="N28" s="143"/>
      <c r="O28" s="97"/>
    </row>
    <row r="29" spans="1:15" ht="6.75" customHeight="1" x14ac:dyDescent="0.25">
      <c r="B29" s="82"/>
      <c r="C29" s="389"/>
      <c r="D29" s="307"/>
      <c r="F29" s="81"/>
      <c r="G29" s="77"/>
      <c r="H29" s="90"/>
      <c r="I29" s="293"/>
      <c r="J29" s="92"/>
      <c r="K29" s="93"/>
      <c r="L29" s="94"/>
      <c r="M29" s="95"/>
      <c r="N29" s="143"/>
      <c r="O29" s="97"/>
    </row>
    <row r="30" spans="1:15" x14ac:dyDescent="0.25">
      <c r="B30" s="78" t="s">
        <v>767</v>
      </c>
      <c r="C30" s="389"/>
      <c r="D30" s="307"/>
      <c r="F30" s="81"/>
      <c r="G30" s="77"/>
      <c r="H30" s="90"/>
      <c r="I30" s="293"/>
      <c r="J30" s="92"/>
      <c r="K30" s="93"/>
      <c r="L30" s="94"/>
      <c r="M30" s="95"/>
      <c r="N30" s="143"/>
      <c r="O30" s="97"/>
    </row>
    <row r="31" spans="1:15" x14ac:dyDescent="0.25">
      <c r="A31" t="s">
        <v>768</v>
      </c>
      <c r="B31" s="82" t="s">
        <v>186</v>
      </c>
      <c r="C31" s="388">
        <f>'Stmt of Revs Exps'!D52</f>
        <v>0</v>
      </c>
      <c r="D31" s="307" t="e">
        <f>C31/C52</f>
        <v>#DIV/0!</v>
      </c>
      <c r="F31" s="113" t="e">
        <f>C31/C8</f>
        <v>#DIV/0!</v>
      </c>
      <c r="G31" s="114" t="e">
        <f>C31/C12</f>
        <v>#DIV/0!</v>
      </c>
      <c r="H31" s="99" t="e">
        <f>C31/C15</f>
        <v>#DIV/0!</v>
      </c>
      <c r="I31" s="267" t="e">
        <f>C31/C10</f>
        <v>#DIV/0!</v>
      </c>
      <c r="J31" s="229" t="e">
        <f>C31/'Cap &amp; Ops Stats'!D38</f>
        <v>#DIV/0!</v>
      </c>
      <c r="K31" s="230" t="e">
        <f>C31/'Cap &amp; Ops Stats'!D39</f>
        <v>#DIV/0!</v>
      </c>
      <c r="L31" s="231" t="e">
        <f>C31/General!C58</f>
        <v>#DIV/0!</v>
      </c>
      <c r="M31" s="95"/>
      <c r="N31" s="143"/>
      <c r="O31" s="97"/>
    </row>
    <row r="32" spans="1:15" x14ac:dyDescent="0.25">
      <c r="A32" t="s">
        <v>770</v>
      </c>
      <c r="B32" s="82" t="s">
        <v>613</v>
      </c>
      <c r="C32" s="390">
        <f>'Stmt of Revs Exps'!D57</f>
        <v>0</v>
      </c>
      <c r="D32" s="308" t="e">
        <f>C32/C52</f>
        <v>#DIV/0!</v>
      </c>
      <c r="F32" s="113" t="e">
        <f>C32/C8</f>
        <v>#DIV/0!</v>
      </c>
      <c r="G32" s="114" t="e">
        <f>C32/C12</f>
        <v>#DIV/0!</v>
      </c>
      <c r="H32" s="99" t="e">
        <f>C32/C15</f>
        <v>#DIV/0!</v>
      </c>
      <c r="I32" s="267" t="e">
        <f>C32/C10</f>
        <v>#DIV/0!</v>
      </c>
      <c r="J32" s="229" t="e">
        <f>C32/'Cap &amp; Ops Stats'!D38</f>
        <v>#DIV/0!</v>
      </c>
      <c r="K32" s="230" t="e">
        <f>C32/'Cap &amp; Ops Stats'!D39</f>
        <v>#DIV/0!</v>
      </c>
      <c r="L32" s="231" t="e">
        <f>C32/General!C58</f>
        <v>#DIV/0!</v>
      </c>
      <c r="M32" s="95"/>
      <c r="N32" s="143"/>
      <c r="O32" s="97"/>
    </row>
    <row r="33" spans="1:15" hidden="1" x14ac:dyDescent="0.25">
      <c r="B33" s="82" t="s">
        <v>101</v>
      </c>
      <c r="C33" s="391">
        <f>SUM(C31:C32)</f>
        <v>0</v>
      </c>
      <c r="D33" s="306" t="e">
        <f>SUM(D31:D32)</f>
        <v>#DIV/0!</v>
      </c>
      <c r="F33" s="81"/>
      <c r="G33" s="77"/>
      <c r="H33" s="99" t="e">
        <f>C33/C15</f>
        <v>#DIV/0!</v>
      </c>
      <c r="I33" s="293"/>
      <c r="J33" s="92"/>
      <c r="K33" s="93"/>
      <c r="L33" s="231" t="e">
        <f>C33/General!C58</f>
        <v>#DIV/0!</v>
      </c>
      <c r="M33" s="95"/>
      <c r="N33" s="143"/>
      <c r="O33" s="97"/>
    </row>
    <row r="34" spans="1:15" x14ac:dyDescent="0.25">
      <c r="A34" t="s">
        <v>772</v>
      </c>
      <c r="B34" s="116" t="s">
        <v>773</v>
      </c>
      <c r="C34" s="392">
        <f>SUM(C31:C32)</f>
        <v>0</v>
      </c>
      <c r="D34" s="394" t="e">
        <f>SUM(D31:D32)</f>
        <v>#DIV/0!</v>
      </c>
      <c r="F34" s="362" t="e">
        <f>C34/C8</f>
        <v>#DIV/0!</v>
      </c>
      <c r="G34" s="363" t="e">
        <f>C34/C12</f>
        <v>#DIV/0!</v>
      </c>
      <c r="H34" s="364" t="e">
        <f>C34/C15</f>
        <v>#DIV/0!</v>
      </c>
      <c r="I34" s="364" t="e">
        <f>C34/C10</f>
        <v>#DIV/0!</v>
      </c>
      <c r="J34" s="238" t="e">
        <f>C34/'Cap &amp; Ops Stats'!D38</f>
        <v>#DIV/0!</v>
      </c>
      <c r="K34" s="239" t="e">
        <f>C34/'Cap &amp; Ops Stats'!D39</f>
        <v>#DIV/0!</v>
      </c>
      <c r="L34" s="240" t="e">
        <f>C34/General!C58</f>
        <v>#DIV/0!</v>
      </c>
      <c r="M34" s="95"/>
      <c r="N34" s="143"/>
      <c r="O34" s="97"/>
    </row>
    <row r="35" spans="1:15" ht="6.75" customHeight="1" x14ac:dyDescent="0.25">
      <c r="B35" s="82"/>
      <c r="C35" s="389"/>
      <c r="D35" s="307"/>
      <c r="F35" s="81"/>
      <c r="G35" s="77"/>
      <c r="H35" s="90"/>
      <c r="I35" s="293"/>
      <c r="J35" s="92"/>
      <c r="K35" s="93"/>
      <c r="L35" s="94"/>
      <c r="M35" s="95"/>
      <c r="N35" s="143"/>
      <c r="O35" s="97"/>
    </row>
    <row r="36" spans="1:15" x14ac:dyDescent="0.25">
      <c r="B36" s="78" t="s">
        <v>774</v>
      </c>
      <c r="C36" s="389"/>
      <c r="D36" s="307"/>
      <c r="F36" s="81"/>
      <c r="G36" s="77"/>
      <c r="H36" s="90"/>
      <c r="I36" s="293"/>
      <c r="J36" s="92"/>
      <c r="K36" s="93"/>
      <c r="L36" s="94"/>
      <c r="M36" s="95"/>
      <c r="N36" s="143"/>
      <c r="O36" s="97"/>
    </row>
    <row r="37" spans="1:15" x14ac:dyDescent="0.25">
      <c r="A37" t="s">
        <v>775</v>
      </c>
      <c r="B37" s="82" t="s">
        <v>187</v>
      </c>
      <c r="C37" s="388">
        <f>'Stmt of Revs Exps'!K12</f>
        <v>0</v>
      </c>
      <c r="D37" s="307" t="e">
        <f>C37/C52</f>
        <v>#DIV/0!</v>
      </c>
      <c r="F37" s="113" t="e">
        <f>C37/C8</f>
        <v>#DIV/0!</v>
      </c>
      <c r="G37" s="114" t="e">
        <f>C37/C12</f>
        <v>#DIV/0!</v>
      </c>
      <c r="H37" s="99" t="e">
        <f>C37/C15</f>
        <v>#DIV/0!</v>
      </c>
      <c r="I37" s="267"/>
      <c r="J37" s="229" t="e">
        <f>C37/'Cap &amp; Ops Stats'!D38</f>
        <v>#DIV/0!</v>
      </c>
      <c r="K37" s="230" t="e">
        <f>C37/'Cap &amp; Ops Stats'!D39</f>
        <v>#DIV/0!</v>
      </c>
      <c r="L37" s="94"/>
      <c r="M37" s="85" t="e">
        <f>C37/General!E25</f>
        <v>#DIV/0!</v>
      </c>
      <c r="N37" s="86" t="e">
        <f>C37/C19</f>
        <v>#DIV/0!</v>
      </c>
      <c r="O37" s="232" t="e">
        <f>C37/General!E67</f>
        <v>#DIV/0!</v>
      </c>
    </row>
    <row r="38" spans="1:15" x14ac:dyDescent="0.25">
      <c r="A38" t="s">
        <v>777</v>
      </c>
      <c r="B38" s="82" t="s">
        <v>778</v>
      </c>
      <c r="C38" s="390">
        <f>'Stmt of Revs Exps'!K13+'Stmt of Revs Exps'!K15+'Stmt of Revs Exps'!K17</f>
        <v>0</v>
      </c>
      <c r="D38" s="308" t="e">
        <f>C38/C52</f>
        <v>#DIV/0!</v>
      </c>
      <c r="F38" s="113" t="e">
        <f>C38/C8</f>
        <v>#DIV/0!</v>
      </c>
      <c r="G38" s="114" t="e">
        <f>C38/C12</f>
        <v>#DIV/0!</v>
      </c>
      <c r="H38" s="99" t="e">
        <f>C38/C15</f>
        <v>#DIV/0!</v>
      </c>
      <c r="I38" s="267"/>
      <c r="J38" s="229" t="e">
        <f>C38/'Cap &amp; Ops Stats'!D38</f>
        <v>#DIV/0!</v>
      </c>
      <c r="K38" s="230" t="e">
        <f>C38/'Cap &amp; Ops Stats'!D39</f>
        <v>#DIV/0!</v>
      </c>
      <c r="L38" s="94"/>
      <c r="M38" s="85" t="e">
        <f>C38/General!E25</f>
        <v>#DIV/0!</v>
      </c>
      <c r="N38" s="96"/>
      <c r="O38" s="97"/>
    </row>
    <row r="39" spans="1:15" x14ac:dyDescent="0.25">
      <c r="A39" t="s">
        <v>893</v>
      </c>
      <c r="B39" s="82" t="s">
        <v>894</v>
      </c>
      <c r="C39" s="392">
        <f>SUM(C37:C38)</f>
        <v>0</v>
      </c>
      <c r="D39" s="307" t="e">
        <f>SUM(D37:D38)</f>
        <v>#DIV/0!</v>
      </c>
      <c r="F39" s="362" t="e">
        <f>C39/C8</f>
        <v>#DIV/0!</v>
      </c>
      <c r="G39" s="363" t="e">
        <f>C39/C12</f>
        <v>#DIV/0!</v>
      </c>
      <c r="H39" s="364" t="e">
        <f>C39/C15</f>
        <v>#DIV/0!</v>
      </c>
      <c r="I39" s="364"/>
      <c r="J39" s="238" t="e">
        <f>C39/'Cap &amp; Ops Stats'!D38</f>
        <v>#DIV/0!</v>
      </c>
      <c r="K39" s="239" t="e">
        <f>C39/'Cap &amp; Ops Stats'!D39</f>
        <v>#DIV/0!</v>
      </c>
      <c r="L39" s="94"/>
      <c r="M39" s="241" t="e">
        <f>C39/General!E25</f>
        <v>#DIV/0!</v>
      </c>
      <c r="N39" s="96"/>
      <c r="O39" s="97"/>
    </row>
    <row r="40" spans="1:15" ht="6.75" customHeight="1" x14ac:dyDescent="0.25">
      <c r="B40" s="82"/>
      <c r="C40" s="389"/>
      <c r="D40" s="307"/>
      <c r="F40" s="81"/>
      <c r="G40" s="77"/>
      <c r="H40" s="90"/>
      <c r="I40" s="293"/>
      <c r="J40" s="92"/>
      <c r="K40" s="93"/>
      <c r="L40" s="94"/>
      <c r="M40" s="95"/>
      <c r="N40" s="143"/>
      <c r="O40" s="97"/>
    </row>
    <row r="41" spans="1:15" x14ac:dyDescent="0.25">
      <c r="B41" s="78" t="s">
        <v>895</v>
      </c>
      <c r="C41" s="389"/>
      <c r="D41" s="307"/>
      <c r="F41" s="81"/>
      <c r="G41" s="77"/>
      <c r="H41" s="90"/>
      <c r="I41" s="293"/>
      <c r="J41" s="92"/>
      <c r="K41" s="93"/>
      <c r="L41" s="94"/>
      <c r="M41" s="95"/>
      <c r="N41" s="143"/>
      <c r="O41" s="97"/>
    </row>
    <row r="42" spans="1:15" x14ac:dyDescent="0.25">
      <c r="B42" s="82" t="s">
        <v>188</v>
      </c>
      <c r="C42" s="389"/>
      <c r="D42" s="307"/>
      <c r="F42" s="81"/>
      <c r="G42" s="77"/>
      <c r="H42" s="90"/>
      <c r="I42" s="293"/>
      <c r="J42" s="92"/>
      <c r="K42" s="93"/>
      <c r="L42" s="94"/>
      <c r="M42" s="95"/>
      <c r="N42" s="143"/>
      <c r="O42" s="97"/>
    </row>
    <row r="43" spans="1:15" x14ac:dyDescent="0.25">
      <c r="A43" t="s">
        <v>896</v>
      </c>
      <c r="B43" s="82" t="s">
        <v>899</v>
      </c>
      <c r="C43" s="675">
        <f>'Stmt of Revs Exps'!D35+'Stmt of Revs Exps'!D32</f>
        <v>0</v>
      </c>
      <c r="D43" s="307" t="e">
        <f>C43/C52</f>
        <v>#DIV/0!</v>
      </c>
      <c r="F43" s="217" t="e">
        <f>C43/C8</f>
        <v>#DIV/0!</v>
      </c>
      <c r="G43" s="114" t="e">
        <f>C43/C12</f>
        <v>#DIV/0!</v>
      </c>
      <c r="H43" s="99" t="e">
        <f>C43/C15</f>
        <v>#DIV/0!</v>
      </c>
      <c r="I43" s="265"/>
      <c r="J43" s="229" t="e">
        <f>C43/'Cap &amp; Ops Stats'!D38</f>
        <v>#DIV/0!</v>
      </c>
      <c r="K43" s="230" t="e">
        <f>C43/'Cap &amp; Ops Stats'!D39</f>
        <v>#DIV/0!</v>
      </c>
      <c r="L43" s="94"/>
      <c r="M43" s="85"/>
      <c r="N43" s="143"/>
      <c r="O43" s="97"/>
    </row>
    <row r="44" spans="1:15" x14ac:dyDescent="0.25">
      <c r="A44" t="s">
        <v>898</v>
      </c>
      <c r="B44" s="82" t="s">
        <v>901</v>
      </c>
      <c r="C44" s="390">
        <f>'Stmt of Revs Exps'!K22</f>
        <v>0</v>
      </c>
      <c r="D44" s="308" t="e">
        <f>C44/C52</f>
        <v>#DIV/0!</v>
      </c>
      <c r="F44" s="217" t="e">
        <f>C44/C8</f>
        <v>#DIV/0!</v>
      </c>
      <c r="G44" s="114" t="e">
        <f>C44/C12</f>
        <v>#DIV/0!</v>
      </c>
      <c r="H44" s="99" t="e">
        <f>C44/C15</f>
        <v>#DIV/0!</v>
      </c>
      <c r="I44" s="265"/>
      <c r="J44" s="229" t="e">
        <f>C44/'Cap &amp; Ops Stats'!D38</f>
        <v>#DIV/0!</v>
      </c>
      <c r="K44" s="230" t="e">
        <f>C44/'Cap &amp; Ops Stats'!D39</f>
        <v>#DIV/0!</v>
      </c>
      <c r="L44" s="94"/>
      <c r="M44" s="85"/>
      <c r="N44" s="143"/>
      <c r="O44" s="97"/>
    </row>
    <row r="45" spans="1:15" x14ac:dyDescent="0.25">
      <c r="A45" t="s">
        <v>900</v>
      </c>
      <c r="B45" s="82" t="s">
        <v>189</v>
      </c>
      <c r="C45" s="388">
        <f>SUM(C43:C44)</f>
        <v>0</v>
      </c>
      <c r="D45" s="307" t="e">
        <f>SUM(D43:D44)</f>
        <v>#DIV/0!</v>
      </c>
      <c r="F45" s="217" t="e">
        <f>C45/C8</f>
        <v>#DIV/0!</v>
      </c>
      <c r="G45" s="114" t="e">
        <f>C45/C12</f>
        <v>#DIV/0!</v>
      </c>
      <c r="H45" s="99" t="e">
        <f>C45/C15</f>
        <v>#DIV/0!</v>
      </c>
      <c r="I45" s="265"/>
      <c r="J45" s="229" t="e">
        <f>C45/'Cap &amp; Ops Stats'!D38</f>
        <v>#DIV/0!</v>
      </c>
      <c r="K45" s="230" t="e">
        <f>C45/'Cap &amp; Ops Stats'!D39</f>
        <v>#DIV/0!</v>
      </c>
      <c r="L45" s="94"/>
      <c r="M45" s="85" t="e">
        <f>C45/General!E25</f>
        <v>#DIV/0!</v>
      </c>
      <c r="N45" s="397"/>
      <c r="O45" s="97"/>
    </row>
    <row r="46" spans="1:15" x14ac:dyDescent="0.25">
      <c r="A46" t="s">
        <v>902</v>
      </c>
      <c r="B46" s="82" t="s">
        <v>190</v>
      </c>
      <c r="C46" s="388">
        <f>'Stmt of Revs Exps'!D37</f>
        <v>0</v>
      </c>
      <c r="D46" s="307" t="e">
        <f>C46/C52</f>
        <v>#DIV/0!</v>
      </c>
      <c r="F46" s="81" t="e">
        <f>C46/C8</f>
        <v>#DIV/0!</v>
      </c>
      <c r="G46" s="114" t="e">
        <f>C46/C12</f>
        <v>#DIV/0!</v>
      </c>
      <c r="H46" s="99" t="e">
        <f>C46/C15</f>
        <v>#DIV/0!</v>
      </c>
      <c r="I46" s="293"/>
      <c r="J46" s="229" t="e">
        <f>C46/'Cap &amp; Ops Stats'!D38</f>
        <v>#DIV/0!</v>
      </c>
      <c r="K46" s="230" t="e">
        <f>C46/'Cap &amp; Ops Stats'!D39</f>
        <v>#DIV/0!</v>
      </c>
      <c r="L46" s="94"/>
      <c r="M46" s="85" t="e">
        <f>C46/General!E25</f>
        <v>#DIV/0!</v>
      </c>
      <c r="N46" s="397"/>
      <c r="O46" s="398"/>
    </row>
    <row r="47" spans="1:15" s="278" customFormat="1" x14ac:dyDescent="0.25">
      <c r="A47" s="393" t="s">
        <v>904</v>
      </c>
      <c r="B47" s="387" t="s">
        <v>239</v>
      </c>
      <c r="C47" s="388">
        <f>'Stmt of Revs Exps'!D36</f>
        <v>0</v>
      </c>
      <c r="D47" s="395" t="e">
        <f>C47/C52</f>
        <v>#DIV/0!</v>
      </c>
      <c r="F47" s="81" t="e">
        <f>C47/C8</f>
        <v>#DIV/0!</v>
      </c>
      <c r="G47" s="114" t="e">
        <f>C47/C12</f>
        <v>#DIV/0!</v>
      </c>
      <c r="H47" s="99" t="e">
        <f>C47/C15</f>
        <v>#DIV/0!</v>
      </c>
      <c r="I47" s="293"/>
      <c r="J47" s="229" t="e">
        <f>C47/'Cap &amp; Ops Stats'!D38</f>
        <v>#DIV/0!</v>
      </c>
      <c r="K47" s="230" t="e">
        <f>C47/'Cap &amp; Ops Stats'!D39</f>
        <v>#DIV/0!</v>
      </c>
      <c r="L47" s="94"/>
      <c r="M47" s="85" t="e">
        <f>C47/General!E25</f>
        <v>#DIV/0!</v>
      </c>
      <c r="N47" s="397"/>
      <c r="O47" s="398"/>
    </row>
    <row r="48" spans="1:15" s="278" customFormat="1" x14ac:dyDescent="0.25">
      <c r="B48" s="387"/>
      <c r="C48" s="388"/>
      <c r="D48" s="395"/>
      <c r="F48" s="81"/>
      <c r="G48" s="114"/>
      <c r="H48" s="99"/>
      <c r="I48" s="293"/>
      <c r="J48" s="229"/>
      <c r="K48" s="230"/>
      <c r="L48" s="94"/>
      <c r="M48" s="85"/>
      <c r="N48" s="397"/>
      <c r="O48" s="398"/>
    </row>
    <row r="49" spans="1:15" s="278" customFormat="1" x14ac:dyDescent="0.25">
      <c r="A49" s="393" t="s">
        <v>905</v>
      </c>
      <c r="B49" s="387" t="s">
        <v>240</v>
      </c>
      <c r="C49" s="388">
        <f>'Stmt of Revs Exps'!D38+'Stmt of Revs Exps'!D39+'Stmt of Revs Exps'!D40</f>
        <v>0</v>
      </c>
      <c r="D49" s="395" t="e">
        <f>C49/C52</f>
        <v>#DIV/0!</v>
      </c>
      <c r="F49" s="81"/>
      <c r="G49" s="114"/>
      <c r="H49" s="99"/>
      <c r="I49" s="293"/>
      <c r="J49" s="229"/>
      <c r="K49" s="230"/>
      <c r="L49" s="94"/>
      <c r="M49" s="85"/>
      <c r="N49" s="397"/>
      <c r="O49" s="398"/>
    </row>
    <row r="50" spans="1:15" s="278" customFormat="1" x14ac:dyDescent="0.25">
      <c r="A50" s="393" t="s">
        <v>907</v>
      </c>
      <c r="B50" s="389" t="s">
        <v>362</v>
      </c>
      <c r="C50" s="390">
        <f>'Stmt of Revs Exps'!K25+'Stmt of Revs Exps'!K24+'Stmt of Revs Exps'!K23+'Stmt of Revs Exps'!K21</f>
        <v>0</v>
      </c>
      <c r="D50" s="396" t="e">
        <f>C50/C52</f>
        <v>#DIV/0!</v>
      </c>
      <c r="F50" s="81" t="e">
        <f>C50/C8</f>
        <v>#DIV/0!</v>
      </c>
      <c r="G50" s="114" t="e">
        <f>C50/C12</f>
        <v>#DIV/0!</v>
      </c>
      <c r="H50" s="99" t="e">
        <f>C50/C15</f>
        <v>#DIV/0!</v>
      </c>
      <c r="I50" s="293"/>
      <c r="J50" s="229" t="e">
        <f>C50/'Cap &amp; Ops Stats'!D38</f>
        <v>#DIV/0!</v>
      </c>
      <c r="K50" s="230" t="e">
        <f>C50/'Cap &amp; Ops Stats'!D39</f>
        <v>#DIV/0!</v>
      </c>
      <c r="L50" s="94"/>
      <c r="M50" s="85" t="e">
        <f>C50/General!E25</f>
        <v>#DIV/0!</v>
      </c>
      <c r="N50" s="397"/>
      <c r="O50" s="398"/>
    </row>
    <row r="51" spans="1:15" ht="6.75" customHeight="1" x14ac:dyDescent="0.25">
      <c r="B51" s="82"/>
      <c r="C51" s="82"/>
      <c r="D51" s="165"/>
      <c r="F51" s="81"/>
      <c r="G51" s="77"/>
      <c r="H51" s="90"/>
      <c r="I51" s="293"/>
      <c r="J51" s="92"/>
      <c r="K51" s="93"/>
      <c r="L51" s="94"/>
      <c r="M51" s="95"/>
      <c r="N51" s="143"/>
      <c r="O51" s="97"/>
    </row>
    <row r="52" spans="1:15" x14ac:dyDescent="0.25">
      <c r="A52" s="5" t="s">
        <v>908</v>
      </c>
      <c r="B52" s="78" t="s">
        <v>906</v>
      </c>
      <c r="C52" s="218">
        <f>'Stmt of Revs Exps'!K29</f>
        <v>0</v>
      </c>
      <c r="D52" s="164"/>
      <c r="F52" s="257" t="e">
        <f>C52/C8</f>
        <v>#DIV/0!</v>
      </c>
      <c r="G52" s="363" t="e">
        <f>C52/C12</f>
        <v>#DIV/0!</v>
      </c>
      <c r="H52" s="364" t="e">
        <f>C52/C15</f>
        <v>#DIV/0!</v>
      </c>
      <c r="I52" s="365" t="e">
        <f>C52/C10</f>
        <v>#DIV/0!</v>
      </c>
      <c r="J52" s="242" t="e">
        <f>C52/'Cap &amp; Ops Stats'!D38</f>
        <v>#DIV/0!</v>
      </c>
      <c r="K52" s="243" t="e">
        <f>C52/'Cap &amp; Ops Stats'!D39</f>
        <v>#DIV/0!</v>
      </c>
      <c r="L52" s="94"/>
      <c r="M52" s="244" t="e">
        <f>C52/General!E25</f>
        <v>#DIV/0!</v>
      </c>
      <c r="N52" s="143"/>
      <c r="O52" s="97"/>
    </row>
    <row r="53" spans="1:15" x14ac:dyDescent="0.25">
      <c r="B53" s="106"/>
      <c r="C53" s="386"/>
      <c r="D53" s="167"/>
      <c r="E53" s="72"/>
      <c r="F53" s="117"/>
      <c r="G53" s="118"/>
      <c r="H53" s="109"/>
      <c r="I53" s="272"/>
      <c r="J53" s="119"/>
      <c r="K53" s="120"/>
      <c r="L53" s="121"/>
      <c r="M53" s="122"/>
      <c r="N53" s="145"/>
      <c r="O53" s="124"/>
    </row>
    <row r="54" spans="1:15" x14ac:dyDescent="0.25">
      <c r="B54" s="78" t="s">
        <v>910</v>
      </c>
      <c r="C54" s="82"/>
      <c r="D54" s="164"/>
      <c r="F54" s="81"/>
      <c r="G54" s="77"/>
      <c r="H54" s="90"/>
      <c r="I54" s="293"/>
      <c r="J54" s="92"/>
      <c r="K54" s="93"/>
      <c r="L54" s="94"/>
      <c r="M54" s="95"/>
      <c r="N54" s="143"/>
      <c r="O54" s="97"/>
    </row>
    <row r="55" spans="1:15" ht="6.75" customHeight="1" x14ac:dyDescent="0.25">
      <c r="B55" s="78"/>
      <c r="C55" s="82"/>
      <c r="D55" s="164"/>
      <c r="F55" s="81"/>
      <c r="G55" s="77"/>
      <c r="H55" s="90"/>
      <c r="I55" s="293"/>
      <c r="J55" s="92"/>
      <c r="K55" s="93"/>
      <c r="L55" s="94"/>
      <c r="M55" s="95"/>
      <c r="N55" s="143"/>
      <c r="O55" s="97"/>
    </row>
    <row r="56" spans="1:15" x14ac:dyDescent="0.25">
      <c r="A56" s="5" t="s">
        <v>397</v>
      </c>
      <c r="B56" s="116" t="s">
        <v>912</v>
      </c>
      <c r="C56" s="665">
        <f>'Cap &amp; Ops Stats'!D46</f>
        <v>0</v>
      </c>
      <c r="D56" s="80" t="e">
        <f>C56/C64</f>
        <v>#DIV/0!</v>
      </c>
      <c r="F56" s="217" t="e">
        <f>C56/C8</f>
        <v>#DIV/0!</v>
      </c>
      <c r="G56" s="114" t="e">
        <f>C56/C12</f>
        <v>#DIV/0!</v>
      </c>
      <c r="H56" s="99" t="e">
        <f>C56/C15</f>
        <v>#DIV/0!</v>
      </c>
      <c r="I56" s="267" t="e">
        <f>C56/C10</f>
        <v>#DIV/0!</v>
      </c>
      <c r="J56" s="229" t="e">
        <f>C56/'Cap &amp; Ops Stats'!D38</f>
        <v>#DIV/0!</v>
      </c>
      <c r="K56" s="230" t="e">
        <f>C56/'Cap &amp; Ops Stats'!D39</f>
        <v>#DIV/0!</v>
      </c>
      <c r="L56" s="231" t="e">
        <f>C56/General!C58</f>
        <v>#DIV/0!</v>
      </c>
      <c r="M56" s="85" t="e">
        <f>C56/General!E25</f>
        <v>#DIV/0!</v>
      </c>
      <c r="N56" s="96"/>
      <c r="O56" s="97"/>
    </row>
    <row r="57" spans="1:15" x14ac:dyDescent="0.25">
      <c r="A57" s="5" t="s">
        <v>911</v>
      </c>
      <c r="B57" s="116" t="s">
        <v>914</v>
      </c>
      <c r="C57" s="79">
        <f>'Detailed Exps'!E12</f>
        <v>0</v>
      </c>
      <c r="D57" s="80" t="e">
        <f>C57/C64</f>
        <v>#DIV/0!</v>
      </c>
      <c r="F57" s="217" t="e">
        <f>C57/C8</f>
        <v>#DIV/0!</v>
      </c>
      <c r="G57" s="114" t="e">
        <f>C57/C12</f>
        <v>#DIV/0!</v>
      </c>
      <c r="H57" s="99" t="e">
        <f>C57/C15</f>
        <v>#DIV/0!</v>
      </c>
      <c r="I57" s="267" t="e">
        <f>C57/C10</f>
        <v>#DIV/0!</v>
      </c>
      <c r="J57" s="229" t="e">
        <f>C57/'Cap &amp; Ops Stats'!D38</f>
        <v>#DIV/0!</v>
      </c>
      <c r="K57" s="230" t="e">
        <f>C57/'Cap &amp; Ops Stats'!D39</f>
        <v>#DIV/0!</v>
      </c>
      <c r="L57" s="231" t="e">
        <f>C57/General!C58</f>
        <v>#DIV/0!</v>
      </c>
      <c r="M57" s="85" t="e">
        <f>C57/General!E25</f>
        <v>#DIV/0!</v>
      </c>
      <c r="N57" s="96"/>
      <c r="O57" s="97"/>
    </row>
    <row r="58" spans="1:15" x14ac:dyDescent="0.25">
      <c r="A58" s="5" t="s">
        <v>913</v>
      </c>
      <c r="B58" s="116" t="s">
        <v>123</v>
      </c>
      <c r="C58" s="79">
        <f>'Detailed Exps'!E34</f>
        <v>0</v>
      </c>
      <c r="D58" s="80" t="e">
        <f>C58/C64</f>
        <v>#DIV/0!</v>
      </c>
      <c r="F58" s="217" t="e">
        <f>C58/C8</f>
        <v>#DIV/0!</v>
      </c>
      <c r="G58" s="114" t="e">
        <f>C58/C12</f>
        <v>#DIV/0!</v>
      </c>
      <c r="H58" s="99" t="e">
        <f>C58/C15</f>
        <v>#DIV/0!</v>
      </c>
      <c r="I58" s="267" t="e">
        <f>C58/C10</f>
        <v>#DIV/0!</v>
      </c>
      <c r="J58" s="229" t="e">
        <f>C58/'Cap &amp; Ops Stats'!D38</f>
        <v>#DIV/0!</v>
      </c>
      <c r="K58" s="230" t="e">
        <f>C58/'Cap &amp; Ops Stats'!D39</f>
        <v>#DIV/0!</v>
      </c>
      <c r="L58" s="231" t="e">
        <f>C58/General!C58</f>
        <v>#DIV/0!</v>
      </c>
      <c r="M58" s="85" t="e">
        <f>C58/General!E25</f>
        <v>#DIV/0!</v>
      </c>
      <c r="N58" s="96"/>
      <c r="O58" s="97"/>
    </row>
    <row r="59" spans="1:15" x14ac:dyDescent="0.25">
      <c r="A59" s="5" t="s">
        <v>915</v>
      </c>
      <c r="B59" s="116" t="s">
        <v>125</v>
      </c>
      <c r="C59" s="79">
        <f>'Detailed Exps'!E16</f>
        <v>0</v>
      </c>
      <c r="D59" s="80" t="e">
        <f>C59/C64</f>
        <v>#DIV/0!</v>
      </c>
      <c r="F59" s="217" t="e">
        <f>C59/C8</f>
        <v>#DIV/0!</v>
      </c>
      <c r="G59" s="114" t="e">
        <f>C59/C12</f>
        <v>#DIV/0!</v>
      </c>
      <c r="H59" s="99" t="e">
        <f>C59/C15</f>
        <v>#DIV/0!</v>
      </c>
      <c r="I59" s="265"/>
      <c r="J59" s="229" t="e">
        <f>C59/'Cap &amp; Ops Stats'!D38</f>
        <v>#DIV/0!</v>
      </c>
      <c r="K59" s="230" t="e">
        <f>C59/'Cap &amp; Ops Stats'!D39</f>
        <v>#DIV/0!</v>
      </c>
      <c r="L59" s="100"/>
      <c r="M59" s="95"/>
      <c r="N59" s="86" t="e">
        <f>C59/C19</f>
        <v>#DIV/0!</v>
      </c>
      <c r="O59" s="232" t="e">
        <f>C59/General!E67</f>
        <v>#DIV/0!</v>
      </c>
    </row>
    <row r="60" spans="1:15" x14ac:dyDescent="0.25">
      <c r="A60" s="5" t="s">
        <v>124</v>
      </c>
      <c r="B60" s="116" t="s">
        <v>127</v>
      </c>
      <c r="C60" s="79">
        <f>'Detailed Exps'!E11</f>
        <v>0</v>
      </c>
      <c r="D60" s="80" t="e">
        <f>C60/C64</f>
        <v>#DIV/0!</v>
      </c>
      <c r="F60" s="217" t="e">
        <f>C60/C8</f>
        <v>#DIV/0!</v>
      </c>
      <c r="G60" s="114" t="e">
        <f>C60/C12</f>
        <v>#DIV/0!</v>
      </c>
      <c r="H60" s="99" t="e">
        <f>C60/C15</f>
        <v>#DIV/0!</v>
      </c>
      <c r="I60" s="265"/>
      <c r="J60" s="229" t="e">
        <f>C60/'Cap &amp; Ops Stats'!D38</f>
        <v>#DIV/0!</v>
      </c>
      <c r="K60" s="230" t="e">
        <f>C60/'Cap &amp; Ops Stats'!D39</f>
        <v>#DIV/0!</v>
      </c>
      <c r="L60" s="94"/>
      <c r="M60" s="95"/>
      <c r="N60" s="86" t="e">
        <f>C60/C19</f>
        <v>#DIV/0!</v>
      </c>
      <c r="O60" s="232" t="e">
        <f>C60/General!E67</f>
        <v>#DIV/0!</v>
      </c>
    </row>
    <row r="61" spans="1:15" x14ac:dyDescent="0.25">
      <c r="A61" s="5" t="s">
        <v>126</v>
      </c>
      <c r="B61" s="116" t="s">
        <v>129</v>
      </c>
      <c r="C61" s="79">
        <f>'Detailed Exps'!E15</f>
        <v>0</v>
      </c>
      <c r="D61" s="80" t="e">
        <f>C61/C64</f>
        <v>#DIV/0!</v>
      </c>
      <c r="F61" s="217" t="e">
        <f>C61/C8</f>
        <v>#DIV/0!</v>
      </c>
      <c r="G61" s="114" t="e">
        <f>C61/C12</f>
        <v>#DIV/0!</v>
      </c>
      <c r="H61" s="99" t="e">
        <f>C61/C15</f>
        <v>#DIV/0!</v>
      </c>
      <c r="I61" s="267" t="e">
        <f>C61/C10</f>
        <v>#DIV/0!</v>
      </c>
      <c r="J61" s="229" t="e">
        <f>C61/'Cap &amp; Ops Stats'!D38</f>
        <v>#DIV/0!</v>
      </c>
      <c r="K61" s="230" t="e">
        <f>C61/'Cap &amp; Ops Stats'!D39</f>
        <v>#DIV/0!</v>
      </c>
      <c r="L61" s="231" t="e">
        <f>C61/General!C58</f>
        <v>#DIV/0!</v>
      </c>
      <c r="M61" s="85" t="e">
        <f>C61/General!E25</f>
        <v>#DIV/0!</v>
      </c>
      <c r="N61" s="96"/>
      <c r="O61" s="97"/>
    </row>
    <row r="62" spans="1:15" x14ac:dyDescent="0.25">
      <c r="A62" s="5" t="s">
        <v>128</v>
      </c>
      <c r="B62" s="116" t="s">
        <v>131</v>
      </c>
      <c r="C62" s="79">
        <f>'Detailed Exps'!E17</f>
        <v>0</v>
      </c>
      <c r="D62" s="80" t="e">
        <f>C62/C64</f>
        <v>#DIV/0!</v>
      </c>
      <c r="F62" s="217" t="e">
        <f>C62/C8</f>
        <v>#DIV/0!</v>
      </c>
      <c r="G62" s="114" t="e">
        <f>C62/C12</f>
        <v>#DIV/0!</v>
      </c>
      <c r="H62" s="99" t="e">
        <f>C62/C15</f>
        <v>#DIV/0!</v>
      </c>
      <c r="I62" s="267" t="e">
        <f>C62/C10</f>
        <v>#DIV/0!</v>
      </c>
      <c r="J62" s="229" t="e">
        <f>C62/'Cap &amp; Ops Stats'!D38</f>
        <v>#DIV/0!</v>
      </c>
      <c r="K62" s="230" t="e">
        <f>C62/'Cap &amp; Ops Stats'!D39</f>
        <v>#DIV/0!</v>
      </c>
      <c r="L62" s="231" t="e">
        <f>C62/General!C58</f>
        <v>#DIV/0!</v>
      </c>
      <c r="M62" s="85" t="e">
        <f>C62/General!E25</f>
        <v>#DIV/0!</v>
      </c>
      <c r="N62" s="96"/>
      <c r="O62" s="97"/>
    </row>
    <row r="63" spans="1:15" x14ac:dyDescent="0.25">
      <c r="A63" s="5" t="s">
        <v>130</v>
      </c>
      <c r="B63" s="116" t="s">
        <v>133</v>
      </c>
      <c r="C63" s="101">
        <f>'Detailed Exps'!E14+'Detailed Exps'!E18+'Detailed Exps'!E19</f>
        <v>0</v>
      </c>
      <c r="D63" s="102" t="e">
        <f>C63/C64</f>
        <v>#DIV/0!</v>
      </c>
      <c r="F63" s="217" t="e">
        <f>C63/C8</f>
        <v>#DIV/0!</v>
      </c>
      <c r="G63" s="114" t="e">
        <f>C63/C12</f>
        <v>#DIV/0!</v>
      </c>
      <c r="H63" s="99" t="e">
        <f>C63/C15</f>
        <v>#DIV/0!</v>
      </c>
      <c r="I63" s="265"/>
      <c r="J63" s="229" t="e">
        <f>C63/'Cap &amp; Ops Stats'!D38</f>
        <v>#DIV/0!</v>
      </c>
      <c r="K63" s="230" t="e">
        <f>C63/'Cap &amp; Ops Stats'!D39</f>
        <v>#DIV/0!</v>
      </c>
      <c r="L63" s="94"/>
      <c r="M63" s="95"/>
      <c r="N63" s="96"/>
      <c r="O63" s="97"/>
    </row>
    <row r="64" spans="1:15" x14ac:dyDescent="0.25">
      <c r="A64" s="5" t="s">
        <v>132</v>
      </c>
      <c r="B64" s="78" t="s">
        <v>134</v>
      </c>
      <c r="C64" s="79">
        <f>'Stmt of Revs Exps'!K42</f>
        <v>0</v>
      </c>
      <c r="D64" s="80" t="e">
        <f>SUM(D56:D63)</f>
        <v>#DIV/0!</v>
      </c>
      <c r="F64" s="217" t="e">
        <f>C64/C8</f>
        <v>#DIV/0!</v>
      </c>
      <c r="G64" s="114" t="e">
        <f>C64/C12</f>
        <v>#DIV/0!</v>
      </c>
      <c r="H64" s="99" t="e">
        <f>C64/C15</f>
        <v>#DIV/0!</v>
      </c>
      <c r="I64" s="267" t="e">
        <f>C64/C10</f>
        <v>#DIV/0!</v>
      </c>
      <c r="J64" s="229" t="e">
        <f>C64/'Cap &amp; Ops Stats'!D38</f>
        <v>#DIV/0!</v>
      </c>
      <c r="K64" s="230" t="e">
        <f>C64/'Cap &amp; Ops Stats'!D39</f>
        <v>#DIV/0!</v>
      </c>
      <c r="L64" s="231" t="e">
        <f>C64/General!C58</f>
        <v>#DIV/0!</v>
      </c>
      <c r="M64" s="85" t="e">
        <f>C64/General!E25</f>
        <v>#DIV/0!</v>
      </c>
      <c r="N64" s="96"/>
      <c r="O64" s="97"/>
    </row>
    <row r="65" spans="1:15" ht="6.75" customHeight="1" x14ac:dyDescent="0.25">
      <c r="B65" s="150"/>
      <c r="C65" s="56"/>
      <c r="D65" s="102"/>
      <c r="F65" s="219"/>
      <c r="G65" s="118"/>
      <c r="H65" s="109"/>
      <c r="I65" s="272"/>
      <c r="J65" s="119"/>
      <c r="K65" s="120"/>
      <c r="L65" s="121"/>
      <c r="M65" s="122"/>
      <c r="N65" s="96"/>
      <c r="O65" s="97"/>
    </row>
    <row r="66" spans="1:15" x14ac:dyDescent="0.25">
      <c r="A66" s="5" t="s">
        <v>398</v>
      </c>
      <c r="B66" s="144" t="s">
        <v>809</v>
      </c>
      <c r="C66" s="125">
        <f>'Stmt of Revs Exps'!K44</f>
        <v>0</v>
      </c>
      <c r="D66" s="126" t="e">
        <f>C66/C52</f>
        <v>#DIV/0!</v>
      </c>
      <c r="E66" s="127"/>
      <c r="F66" s="220" t="e">
        <f>C66/C8</f>
        <v>#DIV/0!</v>
      </c>
      <c r="G66" s="108" t="e">
        <f>C66/C12</f>
        <v>#DIV/0!</v>
      </c>
      <c r="H66" s="128" t="e">
        <f>C66/C15</f>
        <v>#DIV/0!</v>
      </c>
      <c r="I66" s="273" t="e">
        <f>C66/C10</f>
        <v>#DIV/0!</v>
      </c>
      <c r="J66" s="233" t="e">
        <f>C66/'Cap &amp; Ops Stats'!D38</f>
        <v>#DIV/0!</v>
      </c>
      <c r="K66" s="245" t="e">
        <f>C66/'Cap &amp; Ops Stats'!D39</f>
        <v>#DIV/0!</v>
      </c>
      <c r="L66" s="231" t="e">
        <f>C66/General!C58</f>
        <v>#DIV/0!</v>
      </c>
      <c r="M66" s="246" t="e">
        <f>C66/General!E25</f>
        <v>#DIV/0!</v>
      </c>
      <c r="N66" s="129"/>
      <c r="O66" s="130"/>
    </row>
    <row r="67" spans="1:15" x14ac:dyDescent="0.25">
      <c r="B67" s="221"/>
      <c r="C67" s="127"/>
      <c r="D67" s="222"/>
      <c r="E67" s="127"/>
      <c r="F67" s="127"/>
      <c r="G67" s="127"/>
      <c r="H67" s="127"/>
      <c r="I67" s="277"/>
      <c r="J67" s="127"/>
      <c r="K67" s="127"/>
      <c r="L67" s="127"/>
      <c r="M67" s="127"/>
      <c r="N67" s="127"/>
      <c r="O67" s="127"/>
    </row>
    <row r="68" spans="1:15" x14ac:dyDescent="0.25">
      <c r="B68" s="78" t="s">
        <v>8</v>
      </c>
      <c r="C68" s="82"/>
      <c r="D68" s="164"/>
      <c r="F68" s="81"/>
      <c r="G68" s="77"/>
      <c r="H68" s="90"/>
      <c r="I68" s="293"/>
      <c r="J68" s="168"/>
      <c r="K68" s="168"/>
      <c r="L68" s="94"/>
      <c r="M68" s="95"/>
      <c r="N68" s="96"/>
      <c r="O68" s="97"/>
    </row>
    <row r="69" spans="1:15" ht="6" customHeight="1" x14ac:dyDescent="0.25">
      <c r="B69" s="78"/>
      <c r="C69" s="82"/>
      <c r="D69" s="164"/>
      <c r="F69" s="81"/>
      <c r="G69" s="77"/>
      <c r="H69" s="90"/>
      <c r="I69" s="293"/>
      <c r="J69" s="168"/>
      <c r="K69" s="168"/>
      <c r="L69" s="94"/>
      <c r="M69" s="95"/>
      <c r="N69" s="96"/>
      <c r="O69" s="97"/>
    </row>
    <row r="70" spans="1:15" x14ac:dyDescent="0.25">
      <c r="B70" s="78" t="s">
        <v>135</v>
      </c>
      <c r="C70" s="82"/>
      <c r="D70" s="164"/>
      <c r="F70" s="81"/>
      <c r="G70" s="77"/>
      <c r="H70" s="90"/>
      <c r="I70" s="293"/>
      <c r="J70" s="168"/>
      <c r="K70" s="168"/>
      <c r="L70" s="94"/>
      <c r="M70" s="95"/>
      <c r="N70" s="96"/>
      <c r="O70" s="97"/>
    </row>
    <row r="71" spans="1:15" x14ac:dyDescent="0.25">
      <c r="A71" t="s">
        <v>843</v>
      </c>
      <c r="B71" s="116" t="s">
        <v>912</v>
      </c>
      <c r="C71" s="79">
        <f>'Detailed Exps'!E46</f>
        <v>0</v>
      </c>
      <c r="D71" s="80" t="e">
        <f>C71/C74</f>
        <v>#DIV/0!</v>
      </c>
      <c r="F71" s="113" t="e">
        <f>C71/C8</f>
        <v>#DIV/0!</v>
      </c>
      <c r="G71" s="114" t="e">
        <f>C71/C12</f>
        <v>#DIV/0!</v>
      </c>
      <c r="H71" s="99" t="e">
        <f>C71/C15</f>
        <v>#DIV/0!</v>
      </c>
      <c r="I71" s="267" t="e">
        <f>C71/C10</f>
        <v>#DIV/0!</v>
      </c>
      <c r="J71" s="229" t="e">
        <f>C71/'Cap &amp; Ops Stats'!D38</f>
        <v>#DIV/0!</v>
      </c>
      <c r="K71" s="230" t="e">
        <f>C71/'Cap &amp; Ops Stats'!D39</f>
        <v>#DIV/0!</v>
      </c>
      <c r="L71" s="231" t="e">
        <f>C71/General!C58</f>
        <v>#DIV/0!</v>
      </c>
      <c r="M71" s="95"/>
      <c r="N71" s="96"/>
      <c r="O71" s="97"/>
    </row>
    <row r="72" spans="1:15" x14ac:dyDescent="0.25">
      <c r="A72" t="s">
        <v>844</v>
      </c>
      <c r="B72" s="116" t="s">
        <v>136</v>
      </c>
      <c r="C72" s="79">
        <f>'Detailed Exps'!E47</f>
        <v>0</v>
      </c>
      <c r="D72" s="80" t="e">
        <f>C72/C74</f>
        <v>#DIV/0!</v>
      </c>
      <c r="F72" s="113" t="e">
        <f>C72/C8</f>
        <v>#DIV/0!</v>
      </c>
      <c r="G72" s="114" t="e">
        <f>C72/C12</f>
        <v>#DIV/0!</v>
      </c>
      <c r="H72" s="99" t="e">
        <f>C72/C15</f>
        <v>#DIV/0!</v>
      </c>
      <c r="I72" s="267" t="e">
        <f>C72/C10</f>
        <v>#DIV/0!</v>
      </c>
      <c r="J72" s="229" t="e">
        <f>C72/'Cap &amp; Ops Stats'!D38</f>
        <v>#DIV/0!</v>
      </c>
      <c r="K72" s="230" t="e">
        <f>C72/'Cap &amp; Ops Stats'!D39</f>
        <v>#DIV/0!</v>
      </c>
      <c r="L72" s="231" t="e">
        <f>C72/General!C58</f>
        <v>#DIV/0!</v>
      </c>
      <c r="M72" s="95"/>
      <c r="N72" s="96"/>
      <c r="O72" s="97"/>
    </row>
    <row r="73" spans="1:15" x14ac:dyDescent="0.25">
      <c r="A73" t="s">
        <v>152</v>
      </c>
      <c r="B73" s="116" t="s">
        <v>137</v>
      </c>
      <c r="C73" s="101">
        <f>'Detailed Exps'!E45</f>
        <v>0</v>
      </c>
      <c r="D73" s="102" t="e">
        <f>C73/C74</f>
        <v>#DIV/0!</v>
      </c>
      <c r="F73" s="113" t="e">
        <f>C73/C8</f>
        <v>#DIV/0!</v>
      </c>
      <c r="G73" s="114" t="e">
        <f>C73/C12</f>
        <v>#DIV/0!</v>
      </c>
      <c r="H73" s="99" t="e">
        <f>C73/C15</f>
        <v>#DIV/0!</v>
      </c>
      <c r="I73" s="267" t="e">
        <f>C73/C10</f>
        <v>#DIV/0!</v>
      </c>
      <c r="J73" s="229" t="e">
        <f>C73/'Cap &amp; Ops Stats'!D38</f>
        <v>#DIV/0!</v>
      </c>
      <c r="K73" s="230" t="e">
        <f>C73/'Cap &amp; Ops Stats'!D39</f>
        <v>#DIV/0!</v>
      </c>
      <c r="L73" s="231" t="e">
        <f>C73/General!C58</f>
        <v>#DIV/0!</v>
      </c>
      <c r="M73" s="95"/>
      <c r="N73" s="96"/>
      <c r="O73" s="97"/>
    </row>
    <row r="74" spans="1:15" x14ac:dyDescent="0.25">
      <c r="A74" t="s">
        <v>153</v>
      </c>
      <c r="B74" s="78" t="s">
        <v>138</v>
      </c>
      <c r="C74" s="79">
        <f>SUM(C71:C73)</f>
        <v>0</v>
      </c>
      <c r="D74" s="80" t="e">
        <f>SUM(D71:D73)</f>
        <v>#DIV/0!</v>
      </c>
      <c r="F74" s="113" t="e">
        <f>C74/C8</f>
        <v>#DIV/0!</v>
      </c>
      <c r="G74" s="114" t="e">
        <f>C74/C12</f>
        <v>#DIV/0!</v>
      </c>
      <c r="H74" s="99" t="e">
        <f>C74/C15</f>
        <v>#DIV/0!</v>
      </c>
      <c r="I74" s="267" t="e">
        <f>C74/C10</f>
        <v>#DIV/0!</v>
      </c>
      <c r="J74" s="229" t="e">
        <f>C74/'Cap &amp; Ops Stats'!D38</f>
        <v>#DIV/0!</v>
      </c>
      <c r="K74" s="230" t="e">
        <f>C74/'Cap &amp; Ops Stats'!D39</f>
        <v>#DIV/0!</v>
      </c>
      <c r="L74" s="231" t="e">
        <f>C74/General!C58</f>
        <v>#DIV/0!</v>
      </c>
      <c r="M74" s="95"/>
      <c r="N74" s="96"/>
      <c r="O74" s="97"/>
    </row>
    <row r="75" spans="1:15" ht="6.75" customHeight="1" x14ac:dyDescent="0.25">
      <c r="B75" s="78"/>
      <c r="C75" s="79"/>
      <c r="D75" s="80"/>
      <c r="F75" s="113"/>
      <c r="G75" s="114"/>
      <c r="H75" s="99"/>
      <c r="I75" s="267"/>
      <c r="J75" s="223"/>
      <c r="K75" s="223"/>
      <c r="L75" s="153"/>
      <c r="M75" s="95"/>
      <c r="N75" s="96"/>
      <c r="O75" s="97"/>
    </row>
    <row r="76" spans="1:15" x14ac:dyDescent="0.25">
      <c r="B76" s="78" t="s">
        <v>691</v>
      </c>
      <c r="C76" s="79">
        <f>'Stmt of Revs Exps'!K32</f>
        <v>0</v>
      </c>
      <c r="D76" s="80" t="e">
        <f>C76/C64</f>
        <v>#DIV/0!</v>
      </c>
      <c r="F76" s="113" t="e">
        <f>C76/C8</f>
        <v>#DIV/0!</v>
      </c>
      <c r="G76" s="114" t="e">
        <f>C76/C12</f>
        <v>#DIV/0!</v>
      </c>
      <c r="H76" s="99" t="e">
        <f>C76/C15</f>
        <v>#DIV/0!</v>
      </c>
      <c r="I76" s="267" t="e">
        <f>C76/C10</f>
        <v>#DIV/0!</v>
      </c>
      <c r="J76" s="229" t="e">
        <f>C76/'Cap &amp; Ops Stats'!D38</f>
        <v>#DIV/0!</v>
      </c>
      <c r="K76" s="230" t="e">
        <f>C76/'Cap &amp; Ops Stats'!D39</f>
        <v>#DIV/0!</v>
      </c>
      <c r="L76" s="231" t="e">
        <f>C76/General!C58</f>
        <v>#DIV/0!</v>
      </c>
      <c r="M76" s="85" t="e">
        <f>C76/General!E25</f>
        <v>#DIV/0!</v>
      </c>
      <c r="N76" s="96"/>
      <c r="O76" s="97"/>
    </row>
    <row r="77" spans="1:15" x14ac:dyDescent="0.25">
      <c r="A77" t="s">
        <v>160</v>
      </c>
      <c r="B77" s="78" t="s">
        <v>692</v>
      </c>
      <c r="C77" s="79">
        <f>'Stmt of Revs Exps'!K37</f>
        <v>0</v>
      </c>
      <c r="D77" s="80" t="e">
        <f>C77/C64</f>
        <v>#DIV/0!</v>
      </c>
      <c r="F77" s="113" t="e">
        <f>C77/C8</f>
        <v>#DIV/0!</v>
      </c>
      <c r="G77" s="114" t="e">
        <f>C77/C12</f>
        <v>#DIV/0!</v>
      </c>
      <c r="H77" s="99" t="e">
        <f>C77/C15</f>
        <v>#DIV/0!</v>
      </c>
      <c r="I77" s="267" t="e">
        <f>C77/C10</f>
        <v>#DIV/0!</v>
      </c>
      <c r="J77" s="229" t="e">
        <f>C77/'Cap &amp; Ops Stats'!D38</f>
        <v>#DIV/0!</v>
      </c>
      <c r="K77" s="230" t="e">
        <f>C77/'Cap &amp; Ops Stats'!D39</f>
        <v>#DIV/0!</v>
      </c>
      <c r="L77" s="231" t="e">
        <f>C77/General!C58</f>
        <v>#DIV/0!</v>
      </c>
      <c r="M77" s="85" t="e">
        <f>C77/General!E25</f>
        <v>#DIV/0!</v>
      </c>
      <c r="N77" s="96"/>
      <c r="O77" s="97"/>
    </row>
    <row r="78" spans="1:15" x14ac:dyDescent="0.25">
      <c r="A78" t="s">
        <v>161</v>
      </c>
      <c r="B78" s="78" t="s">
        <v>693</v>
      </c>
      <c r="C78" s="79">
        <f>'Stmt of Revs Exps'!K35</f>
        <v>0</v>
      </c>
      <c r="D78" s="80" t="e">
        <f>C78/C64</f>
        <v>#DIV/0!</v>
      </c>
      <c r="F78" s="113" t="e">
        <f>C78/C8</f>
        <v>#DIV/0!</v>
      </c>
      <c r="G78" s="114" t="e">
        <f>C78/C12</f>
        <v>#DIV/0!</v>
      </c>
      <c r="H78" s="99" t="e">
        <f>C78/C15</f>
        <v>#DIV/0!</v>
      </c>
      <c r="I78" s="267" t="e">
        <f>C78/C10</f>
        <v>#DIV/0!</v>
      </c>
      <c r="J78" s="229" t="e">
        <f>C78/'Cap &amp; Ops Stats'!D38</f>
        <v>#DIV/0!</v>
      </c>
      <c r="K78" s="230" t="e">
        <f>C78/'Cap &amp; Ops Stats'!D39</f>
        <v>#DIV/0!</v>
      </c>
      <c r="L78" s="231" t="e">
        <f>C78/General!C58</f>
        <v>#DIV/0!</v>
      </c>
      <c r="M78" s="85" t="e">
        <f>C78/General!E25</f>
        <v>#DIV/0!</v>
      </c>
      <c r="N78" s="96"/>
      <c r="O78" s="97"/>
    </row>
    <row r="79" spans="1:15" x14ac:dyDescent="0.25">
      <c r="A79" t="s">
        <v>419</v>
      </c>
      <c r="B79" s="78" t="s">
        <v>694</v>
      </c>
      <c r="C79" s="79">
        <f>'Stmt of Revs Exps'!K36</f>
        <v>0</v>
      </c>
      <c r="D79" s="80" t="e">
        <f>C79/C64</f>
        <v>#DIV/0!</v>
      </c>
      <c r="F79" s="113" t="e">
        <f>C79/C8</f>
        <v>#DIV/0!</v>
      </c>
      <c r="G79" s="114" t="e">
        <f>C79/C12</f>
        <v>#DIV/0!</v>
      </c>
      <c r="H79" s="99" t="e">
        <f>C79/C15</f>
        <v>#DIV/0!</v>
      </c>
      <c r="I79" s="267" t="e">
        <f>C79/C10</f>
        <v>#DIV/0!</v>
      </c>
      <c r="J79" s="229" t="e">
        <f>C79/'Cap &amp; Ops Stats'!D38</f>
        <v>#DIV/0!</v>
      </c>
      <c r="K79" s="230" t="e">
        <f>C79/'Cap &amp; Ops Stats'!D39</f>
        <v>#DIV/0!</v>
      </c>
      <c r="L79" s="231" t="e">
        <f>C79/General!C58</f>
        <v>#DIV/0!</v>
      </c>
      <c r="M79" s="85" t="e">
        <f>C79/General!E25</f>
        <v>#DIV/0!</v>
      </c>
      <c r="N79" s="96"/>
      <c r="O79" s="97"/>
    </row>
    <row r="80" spans="1:15" x14ac:dyDescent="0.25">
      <c r="A80" t="s">
        <v>246</v>
      </c>
      <c r="B80" s="144" t="s">
        <v>695</v>
      </c>
      <c r="C80" s="101">
        <f>'Stmt of Revs Exps'!K39</f>
        <v>0</v>
      </c>
      <c r="D80" s="102" t="e">
        <f>C80/C64</f>
        <v>#DIV/0!</v>
      </c>
      <c r="E80" s="72"/>
      <c r="F80" s="107" t="e">
        <f>C80/C8</f>
        <v>#DIV/0!</v>
      </c>
      <c r="G80" s="108" t="e">
        <f>C80/C12</f>
        <v>#DIV/0!</v>
      </c>
      <c r="H80" s="128" t="e">
        <f>C80/C15</f>
        <v>#DIV/0!</v>
      </c>
      <c r="I80" s="273" t="e">
        <f>C80/C10</f>
        <v>#DIV/0!</v>
      </c>
      <c r="J80" s="233" t="e">
        <f>C80/'Cap &amp; Ops Stats'!D38</f>
        <v>#DIV/0!</v>
      </c>
      <c r="K80" s="234" t="e">
        <f>C80/'Cap &amp; Ops Stats'!D39</f>
        <v>#DIV/0!</v>
      </c>
      <c r="L80" s="235" t="e">
        <f>C80/General!C58</f>
        <v>#DIV/0!</v>
      </c>
      <c r="M80" s="236" t="e">
        <f>C80/General!E25</f>
        <v>#DIV/0!</v>
      </c>
      <c r="N80" s="123"/>
      <c r="O80" s="124"/>
    </row>
    <row r="81" spans="1:15" x14ac:dyDescent="0.25">
      <c r="B81" s="1"/>
      <c r="D81" s="162"/>
      <c r="O81" s="224"/>
    </row>
    <row r="82" spans="1:15" x14ac:dyDescent="0.25">
      <c r="B82" s="146" t="s">
        <v>139</v>
      </c>
      <c r="C82" s="131"/>
      <c r="D82" s="163"/>
      <c r="E82" s="134"/>
      <c r="F82" s="225"/>
      <c r="G82" s="135"/>
      <c r="H82" s="135"/>
      <c r="I82" s="276"/>
      <c r="J82" s="137"/>
      <c r="K82" s="138"/>
      <c r="L82" s="226"/>
      <c r="M82" s="226"/>
      <c r="N82" s="214"/>
      <c r="O82" s="142"/>
    </row>
    <row r="83" spans="1:15" ht="6.75" customHeight="1" x14ac:dyDescent="0.25">
      <c r="B83" s="147"/>
      <c r="C83" s="82"/>
      <c r="D83" s="164"/>
      <c r="F83" s="169"/>
      <c r="G83" s="90"/>
      <c r="H83" s="90"/>
      <c r="I83" s="265"/>
      <c r="J83" s="92"/>
      <c r="K83" s="93"/>
      <c r="L83" s="227"/>
      <c r="M83" s="227"/>
      <c r="N83" s="143"/>
      <c r="O83" s="97"/>
    </row>
    <row r="84" spans="1:15" x14ac:dyDescent="0.25">
      <c r="A84" t="s">
        <v>162</v>
      </c>
      <c r="B84" s="82" t="s">
        <v>140</v>
      </c>
      <c r="C84" s="79">
        <f>Debt!K9</f>
        <v>0</v>
      </c>
      <c r="D84" s="164"/>
      <c r="F84" s="113" t="e">
        <f>C84/C8</f>
        <v>#DIV/0!</v>
      </c>
      <c r="G84" s="114" t="e">
        <f>C84/C12</f>
        <v>#DIV/0!</v>
      </c>
      <c r="H84" s="99" t="e">
        <f>C84/C15</f>
        <v>#DIV/0!</v>
      </c>
      <c r="I84" s="267" t="e">
        <f>C84/C10</f>
        <v>#DIV/0!</v>
      </c>
      <c r="J84" s="229" t="e">
        <f>C84/'Cap &amp; Ops Stats'!D38</f>
        <v>#DIV/0!</v>
      </c>
      <c r="K84" s="230" t="e">
        <f>C84/'Cap &amp; Ops Stats'!D39</f>
        <v>#DIV/0!</v>
      </c>
      <c r="L84" s="227"/>
      <c r="M84" s="227"/>
      <c r="N84" s="143"/>
      <c r="O84" s="97"/>
    </row>
    <row r="85" spans="1:15" x14ac:dyDescent="0.25">
      <c r="A85" t="s">
        <v>175</v>
      </c>
      <c r="B85" s="78" t="s">
        <v>141</v>
      </c>
      <c r="C85" s="216">
        <f>Debt!K10</f>
        <v>0</v>
      </c>
      <c r="D85" s="164"/>
      <c r="F85" s="359" t="e">
        <f>C85/C8</f>
        <v>#DIV/0!</v>
      </c>
      <c r="G85" s="360" t="e">
        <f>C85/C12</f>
        <v>#DIV/0!</v>
      </c>
      <c r="H85" s="361" t="e">
        <f>C85/C15</f>
        <v>#DIV/0!</v>
      </c>
      <c r="I85" s="361" t="e">
        <f>C85/C10</f>
        <v>#DIV/0!</v>
      </c>
      <c r="J85" s="238" t="e">
        <f>C85/'Cap &amp; Ops Stats'!D38</f>
        <v>#DIV/0!</v>
      </c>
      <c r="K85" s="239" t="e">
        <f>C85/'Cap &amp; Ops Stats'!D39</f>
        <v>#DIV/0!</v>
      </c>
      <c r="L85" s="227"/>
      <c r="M85" s="227"/>
      <c r="N85" s="143"/>
      <c r="O85" s="97"/>
    </row>
    <row r="86" spans="1:15" ht="6.75" customHeight="1" x14ac:dyDescent="0.25">
      <c r="B86" s="82"/>
      <c r="C86" s="82"/>
      <c r="D86" s="164"/>
      <c r="F86" s="169"/>
      <c r="G86" s="90"/>
      <c r="H86" s="90"/>
      <c r="I86" s="265"/>
      <c r="J86" s="92"/>
      <c r="K86" s="93"/>
      <c r="L86" s="227"/>
      <c r="M86" s="227"/>
      <c r="N86" s="143"/>
      <c r="O86" s="97"/>
    </row>
    <row r="87" spans="1:15" x14ac:dyDescent="0.25">
      <c r="B87" s="78" t="s">
        <v>142</v>
      </c>
      <c r="C87" s="82"/>
      <c r="D87" s="164"/>
      <c r="F87" s="169"/>
      <c r="G87" s="90"/>
      <c r="H87" s="90"/>
      <c r="I87" s="265"/>
      <c r="J87" s="92"/>
      <c r="K87" s="93"/>
      <c r="L87" s="227"/>
      <c r="M87" s="227"/>
      <c r="N87" s="143"/>
      <c r="O87" s="97"/>
    </row>
    <row r="88" spans="1:15" x14ac:dyDescent="0.25">
      <c r="A88" s="19" t="s">
        <v>988</v>
      </c>
      <c r="B88" s="116" t="s">
        <v>95</v>
      </c>
      <c r="C88" s="79">
        <f>Debt!K18</f>
        <v>0</v>
      </c>
      <c r="D88" s="164"/>
      <c r="F88" s="113" t="e">
        <f>C88/C8</f>
        <v>#DIV/0!</v>
      </c>
      <c r="G88" s="114" t="e">
        <f>C88/C12</f>
        <v>#DIV/0!</v>
      </c>
      <c r="H88" s="99" t="e">
        <f>C88/C15</f>
        <v>#DIV/0!</v>
      </c>
      <c r="I88" s="267" t="e">
        <f>C88/C10</f>
        <v>#DIV/0!</v>
      </c>
      <c r="J88" s="229" t="e">
        <f>C88/'Cap &amp; Ops Stats'!D38</f>
        <v>#DIV/0!</v>
      </c>
      <c r="K88" s="230" t="e">
        <f>C88/'Cap &amp; Ops Stats'!D39</f>
        <v>#DIV/0!</v>
      </c>
      <c r="L88" s="227"/>
      <c r="M88" s="227"/>
      <c r="N88" s="143"/>
      <c r="O88" s="97"/>
    </row>
    <row r="89" spans="1:15" x14ac:dyDescent="0.25">
      <c r="A89" s="19" t="s">
        <v>989</v>
      </c>
      <c r="B89" s="78" t="s">
        <v>96</v>
      </c>
      <c r="C89" s="216">
        <f>Debt!K21</f>
        <v>0</v>
      </c>
      <c r="D89" s="164"/>
      <c r="F89" s="362" t="e">
        <f>C89/C8</f>
        <v>#DIV/0!</v>
      </c>
      <c r="G89" s="363" t="e">
        <f>C89/C12</f>
        <v>#DIV/0!</v>
      </c>
      <c r="H89" s="364" t="e">
        <f>C89/C15</f>
        <v>#DIV/0!</v>
      </c>
      <c r="I89" s="364" t="e">
        <f>C89/C10</f>
        <v>#DIV/0!</v>
      </c>
      <c r="J89" s="238" t="e">
        <f>C89/'Cap &amp; Ops Stats'!D38</f>
        <v>#DIV/0!</v>
      </c>
      <c r="K89" s="239" t="e">
        <f>C89/'Cap &amp; Ops Stats'!D39</f>
        <v>#DIV/0!</v>
      </c>
      <c r="L89" s="227"/>
      <c r="M89" s="227"/>
      <c r="N89" s="143"/>
      <c r="O89" s="97"/>
    </row>
    <row r="90" spans="1:15" ht="6.75" customHeight="1" x14ac:dyDescent="0.25">
      <c r="B90" s="82"/>
      <c r="C90" s="79"/>
      <c r="D90" s="164"/>
      <c r="F90" s="169"/>
      <c r="G90" s="90"/>
      <c r="H90" s="90"/>
      <c r="I90" s="265"/>
      <c r="J90" s="92"/>
      <c r="K90" s="93"/>
      <c r="L90" s="227"/>
      <c r="M90" s="227"/>
      <c r="N90" s="143"/>
      <c r="O90" s="97"/>
    </row>
    <row r="91" spans="1:15" x14ac:dyDescent="0.25">
      <c r="A91" s="19" t="s">
        <v>990</v>
      </c>
      <c r="B91" s="78" t="s">
        <v>97</v>
      </c>
      <c r="C91" s="79"/>
      <c r="D91" s="149">
        <f>Misc!E28</f>
        <v>0</v>
      </c>
      <c r="F91" s="169"/>
      <c r="G91" s="90"/>
      <c r="H91" s="90"/>
      <c r="I91" s="265"/>
      <c r="J91" s="92"/>
      <c r="K91" s="93"/>
      <c r="L91" s="227"/>
      <c r="M91" s="227"/>
      <c r="N91" s="143"/>
      <c r="O91" s="97"/>
    </row>
    <row r="92" spans="1:15" x14ac:dyDescent="0.25">
      <c r="A92" s="19" t="s">
        <v>992</v>
      </c>
      <c r="B92" s="78" t="s">
        <v>98</v>
      </c>
      <c r="C92" s="79">
        <f>'Cap &amp; Ops Stats'!D21</f>
        <v>0</v>
      </c>
      <c r="D92" s="165"/>
      <c r="F92" s="113" t="e">
        <f>C92/C8</f>
        <v>#DIV/0!</v>
      </c>
      <c r="G92" s="114" t="e">
        <f>C92/C12</f>
        <v>#DIV/0!</v>
      </c>
      <c r="H92" s="99" t="e">
        <f>C92/C15</f>
        <v>#DIV/0!</v>
      </c>
      <c r="I92" s="267" t="e">
        <f>C92/C10</f>
        <v>#DIV/0!</v>
      </c>
      <c r="J92" s="229" t="e">
        <f>C92/'Cap &amp; Ops Stats'!D38</f>
        <v>#DIV/0!</v>
      </c>
      <c r="K92" s="230" t="e">
        <f>C92/'Cap &amp; Ops Stats'!D39</f>
        <v>#DIV/0!</v>
      </c>
      <c r="L92" s="227"/>
      <c r="M92" s="227"/>
      <c r="N92" s="143"/>
      <c r="O92" s="97"/>
    </row>
    <row r="93" spans="1:15" x14ac:dyDescent="0.25">
      <c r="A93" s="19" t="s">
        <v>689</v>
      </c>
      <c r="B93" s="144" t="s">
        <v>99</v>
      </c>
      <c r="C93" s="101" t="e">
        <f>'Cap &amp; Ops Stats'!D35</f>
        <v>#DIV/0!</v>
      </c>
      <c r="D93" s="166"/>
      <c r="E93" s="72"/>
      <c r="F93" s="219"/>
      <c r="G93" s="109"/>
      <c r="H93" s="109"/>
      <c r="I93" s="269"/>
      <c r="J93" s="119"/>
      <c r="K93" s="120"/>
      <c r="L93" s="228"/>
      <c r="M93" s="228"/>
      <c r="N93" s="145"/>
      <c r="O93" s="124"/>
    </row>
  </sheetData>
  <sheetProtection algorithmName="SHA-512" hashValue="POCTkUlPRpfKHBVhRunXWCsxCSRPr8j+ZQjA3T48BPhS7Xa2t5K5j4MZPw7ODVW8e6S1x3NXAGh65waixffcuw==" saltValue="/jUN+RjQpQA3Gaxe8LQOZA==" spinCount="100000" sheet="1" formatCells="0" formatColumns="0" formatRows="0" insertColumns="0" insertRows="0" insertHyperlinks="0" deleteColumns="0" deleteRows="0" sort="0" autoFilter="0" pivotTables="0"/>
  <mergeCells count="4">
    <mergeCell ref="G3:I3"/>
    <mergeCell ref="J3:K3"/>
    <mergeCell ref="L3:M3"/>
    <mergeCell ref="N3:O3"/>
  </mergeCells>
  <phoneticPr fontId="50" type="noConversion"/>
  <pageMargins left="0.7" right="0.7" top="0.75" bottom="0.75" header="0.3" footer="0.3"/>
  <pageSetup scale="1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indexed="48"/>
    <pageSetUpPr fitToPage="1"/>
  </sheetPr>
  <dimension ref="A2:P99"/>
  <sheetViews>
    <sheetView topLeftCell="A50" zoomScale="80" zoomScaleNormal="80" workbookViewId="0">
      <selection activeCell="A2" sqref="A2:P2"/>
    </sheetView>
  </sheetViews>
  <sheetFormatPr defaultColWidth="8.88671875" defaultRowHeight="13.2" x14ac:dyDescent="0.25"/>
  <cols>
    <col min="1" max="1" width="4.44140625" bestFit="1" customWidth="1"/>
    <col min="2" max="2" width="67" bestFit="1" customWidth="1"/>
    <col min="3" max="3" width="23" customWidth="1"/>
    <col min="4" max="4" width="13" style="259" customWidth="1"/>
    <col min="5" max="5" width="1.6640625" customWidth="1"/>
    <col min="6" max="6" width="13.6640625" customWidth="1"/>
    <col min="7" max="7" width="13" style="259" bestFit="1" customWidth="1"/>
    <col min="8" max="8" width="12.33203125" customWidth="1"/>
    <col min="9" max="9" width="12.109375" customWidth="1"/>
    <col min="10" max="10" width="11.6640625" style="259" customWidth="1"/>
    <col min="11" max="11" width="9.44140625" customWidth="1"/>
    <col min="13" max="13" width="13" customWidth="1"/>
    <col min="14" max="14" width="11.44140625" customWidth="1"/>
  </cols>
  <sheetData>
    <row r="2" spans="1:16" ht="19.2" x14ac:dyDescent="0.25">
      <c r="A2" s="816" t="s">
        <v>191</v>
      </c>
      <c r="B2" s="815"/>
      <c r="C2" s="815"/>
      <c r="D2" s="815"/>
      <c r="E2" s="816"/>
      <c r="F2" s="815"/>
      <c r="G2" s="815"/>
      <c r="H2" s="815"/>
      <c r="I2" s="815"/>
      <c r="J2" s="815"/>
      <c r="K2" s="815"/>
      <c r="L2" s="815"/>
      <c r="M2" s="815"/>
      <c r="N2" s="815"/>
      <c r="O2" s="815"/>
      <c r="P2" s="815"/>
    </row>
    <row r="3" spans="1:16" ht="17.399999999999999" x14ac:dyDescent="0.3">
      <c r="B3" s="157"/>
      <c r="C3" s="170"/>
      <c r="D3" s="355"/>
      <c r="E3" s="57"/>
      <c r="F3" s="1237" t="s">
        <v>699</v>
      </c>
      <c r="G3" s="1238"/>
      <c r="H3" s="1232" t="s">
        <v>700</v>
      </c>
      <c r="I3" s="1232"/>
      <c r="J3" s="1233"/>
      <c r="K3" s="1239" t="s">
        <v>701</v>
      </c>
      <c r="L3" s="1239"/>
      <c r="M3" s="1230" t="s">
        <v>702</v>
      </c>
      <c r="N3" s="1230"/>
      <c r="O3" s="1231" t="s">
        <v>703</v>
      </c>
      <c r="P3" s="1231"/>
    </row>
    <row r="4" spans="1:16" ht="39.6" x14ac:dyDescent="0.25">
      <c r="B4" s="61"/>
      <c r="C4" s="160" t="s">
        <v>401</v>
      </c>
      <c r="D4" s="304" t="s">
        <v>704</v>
      </c>
      <c r="E4" s="8"/>
      <c r="F4" s="64" t="s">
        <v>705</v>
      </c>
      <c r="G4" s="294" t="s">
        <v>706</v>
      </c>
      <c r="H4" s="208" t="s">
        <v>192</v>
      </c>
      <c r="I4" s="209" t="s">
        <v>193</v>
      </c>
      <c r="J4" s="299" t="s">
        <v>709</v>
      </c>
      <c r="K4" s="65" t="s">
        <v>710</v>
      </c>
      <c r="L4" s="66" t="s">
        <v>711</v>
      </c>
      <c r="M4" s="67" t="s">
        <v>743</v>
      </c>
      <c r="N4" s="68" t="s">
        <v>744</v>
      </c>
      <c r="O4" s="69" t="s">
        <v>745</v>
      </c>
      <c r="P4" s="70" t="s">
        <v>184</v>
      </c>
    </row>
    <row r="5" spans="1:16" x14ac:dyDescent="0.25">
      <c r="D5" s="305"/>
      <c r="H5" s="127"/>
      <c r="I5" s="127"/>
      <c r="P5" s="127"/>
    </row>
    <row r="6" spans="1:16" x14ac:dyDescent="0.25">
      <c r="B6" s="73" t="s">
        <v>747</v>
      </c>
      <c r="C6" s="131"/>
      <c r="D6" s="306"/>
      <c r="F6" s="358"/>
      <c r="G6" s="295"/>
      <c r="H6" s="136"/>
      <c r="I6" s="90"/>
      <c r="J6" s="276"/>
      <c r="K6" s="137"/>
      <c r="L6" s="138"/>
      <c r="M6" s="139"/>
      <c r="N6" s="140"/>
      <c r="O6" s="141"/>
      <c r="P6" s="97"/>
    </row>
    <row r="7" spans="1:16" x14ac:dyDescent="0.25">
      <c r="B7" s="78"/>
      <c r="C7" s="82"/>
      <c r="D7" s="307"/>
      <c r="F7" s="336"/>
      <c r="G7" s="296"/>
      <c r="H7" s="77"/>
      <c r="I7" s="90"/>
      <c r="J7" s="265"/>
      <c r="K7" s="92"/>
      <c r="L7" s="93"/>
      <c r="M7" s="94"/>
      <c r="N7" s="95"/>
      <c r="O7" s="96"/>
      <c r="P7" s="97"/>
    </row>
    <row r="8" spans="1:16" x14ac:dyDescent="0.25">
      <c r="A8" t="s">
        <v>154</v>
      </c>
      <c r="B8" s="82" t="s">
        <v>748</v>
      </c>
      <c r="C8" s="83">
        <f>'Cap &amp; Ops Stats'!I12</f>
        <v>0</v>
      </c>
      <c r="D8" s="307"/>
      <c r="F8" s="336"/>
      <c r="G8" s="296"/>
      <c r="H8" s="211" t="e">
        <f>C8/C17</f>
        <v>#DIV/0!</v>
      </c>
      <c r="I8" s="212" t="e">
        <f>C8/C24</f>
        <v>#DIV/0!</v>
      </c>
      <c r="J8" s="267" t="e">
        <f>C8/C12</f>
        <v>#DIV/0!</v>
      </c>
      <c r="K8" s="229" t="e">
        <f>C8/'Cap &amp; Ops Stats'!D38</f>
        <v>#DIV/0!</v>
      </c>
      <c r="L8" s="230" t="e">
        <f>C8/'Cap &amp; Ops Stats'!D39</f>
        <v>#DIV/0!</v>
      </c>
      <c r="M8" s="231" t="e">
        <f>C8/General!C58</f>
        <v>#DIV/0!</v>
      </c>
      <c r="N8" s="85" t="e">
        <f>C8/General!E25</f>
        <v>#DIV/0!</v>
      </c>
      <c r="O8" s="213" t="e">
        <f>C8/C26</f>
        <v>#DIV/0!</v>
      </c>
      <c r="P8" s="232" t="e">
        <f>C8/General!E67</f>
        <v>#DIV/0!</v>
      </c>
    </row>
    <row r="9" spans="1:16" x14ac:dyDescent="0.25">
      <c r="A9" t="s">
        <v>155</v>
      </c>
      <c r="B9" s="82" t="s">
        <v>749</v>
      </c>
      <c r="C9" s="83">
        <f>C8*'Cap &amp; Ops Stats'!I21</f>
        <v>0</v>
      </c>
      <c r="D9" s="356">
        <f>'Cap &amp; Ops Stats'!I21</f>
        <v>0</v>
      </c>
      <c r="F9" s="336"/>
      <c r="G9" s="296"/>
      <c r="H9" s="211" t="e">
        <f>C9/C17</f>
        <v>#DIV/0!</v>
      </c>
      <c r="I9" s="212" t="e">
        <f>C9/C24</f>
        <v>#DIV/0!</v>
      </c>
      <c r="J9" s="267" t="e">
        <f>C9/C12</f>
        <v>#DIV/0!</v>
      </c>
      <c r="K9" s="229" t="e">
        <f>C9/'Cap &amp; Ops Stats'!D38</f>
        <v>#DIV/0!</v>
      </c>
      <c r="L9" s="230" t="e">
        <f>C9/'Cap &amp; Ops Stats'!D39</f>
        <v>#DIV/0!</v>
      </c>
      <c r="M9" s="231" t="e">
        <f>C9/General!C58</f>
        <v>#DIV/0!</v>
      </c>
      <c r="N9" s="85" t="e">
        <f>C9/General!E25</f>
        <v>#DIV/0!</v>
      </c>
      <c r="O9" s="213" t="e">
        <f>C9/C26</f>
        <v>#DIV/0!</v>
      </c>
      <c r="P9" s="232" t="e">
        <f>C9/General!E67</f>
        <v>#DIV/0!</v>
      </c>
    </row>
    <row r="10" spans="1:16" ht="6.75" customHeight="1" x14ac:dyDescent="0.25">
      <c r="B10" s="82"/>
      <c r="C10" s="82"/>
      <c r="D10" s="307"/>
      <c r="F10" s="336"/>
      <c r="G10" s="296"/>
      <c r="H10" s="77"/>
      <c r="I10" s="90"/>
      <c r="J10" s="265"/>
      <c r="K10" s="92"/>
      <c r="L10" s="93"/>
      <c r="M10" s="94"/>
      <c r="N10" s="95"/>
      <c r="O10" s="96"/>
      <c r="P10" s="97"/>
    </row>
    <row r="11" spans="1:16" x14ac:dyDescent="0.25">
      <c r="B11" s="82" t="s">
        <v>685</v>
      </c>
      <c r="C11" s="82"/>
      <c r="D11" s="307"/>
      <c r="F11" s="336"/>
      <c r="G11" s="296"/>
      <c r="H11" s="77"/>
      <c r="I11" s="90"/>
      <c r="J11" s="265"/>
      <c r="K11" s="92"/>
      <c r="L11" s="93"/>
      <c r="M11" s="94"/>
      <c r="N11" s="95"/>
      <c r="O11" s="96"/>
      <c r="P11" s="97"/>
    </row>
    <row r="12" spans="1:16" x14ac:dyDescent="0.25">
      <c r="A12" t="s">
        <v>156</v>
      </c>
      <c r="B12" s="82" t="s">
        <v>194</v>
      </c>
      <c r="C12" s="79">
        <f>'Cap &amp; Ops Stats'!I27+'Cap &amp; Ops Stats'!I28</f>
        <v>0</v>
      </c>
      <c r="D12" s="307" t="e">
        <f>C12/C14</f>
        <v>#DIV/0!</v>
      </c>
      <c r="F12" s="336" t="e">
        <f>C12/C8</f>
        <v>#DIV/0!</v>
      </c>
      <c r="G12" s="296" t="e">
        <f>C12/C9</f>
        <v>#DIV/0!</v>
      </c>
      <c r="H12" s="211" t="e">
        <f>C12/C17</f>
        <v>#DIV/0!</v>
      </c>
      <c r="I12" s="90"/>
      <c r="J12" s="265"/>
      <c r="K12" s="229" t="e">
        <f>C12/'Cap &amp; Ops Stats'!D38</f>
        <v>#DIV/0!</v>
      </c>
      <c r="L12" s="230" t="e">
        <f>C12/'Cap &amp; Ops Stats'!D39</f>
        <v>#DIV/0!</v>
      </c>
      <c r="M12" s="231" t="e">
        <f>C12/General!C58</f>
        <v>#DIV/0!</v>
      </c>
      <c r="N12" s="95"/>
      <c r="O12" s="96"/>
      <c r="P12" s="97"/>
    </row>
    <row r="13" spans="1:16" x14ac:dyDescent="0.25">
      <c r="A13" t="s">
        <v>157</v>
      </c>
      <c r="B13" s="82" t="s">
        <v>195</v>
      </c>
      <c r="C13" s="101">
        <f>'Cap &amp; Ops Stats'!I29</f>
        <v>0</v>
      </c>
      <c r="D13" s="308" t="e">
        <f>C13/C14</f>
        <v>#DIV/0!</v>
      </c>
      <c r="F13" s="336"/>
      <c r="G13" s="296"/>
      <c r="H13" s="211" t="e">
        <f>C13/C19</f>
        <v>#DIV/0!</v>
      </c>
      <c r="I13" s="90" t="e">
        <f>C13/C24</f>
        <v>#DIV/0!</v>
      </c>
      <c r="J13" s="265"/>
      <c r="K13" s="229" t="e">
        <f>C13/'Cap &amp; Ops Stats'!D38</f>
        <v>#DIV/0!</v>
      </c>
      <c r="L13" s="230" t="e">
        <f>C13/'Cap &amp; Ops Stats'!D39</f>
        <v>#DIV/0!</v>
      </c>
      <c r="M13" s="153"/>
      <c r="N13" s="95"/>
      <c r="O13" s="96"/>
      <c r="P13" s="97"/>
    </row>
    <row r="14" spans="1:16" x14ac:dyDescent="0.25">
      <c r="A14" t="s">
        <v>158</v>
      </c>
      <c r="B14" s="82" t="s">
        <v>920</v>
      </c>
      <c r="C14" s="79">
        <f>SUM(C12:C13)</f>
        <v>0</v>
      </c>
      <c r="D14" s="307"/>
      <c r="F14" s="336"/>
      <c r="G14" s="296"/>
      <c r="H14" s="77"/>
      <c r="I14" s="90"/>
      <c r="J14" s="265"/>
      <c r="K14" s="229" t="e">
        <f>C14/'Cap &amp; Ops Stats'!D38</f>
        <v>#DIV/0!</v>
      </c>
      <c r="L14" s="230" t="e">
        <f>C14/'Cap &amp; Ops Stats'!D39</f>
        <v>#DIV/0!</v>
      </c>
      <c r="M14" s="231" t="e">
        <f>C14/General!C58</f>
        <v>#DIV/0!</v>
      </c>
      <c r="N14" s="85" t="e">
        <f>C14/General!E25</f>
        <v>#DIV/0!</v>
      </c>
      <c r="O14" s="96"/>
      <c r="P14" s="97"/>
    </row>
    <row r="15" spans="1:16" ht="7.5" customHeight="1" x14ac:dyDescent="0.25">
      <c r="B15" s="82"/>
      <c r="C15" s="82"/>
      <c r="D15" s="307"/>
      <c r="F15" s="336"/>
      <c r="G15" s="296"/>
      <c r="H15" s="77"/>
      <c r="I15" s="90"/>
      <c r="J15" s="265"/>
      <c r="K15" s="92"/>
      <c r="L15" s="93"/>
      <c r="M15" s="94"/>
      <c r="N15" s="95"/>
      <c r="O15" s="96"/>
      <c r="P15" s="97"/>
    </row>
    <row r="16" spans="1:16" x14ac:dyDescent="0.25">
      <c r="B16" s="82" t="s">
        <v>196</v>
      </c>
      <c r="C16" s="82"/>
      <c r="D16" s="307"/>
      <c r="F16" s="336"/>
      <c r="G16" s="296"/>
      <c r="H16" s="77"/>
      <c r="I16" s="90"/>
      <c r="J16" s="265"/>
      <c r="K16" s="92"/>
      <c r="L16" s="93"/>
      <c r="M16" s="94"/>
      <c r="N16" s="95"/>
      <c r="O16" s="96"/>
      <c r="P16" s="97"/>
    </row>
    <row r="17" spans="1:16" x14ac:dyDescent="0.25">
      <c r="A17" t="s">
        <v>159</v>
      </c>
      <c r="B17" s="82" t="s">
        <v>197</v>
      </c>
      <c r="C17" s="79">
        <f>'Cap &amp; Ops Stats'!I41</f>
        <v>0</v>
      </c>
      <c r="D17" s="307" t="e">
        <f>C17/C20</f>
        <v>#DIV/0!</v>
      </c>
      <c r="F17" s="336" t="e">
        <f>C17/C8</f>
        <v>#DIV/0!</v>
      </c>
      <c r="G17" s="296" t="e">
        <f>C17/C9</f>
        <v>#DIV/0!</v>
      </c>
      <c r="H17" s="211"/>
      <c r="I17" s="90"/>
      <c r="J17" s="265" t="e">
        <f>C17/C12</f>
        <v>#DIV/0!</v>
      </c>
      <c r="K17" s="229" t="e">
        <f>C17/'Cap &amp; Ops Stats'!D38</f>
        <v>#DIV/0!</v>
      </c>
      <c r="L17" s="230" t="e">
        <f>C17/'Cap &amp; Ops Stats'!D39</f>
        <v>#DIV/0!</v>
      </c>
      <c r="M17" s="231" t="e">
        <f>C17/General!C58</f>
        <v>#DIV/0!</v>
      </c>
      <c r="N17" s="95"/>
      <c r="O17" s="213" t="e">
        <f>C17/C26</f>
        <v>#DIV/0!</v>
      </c>
      <c r="P17" s="232" t="e">
        <f>C17/General!E67</f>
        <v>#DIV/0!</v>
      </c>
    </row>
    <row r="18" spans="1:16" x14ac:dyDescent="0.25">
      <c r="A18" t="s">
        <v>617</v>
      </c>
      <c r="B18" s="82" t="s">
        <v>198</v>
      </c>
      <c r="C18" s="79">
        <f>'Cap &amp; Ops Stats'!I44</f>
        <v>0</v>
      </c>
      <c r="D18" s="307" t="e">
        <f>C18/C20</f>
        <v>#DIV/0!</v>
      </c>
      <c r="F18" s="336"/>
      <c r="G18" s="296"/>
      <c r="H18" s="77"/>
      <c r="I18" s="90"/>
      <c r="J18" s="265"/>
      <c r="K18" s="229" t="e">
        <f>C18/'Cap &amp; Ops Stats'!D38</f>
        <v>#DIV/0!</v>
      </c>
      <c r="L18" s="230" t="e">
        <f>C18/'Cap &amp; Ops Stats'!D39</f>
        <v>#DIV/0!</v>
      </c>
      <c r="M18" s="94"/>
      <c r="N18" s="95"/>
      <c r="O18" s="96"/>
      <c r="P18" s="97"/>
    </row>
    <row r="19" spans="1:16" x14ac:dyDescent="0.25">
      <c r="A19" t="s">
        <v>619</v>
      </c>
      <c r="B19" s="82" t="s">
        <v>199</v>
      </c>
      <c r="C19" s="79">
        <f>'Cap &amp; Ops Stats'!I42</f>
        <v>0</v>
      </c>
      <c r="D19" s="307" t="e">
        <f>C19/C20</f>
        <v>#DIV/0!</v>
      </c>
      <c r="F19" s="336"/>
      <c r="G19" s="296"/>
      <c r="H19" s="77"/>
      <c r="I19" s="90"/>
      <c r="J19" s="265" t="e">
        <f>C19/C13</f>
        <v>#DIV/0!</v>
      </c>
      <c r="K19" s="229" t="e">
        <f>C19/'Cap &amp; Ops Stats'!D38</f>
        <v>#DIV/0!</v>
      </c>
      <c r="L19" s="230" t="e">
        <f>C19/'Cap &amp; Ops Stats'!D39</f>
        <v>#DIV/0!</v>
      </c>
      <c r="M19" s="94"/>
      <c r="N19" s="95"/>
      <c r="O19" s="96"/>
      <c r="P19" s="97"/>
    </row>
    <row r="20" spans="1:16" x14ac:dyDescent="0.25">
      <c r="A20" t="s">
        <v>755</v>
      </c>
      <c r="B20" s="82" t="s">
        <v>618</v>
      </c>
      <c r="C20" s="79">
        <f>'Cap &amp; Ops Stats'!I45</f>
        <v>0</v>
      </c>
      <c r="D20" s="307"/>
      <c r="F20" s="336"/>
      <c r="G20" s="296"/>
      <c r="H20" s="77"/>
      <c r="I20" s="90" t="e">
        <f>C20/C24</f>
        <v>#DIV/0!</v>
      </c>
      <c r="J20" s="265" t="e">
        <f>C20/C14</f>
        <v>#DIV/0!</v>
      </c>
      <c r="K20" s="229" t="e">
        <f>C20/'Cap &amp; Ops Stats'!D38</f>
        <v>#DIV/0!</v>
      </c>
      <c r="L20" s="230" t="e">
        <f>C20/'Cap &amp; Ops Stats'!D39</f>
        <v>#DIV/0!</v>
      </c>
      <c r="M20" s="94"/>
      <c r="N20" s="85" t="e">
        <f>C20/General!E25</f>
        <v>#DIV/0!</v>
      </c>
      <c r="O20" s="96"/>
      <c r="P20" s="97"/>
    </row>
    <row r="21" spans="1:16" ht="6.75" customHeight="1" x14ac:dyDescent="0.25">
      <c r="B21" s="82"/>
      <c r="C21" s="79"/>
      <c r="D21" s="307"/>
      <c r="F21" s="336"/>
      <c r="G21" s="296"/>
      <c r="H21" s="77"/>
      <c r="I21" s="90"/>
      <c r="J21" s="265"/>
      <c r="K21" s="92"/>
      <c r="L21" s="93"/>
      <c r="M21" s="94"/>
      <c r="N21" s="95"/>
      <c r="O21" s="96"/>
      <c r="P21" s="97"/>
    </row>
    <row r="22" spans="1:16" x14ac:dyDescent="0.25">
      <c r="A22" t="s">
        <v>757</v>
      </c>
      <c r="B22" s="82" t="s">
        <v>754</v>
      </c>
      <c r="C22" s="279">
        <f>'Cap &amp; Ops Stats'!I33</f>
        <v>0</v>
      </c>
      <c r="D22" s="307"/>
      <c r="F22" s="336"/>
      <c r="G22" s="296"/>
      <c r="H22" s="77"/>
      <c r="I22" s="90"/>
      <c r="J22" s="265"/>
      <c r="K22" s="92"/>
      <c r="L22" s="93"/>
      <c r="M22" s="94"/>
      <c r="N22" s="95"/>
      <c r="O22" s="96"/>
      <c r="P22" s="97"/>
    </row>
    <row r="23" spans="1:16" x14ac:dyDescent="0.25">
      <c r="B23" s="82"/>
      <c r="C23" s="79"/>
      <c r="D23" s="307"/>
      <c r="F23" s="336"/>
      <c r="G23" s="296"/>
      <c r="H23" s="77"/>
      <c r="I23" s="90"/>
      <c r="J23" s="265"/>
      <c r="K23" s="92"/>
      <c r="L23" s="152"/>
      <c r="M23" s="94"/>
      <c r="N23" s="95"/>
      <c r="O23" s="96"/>
      <c r="P23" s="97"/>
    </row>
    <row r="24" spans="1:16" x14ac:dyDescent="0.25">
      <c r="A24" s="5" t="s">
        <v>247</v>
      </c>
      <c r="B24" s="82" t="s">
        <v>200</v>
      </c>
      <c r="C24" s="79">
        <f>Misc!E13+Misc!E14</f>
        <v>0</v>
      </c>
      <c r="D24" s="307"/>
      <c r="F24" s="336"/>
      <c r="G24" s="296"/>
      <c r="H24" s="77" t="e">
        <f>C24/C20</f>
        <v>#DIV/0!</v>
      </c>
      <c r="I24" s="90"/>
      <c r="J24" s="265" t="e">
        <f>C24/C14</f>
        <v>#DIV/0!</v>
      </c>
      <c r="K24" s="229" t="e">
        <f>C24/'Cap &amp; Ops Stats'!D38</f>
        <v>#DIV/0!</v>
      </c>
      <c r="L24" s="230" t="e">
        <f>C24/'Cap &amp; Ops Stats'!D39</f>
        <v>#DIV/0!</v>
      </c>
      <c r="M24" s="94"/>
      <c r="N24" s="85" t="e">
        <f>C24/General!E25</f>
        <v>#DIV/0!</v>
      </c>
      <c r="O24" s="96"/>
      <c r="P24" s="97"/>
    </row>
    <row r="25" spans="1:16" x14ac:dyDescent="0.25">
      <c r="A25" s="5" t="s">
        <v>248</v>
      </c>
      <c r="B25" s="82" t="s">
        <v>756</v>
      </c>
      <c r="C25" s="79">
        <f>'Cap &amp; Ops Stats'!I35</f>
        <v>0</v>
      </c>
      <c r="D25" s="307"/>
      <c r="F25" s="336"/>
      <c r="G25" s="296"/>
      <c r="H25" s="77"/>
      <c r="I25" s="90"/>
      <c r="J25" s="265"/>
      <c r="K25" s="92"/>
      <c r="L25" s="93"/>
      <c r="M25" s="94"/>
      <c r="N25" s="95"/>
      <c r="O25" s="96"/>
      <c r="P25" s="97"/>
    </row>
    <row r="26" spans="1:16" x14ac:dyDescent="0.25">
      <c r="A26" s="5" t="s">
        <v>249</v>
      </c>
      <c r="B26" s="106" t="s">
        <v>14</v>
      </c>
      <c r="C26" s="101">
        <f>'Detailed Exps'!E69</f>
        <v>0</v>
      </c>
      <c r="D26" s="308"/>
      <c r="F26" s="339" t="e">
        <f>C26/C8</f>
        <v>#DIV/0!</v>
      </c>
      <c r="G26" s="297" t="e">
        <f>C26/C9</f>
        <v>#DIV/0!</v>
      </c>
      <c r="H26" s="118" t="e">
        <f>C26/C17</f>
        <v>#DIV/0!</v>
      </c>
      <c r="I26" s="109"/>
      <c r="J26" s="269"/>
      <c r="K26" s="119"/>
      <c r="L26" s="120"/>
      <c r="M26" s="121"/>
      <c r="N26" s="122"/>
      <c r="O26" s="123"/>
      <c r="P26" s="237" t="e">
        <f>C26/General!E67</f>
        <v>#DIV/0!</v>
      </c>
    </row>
    <row r="27" spans="1:16" x14ac:dyDescent="0.25">
      <c r="D27" s="305"/>
      <c r="F27" s="259"/>
      <c r="H27" s="127"/>
      <c r="I27" s="127"/>
      <c r="P27" s="72"/>
    </row>
    <row r="28" spans="1:16" x14ac:dyDescent="0.25">
      <c r="B28" s="73" t="s">
        <v>758</v>
      </c>
      <c r="C28" s="131"/>
      <c r="D28" s="306"/>
      <c r="F28" s="358"/>
      <c r="G28" s="295"/>
      <c r="H28" s="136"/>
      <c r="I28" s="90"/>
      <c r="J28" s="276"/>
      <c r="K28" s="137"/>
      <c r="L28" s="138"/>
      <c r="M28" s="139"/>
      <c r="N28" s="140"/>
      <c r="O28" s="214"/>
      <c r="P28" s="142"/>
    </row>
    <row r="29" spans="1:16" x14ac:dyDescent="0.25">
      <c r="B29" s="78"/>
      <c r="C29" s="82"/>
      <c r="D29" s="307"/>
      <c r="F29" s="336"/>
      <c r="G29" s="296"/>
      <c r="H29" s="77"/>
      <c r="I29" s="90"/>
      <c r="J29" s="265"/>
      <c r="K29" s="92"/>
      <c r="L29" s="93"/>
      <c r="M29" s="94"/>
      <c r="N29" s="95"/>
      <c r="O29" s="143"/>
      <c r="P29" s="97"/>
    </row>
    <row r="30" spans="1:16" x14ac:dyDescent="0.25">
      <c r="B30" s="78" t="s">
        <v>201</v>
      </c>
      <c r="C30" s="82"/>
      <c r="D30" s="307"/>
      <c r="F30" s="336"/>
      <c r="G30" s="296"/>
      <c r="H30" s="77"/>
      <c r="I30" s="90"/>
      <c r="J30" s="265"/>
      <c r="K30" s="92"/>
      <c r="L30" s="93"/>
      <c r="M30" s="94"/>
      <c r="N30" s="95"/>
      <c r="O30" s="143"/>
      <c r="P30" s="97"/>
    </row>
    <row r="31" spans="1:16" x14ac:dyDescent="0.25">
      <c r="A31" t="s">
        <v>760</v>
      </c>
      <c r="B31" s="116" t="s">
        <v>202</v>
      </c>
      <c r="C31" s="79">
        <f>'Stmt of Revs Exps'!D16</f>
        <v>0</v>
      </c>
      <c r="D31" s="307" t="e">
        <f>C31/C51</f>
        <v>#DIV/0!</v>
      </c>
      <c r="F31" s="336"/>
      <c r="G31" s="296"/>
      <c r="H31" s="77" t="e">
        <f>C31/C19</f>
        <v>#DIV/0!</v>
      </c>
      <c r="I31" s="90" t="e">
        <f>C31/C24</f>
        <v>#DIV/0!</v>
      </c>
      <c r="J31" s="265" t="e">
        <f>C31/C13</f>
        <v>#DIV/0!</v>
      </c>
      <c r="K31" s="229" t="e">
        <f>C31/'Cap &amp; Ops Stats'!D38</f>
        <v>#DIV/0!</v>
      </c>
      <c r="L31" s="230" t="e">
        <f>C31/'Cap &amp; Ops Stats'!D39</f>
        <v>#DIV/0!</v>
      </c>
      <c r="M31" s="94"/>
      <c r="N31" s="95"/>
      <c r="O31" s="143"/>
      <c r="P31" s="97"/>
    </row>
    <row r="32" spans="1:16" x14ac:dyDescent="0.25">
      <c r="A32" t="s">
        <v>761</v>
      </c>
      <c r="B32" s="116" t="s">
        <v>203</v>
      </c>
      <c r="C32" s="101">
        <f>'Stmt of Revs Exps'!D35</f>
        <v>0</v>
      </c>
      <c r="D32" s="308" t="e">
        <f>C32/C51</f>
        <v>#DIV/0!</v>
      </c>
      <c r="F32" s="336"/>
      <c r="G32" s="296"/>
      <c r="H32" s="77" t="e">
        <f>C32/C19</f>
        <v>#DIV/0!</v>
      </c>
      <c r="I32" s="90" t="e">
        <f>C32/C24</f>
        <v>#DIV/0!</v>
      </c>
      <c r="J32" s="265" t="e">
        <f>C32/C13</f>
        <v>#DIV/0!</v>
      </c>
      <c r="K32" s="229" t="e">
        <f>C32/'Cap &amp; Ops Stats'!D38</f>
        <v>#DIV/0!</v>
      </c>
      <c r="L32" s="230" t="e">
        <f>C32/'Cap &amp; Ops Stats'!D39</f>
        <v>#DIV/0!</v>
      </c>
      <c r="M32" s="94"/>
      <c r="N32" s="85" t="e">
        <f>C32/General!E25</f>
        <v>#DIV/0!</v>
      </c>
      <c r="O32" s="143"/>
      <c r="P32" s="97"/>
    </row>
    <row r="33" spans="1:16" x14ac:dyDescent="0.25">
      <c r="A33" t="s">
        <v>763</v>
      </c>
      <c r="B33" s="116" t="s">
        <v>204</v>
      </c>
      <c r="C33" s="216">
        <f>SUM(C31:C32)</f>
        <v>0</v>
      </c>
      <c r="D33" s="307" t="e">
        <f>SUM(D31:D32)</f>
        <v>#DIV/0!</v>
      </c>
      <c r="F33" s="336"/>
      <c r="G33" s="296"/>
      <c r="H33" s="77"/>
      <c r="I33" s="90"/>
      <c r="J33" s="265" t="e">
        <f>C33/C13</f>
        <v>#DIV/0!</v>
      </c>
      <c r="K33" s="238" t="e">
        <f>C33/'Cap &amp; Ops Stats'!D38</f>
        <v>#DIV/0!</v>
      </c>
      <c r="L33" s="239" t="e">
        <f>C33/'Cap &amp; Ops Stats'!D39</f>
        <v>#DIV/0!</v>
      </c>
      <c r="M33" s="94"/>
      <c r="N33" s="241" t="e">
        <f>C33/General!E25</f>
        <v>#DIV/0!</v>
      </c>
      <c r="O33" s="143"/>
      <c r="P33" s="97"/>
    </row>
    <row r="34" spans="1:16" ht="6.75" customHeight="1" x14ac:dyDescent="0.25">
      <c r="B34" s="78"/>
      <c r="C34" s="82"/>
      <c r="D34" s="307"/>
      <c r="F34" s="336"/>
      <c r="G34" s="296"/>
      <c r="H34" s="77"/>
      <c r="I34" s="90"/>
      <c r="J34" s="265"/>
      <c r="K34" s="92"/>
      <c r="L34" s="93"/>
      <c r="M34" s="94"/>
      <c r="N34" s="95"/>
      <c r="O34" s="143"/>
      <c r="P34" s="97"/>
    </row>
    <row r="35" spans="1:16" x14ac:dyDescent="0.25">
      <c r="B35" s="78" t="s">
        <v>759</v>
      </c>
      <c r="C35" s="82"/>
      <c r="D35" s="307"/>
      <c r="F35" s="336"/>
      <c r="G35" s="296"/>
      <c r="H35" s="77"/>
      <c r="I35" s="90"/>
      <c r="J35" s="265"/>
      <c r="K35" s="92"/>
      <c r="L35" s="93"/>
      <c r="M35" s="94"/>
      <c r="N35" s="95"/>
      <c r="O35" s="143"/>
      <c r="P35" s="97"/>
    </row>
    <row r="36" spans="1:16" x14ac:dyDescent="0.25">
      <c r="A36" t="s">
        <v>765</v>
      </c>
      <c r="B36" s="82" t="s">
        <v>205</v>
      </c>
      <c r="C36" s="79">
        <f>'Stmt of Revs Exps'!D14+'Stmt of Revs Exps'!D15</f>
        <v>0</v>
      </c>
      <c r="D36" s="307" t="e">
        <f>C36/C51</f>
        <v>#DIV/0!</v>
      </c>
      <c r="F36" s="336" t="e">
        <f>C36/C8</f>
        <v>#DIV/0!</v>
      </c>
      <c r="G36" s="296" t="e">
        <f>C36/C9</f>
        <v>#DIV/0!</v>
      </c>
      <c r="H36" s="77" t="e">
        <f>C36/C17</f>
        <v>#DIV/0!</v>
      </c>
      <c r="I36" s="90"/>
      <c r="J36" s="265" t="e">
        <f>C36/C12</f>
        <v>#DIV/0!</v>
      </c>
      <c r="K36" s="229" t="e">
        <f>C36/'Cap &amp; Ops Stats'!D38</f>
        <v>#DIV/0!</v>
      </c>
      <c r="L36" s="230" t="e">
        <f>C36/'Cap &amp; Ops Stats'!D39</f>
        <v>#DIV/0!</v>
      </c>
      <c r="M36" s="231" t="e">
        <f>C36/General!C58</f>
        <v>#DIV/0!</v>
      </c>
      <c r="N36" s="85" t="e">
        <f>C36/General!E25</f>
        <v>#DIV/0!</v>
      </c>
      <c r="O36" s="143"/>
      <c r="P36" s="97"/>
    </row>
    <row r="37" spans="1:16" ht="13.8" thickBot="1" x14ac:dyDescent="0.3">
      <c r="A37" t="s">
        <v>768</v>
      </c>
      <c r="B37" s="82" t="s">
        <v>206</v>
      </c>
      <c r="C37" s="101">
        <f>'Stmt of Revs Exps'!D29</f>
        <v>0</v>
      </c>
      <c r="D37" s="308" t="e">
        <f>C37/C51</f>
        <v>#DIV/0!</v>
      </c>
      <c r="F37" s="336" t="e">
        <f>C37/C8</f>
        <v>#DIV/0!</v>
      </c>
      <c r="G37" s="296" t="e">
        <f>C37/C9</f>
        <v>#DIV/0!</v>
      </c>
      <c r="H37" s="77" t="e">
        <f>C37/C17</f>
        <v>#DIV/0!</v>
      </c>
      <c r="I37" s="90"/>
      <c r="J37" s="265" t="e">
        <f>C37/C12</f>
        <v>#DIV/0!</v>
      </c>
      <c r="K37" s="229" t="e">
        <f>C37/'Cap &amp; Ops Stats'!D38</f>
        <v>#DIV/0!</v>
      </c>
      <c r="L37" s="230" t="e">
        <f>C37/'Cap &amp; Ops Stats'!D39</f>
        <v>#DIV/0!</v>
      </c>
      <c r="M37" s="231" t="e">
        <f>C37/General!C58</f>
        <v>#DIV/0!</v>
      </c>
      <c r="N37" s="95"/>
      <c r="O37" s="143"/>
      <c r="P37" s="97"/>
    </row>
    <row r="38" spans="1:16" ht="13.8" thickBot="1" x14ac:dyDescent="0.3">
      <c r="A38" t="s">
        <v>770</v>
      </c>
      <c r="B38" s="82" t="s">
        <v>560</v>
      </c>
      <c r="C38" s="216">
        <f>SUM(C36:C37)</f>
        <v>0</v>
      </c>
      <c r="D38" s="307" t="e">
        <f>SUM(D36:D37)</f>
        <v>#DIV/0!</v>
      </c>
      <c r="F38" s="215" t="e">
        <f>'CORE AP MEASURES'!E11</f>
        <v>#DIV/0!</v>
      </c>
      <c r="G38" s="296"/>
      <c r="H38" s="77" t="e">
        <f>C38/C17</f>
        <v>#DIV/0!</v>
      </c>
      <c r="I38" s="90"/>
      <c r="J38" s="265" t="e">
        <f>C38/C12</f>
        <v>#DIV/0!</v>
      </c>
      <c r="K38" s="238" t="e">
        <f>C38/'Cap &amp; Ops Stats'!D38</f>
        <v>#DIV/0!</v>
      </c>
      <c r="L38" s="239" t="e">
        <f>C38/'Cap &amp; Ops Stats'!D39</f>
        <v>#DIV/0!</v>
      </c>
      <c r="M38" s="240" t="e">
        <f>C38/General!C58</f>
        <v>#DIV/0!</v>
      </c>
      <c r="N38" s="241" t="e">
        <f>C38/General!E25</f>
        <v>#DIV/0!</v>
      </c>
      <c r="O38" s="143"/>
      <c r="P38" s="251" t="e">
        <f>C38/General!E67</f>
        <v>#DIV/0!</v>
      </c>
    </row>
    <row r="39" spans="1:16" ht="6.75" customHeight="1" x14ac:dyDescent="0.25">
      <c r="B39" s="82"/>
      <c r="C39" s="82"/>
      <c r="D39" s="307"/>
      <c r="F39" s="81"/>
      <c r="G39" s="296"/>
      <c r="H39" s="77"/>
      <c r="I39" s="90"/>
      <c r="J39" s="265"/>
      <c r="K39" s="92"/>
      <c r="L39" s="93"/>
      <c r="M39" s="94"/>
      <c r="N39" s="95"/>
      <c r="O39" s="143"/>
      <c r="P39" s="97"/>
    </row>
    <row r="40" spans="1:16" x14ac:dyDescent="0.25">
      <c r="B40" s="78" t="s">
        <v>207</v>
      </c>
      <c r="C40" s="82"/>
      <c r="D40" s="307"/>
      <c r="F40" s="336"/>
      <c r="G40" s="296"/>
      <c r="H40" s="77"/>
      <c r="I40" s="90"/>
      <c r="J40" s="265"/>
      <c r="K40" s="92"/>
      <c r="L40" s="93"/>
      <c r="M40" s="94"/>
      <c r="N40" s="95"/>
      <c r="O40" s="143"/>
      <c r="P40" s="97"/>
    </row>
    <row r="41" spans="1:16" x14ac:dyDescent="0.25">
      <c r="A41" t="s">
        <v>772</v>
      </c>
      <c r="B41" s="82" t="s">
        <v>208</v>
      </c>
      <c r="C41" s="79">
        <f>'Stmt of Revs Exps'!D52</f>
        <v>0</v>
      </c>
      <c r="D41" s="307" t="e">
        <f>C41/C51</f>
        <v>#DIV/0!</v>
      </c>
      <c r="F41" s="336" t="e">
        <f>C41/C8</f>
        <v>#DIV/0!</v>
      </c>
      <c r="G41" s="296" t="e">
        <f>C41/C9</f>
        <v>#DIV/0!</v>
      </c>
      <c r="H41" s="77" t="e">
        <f>C41/C17</f>
        <v>#DIV/0!</v>
      </c>
      <c r="I41" s="90"/>
      <c r="J41" s="265" t="e">
        <f>C41/C12</f>
        <v>#DIV/0!</v>
      </c>
      <c r="K41" s="151"/>
      <c r="L41" s="93"/>
      <c r="M41" s="231" t="e">
        <f>C41/General!C58</f>
        <v>#DIV/0!</v>
      </c>
      <c r="N41" s="95"/>
      <c r="O41" s="143"/>
      <c r="P41" s="97"/>
    </row>
    <row r="42" spans="1:16" x14ac:dyDescent="0.25">
      <c r="A42" t="s">
        <v>775</v>
      </c>
      <c r="B42" s="82" t="s">
        <v>209</v>
      </c>
      <c r="C42" s="101">
        <f>'Stmt of Revs Exps'!D57</f>
        <v>0</v>
      </c>
      <c r="D42" s="308" t="e">
        <f>C42/C51</f>
        <v>#DIV/0!</v>
      </c>
      <c r="F42" s="336" t="e">
        <f>C42/C8</f>
        <v>#DIV/0!</v>
      </c>
      <c r="G42" s="296" t="e">
        <f>C42/C9</f>
        <v>#DIV/0!</v>
      </c>
      <c r="H42" s="77" t="e">
        <f>C42/C17</f>
        <v>#DIV/0!</v>
      </c>
      <c r="I42" s="90"/>
      <c r="J42" s="265" t="e">
        <f>C42/C12</f>
        <v>#DIV/0!</v>
      </c>
      <c r="K42" s="151"/>
      <c r="L42" s="93"/>
      <c r="M42" s="231" t="e">
        <f>C42/General!C58</f>
        <v>#DIV/0!</v>
      </c>
      <c r="N42" s="95"/>
      <c r="O42" s="143"/>
      <c r="P42" s="97"/>
    </row>
    <row r="43" spans="1:16" hidden="1" x14ac:dyDescent="0.25">
      <c r="B43" s="82" t="s">
        <v>101</v>
      </c>
      <c r="C43" s="82"/>
      <c r="D43" s="307" t="e">
        <f>C43/C51</f>
        <v>#DIV/0!</v>
      </c>
      <c r="F43" s="336"/>
      <c r="G43" s="296"/>
      <c r="H43" s="77"/>
      <c r="I43" s="90"/>
      <c r="J43" s="265"/>
      <c r="K43" s="92"/>
      <c r="L43" s="93"/>
      <c r="M43" s="153" t="e">
        <f>C43/General!C58</f>
        <v>#DIV/0!</v>
      </c>
      <c r="N43" s="95"/>
      <c r="O43" s="143"/>
      <c r="P43" s="97"/>
    </row>
    <row r="44" spans="1:16" x14ac:dyDescent="0.25">
      <c r="A44" t="s">
        <v>777</v>
      </c>
      <c r="B44" s="82" t="s">
        <v>210</v>
      </c>
      <c r="C44" s="400">
        <f>SUM(C41:C42)</f>
        <v>0</v>
      </c>
      <c r="D44" s="401" t="e">
        <f>SUM(D41:D42)</f>
        <v>#DIV/0!</v>
      </c>
      <c r="F44" s="336" t="e">
        <f>C44/C8</f>
        <v>#DIV/0!</v>
      </c>
      <c r="G44" s="296" t="e">
        <f>C44/C9</f>
        <v>#DIV/0!</v>
      </c>
      <c r="H44" s="77" t="e">
        <f>C44/C17</f>
        <v>#DIV/0!</v>
      </c>
      <c r="I44" s="90"/>
      <c r="J44" s="265" t="e">
        <f>C44/C12</f>
        <v>#DIV/0!</v>
      </c>
      <c r="K44" s="238" t="e">
        <f>C44/'Cap &amp; Ops Stats'!D38</f>
        <v>#DIV/0!</v>
      </c>
      <c r="L44" s="239" t="e">
        <f>C44/'Cap &amp; Ops Stats'!D39</f>
        <v>#DIV/0!</v>
      </c>
      <c r="M44" s="240" t="e">
        <f>C44/General!C58</f>
        <v>#DIV/0!</v>
      </c>
      <c r="N44" s="241" t="e">
        <f>C44/General!E25</f>
        <v>#DIV/0!</v>
      </c>
      <c r="O44" s="143"/>
      <c r="P44" s="97"/>
    </row>
    <row r="45" spans="1:16" ht="6.75" customHeight="1" x14ac:dyDescent="0.25">
      <c r="B45" s="82"/>
      <c r="C45" s="82"/>
      <c r="D45" s="307"/>
      <c r="F45" s="336"/>
      <c r="G45" s="296"/>
      <c r="H45" s="77"/>
      <c r="I45" s="90"/>
      <c r="J45" s="265"/>
      <c r="K45" s="92"/>
      <c r="L45" s="93"/>
      <c r="M45" s="94"/>
      <c r="N45" s="95"/>
      <c r="O45" s="143"/>
      <c r="P45" s="97"/>
    </row>
    <row r="46" spans="1:16" x14ac:dyDescent="0.25">
      <c r="B46" s="78" t="s">
        <v>774</v>
      </c>
      <c r="C46" s="82"/>
      <c r="D46" s="307"/>
      <c r="F46" s="336"/>
      <c r="G46" s="296"/>
      <c r="H46" s="77"/>
      <c r="I46" s="90"/>
      <c r="J46" s="265"/>
      <c r="K46" s="92"/>
      <c r="L46" s="93"/>
      <c r="M46" s="94"/>
      <c r="N46" s="95"/>
      <c r="O46" s="143"/>
      <c r="P46" s="97"/>
    </row>
    <row r="47" spans="1:16" x14ac:dyDescent="0.25">
      <c r="A47" t="s">
        <v>893</v>
      </c>
      <c r="B47" s="82" t="s">
        <v>187</v>
      </c>
      <c r="C47" s="79">
        <f>'Stmt of Revs Exps'!K12</f>
        <v>0</v>
      </c>
      <c r="D47" s="307" t="e">
        <f>C47/C51</f>
        <v>#DIV/0!</v>
      </c>
      <c r="F47" s="336" t="e">
        <f>C47/C8</f>
        <v>#DIV/0!</v>
      </c>
      <c r="G47" s="296" t="e">
        <f>C47/C9</f>
        <v>#DIV/0!</v>
      </c>
      <c r="H47" s="77" t="e">
        <f>C47/C17</f>
        <v>#DIV/0!</v>
      </c>
      <c r="I47" s="90"/>
      <c r="J47" s="265"/>
      <c r="K47" s="92"/>
      <c r="L47" s="93"/>
      <c r="M47" s="94"/>
      <c r="N47" s="95"/>
      <c r="O47" s="213" t="e">
        <f>C47/C26</f>
        <v>#DIV/0!</v>
      </c>
      <c r="P47" s="232" t="e">
        <f>C47/General!E67</f>
        <v>#DIV/0!</v>
      </c>
    </row>
    <row r="48" spans="1:16" x14ac:dyDescent="0.25">
      <c r="A48" t="s">
        <v>896</v>
      </c>
      <c r="B48" s="82" t="s">
        <v>778</v>
      </c>
      <c r="C48" s="101">
        <f>'Stmt of Revs Exps'!K13+'Stmt of Revs Exps'!K15+'Stmt of Revs Exps'!K17</f>
        <v>0</v>
      </c>
      <c r="D48" s="308" t="e">
        <f>C48/C51</f>
        <v>#DIV/0!</v>
      </c>
      <c r="F48" s="336" t="e">
        <f>C48/C8</f>
        <v>#DIV/0!</v>
      </c>
      <c r="G48" s="296" t="e">
        <f>C48/C9</f>
        <v>#DIV/0!</v>
      </c>
      <c r="H48" s="77" t="e">
        <f>C48/C17</f>
        <v>#DIV/0!</v>
      </c>
      <c r="I48" s="90"/>
      <c r="J48" s="265"/>
      <c r="K48" s="92"/>
      <c r="L48" s="93"/>
      <c r="M48" s="94"/>
      <c r="N48" s="95"/>
      <c r="O48" s="143"/>
      <c r="P48" s="97"/>
    </row>
    <row r="49" spans="1:16" x14ac:dyDescent="0.25">
      <c r="A49" t="s">
        <v>898</v>
      </c>
      <c r="B49" s="82" t="s">
        <v>894</v>
      </c>
      <c r="C49" s="216">
        <f>SUM(C47:C48)</f>
        <v>0</v>
      </c>
      <c r="D49" s="307" t="e">
        <f>SUM(D47:D48)</f>
        <v>#DIV/0!</v>
      </c>
      <c r="F49" s="336" t="e">
        <f>C49/C8</f>
        <v>#DIV/0!</v>
      </c>
      <c r="G49" s="296" t="e">
        <f>C49/C9</f>
        <v>#DIV/0!</v>
      </c>
      <c r="H49" s="77" t="e">
        <f>C49/C17</f>
        <v>#DIV/0!</v>
      </c>
      <c r="I49" s="90"/>
      <c r="J49" s="265"/>
      <c r="K49" s="92"/>
      <c r="L49" s="93"/>
      <c r="M49" s="94"/>
      <c r="N49" s="154"/>
      <c r="O49" s="143"/>
      <c r="P49" s="97"/>
    </row>
    <row r="50" spans="1:16" x14ac:dyDescent="0.25">
      <c r="B50" s="82"/>
      <c r="C50" s="216"/>
      <c r="D50" s="307"/>
      <c r="F50" s="336"/>
      <c r="G50" s="296"/>
      <c r="H50" s="77"/>
      <c r="I50" s="90"/>
      <c r="J50" s="265"/>
      <c r="K50" s="92"/>
      <c r="L50" s="93"/>
      <c r="M50" s="94"/>
      <c r="N50" s="95"/>
      <c r="O50" s="143"/>
      <c r="P50" s="97"/>
    </row>
    <row r="51" spans="1:16" x14ac:dyDescent="0.25">
      <c r="A51" t="s">
        <v>902</v>
      </c>
      <c r="B51" s="78" t="s">
        <v>906</v>
      </c>
      <c r="C51" s="218">
        <f>'Stmt of Revs Exps'!K29</f>
        <v>0</v>
      </c>
      <c r="D51" s="307"/>
      <c r="F51" s="257" t="e">
        <f>C51/C8</f>
        <v>#DIV/0!</v>
      </c>
      <c r="G51" s="296" t="e">
        <f>C51/C9</f>
        <v>#DIV/0!</v>
      </c>
      <c r="H51" s="77" t="e">
        <f>C51/C20</f>
        <v>#DIV/0!</v>
      </c>
      <c r="I51" s="90"/>
      <c r="J51" s="265" t="e">
        <f>C51/C14</f>
        <v>#DIV/0!</v>
      </c>
      <c r="K51" s="242" t="e">
        <f>C51/'Cap &amp; Ops Stats'!D38</f>
        <v>#DIV/0!</v>
      </c>
      <c r="L51" s="243" t="e">
        <f>C51/'Cap &amp; Ops Stats'!D39</f>
        <v>#DIV/0!</v>
      </c>
      <c r="M51" s="252" t="e">
        <f>C51/General!C58</f>
        <v>#DIV/0!</v>
      </c>
      <c r="N51" s="244" t="e">
        <f>C51/General!E25</f>
        <v>#DIV/0!</v>
      </c>
      <c r="O51" s="143"/>
      <c r="P51" s="97"/>
    </row>
    <row r="52" spans="1:16" ht="6" customHeight="1" x14ac:dyDescent="0.25">
      <c r="B52" s="106"/>
      <c r="C52" s="106"/>
      <c r="D52" s="308"/>
      <c r="E52" s="72"/>
      <c r="F52" s="117"/>
      <c r="G52" s="298"/>
      <c r="H52" s="118"/>
      <c r="I52" s="109"/>
      <c r="J52" s="269"/>
      <c r="K52" s="119"/>
      <c r="L52" s="120"/>
      <c r="M52" s="121"/>
      <c r="N52" s="122"/>
      <c r="O52" s="145"/>
      <c r="P52" s="124"/>
    </row>
    <row r="53" spans="1:16" x14ac:dyDescent="0.25">
      <c r="B53" s="78" t="s">
        <v>910</v>
      </c>
      <c r="C53" s="82"/>
      <c r="D53" s="307"/>
      <c r="F53" s="81"/>
      <c r="G53" s="296"/>
      <c r="H53" s="77"/>
      <c r="I53" s="90"/>
      <c r="J53" s="265"/>
      <c r="K53" s="92"/>
      <c r="L53" s="93"/>
      <c r="M53" s="94"/>
      <c r="N53" s="95"/>
      <c r="O53" s="143"/>
      <c r="P53" s="97"/>
    </row>
    <row r="54" spans="1:16" ht="6.75" customHeight="1" x14ac:dyDescent="0.25">
      <c r="B54" s="78"/>
      <c r="C54" s="82"/>
      <c r="D54" s="307"/>
      <c r="F54" s="81"/>
      <c r="G54" s="296"/>
      <c r="H54" s="77"/>
      <c r="I54" s="90"/>
      <c r="J54" s="265"/>
      <c r="K54" s="92"/>
      <c r="L54" s="93"/>
      <c r="M54" s="94"/>
      <c r="N54" s="95"/>
      <c r="O54" s="143"/>
      <c r="P54" s="97"/>
    </row>
    <row r="55" spans="1:16" x14ac:dyDescent="0.25">
      <c r="A55" t="s">
        <v>904</v>
      </c>
      <c r="B55" s="116" t="s">
        <v>912</v>
      </c>
      <c r="C55" s="665">
        <f>'Cap &amp; Ops Stats'!D46</f>
        <v>0</v>
      </c>
      <c r="D55" s="307" t="e">
        <f>C55/C63</f>
        <v>#DIV/0!</v>
      </c>
      <c r="F55" s="336" t="e">
        <f>C55/C8</f>
        <v>#DIV/0!</v>
      </c>
      <c r="G55" s="296" t="e">
        <f>C55/C9</f>
        <v>#DIV/0!</v>
      </c>
      <c r="H55" s="77" t="e">
        <f>C55/C20</f>
        <v>#DIV/0!</v>
      </c>
      <c r="I55" s="90" t="e">
        <f>C55/C24</f>
        <v>#DIV/0!</v>
      </c>
      <c r="J55" s="265" t="e">
        <f>C55/C14</f>
        <v>#DIV/0!</v>
      </c>
      <c r="K55" s="229" t="e">
        <f>C55/'Cap &amp; Ops Stats'!D38</f>
        <v>#DIV/0!</v>
      </c>
      <c r="L55" s="230" t="e">
        <f>C55/'Cap &amp; Ops Stats'!D39</f>
        <v>#DIV/0!</v>
      </c>
      <c r="M55" s="231" t="e">
        <f>C55/General!C58</f>
        <v>#DIV/0!</v>
      </c>
      <c r="N55" s="85" t="e">
        <f>C55/General!E25</f>
        <v>#DIV/0!</v>
      </c>
      <c r="O55" s="143"/>
      <c r="P55" s="97"/>
    </row>
    <row r="56" spans="1:16" x14ac:dyDescent="0.25">
      <c r="A56" t="s">
        <v>905</v>
      </c>
      <c r="B56" s="116" t="s">
        <v>914</v>
      </c>
      <c r="C56" s="79">
        <f>'Detailed Exps'!E12</f>
        <v>0</v>
      </c>
      <c r="D56" s="307" t="e">
        <f>C56/C63</f>
        <v>#DIV/0!</v>
      </c>
      <c r="F56" s="336" t="e">
        <f>C56/C8</f>
        <v>#DIV/0!</v>
      </c>
      <c r="G56" s="296" t="e">
        <f>C56/C9</f>
        <v>#DIV/0!</v>
      </c>
      <c r="H56" s="77" t="e">
        <f>C56/C20</f>
        <v>#DIV/0!</v>
      </c>
      <c r="I56" s="90" t="e">
        <f>C56/C24</f>
        <v>#DIV/0!</v>
      </c>
      <c r="J56" s="265" t="e">
        <f>C56/C14</f>
        <v>#DIV/0!</v>
      </c>
      <c r="K56" s="151"/>
      <c r="L56" s="93"/>
      <c r="M56" s="231" t="e">
        <f>C56/General!C58</f>
        <v>#DIV/0!</v>
      </c>
      <c r="N56" s="85" t="e">
        <f>C56/General!E25</f>
        <v>#DIV/0!</v>
      </c>
      <c r="O56" s="143"/>
      <c r="P56" s="97"/>
    </row>
    <row r="57" spans="1:16" x14ac:dyDescent="0.25">
      <c r="A57" t="s">
        <v>907</v>
      </c>
      <c r="B57" s="116" t="s">
        <v>123</v>
      </c>
      <c r="C57" s="79">
        <f>'Detailed Exps'!E34</f>
        <v>0</v>
      </c>
      <c r="D57" s="307" t="e">
        <f>C57/C63</f>
        <v>#DIV/0!</v>
      </c>
      <c r="F57" s="336" t="e">
        <f>C57/C8</f>
        <v>#DIV/0!</v>
      </c>
      <c r="G57" s="296" t="e">
        <f>C57/C9</f>
        <v>#DIV/0!</v>
      </c>
      <c r="H57" s="77" t="e">
        <f>C57/C20</f>
        <v>#DIV/0!</v>
      </c>
      <c r="I57" s="90" t="e">
        <f>C57/C26</f>
        <v>#DIV/0!</v>
      </c>
      <c r="J57" s="265" t="e">
        <f>C57/C14</f>
        <v>#DIV/0!</v>
      </c>
      <c r="K57" s="151"/>
      <c r="L57" s="93"/>
      <c r="M57" s="231" t="e">
        <f>C57/General!C58</f>
        <v>#DIV/0!</v>
      </c>
      <c r="N57" s="85" t="e">
        <f>C57/General!E25</f>
        <v>#DIV/0!</v>
      </c>
      <c r="O57" s="143"/>
      <c r="P57" s="97"/>
    </row>
    <row r="58" spans="1:16" x14ac:dyDescent="0.25">
      <c r="A58" t="s">
        <v>908</v>
      </c>
      <c r="B58" s="116" t="s">
        <v>125</v>
      </c>
      <c r="C58" s="79">
        <f>'Detailed Exps'!E16</f>
        <v>0</v>
      </c>
      <c r="D58" s="307" t="e">
        <f>C58/C63</f>
        <v>#DIV/0!</v>
      </c>
      <c r="F58" s="336" t="e">
        <f>C58/C8</f>
        <v>#DIV/0!</v>
      </c>
      <c r="G58" s="296" t="e">
        <f>C58/C9</f>
        <v>#DIV/0!</v>
      </c>
      <c r="H58" s="77" t="e">
        <f>C58/C17</f>
        <v>#DIV/0!</v>
      </c>
      <c r="I58" s="90"/>
      <c r="J58" s="265"/>
      <c r="K58" s="92"/>
      <c r="L58" s="93"/>
      <c r="M58" s="94"/>
      <c r="N58" s="95"/>
      <c r="O58" s="213" t="e">
        <f>C58/C26</f>
        <v>#DIV/0!</v>
      </c>
      <c r="P58" s="232" t="e">
        <f>C58/General!E67</f>
        <v>#DIV/0!</v>
      </c>
    </row>
    <row r="59" spans="1:16" x14ac:dyDescent="0.25">
      <c r="A59" t="s">
        <v>397</v>
      </c>
      <c r="B59" s="116" t="s">
        <v>127</v>
      </c>
      <c r="C59" s="79">
        <f>'Detailed Exps'!E11</f>
        <v>0</v>
      </c>
      <c r="D59" s="307" t="e">
        <f>C59/C63</f>
        <v>#DIV/0!</v>
      </c>
      <c r="F59" s="336" t="e">
        <f>C59/C8</f>
        <v>#DIV/0!</v>
      </c>
      <c r="G59" s="296" t="e">
        <f>C59/C9</f>
        <v>#DIV/0!</v>
      </c>
      <c r="H59" s="77" t="e">
        <f>C59/C17</f>
        <v>#DIV/0!</v>
      </c>
      <c r="I59" s="90"/>
      <c r="J59" s="265"/>
      <c r="K59" s="92"/>
      <c r="L59" s="93"/>
      <c r="M59" s="94"/>
      <c r="N59" s="95"/>
      <c r="O59" s="213" t="e">
        <f>C59/C26</f>
        <v>#DIV/0!</v>
      </c>
      <c r="P59" s="232" t="e">
        <f>C59/General!E67</f>
        <v>#DIV/0!</v>
      </c>
    </row>
    <row r="60" spans="1:16" x14ac:dyDescent="0.25">
      <c r="A60" t="s">
        <v>911</v>
      </c>
      <c r="B60" s="116" t="s">
        <v>129</v>
      </c>
      <c r="C60" s="79">
        <f>'Detailed Exps'!E15</f>
        <v>0</v>
      </c>
      <c r="D60" s="307" t="e">
        <f>C60/C63</f>
        <v>#DIV/0!</v>
      </c>
      <c r="F60" s="336" t="e">
        <f>C60/C8</f>
        <v>#DIV/0!</v>
      </c>
      <c r="G60" s="296" t="e">
        <f>C60/C9</f>
        <v>#DIV/0!</v>
      </c>
      <c r="H60" s="77" t="e">
        <f>C60/C17</f>
        <v>#DIV/0!</v>
      </c>
      <c r="I60" s="90"/>
      <c r="J60" s="265" t="e">
        <f>C60/C14</f>
        <v>#DIV/0!</v>
      </c>
      <c r="K60" s="92"/>
      <c r="L60" s="93"/>
      <c r="M60" s="94"/>
      <c r="N60" s="95"/>
      <c r="O60" s="143"/>
      <c r="P60" s="97"/>
    </row>
    <row r="61" spans="1:16" x14ac:dyDescent="0.25">
      <c r="A61" t="s">
        <v>913</v>
      </c>
      <c r="B61" s="116" t="s">
        <v>131</v>
      </c>
      <c r="C61" s="79">
        <f>'Detailed Exps'!E17</f>
        <v>0</v>
      </c>
      <c r="D61" s="307" t="e">
        <f>C61/C63</f>
        <v>#DIV/0!</v>
      </c>
      <c r="F61" s="336" t="e">
        <f>C61/C8</f>
        <v>#DIV/0!</v>
      </c>
      <c r="G61" s="296" t="e">
        <f>C61/C9</f>
        <v>#DIV/0!</v>
      </c>
      <c r="H61" s="77" t="e">
        <f>C61/C20</f>
        <v>#DIV/0!</v>
      </c>
      <c r="I61" s="90" t="e">
        <f>C61/C24</f>
        <v>#DIV/0!</v>
      </c>
      <c r="J61" s="265"/>
      <c r="K61" s="229" t="e">
        <f>C61/'Cap &amp; Ops Stats'!D38</f>
        <v>#DIV/0!</v>
      </c>
      <c r="L61" s="230" t="e">
        <f>C61/'Cap &amp; Ops Stats'!D39</f>
        <v>#DIV/0!</v>
      </c>
      <c r="M61" s="231" t="e">
        <f>C61/General!C58</f>
        <v>#DIV/0!</v>
      </c>
      <c r="N61" s="95"/>
      <c r="O61" s="143"/>
      <c r="P61" s="97"/>
    </row>
    <row r="62" spans="1:16" x14ac:dyDescent="0.25">
      <c r="A62" t="s">
        <v>915</v>
      </c>
      <c r="B62" s="116" t="s">
        <v>133</v>
      </c>
      <c r="C62" s="101">
        <f>'Detailed Exps'!E18+'Detailed Exps'!E19+'Detailed Exps'!E14</f>
        <v>0</v>
      </c>
      <c r="D62" s="308" t="e">
        <f>C62/C63</f>
        <v>#DIV/0!</v>
      </c>
      <c r="F62" s="336" t="e">
        <f>C62/C8</f>
        <v>#DIV/0!</v>
      </c>
      <c r="G62" s="296" t="e">
        <f>C62/C9</f>
        <v>#DIV/0!</v>
      </c>
      <c r="H62" s="77" t="e">
        <f>C62/C20</f>
        <v>#DIV/0!</v>
      </c>
      <c r="I62" s="90" t="e">
        <f>C62/C24</f>
        <v>#DIV/0!</v>
      </c>
      <c r="J62" s="265"/>
      <c r="K62" s="92"/>
      <c r="L62" s="93"/>
      <c r="M62" s="94"/>
      <c r="N62" s="95"/>
      <c r="O62" s="143"/>
      <c r="P62" s="97"/>
    </row>
    <row r="63" spans="1:16" x14ac:dyDescent="0.25">
      <c r="A63" t="s">
        <v>124</v>
      </c>
      <c r="B63" s="78" t="s">
        <v>134</v>
      </c>
      <c r="C63" s="247">
        <f>SUM(C55:C62)</f>
        <v>0</v>
      </c>
      <c r="D63" s="307"/>
      <c r="F63" s="336" t="e">
        <f>C63/C8</f>
        <v>#DIV/0!</v>
      </c>
      <c r="G63" s="296" t="e">
        <f>C63/C9</f>
        <v>#DIV/0!</v>
      </c>
      <c r="H63" s="77" t="e">
        <f>C63/C20</f>
        <v>#DIV/0!</v>
      </c>
      <c r="I63" s="90"/>
      <c r="J63" s="265" t="e">
        <f>C63/C14</f>
        <v>#DIV/0!</v>
      </c>
      <c r="K63" s="229" t="e">
        <f>C63/'Cap &amp; Ops Stats'!D38</f>
        <v>#DIV/0!</v>
      </c>
      <c r="L63" s="230" t="e">
        <f>C63/'Cap &amp; Ops Stats'!D39</f>
        <v>#DIV/0!</v>
      </c>
      <c r="M63" s="231" t="e">
        <f>C63/General!C58</f>
        <v>#DIV/0!</v>
      </c>
      <c r="N63" s="85" t="e">
        <f>C63/General!E25</f>
        <v>#DIV/0!</v>
      </c>
      <c r="O63" s="143"/>
      <c r="P63" s="97"/>
    </row>
    <row r="64" spans="1:16" ht="6" customHeight="1" x14ac:dyDescent="0.25">
      <c r="B64" s="82"/>
      <c r="C64" s="82"/>
      <c r="D64" s="307"/>
      <c r="F64" s="81"/>
      <c r="G64" s="296"/>
      <c r="H64" s="77"/>
      <c r="I64" s="90"/>
      <c r="J64" s="265"/>
      <c r="K64" s="92"/>
      <c r="L64" s="93"/>
      <c r="M64" s="94"/>
      <c r="N64" s="95"/>
      <c r="O64" s="143"/>
      <c r="P64" s="97"/>
    </row>
    <row r="65" spans="1:16" x14ac:dyDescent="0.25">
      <c r="A65" t="s">
        <v>126</v>
      </c>
      <c r="B65" s="144" t="s">
        <v>809</v>
      </c>
      <c r="C65" s="248">
        <f>C51-C63</f>
        <v>0</v>
      </c>
      <c r="D65" s="308"/>
      <c r="F65" s="258" t="e">
        <f>C65/C8</f>
        <v>#DIV/0!</v>
      </c>
      <c r="G65" s="297" t="e">
        <f>C65/C9</f>
        <v>#DIV/0!</v>
      </c>
      <c r="H65" s="118" t="e">
        <f>C65/C20</f>
        <v>#DIV/0!</v>
      </c>
      <c r="I65" s="109"/>
      <c r="J65" s="269" t="e">
        <f>C65/C14</f>
        <v>#DIV/0!</v>
      </c>
      <c r="K65" s="253" t="e">
        <f>C65/'Cap &amp; Ops Stats'!D38</f>
        <v>#DIV/0!</v>
      </c>
      <c r="L65" s="254" t="e">
        <f>C65/'Cap &amp; Ops Stats'!D39</f>
        <v>#DIV/0!</v>
      </c>
      <c r="M65" s="255" t="e">
        <f>C65/General!C58</f>
        <v>#DIV/0!</v>
      </c>
      <c r="N65" s="244" t="e">
        <f>C65/General!E25</f>
        <v>#DIV/0!</v>
      </c>
      <c r="O65" s="143"/>
      <c r="P65" s="97"/>
    </row>
    <row r="66" spans="1:16" x14ac:dyDescent="0.25">
      <c r="D66" s="305"/>
      <c r="H66" s="72"/>
      <c r="I66" s="72"/>
      <c r="J66" s="263"/>
      <c r="K66" s="72"/>
      <c r="L66" s="72"/>
      <c r="M66" s="72"/>
      <c r="N66" s="127"/>
      <c r="O66" s="127"/>
      <c r="P66" s="249"/>
    </row>
    <row r="67" spans="1:16" x14ac:dyDescent="0.25">
      <c r="B67" s="73" t="s">
        <v>8</v>
      </c>
      <c r="C67" s="131"/>
      <c r="D67" s="306"/>
      <c r="F67" s="358"/>
      <c r="G67" s="295"/>
      <c r="H67" s="136"/>
      <c r="I67" s="90"/>
      <c r="J67" s="265"/>
      <c r="K67" s="137"/>
      <c r="L67" s="168"/>
      <c r="M67" s="94"/>
      <c r="N67" s="95"/>
      <c r="O67" s="96"/>
      <c r="P67" s="97"/>
    </row>
    <row r="68" spans="1:16" x14ac:dyDescent="0.25">
      <c r="B68" s="78"/>
      <c r="C68" s="82"/>
      <c r="D68" s="307"/>
      <c r="F68" s="336"/>
      <c r="G68" s="296"/>
      <c r="H68" s="77"/>
      <c r="I68" s="90"/>
      <c r="J68" s="265"/>
      <c r="K68" s="92"/>
      <c r="L68" s="168"/>
      <c r="M68" s="94"/>
      <c r="N68" s="95"/>
      <c r="O68" s="96"/>
      <c r="P68" s="97"/>
    </row>
    <row r="69" spans="1:16" x14ac:dyDescent="0.25">
      <c r="B69" s="78" t="s">
        <v>135</v>
      </c>
      <c r="C69" s="82"/>
      <c r="D69" s="307"/>
      <c r="F69" s="336"/>
      <c r="G69" s="296"/>
      <c r="H69" s="77"/>
      <c r="I69" s="90"/>
      <c r="J69" s="265"/>
      <c r="K69" s="92"/>
      <c r="L69" s="168"/>
      <c r="M69" s="94"/>
      <c r="N69" s="95"/>
      <c r="O69" s="96"/>
      <c r="P69" s="97"/>
    </row>
    <row r="70" spans="1:16" x14ac:dyDescent="0.25">
      <c r="A70" t="s">
        <v>843</v>
      </c>
      <c r="B70" s="116" t="s">
        <v>912</v>
      </c>
      <c r="C70" s="79">
        <f>'Detailed Exps'!E46</f>
        <v>0</v>
      </c>
      <c r="D70" s="307" t="e">
        <f>C70/C73</f>
        <v>#DIV/0!</v>
      </c>
      <c r="F70" s="336" t="e">
        <f>C70/C8</f>
        <v>#DIV/0!</v>
      </c>
      <c r="G70" s="296" t="e">
        <f>C70/C9</f>
        <v>#DIV/0!</v>
      </c>
      <c r="H70" s="77" t="e">
        <f>C70/C17</f>
        <v>#DIV/0!</v>
      </c>
      <c r="I70" s="90"/>
      <c r="J70" s="265" t="e">
        <f>C70/C12</f>
        <v>#DIV/0!</v>
      </c>
      <c r="K70" s="92"/>
      <c r="L70" s="168"/>
      <c r="M70" s="231" t="e">
        <f>C70/General!C58</f>
        <v>#DIV/0!</v>
      </c>
      <c r="N70" s="95"/>
      <c r="O70" s="96"/>
      <c r="P70" s="97"/>
    </row>
    <row r="71" spans="1:16" x14ac:dyDescent="0.25">
      <c r="A71" t="s">
        <v>844</v>
      </c>
      <c r="B71" s="116" t="s">
        <v>136</v>
      </c>
      <c r="C71" s="79">
        <f>'Detailed Exps'!E47</f>
        <v>0</v>
      </c>
      <c r="D71" s="307" t="e">
        <f>C71/C73</f>
        <v>#DIV/0!</v>
      </c>
      <c r="F71" s="336" t="e">
        <f>C71/C8</f>
        <v>#DIV/0!</v>
      </c>
      <c r="G71" s="296" t="e">
        <f>C71/C9</f>
        <v>#DIV/0!</v>
      </c>
      <c r="H71" s="77" t="e">
        <f>C71/C17</f>
        <v>#DIV/0!</v>
      </c>
      <c r="I71" s="90"/>
      <c r="J71" s="265" t="e">
        <f>C71/C12</f>
        <v>#DIV/0!</v>
      </c>
      <c r="K71" s="92"/>
      <c r="L71" s="168"/>
      <c r="M71" s="231" t="e">
        <f>C71/General!C58</f>
        <v>#DIV/0!</v>
      </c>
      <c r="N71" s="95"/>
      <c r="O71" s="96"/>
      <c r="P71" s="97"/>
    </row>
    <row r="72" spans="1:16" x14ac:dyDescent="0.25">
      <c r="A72" t="s">
        <v>845</v>
      </c>
      <c r="B72" s="116" t="s">
        <v>137</v>
      </c>
      <c r="C72" s="101">
        <f>'Detailed Exps'!E45</f>
        <v>0</v>
      </c>
      <c r="D72" s="308" t="e">
        <f>C72/C73</f>
        <v>#DIV/0!</v>
      </c>
      <c r="F72" s="336" t="e">
        <f>C72/C8</f>
        <v>#DIV/0!</v>
      </c>
      <c r="G72" s="296" t="e">
        <f>C72/C9</f>
        <v>#DIV/0!</v>
      </c>
      <c r="H72" s="77" t="e">
        <f>C72/C17</f>
        <v>#DIV/0!</v>
      </c>
      <c r="I72" s="90"/>
      <c r="J72" s="265" t="e">
        <f>C72/C12</f>
        <v>#DIV/0!</v>
      </c>
      <c r="K72" s="92"/>
      <c r="L72" s="168"/>
      <c r="M72" s="231" t="e">
        <f>C72/General!C58</f>
        <v>#DIV/0!</v>
      </c>
      <c r="N72" s="95"/>
      <c r="O72" s="96"/>
      <c r="P72" s="97"/>
    </row>
    <row r="73" spans="1:16" x14ac:dyDescent="0.25">
      <c r="A73" t="s">
        <v>152</v>
      </c>
      <c r="B73" s="78" t="s">
        <v>138</v>
      </c>
      <c r="C73" s="216">
        <f>SUM(C70:C72)</f>
        <v>0</v>
      </c>
      <c r="D73" s="307"/>
      <c r="F73" s="336" t="e">
        <f>C73/C8</f>
        <v>#DIV/0!</v>
      </c>
      <c r="G73" s="296" t="e">
        <f>C73/C9</f>
        <v>#DIV/0!</v>
      </c>
      <c r="H73" s="77" t="e">
        <f>C73/C17</f>
        <v>#DIV/0!</v>
      </c>
      <c r="I73" s="90"/>
      <c r="J73" s="265" t="e">
        <f>C73/C12</f>
        <v>#DIV/0!</v>
      </c>
      <c r="K73" s="238" t="e">
        <f>C73/'Cap &amp; Ops Stats'!D38</f>
        <v>#DIV/0!</v>
      </c>
      <c r="L73" s="239" t="e">
        <f>C73/'Cap &amp; Ops Stats'!D39</f>
        <v>#DIV/0!</v>
      </c>
      <c r="M73" s="240" t="e">
        <f>C73/General!C58</f>
        <v>#DIV/0!</v>
      </c>
      <c r="N73" s="95"/>
      <c r="O73" s="96"/>
      <c r="P73" s="97"/>
    </row>
    <row r="74" spans="1:16" ht="6.75" customHeight="1" x14ac:dyDescent="0.25">
      <c r="B74" s="78"/>
      <c r="C74" s="216"/>
      <c r="D74" s="307"/>
      <c r="F74" s="336"/>
      <c r="G74" s="296"/>
      <c r="H74" s="77"/>
      <c r="I74" s="90"/>
      <c r="J74" s="265"/>
      <c r="K74" s="92"/>
      <c r="L74" s="168"/>
      <c r="M74" s="153"/>
      <c r="N74" s="95"/>
      <c r="O74" s="96"/>
      <c r="P74" s="97"/>
    </row>
    <row r="75" spans="1:16" x14ac:dyDescent="0.25">
      <c r="A75" t="s">
        <v>153</v>
      </c>
      <c r="B75" s="78" t="s">
        <v>691</v>
      </c>
      <c r="C75" s="79">
        <f>'Stmt of Revs Exps'!K34</f>
        <v>0</v>
      </c>
      <c r="D75" s="307" t="e">
        <f>C75/C63</f>
        <v>#DIV/0!</v>
      </c>
      <c r="F75" s="336" t="e">
        <f>C75/C8</f>
        <v>#DIV/0!</v>
      </c>
      <c r="G75" s="296" t="e">
        <f>C75/C9</f>
        <v>#DIV/0!</v>
      </c>
      <c r="H75" s="77"/>
      <c r="I75" s="90"/>
      <c r="J75" s="265"/>
      <c r="K75" s="92"/>
      <c r="L75" s="168"/>
      <c r="M75" s="153"/>
      <c r="N75" s="95"/>
      <c r="O75" s="96"/>
      <c r="P75" s="97"/>
    </row>
    <row r="76" spans="1:16" x14ac:dyDescent="0.25">
      <c r="A76" t="s">
        <v>160</v>
      </c>
      <c r="B76" s="78" t="s">
        <v>692</v>
      </c>
      <c r="C76" s="79">
        <f>'Stmt of Revs Exps'!K37</f>
        <v>0</v>
      </c>
      <c r="D76" s="307" t="e">
        <f>C76/C63</f>
        <v>#DIV/0!</v>
      </c>
      <c r="F76" s="336" t="e">
        <f>C76/C8</f>
        <v>#DIV/0!</v>
      </c>
      <c r="G76" s="296" t="e">
        <f>C76/C9</f>
        <v>#DIV/0!</v>
      </c>
      <c r="H76" s="77" t="e">
        <f>C76/C20</f>
        <v>#DIV/0!</v>
      </c>
      <c r="I76" s="90" t="e">
        <f>C76/C24</f>
        <v>#DIV/0!</v>
      </c>
      <c r="J76" s="265" t="e">
        <f>C76/C14</f>
        <v>#DIV/0!</v>
      </c>
      <c r="K76" s="229" t="e">
        <f>C76/'Cap &amp; Ops Stats'!D38</f>
        <v>#DIV/0!</v>
      </c>
      <c r="L76" s="230" t="e">
        <f>C76/'Cap &amp; Ops Stats'!D39</f>
        <v>#DIV/0!</v>
      </c>
      <c r="M76" s="231" t="e">
        <f>C76/General!C58</f>
        <v>#DIV/0!</v>
      </c>
      <c r="N76" s="85" t="e">
        <f>C76/General!E25</f>
        <v>#DIV/0!</v>
      </c>
      <c r="O76" s="96"/>
      <c r="P76" s="97"/>
    </row>
    <row r="77" spans="1:16" x14ac:dyDescent="0.25">
      <c r="A77" t="s">
        <v>161</v>
      </c>
      <c r="B77" s="78" t="s">
        <v>693</v>
      </c>
      <c r="C77" s="79">
        <f>'Stmt of Revs Exps'!K35</f>
        <v>0</v>
      </c>
      <c r="D77" s="307" t="e">
        <f>C77/C63</f>
        <v>#DIV/0!</v>
      </c>
      <c r="F77" s="336" t="e">
        <f>C77/C8</f>
        <v>#DIV/0!</v>
      </c>
      <c r="G77" s="296" t="e">
        <f>C77/C9</f>
        <v>#DIV/0!</v>
      </c>
      <c r="H77" s="77" t="e">
        <f>C77/C20</f>
        <v>#DIV/0!</v>
      </c>
      <c r="I77" s="90" t="e">
        <f>C77/C24</f>
        <v>#DIV/0!</v>
      </c>
      <c r="J77" s="265" t="e">
        <f>C77/C14</f>
        <v>#DIV/0!</v>
      </c>
      <c r="K77" s="229" t="e">
        <f>C77/'Cap &amp; Ops Stats'!D38</f>
        <v>#DIV/0!</v>
      </c>
      <c r="L77" s="230" t="e">
        <f>C77/'Cap &amp; Ops Stats'!D39</f>
        <v>#DIV/0!</v>
      </c>
      <c r="M77" s="231" t="e">
        <f>C77/General!C58</f>
        <v>#DIV/0!</v>
      </c>
      <c r="N77" s="85" t="e">
        <f>C77/General!E25</f>
        <v>#DIV/0!</v>
      </c>
      <c r="O77" s="96"/>
      <c r="P77" s="97"/>
    </row>
    <row r="78" spans="1:16" x14ac:dyDescent="0.25">
      <c r="A78" t="s">
        <v>419</v>
      </c>
      <c r="B78" s="78" t="s">
        <v>694</v>
      </c>
      <c r="C78" s="79">
        <f>'Stmt of Revs Exps'!K36</f>
        <v>0</v>
      </c>
      <c r="D78" s="307" t="e">
        <f>C78/C63</f>
        <v>#DIV/0!</v>
      </c>
      <c r="F78" s="336" t="e">
        <f>C78/C8</f>
        <v>#DIV/0!</v>
      </c>
      <c r="G78" s="296" t="e">
        <f>C78/C9</f>
        <v>#DIV/0!</v>
      </c>
      <c r="H78" s="77" t="e">
        <f>C78/C20</f>
        <v>#DIV/0!</v>
      </c>
      <c r="I78" s="90" t="e">
        <f>C78/C24</f>
        <v>#DIV/0!</v>
      </c>
      <c r="J78" s="265" t="e">
        <f>C78/C14</f>
        <v>#DIV/0!</v>
      </c>
      <c r="K78" s="229" t="e">
        <f>C78/'Cap &amp; Ops Stats'!D38</f>
        <v>#DIV/0!</v>
      </c>
      <c r="L78" s="230" t="e">
        <f>C78/'Cap &amp; Ops Stats'!D39</f>
        <v>#DIV/0!</v>
      </c>
      <c r="M78" s="231" t="e">
        <f>C78/General!C58</f>
        <v>#DIV/0!</v>
      </c>
      <c r="N78" s="85" t="e">
        <f>C78/General!E25</f>
        <v>#DIV/0!</v>
      </c>
      <c r="O78" s="96"/>
      <c r="P78" s="97"/>
    </row>
    <row r="79" spans="1:16" x14ac:dyDescent="0.25">
      <c r="A79" t="s">
        <v>246</v>
      </c>
      <c r="B79" s="144" t="s">
        <v>695</v>
      </c>
      <c r="C79" s="101">
        <f>'Stmt of Revs Exps'!K39</f>
        <v>0</v>
      </c>
      <c r="D79" s="308" t="e">
        <f>C79/C63</f>
        <v>#DIV/0!</v>
      </c>
      <c r="F79" s="339" t="e">
        <f>C79/C8</f>
        <v>#DIV/0!</v>
      </c>
      <c r="G79" s="297" t="e">
        <f>C79/C9</f>
        <v>#DIV/0!</v>
      </c>
      <c r="H79" s="77" t="e">
        <f>C79/C20</f>
        <v>#DIV/0!</v>
      </c>
      <c r="I79" s="90" t="e">
        <f>C79/C24</f>
        <v>#DIV/0!</v>
      </c>
      <c r="J79" s="269" t="e">
        <f>C79/C14</f>
        <v>#DIV/0!</v>
      </c>
      <c r="K79" s="233" t="e">
        <f>C79/'Cap &amp; Ops Stats'!D38</f>
        <v>#DIV/0!</v>
      </c>
      <c r="L79" s="234" t="e">
        <f>C79/'Cap &amp; Ops Stats'!D39</f>
        <v>#DIV/0!</v>
      </c>
      <c r="M79" s="235" t="e">
        <f>C79/General!C58</f>
        <v>#DIV/0!</v>
      </c>
      <c r="N79" s="236" t="e">
        <f>C79/General!E25</f>
        <v>#DIV/0!</v>
      </c>
      <c r="O79" s="123"/>
      <c r="P79" s="124"/>
    </row>
    <row r="80" spans="1:16" x14ac:dyDescent="0.25">
      <c r="B80" s="1"/>
      <c r="D80" s="305"/>
      <c r="H80" s="127"/>
      <c r="I80" s="127"/>
      <c r="P80" s="224"/>
    </row>
    <row r="81" spans="1:16" x14ac:dyDescent="0.25">
      <c r="B81" s="146" t="s">
        <v>139</v>
      </c>
      <c r="C81" s="131"/>
      <c r="D81" s="306"/>
      <c r="F81" s="358"/>
      <c r="G81" s="295"/>
      <c r="H81" s="136"/>
      <c r="I81" s="90"/>
      <c r="J81" s="276"/>
      <c r="K81" s="137"/>
      <c r="L81" s="138"/>
      <c r="M81" s="226"/>
      <c r="N81" s="226"/>
      <c r="O81" s="214"/>
      <c r="P81" s="142"/>
    </row>
    <row r="82" spans="1:16" x14ac:dyDescent="0.25">
      <c r="B82" s="147"/>
      <c r="C82" s="82"/>
      <c r="D82" s="307"/>
      <c r="F82" s="336"/>
      <c r="G82" s="296"/>
      <c r="H82" s="77"/>
      <c r="I82" s="90"/>
      <c r="J82" s="265"/>
      <c r="K82" s="92"/>
      <c r="L82" s="93"/>
      <c r="M82" s="227"/>
      <c r="N82" s="227"/>
      <c r="O82" s="143"/>
      <c r="P82" s="97"/>
    </row>
    <row r="83" spans="1:16" x14ac:dyDescent="0.25">
      <c r="A83" t="s">
        <v>162</v>
      </c>
      <c r="B83" s="82" t="s">
        <v>140</v>
      </c>
      <c r="C83" s="79">
        <f>Debt!K9</f>
        <v>0</v>
      </c>
      <c r="D83" s="307"/>
      <c r="F83" s="336" t="e">
        <f>C83/C8</f>
        <v>#DIV/0!</v>
      </c>
      <c r="G83" s="296" t="e">
        <f>C83/C9</f>
        <v>#DIV/0!</v>
      </c>
      <c r="H83" s="77" t="e">
        <f>C83/C20</f>
        <v>#DIV/0!</v>
      </c>
      <c r="I83" s="90" t="e">
        <f>C83/C24</f>
        <v>#DIV/0!</v>
      </c>
      <c r="J83" s="265" t="e">
        <f>C83/C14</f>
        <v>#DIV/0!</v>
      </c>
      <c r="K83" s="229" t="e">
        <f>C83/'Cap &amp; Ops Stats'!D38</f>
        <v>#DIV/0!</v>
      </c>
      <c r="L83" s="230" t="e">
        <f>C83/'Cap &amp; Ops Stats'!D39</f>
        <v>#DIV/0!</v>
      </c>
      <c r="M83" s="231" t="e">
        <f>C83/General!C58</f>
        <v>#DIV/0!</v>
      </c>
      <c r="N83" s="154"/>
      <c r="O83" s="143"/>
      <c r="P83" s="97"/>
    </row>
    <row r="84" spans="1:16" x14ac:dyDescent="0.25">
      <c r="A84" t="s">
        <v>175</v>
      </c>
      <c r="B84" s="78" t="s">
        <v>141</v>
      </c>
      <c r="C84" s="216">
        <f>Debt!K10</f>
        <v>0</v>
      </c>
      <c r="D84" s="307"/>
      <c r="F84" s="336" t="e">
        <f>C84/C8</f>
        <v>#DIV/0!</v>
      </c>
      <c r="G84" s="296" t="e">
        <f>C84/C9</f>
        <v>#DIV/0!</v>
      </c>
      <c r="H84" s="77" t="e">
        <f>C84/C20</f>
        <v>#DIV/0!</v>
      </c>
      <c r="I84" s="90" t="e">
        <f>C84/C24</f>
        <v>#DIV/0!</v>
      </c>
      <c r="J84" s="265" t="e">
        <f>C84/C14</f>
        <v>#DIV/0!</v>
      </c>
      <c r="K84" s="238" t="e">
        <f>C84/'Cap &amp; Ops Stats'!D38</f>
        <v>#DIV/0!</v>
      </c>
      <c r="L84" s="239" t="e">
        <f>C84/'Cap &amp; Ops Stats'!D39</f>
        <v>#DIV/0!</v>
      </c>
      <c r="M84" s="240" t="e">
        <f>C84/General!C58</f>
        <v>#DIV/0!</v>
      </c>
      <c r="N84" s="227"/>
      <c r="O84" s="143"/>
      <c r="P84" s="97"/>
    </row>
    <row r="85" spans="1:16" x14ac:dyDescent="0.25">
      <c r="B85" s="82"/>
      <c r="C85" s="82"/>
      <c r="D85" s="307"/>
      <c r="F85" s="336"/>
      <c r="G85" s="296"/>
      <c r="H85" s="77"/>
      <c r="I85" s="90"/>
      <c r="J85" s="265"/>
      <c r="K85" s="92"/>
      <c r="L85" s="93"/>
      <c r="M85" s="227"/>
      <c r="N85" s="227"/>
      <c r="O85" s="143"/>
      <c r="P85" s="97"/>
    </row>
    <row r="86" spans="1:16" x14ac:dyDescent="0.25">
      <c r="B86" s="78" t="s">
        <v>142</v>
      </c>
      <c r="C86" s="82"/>
      <c r="D86" s="307"/>
      <c r="F86" s="336"/>
      <c r="G86" s="296"/>
      <c r="H86" s="77"/>
      <c r="I86" s="90"/>
      <c r="J86" s="265"/>
      <c r="K86" s="92"/>
      <c r="L86" s="93"/>
      <c r="M86" s="227"/>
      <c r="N86" s="227"/>
      <c r="O86" s="143"/>
      <c r="P86" s="97"/>
    </row>
    <row r="87" spans="1:16" x14ac:dyDescent="0.25">
      <c r="A87" s="19" t="s">
        <v>988</v>
      </c>
      <c r="B87" s="116" t="s">
        <v>95</v>
      </c>
      <c r="C87" s="79">
        <f>Debt!K18</f>
        <v>0</v>
      </c>
      <c r="D87" s="307"/>
      <c r="F87" s="336" t="e">
        <f>C87/C8</f>
        <v>#DIV/0!</v>
      </c>
      <c r="G87" s="296" t="e">
        <f>C87/C9</f>
        <v>#DIV/0!</v>
      </c>
      <c r="H87" s="77" t="e">
        <f>C87/C20</f>
        <v>#DIV/0!</v>
      </c>
      <c r="I87" s="90" t="e">
        <f>C87/C24</f>
        <v>#DIV/0!</v>
      </c>
      <c r="J87" s="265" t="e">
        <f>C87/C14</f>
        <v>#DIV/0!</v>
      </c>
      <c r="K87" s="229" t="e">
        <f>C87/'Cap &amp; Ops Stats'!D38</f>
        <v>#DIV/0!</v>
      </c>
      <c r="L87" s="230" t="e">
        <f>C87/'Cap &amp; Ops Stats'!D39</f>
        <v>#DIV/0!</v>
      </c>
      <c r="M87" s="231" t="e">
        <f>C87/General!C58</f>
        <v>#DIV/0!</v>
      </c>
      <c r="N87" s="227"/>
      <c r="O87" s="143"/>
      <c r="P87" s="97"/>
    </row>
    <row r="88" spans="1:16" x14ac:dyDescent="0.25">
      <c r="A88" s="19" t="s">
        <v>989</v>
      </c>
      <c r="B88" s="78" t="s">
        <v>96</v>
      </c>
      <c r="C88" s="216">
        <f>Debt!K21</f>
        <v>0</v>
      </c>
      <c r="D88" s="307"/>
      <c r="F88" s="336" t="e">
        <f>C88/C8</f>
        <v>#DIV/0!</v>
      </c>
      <c r="G88" s="296" t="e">
        <f>C88/C9</f>
        <v>#DIV/0!</v>
      </c>
      <c r="H88" s="77" t="e">
        <f>C88/C20</f>
        <v>#DIV/0!</v>
      </c>
      <c r="I88" s="90" t="e">
        <f>C88/C24</f>
        <v>#DIV/0!</v>
      </c>
      <c r="J88" s="265" t="e">
        <f>C88/C14</f>
        <v>#DIV/0!</v>
      </c>
      <c r="K88" s="238" t="e">
        <f>C88/'Cap &amp; Ops Stats'!D38</f>
        <v>#DIV/0!</v>
      </c>
      <c r="L88" s="239" t="e">
        <f>C88/'Cap &amp; Ops Stats'!D39</f>
        <v>#DIV/0!</v>
      </c>
      <c r="M88" s="240" t="e">
        <f>C88/General!C58</f>
        <v>#DIV/0!</v>
      </c>
      <c r="N88" s="227"/>
      <c r="O88" s="143"/>
      <c r="P88" s="97"/>
    </row>
    <row r="89" spans="1:16" x14ac:dyDescent="0.25">
      <c r="B89" s="82"/>
      <c r="C89" s="82"/>
      <c r="D89" s="307"/>
      <c r="F89" s="336"/>
      <c r="G89" s="296"/>
      <c r="H89" s="77"/>
      <c r="I89" s="90"/>
      <c r="J89" s="265"/>
      <c r="K89" s="92"/>
      <c r="L89" s="93"/>
      <c r="M89" s="227"/>
      <c r="N89" s="227"/>
      <c r="O89" s="143"/>
      <c r="P89" s="97"/>
    </row>
    <row r="90" spans="1:16" x14ac:dyDescent="0.25">
      <c r="A90" s="19" t="s">
        <v>990</v>
      </c>
      <c r="B90" s="78" t="s">
        <v>97</v>
      </c>
      <c r="C90" s="82"/>
      <c r="D90" s="357">
        <f>Misc!E28</f>
        <v>0</v>
      </c>
      <c r="F90" s="336"/>
      <c r="G90" s="296"/>
      <c r="H90" s="77"/>
      <c r="I90" s="90"/>
      <c r="J90" s="265"/>
      <c r="K90" s="92"/>
      <c r="L90" s="93"/>
      <c r="M90" s="227"/>
      <c r="N90" s="227"/>
      <c r="O90" s="143"/>
      <c r="P90" s="97"/>
    </row>
    <row r="91" spans="1:16" x14ac:dyDescent="0.25">
      <c r="A91" s="19" t="s">
        <v>992</v>
      </c>
      <c r="B91" s="78" t="s">
        <v>98</v>
      </c>
      <c r="C91" s="79">
        <f>'Cap &amp; Ops Stats'!D22</f>
        <v>0</v>
      </c>
      <c r="D91" s="307"/>
      <c r="F91" s="336" t="e">
        <f>C91/C8</f>
        <v>#DIV/0!</v>
      </c>
      <c r="G91" s="296" t="e">
        <f>C91/C9</f>
        <v>#DIV/0!</v>
      </c>
      <c r="H91" s="77" t="e">
        <f>C91/C20</f>
        <v>#DIV/0!</v>
      </c>
      <c r="I91" s="90" t="e">
        <f>C91/C24</f>
        <v>#DIV/0!</v>
      </c>
      <c r="J91" s="265" t="e">
        <f>C91/C14</f>
        <v>#DIV/0!</v>
      </c>
      <c r="K91" s="229" t="e">
        <f>C91/'Cap &amp; Ops Stats'!D38</f>
        <v>#DIV/0!</v>
      </c>
      <c r="L91" s="230" t="e">
        <f>C91/'Cap &amp; Ops Stats'!D39</f>
        <v>#DIV/0!</v>
      </c>
      <c r="M91" s="153"/>
      <c r="N91" s="227"/>
      <c r="O91" s="143"/>
      <c r="P91" s="97"/>
    </row>
    <row r="92" spans="1:16" x14ac:dyDescent="0.25">
      <c r="A92" s="19" t="s">
        <v>689</v>
      </c>
      <c r="B92" s="144" t="s">
        <v>99</v>
      </c>
      <c r="C92" s="101" t="e">
        <f>'Cap &amp; Ops Stats'!D35</f>
        <v>#DIV/0!</v>
      </c>
      <c r="D92" s="308"/>
      <c r="F92" s="339"/>
      <c r="G92" s="297"/>
      <c r="H92" s="118"/>
      <c r="I92" s="109"/>
      <c r="J92" s="269"/>
      <c r="K92" s="119"/>
      <c r="L92" s="120"/>
      <c r="M92" s="228"/>
      <c r="N92" s="228"/>
      <c r="O92" s="145"/>
      <c r="P92" s="124"/>
    </row>
    <row r="94" spans="1:16" x14ac:dyDescent="0.25">
      <c r="B94" s="1"/>
    </row>
    <row r="97" spans="2:2" ht="15.6" x14ac:dyDescent="0.3">
      <c r="B97" s="250"/>
    </row>
    <row r="98" spans="2:2" ht="15.6" x14ac:dyDescent="0.3">
      <c r="B98" s="250"/>
    </row>
    <row r="99" spans="2:2" ht="15.6" x14ac:dyDescent="0.3">
      <c r="B99" s="250"/>
    </row>
  </sheetData>
  <sheetProtection algorithmName="SHA-512" hashValue="piRSCaOxLXH8TKkWmBJhEH/e/CqmzucSYrKeA1Fwc4SRkMgZO8x7TlnXw3qtnCOZJlrtvbnEdnPUmOIBAlVOmw==" saltValue="Yzwjg2LMI0qsx+lZMWlg9g==" spinCount="100000" sheet="1" objects="1" scenarios="1"/>
  <mergeCells count="5">
    <mergeCell ref="F3:G3"/>
    <mergeCell ref="H3:J3"/>
    <mergeCell ref="K3:L3"/>
    <mergeCell ref="M3:N3"/>
    <mergeCell ref="O3:P3"/>
  </mergeCells>
  <phoneticPr fontId="50" type="noConversion"/>
  <pageMargins left="0.7" right="0.7" top="0.75" bottom="0.75" header="0.3" footer="0.3"/>
  <pageSetup scale="1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indexed="48"/>
  </sheetPr>
  <dimension ref="A1:O104"/>
  <sheetViews>
    <sheetView zoomScale="90" zoomScaleNormal="90" workbookViewId="0">
      <pane ySplit="6" topLeftCell="A61" activePane="bottomLeft" state="frozen"/>
      <selection activeCell="B115" sqref="B115"/>
      <selection pane="bottomLeft" activeCell="A2" sqref="A2:K2"/>
    </sheetView>
  </sheetViews>
  <sheetFormatPr defaultColWidth="9.109375" defaultRowHeight="15.6" x14ac:dyDescent="0.3"/>
  <cols>
    <col min="1" max="1" width="4.44140625" style="171" bestFit="1" customWidth="1"/>
    <col min="2" max="2" width="52" style="171" customWidth="1"/>
    <col min="3" max="3" width="23.6640625" style="171" customWidth="1"/>
    <col min="4" max="4" width="15.44140625" style="300" customWidth="1"/>
    <col min="5" max="5" width="1.6640625" style="171" customWidth="1"/>
    <col min="6" max="6" width="14.44140625" style="300" customWidth="1"/>
    <col min="7" max="7" width="12.6640625" style="300" customWidth="1"/>
    <col min="8" max="8" width="13" style="300" customWidth="1"/>
    <col min="9" max="9" width="9.33203125" style="300" bestFit="1" customWidth="1"/>
    <col min="10" max="10" width="9.44140625" style="300" bestFit="1" customWidth="1"/>
    <col min="11" max="11" width="11.109375" style="300" customWidth="1"/>
    <col min="12" max="12" width="10.109375" style="171" customWidth="1"/>
    <col min="13" max="13" width="10.44140625" style="171" customWidth="1"/>
    <col min="14" max="14" width="10.6640625" style="171" customWidth="1"/>
    <col min="15" max="15" width="10" style="171" customWidth="1"/>
    <col min="16" max="16384" width="9.109375" style="171"/>
  </cols>
  <sheetData>
    <row r="1" spans="1:15" ht="16.2" thickBot="1" x14ac:dyDescent="0.35"/>
    <row r="2" spans="1:15" ht="19.8" thickBot="1" x14ac:dyDescent="0.35">
      <c r="A2" s="817" t="s">
        <v>284</v>
      </c>
      <c r="B2" s="818"/>
      <c r="C2" s="818"/>
      <c r="D2" s="818"/>
      <c r="E2" s="818"/>
      <c r="F2" s="818"/>
      <c r="G2" s="818"/>
      <c r="H2" s="818"/>
      <c r="I2" s="818"/>
      <c r="J2" s="818"/>
      <c r="K2" s="819"/>
      <c r="L2" s="172"/>
      <c r="M2" s="172"/>
    </row>
    <row r="3" spans="1:15" ht="19.2" x14ac:dyDescent="0.3">
      <c r="A3" s="156"/>
      <c r="B3" s="156"/>
      <c r="C3" s="156"/>
      <c r="D3" s="301"/>
      <c r="E3" s="156"/>
      <c r="F3" s="301"/>
      <c r="G3" s="301"/>
      <c r="H3" s="301"/>
      <c r="I3" s="301"/>
      <c r="J3" s="301"/>
      <c r="K3" s="317"/>
      <c r="L3" s="172"/>
      <c r="M3" s="172"/>
    </row>
    <row r="4" spans="1:15" ht="17.399999999999999" x14ac:dyDescent="0.3">
      <c r="A4" s="5"/>
      <c r="B4" s="157"/>
      <c r="C4" s="158"/>
      <c r="D4" s="302"/>
      <c r="E4" s="60"/>
      <c r="F4" s="331" t="s">
        <v>250</v>
      </c>
      <c r="G4" s="1244"/>
      <c r="H4" s="1245"/>
      <c r="I4" s="1246"/>
      <c r="J4" s="1247"/>
      <c r="K4" s="318"/>
      <c r="L4" s="1243"/>
      <c r="M4" s="1243"/>
    </row>
    <row r="5" spans="1:15" ht="17.399999999999999" x14ac:dyDescent="0.3">
      <c r="A5" s="5"/>
      <c r="B5" s="57"/>
      <c r="C5" s="170"/>
      <c r="D5" s="303"/>
      <c r="E5" s="60"/>
      <c r="F5" s="332" t="s">
        <v>251</v>
      </c>
      <c r="G5" s="1240" t="s">
        <v>700</v>
      </c>
      <c r="H5" s="1241"/>
      <c r="I5" s="1242" t="s">
        <v>701</v>
      </c>
      <c r="J5" s="1242"/>
      <c r="K5" s="319" t="s">
        <v>702</v>
      </c>
      <c r="L5" s="1243"/>
      <c r="M5" s="1243"/>
    </row>
    <row r="6" spans="1:15" ht="53.4" x14ac:dyDescent="0.3">
      <c r="A6" s="5"/>
      <c r="B6" s="61"/>
      <c r="C6" s="160" t="s">
        <v>401</v>
      </c>
      <c r="D6" s="304" t="s">
        <v>704</v>
      </c>
      <c r="E6" s="8"/>
      <c r="F6" s="333" t="s">
        <v>705</v>
      </c>
      <c r="G6" s="260" t="s">
        <v>707</v>
      </c>
      <c r="H6" s="327" t="s">
        <v>708</v>
      </c>
      <c r="I6" s="334" t="s">
        <v>710</v>
      </c>
      <c r="J6" s="335" t="s">
        <v>711</v>
      </c>
      <c r="K6" s="320" t="s">
        <v>743</v>
      </c>
      <c r="L6" s="11"/>
      <c r="M6" s="11"/>
    </row>
    <row r="7" spans="1:15" x14ac:dyDescent="0.3">
      <c r="A7" s="5"/>
      <c r="B7"/>
      <c r="C7"/>
      <c r="D7" s="305"/>
      <c r="E7"/>
      <c r="F7" s="263"/>
      <c r="G7" s="263"/>
      <c r="H7" s="263"/>
      <c r="I7" s="263"/>
      <c r="J7" s="263"/>
      <c r="K7" s="263"/>
      <c r="L7"/>
      <c r="M7"/>
    </row>
    <row r="8" spans="1:15" x14ac:dyDescent="0.3">
      <c r="A8" s="5"/>
      <c r="B8" s="73" t="s">
        <v>747</v>
      </c>
      <c r="C8" s="131"/>
      <c r="D8" s="306"/>
      <c r="E8"/>
      <c r="F8" s="336"/>
      <c r="G8" s="264"/>
      <c r="H8" s="293"/>
      <c r="I8" s="337"/>
      <c r="J8" s="338"/>
      <c r="K8" s="321"/>
      <c r="L8"/>
      <c r="M8"/>
      <c r="N8" s="173"/>
    </row>
    <row r="9" spans="1:15" x14ac:dyDescent="0.3">
      <c r="A9" s="5"/>
      <c r="B9" s="78"/>
      <c r="C9" s="82"/>
      <c r="D9" s="307"/>
      <c r="E9"/>
      <c r="F9" s="336"/>
      <c r="G9" s="264"/>
      <c r="H9" s="293"/>
      <c r="I9" s="337"/>
      <c r="J9" s="338"/>
      <c r="K9" s="322"/>
      <c r="L9"/>
      <c r="M9"/>
    </row>
    <row r="10" spans="1:15" x14ac:dyDescent="0.3">
      <c r="A10" s="5" t="s">
        <v>154</v>
      </c>
      <c r="B10" s="82" t="s">
        <v>748</v>
      </c>
      <c r="C10" s="83">
        <f>'Cap &amp; Ops Stats'!I12</f>
        <v>0</v>
      </c>
      <c r="D10" s="307"/>
      <c r="E10"/>
      <c r="F10" s="336"/>
      <c r="G10" s="264" t="e">
        <f>C10/C13</f>
        <v>#DIV/0!</v>
      </c>
      <c r="H10" s="293"/>
      <c r="I10" s="337" t="e">
        <f>C10/C19</f>
        <v>#DIV/0!</v>
      </c>
      <c r="J10" s="338" t="e">
        <f>C10/C21</f>
        <v>#DIV/0!</v>
      </c>
      <c r="K10" s="322" t="e">
        <f>C10/C24</f>
        <v>#DIV/0!</v>
      </c>
      <c r="L10"/>
      <c r="M10"/>
      <c r="O10" s="174"/>
    </row>
    <row r="11" spans="1:15" x14ac:dyDescent="0.3">
      <c r="A11" s="5" t="s">
        <v>155</v>
      </c>
      <c r="B11" s="82" t="s">
        <v>685</v>
      </c>
      <c r="C11" s="79">
        <f>'Cap &amp; Ops Stats'!I30</f>
        <v>0</v>
      </c>
      <c r="D11" s="307"/>
      <c r="E11"/>
      <c r="F11" s="336" t="e">
        <f>C11/C10</f>
        <v>#DIV/0!</v>
      </c>
      <c r="G11" s="264" t="e">
        <f>C11/C13</f>
        <v>#DIV/0!</v>
      </c>
      <c r="H11" s="293" t="e">
        <f>C11/C16</f>
        <v>#DIV/0!</v>
      </c>
      <c r="I11" s="337" t="e">
        <f>C11/C19</f>
        <v>#DIV/0!</v>
      </c>
      <c r="J11" s="338" t="e">
        <f>C11/C21</f>
        <v>#DIV/0!</v>
      </c>
      <c r="K11" s="322"/>
      <c r="L11"/>
      <c r="M11"/>
      <c r="O11" s="175"/>
    </row>
    <row r="12" spans="1:15" x14ac:dyDescent="0.3">
      <c r="A12" s="5"/>
      <c r="B12" s="82"/>
      <c r="C12" s="82"/>
      <c r="D12" s="307"/>
      <c r="E12"/>
      <c r="F12" s="336"/>
      <c r="G12" s="264"/>
      <c r="H12" s="293"/>
      <c r="I12" s="337"/>
      <c r="J12" s="338"/>
      <c r="K12" s="322"/>
      <c r="L12"/>
      <c r="M12"/>
      <c r="O12" s="175"/>
    </row>
    <row r="13" spans="1:15" x14ac:dyDescent="0.3">
      <c r="A13" s="5" t="s">
        <v>156</v>
      </c>
      <c r="B13" s="82" t="s">
        <v>750</v>
      </c>
      <c r="C13" s="79">
        <f>'Cap &amp; Ops Stats'!I41</f>
        <v>0</v>
      </c>
      <c r="D13" s="307" t="e">
        <f>C13/C16</f>
        <v>#DIV/0!</v>
      </c>
      <c r="E13"/>
      <c r="F13" s="336" t="e">
        <f>C13/C10</f>
        <v>#DIV/0!</v>
      </c>
      <c r="G13" s="264"/>
      <c r="H13" s="293"/>
      <c r="I13" s="337" t="e">
        <f>C13/C19</f>
        <v>#DIV/0!</v>
      </c>
      <c r="J13" s="338" t="e">
        <f>C13/C21</f>
        <v>#DIV/0!</v>
      </c>
      <c r="K13" s="322" t="e">
        <f>C13/C24</f>
        <v>#DIV/0!</v>
      </c>
      <c r="L13"/>
      <c r="M13"/>
      <c r="O13" s="175"/>
    </row>
    <row r="14" spans="1:15" x14ac:dyDescent="0.3">
      <c r="A14" s="5" t="s">
        <v>157</v>
      </c>
      <c r="B14" s="82" t="s">
        <v>616</v>
      </c>
      <c r="C14" s="79">
        <f>'Cap &amp; Ops Stats'!I42</f>
        <v>0</v>
      </c>
      <c r="D14" s="307" t="e">
        <f>C14/C16</f>
        <v>#DIV/0!</v>
      </c>
      <c r="E14"/>
      <c r="F14" s="336" t="e">
        <f>C14/C10</f>
        <v>#DIV/0!</v>
      </c>
      <c r="G14" s="264"/>
      <c r="H14" s="293"/>
      <c r="I14" s="337" t="e">
        <f>C14/C19</f>
        <v>#DIV/0!</v>
      </c>
      <c r="J14" s="338" t="e">
        <f>C14/C21</f>
        <v>#DIV/0!</v>
      </c>
      <c r="K14" s="322"/>
      <c r="L14"/>
      <c r="M14"/>
      <c r="O14" s="175"/>
    </row>
    <row r="15" spans="1:15" x14ac:dyDescent="0.3">
      <c r="A15" s="5" t="s">
        <v>158</v>
      </c>
      <c r="B15" s="82" t="s">
        <v>751</v>
      </c>
      <c r="C15" s="101">
        <f>'Cap &amp; Ops Stats'!I44</f>
        <v>0</v>
      </c>
      <c r="D15" s="308" t="e">
        <f>C15/C16</f>
        <v>#DIV/0!</v>
      </c>
      <c r="E15"/>
      <c r="F15" s="336" t="e">
        <f>C15/C10</f>
        <v>#DIV/0!</v>
      </c>
      <c r="G15" s="264"/>
      <c r="H15" s="293"/>
      <c r="I15" s="337" t="e">
        <f>C15/C19</f>
        <v>#DIV/0!</v>
      </c>
      <c r="J15" s="338" t="e">
        <f>C15/C21</f>
        <v>#DIV/0!</v>
      </c>
      <c r="K15" s="322"/>
      <c r="L15"/>
      <c r="M15"/>
      <c r="O15" s="175"/>
    </row>
    <row r="16" spans="1:15" x14ac:dyDescent="0.3">
      <c r="A16" s="5" t="s">
        <v>159</v>
      </c>
      <c r="B16" s="82" t="s">
        <v>357</v>
      </c>
      <c r="C16" s="79">
        <f>SUM(C13:C15)</f>
        <v>0</v>
      </c>
      <c r="D16" s="307"/>
      <c r="E16"/>
      <c r="F16" s="336" t="e">
        <f>C16/C10</f>
        <v>#DIV/0!</v>
      </c>
      <c r="G16" s="264"/>
      <c r="H16" s="293"/>
      <c r="I16" s="337" t="e">
        <f>C16/C19</f>
        <v>#DIV/0!</v>
      </c>
      <c r="J16" s="338" t="e">
        <f>C16/C21</f>
        <v>#DIV/0!</v>
      </c>
      <c r="K16" s="322"/>
      <c r="L16"/>
      <c r="M16"/>
      <c r="O16" s="175"/>
    </row>
    <row r="17" spans="1:13" x14ac:dyDescent="0.3">
      <c r="A17" s="5"/>
      <c r="B17" s="82"/>
      <c r="C17" s="79"/>
      <c r="D17" s="307"/>
      <c r="E17"/>
      <c r="F17" s="336"/>
      <c r="G17" s="264"/>
      <c r="H17" s="293"/>
      <c r="I17" s="337"/>
      <c r="J17" s="338"/>
      <c r="K17" s="322"/>
      <c r="L17"/>
      <c r="M17"/>
    </row>
    <row r="18" spans="1:13" x14ac:dyDescent="0.3">
      <c r="A18" s="5" t="s">
        <v>617</v>
      </c>
      <c r="B18" s="82" t="s">
        <v>430</v>
      </c>
      <c r="C18" s="82"/>
      <c r="D18" s="307"/>
      <c r="E18"/>
      <c r="F18" s="336"/>
      <c r="G18" s="264"/>
      <c r="H18" s="293"/>
      <c r="I18" s="337"/>
      <c r="J18" s="338"/>
      <c r="K18" s="322"/>
      <c r="L18"/>
      <c r="M18"/>
    </row>
    <row r="19" spans="1:13" x14ac:dyDescent="0.3">
      <c r="A19" s="5" t="s">
        <v>619</v>
      </c>
      <c r="B19" s="82" t="s">
        <v>516</v>
      </c>
      <c r="C19" s="79">
        <f>'Cap &amp; Ops Stats'!D38</f>
        <v>0</v>
      </c>
      <c r="D19" s="307" t="e">
        <f>C19/C21</f>
        <v>#DIV/0!</v>
      </c>
      <c r="E19"/>
      <c r="F19" s="336" t="e">
        <f>C19/C10</f>
        <v>#DIV/0!</v>
      </c>
      <c r="G19" s="264" t="e">
        <f>C19/C13</f>
        <v>#DIV/0!</v>
      </c>
      <c r="H19" s="293" t="e">
        <f>C19/C16</f>
        <v>#DIV/0!</v>
      </c>
      <c r="I19" s="337"/>
      <c r="J19" s="338"/>
      <c r="K19" s="322" t="e">
        <f>C19/C24</f>
        <v>#DIV/0!</v>
      </c>
      <c r="L19"/>
      <c r="M19"/>
    </row>
    <row r="20" spans="1:13" x14ac:dyDescent="0.3">
      <c r="A20" s="5" t="s">
        <v>755</v>
      </c>
      <c r="B20" s="82" t="s">
        <v>741</v>
      </c>
      <c r="C20" s="669">
        <f>C21-C19</f>
        <v>0</v>
      </c>
      <c r="D20" s="308" t="e">
        <f>C20/C21</f>
        <v>#DIV/0!</v>
      </c>
      <c r="E20"/>
      <c r="F20" s="336" t="e">
        <f>C20/C10</f>
        <v>#DIV/0!</v>
      </c>
      <c r="G20" s="264" t="e">
        <f>C20/C13</f>
        <v>#DIV/0!</v>
      </c>
      <c r="H20" s="293" t="e">
        <f>C20/C16</f>
        <v>#DIV/0!</v>
      </c>
      <c r="I20" s="337"/>
      <c r="J20" s="338"/>
      <c r="K20" s="322"/>
      <c r="L20"/>
      <c r="M20"/>
    </row>
    <row r="21" spans="1:13" x14ac:dyDescent="0.3">
      <c r="A21" s="5" t="s">
        <v>757</v>
      </c>
      <c r="B21" s="82" t="s">
        <v>718</v>
      </c>
      <c r="C21" s="79">
        <f>'Cap &amp; Ops Stats'!D39</f>
        <v>0</v>
      </c>
      <c r="D21" s="307"/>
      <c r="E21"/>
      <c r="F21" s="336" t="e">
        <f>C21/C10</f>
        <v>#DIV/0!</v>
      </c>
      <c r="G21" s="264" t="e">
        <f>C21/C13</f>
        <v>#DIV/0!</v>
      </c>
      <c r="H21" s="293" t="e">
        <f>C21/C16</f>
        <v>#DIV/0!</v>
      </c>
      <c r="I21" s="337"/>
      <c r="J21" s="338"/>
      <c r="K21" s="322" t="e">
        <f>C21/C24</f>
        <v>#DIV/0!</v>
      </c>
      <c r="L21"/>
      <c r="M21"/>
    </row>
    <row r="22" spans="1:13" x14ac:dyDescent="0.3">
      <c r="A22" s="5" t="s">
        <v>247</v>
      </c>
      <c r="B22" s="82" t="s">
        <v>431</v>
      </c>
      <c r="C22" s="79">
        <f>'Cap &amp; Ops Stats'!D40</f>
        <v>0</v>
      </c>
      <c r="D22" s="307" t="e">
        <f>C22/C21</f>
        <v>#DIV/0!</v>
      </c>
      <c r="E22"/>
      <c r="F22" s="336" t="e">
        <f>C22/C10</f>
        <v>#DIV/0!</v>
      </c>
      <c r="G22" s="264" t="e">
        <f>C22/C13</f>
        <v>#DIV/0!</v>
      </c>
      <c r="H22" s="293" t="e">
        <f>C22/C16</f>
        <v>#DIV/0!</v>
      </c>
      <c r="I22" s="337"/>
      <c r="J22" s="338"/>
      <c r="K22" s="322" t="e">
        <f>C22/C24</f>
        <v>#DIV/0!</v>
      </c>
      <c r="L22"/>
      <c r="M22"/>
    </row>
    <row r="23" spans="1:13" x14ac:dyDescent="0.3">
      <c r="A23" s="5"/>
      <c r="B23" s="82"/>
      <c r="C23" s="79"/>
      <c r="D23" s="307"/>
      <c r="E23"/>
      <c r="F23" s="336"/>
      <c r="G23" s="264"/>
      <c r="H23" s="293"/>
      <c r="I23" s="337"/>
      <c r="J23" s="338"/>
      <c r="K23" s="322"/>
      <c r="L23"/>
      <c r="M23"/>
    </row>
    <row r="24" spans="1:13" x14ac:dyDescent="0.3">
      <c r="A24" s="5" t="s">
        <v>248</v>
      </c>
      <c r="B24" s="82" t="s">
        <v>432</v>
      </c>
      <c r="C24" s="79">
        <f>General!C58</f>
        <v>0</v>
      </c>
      <c r="D24" s="307"/>
      <c r="E24"/>
      <c r="F24" s="336" t="e">
        <f>C24/C10</f>
        <v>#DIV/0!</v>
      </c>
      <c r="G24" s="264" t="e">
        <f>C24/C13</f>
        <v>#DIV/0!</v>
      </c>
      <c r="H24" s="293"/>
      <c r="I24" s="337" t="e">
        <f>C24/C19</f>
        <v>#DIV/0!</v>
      </c>
      <c r="J24" s="338" t="e">
        <f>C24/C21</f>
        <v>#DIV/0!</v>
      </c>
      <c r="K24" s="322"/>
      <c r="L24"/>
      <c r="M24"/>
    </row>
    <row r="25" spans="1:13" x14ac:dyDescent="0.3">
      <c r="A25" s="5" t="s">
        <v>249</v>
      </c>
      <c r="B25" s="106" t="s">
        <v>1035</v>
      </c>
      <c r="C25" s="101">
        <f>'Cap &amp; Ops Stats'!I36</f>
        <v>0</v>
      </c>
      <c r="D25" s="308"/>
      <c r="E25"/>
      <c r="F25" s="339" t="e">
        <f>C25/C10</f>
        <v>#DIV/0!</v>
      </c>
      <c r="G25" s="271" t="e">
        <f>C25/C13</f>
        <v>#DIV/0!</v>
      </c>
      <c r="H25" s="272" t="e">
        <f>C25/C16</f>
        <v>#DIV/0!</v>
      </c>
      <c r="I25" s="340" t="e">
        <f>C25/C19</f>
        <v>#DIV/0!</v>
      </c>
      <c r="J25" s="341" t="e">
        <f>C25/C21</f>
        <v>#DIV/0!</v>
      </c>
      <c r="K25" s="323" t="e">
        <f>C25/C24</f>
        <v>#DIV/0!</v>
      </c>
      <c r="L25"/>
      <c r="M25"/>
    </row>
    <row r="26" spans="1:13" x14ac:dyDescent="0.3">
      <c r="A26" s="5"/>
      <c r="B26" s="72"/>
      <c r="C26" s="72"/>
      <c r="D26" s="309"/>
      <c r="E26"/>
      <c r="F26" s="263"/>
      <c r="G26" s="263"/>
      <c r="H26" s="263"/>
      <c r="I26" s="263"/>
      <c r="J26" s="263"/>
      <c r="K26" s="263"/>
      <c r="L26"/>
      <c r="M26"/>
    </row>
    <row r="27" spans="1:13" x14ac:dyDescent="0.3">
      <c r="A27" s="5"/>
      <c r="B27" s="73" t="s">
        <v>758</v>
      </c>
      <c r="C27" s="131"/>
      <c r="D27" s="306"/>
      <c r="E27"/>
      <c r="F27" s="336"/>
      <c r="G27" s="264"/>
      <c r="H27" s="293"/>
      <c r="I27" s="337"/>
      <c r="J27" s="338"/>
      <c r="K27" s="321"/>
      <c r="L27"/>
      <c r="M27"/>
    </row>
    <row r="28" spans="1:13" x14ac:dyDescent="0.3">
      <c r="A28" s="5"/>
      <c r="B28" s="78"/>
      <c r="C28" s="82"/>
      <c r="D28" s="307"/>
      <c r="E28"/>
      <c r="F28" s="336"/>
      <c r="G28" s="264"/>
      <c r="H28" s="293"/>
      <c r="I28" s="337"/>
      <c r="J28" s="338"/>
      <c r="K28" s="322"/>
      <c r="L28"/>
      <c r="M28"/>
    </row>
    <row r="29" spans="1:13" x14ac:dyDescent="0.3">
      <c r="A29" s="5"/>
      <c r="B29" s="78" t="s">
        <v>759</v>
      </c>
      <c r="C29" s="82"/>
      <c r="D29" s="307"/>
      <c r="E29"/>
      <c r="F29" s="336"/>
      <c r="G29" s="264"/>
      <c r="H29" s="293"/>
      <c r="I29" s="337"/>
      <c r="J29" s="338"/>
      <c r="K29" s="322"/>
      <c r="L29"/>
      <c r="M29"/>
    </row>
    <row r="30" spans="1:13" x14ac:dyDescent="0.3">
      <c r="A30" s="5" t="s">
        <v>760</v>
      </c>
      <c r="B30" s="82" t="s">
        <v>787</v>
      </c>
      <c r="C30" s="79">
        <f>'Stmt of Revs Exps'!D14+'Stmt of Revs Exps'!D15</f>
        <v>0</v>
      </c>
      <c r="D30" s="307" t="e">
        <f>C30/C56</f>
        <v>#DIV/0!</v>
      </c>
      <c r="E30"/>
      <c r="F30" s="336" t="e">
        <f>C30/C10</f>
        <v>#DIV/0!</v>
      </c>
      <c r="G30" s="264" t="e">
        <f>C30/C13</f>
        <v>#DIV/0!</v>
      </c>
      <c r="H30" s="293"/>
      <c r="I30" s="337" t="e">
        <f>C30/C19</f>
        <v>#DIV/0!</v>
      </c>
      <c r="J30" s="338" t="e">
        <f>C30/C21</f>
        <v>#DIV/0!</v>
      </c>
      <c r="K30" s="322" t="e">
        <f>C30/C24</f>
        <v>#DIV/0!</v>
      </c>
      <c r="L30"/>
      <c r="M30"/>
    </row>
    <row r="31" spans="1:13" x14ac:dyDescent="0.3">
      <c r="A31" s="5" t="s">
        <v>761</v>
      </c>
      <c r="B31" s="82" t="s">
        <v>762</v>
      </c>
      <c r="C31" s="101">
        <f>'Stmt of Revs Exps'!D29</f>
        <v>0</v>
      </c>
      <c r="D31" s="308" t="e">
        <f>C31/C56</f>
        <v>#DIV/0!</v>
      </c>
      <c r="E31"/>
      <c r="F31" s="336" t="e">
        <f>C31/C10</f>
        <v>#DIV/0!</v>
      </c>
      <c r="G31" s="264" t="e">
        <f>C31/C13</f>
        <v>#DIV/0!</v>
      </c>
      <c r="H31" s="293"/>
      <c r="I31" s="337" t="e">
        <f>C31/C19</f>
        <v>#DIV/0!</v>
      </c>
      <c r="J31" s="338" t="e">
        <f>C31/C21</f>
        <v>#DIV/0!</v>
      </c>
      <c r="K31" s="322" t="e">
        <f>C31/C24</f>
        <v>#DIV/0!</v>
      </c>
      <c r="L31"/>
      <c r="M31"/>
    </row>
    <row r="32" spans="1:13" s="173" customFormat="1" x14ac:dyDescent="0.3">
      <c r="A32" s="5" t="s">
        <v>763</v>
      </c>
      <c r="B32" s="176" t="s">
        <v>433</v>
      </c>
      <c r="C32" s="182">
        <f>SUM(C30:C31)</f>
        <v>0</v>
      </c>
      <c r="D32" s="310" t="e">
        <f>SUM(D30:D31)</f>
        <v>#DIV/0!</v>
      </c>
      <c r="E32" s="177"/>
      <c r="F32" s="336" t="e">
        <f>C32/C10</f>
        <v>#DIV/0!</v>
      </c>
      <c r="G32" s="264" t="e">
        <f>C32/C13</f>
        <v>#DIV/0!</v>
      </c>
      <c r="H32" s="293"/>
      <c r="I32" s="337" t="e">
        <f>C32/C19</f>
        <v>#DIV/0!</v>
      </c>
      <c r="J32" s="338" t="e">
        <f>C32/C21</f>
        <v>#DIV/0!</v>
      </c>
      <c r="K32" s="322" t="e">
        <f>C32/C24</f>
        <v>#DIV/0!</v>
      </c>
      <c r="L32" s="177"/>
      <c r="M32" s="177"/>
    </row>
    <row r="33" spans="1:15" x14ac:dyDescent="0.3">
      <c r="A33" s="5"/>
      <c r="B33" s="82"/>
      <c r="C33" s="79"/>
      <c r="D33" s="307"/>
      <c r="E33"/>
      <c r="F33" s="336"/>
      <c r="G33" s="264"/>
      <c r="H33" s="293"/>
      <c r="I33" s="337"/>
      <c r="J33" s="338"/>
      <c r="K33" s="322"/>
      <c r="L33"/>
      <c r="M33"/>
    </row>
    <row r="34" spans="1:15" x14ac:dyDescent="0.3">
      <c r="A34" s="5" t="s">
        <v>765</v>
      </c>
      <c r="B34" s="116" t="s">
        <v>252</v>
      </c>
      <c r="C34" s="79">
        <f>'Stmt of Revs Exps'!D16+'Stmt of Revs Exps'!D17+'Stmt of Revs Exps'!D18</f>
        <v>0</v>
      </c>
      <c r="D34" s="311" t="e">
        <f>C34/C56</f>
        <v>#DIV/0!</v>
      </c>
      <c r="E34" s="19"/>
      <c r="F34" s="336" t="e">
        <f>C34/C10</f>
        <v>#DIV/0!</v>
      </c>
      <c r="G34" s="342"/>
      <c r="H34" s="328"/>
      <c r="I34" s="337" t="e">
        <f>C34/C19</f>
        <v>#DIV/0!</v>
      </c>
      <c r="J34" s="338" t="e">
        <f>C34/C21</f>
        <v>#DIV/0!</v>
      </c>
      <c r="K34" s="324"/>
      <c r="L34" s="19"/>
      <c r="M34" s="19"/>
    </row>
    <row r="35" spans="1:15" x14ac:dyDescent="0.3">
      <c r="A35" s="5"/>
      <c r="B35" s="78"/>
      <c r="C35" s="79"/>
      <c r="D35" s="307"/>
      <c r="E35"/>
      <c r="F35" s="343"/>
      <c r="G35" s="344"/>
      <c r="H35" s="293"/>
      <c r="I35" s="337"/>
      <c r="J35" s="338"/>
      <c r="K35" s="322"/>
      <c r="L35"/>
      <c r="M35"/>
    </row>
    <row r="36" spans="1:15" x14ac:dyDescent="0.3">
      <c r="A36" s="5" t="s">
        <v>768</v>
      </c>
      <c r="B36" s="78" t="s">
        <v>253</v>
      </c>
      <c r="C36" s="182">
        <f>C32+C34</f>
        <v>0</v>
      </c>
      <c r="D36" s="312" t="e">
        <f>C36/C56</f>
        <v>#DIV/0!</v>
      </c>
      <c r="E36"/>
      <c r="F36" s="336" t="e">
        <f>C36/C10</f>
        <v>#DIV/0!</v>
      </c>
      <c r="G36" s="264" t="e">
        <f>C36/C13</f>
        <v>#DIV/0!</v>
      </c>
      <c r="H36" s="293" t="e">
        <f>C36/C16</f>
        <v>#DIV/0!</v>
      </c>
      <c r="I36" s="337" t="e">
        <f>C36/C19</f>
        <v>#DIV/0!</v>
      </c>
      <c r="J36" s="338" t="e">
        <f>C36/C21</f>
        <v>#DIV/0!</v>
      </c>
      <c r="K36" s="322" t="e">
        <f>C36/C24</f>
        <v>#DIV/0!</v>
      </c>
      <c r="L36"/>
      <c r="M36"/>
    </row>
    <row r="37" spans="1:15" x14ac:dyDescent="0.3">
      <c r="A37" s="5"/>
      <c r="B37" s="82"/>
      <c r="C37" s="79"/>
      <c r="D37" s="307"/>
      <c r="E37"/>
      <c r="F37" s="336"/>
      <c r="G37" s="264"/>
      <c r="H37" s="293"/>
      <c r="I37" s="337"/>
      <c r="J37" s="338"/>
      <c r="K37" s="322"/>
      <c r="L37"/>
      <c r="M37"/>
      <c r="O37" s="178"/>
    </row>
    <row r="38" spans="1:15" x14ac:dyDescent="0.3">
      <c r="A38" s="5"/>
      <c r="B38" s="78" t="s">
        <v>254</v>
      </c>
      <c r="C38" s="79"/>
      <c r="D38" s="307"/>
      <c r="E38"/>
      <c r="F38" s="345"/>
      <c r="G38" s="264"/>
      <c r="H38" s="293"/>
      <c r="I38" s="337"/>
      <c r="J38" s="338"/>
      <c r="K38" s="322"/>
      <c r="L38"/>
      <c r="M38"/>
    </row>
    <row r="39" spans="1:15" x14ac:dyDescent="0.3">
      <c r="A39" s="5"/>
      <c r="B39" s="78"/>
      <c r="C39" s="79"/>
      <c r="D39" s="307"/>
      <c r="E39"/>
      <c r="F39" s="336"/>
      <c r="G39" s="264"/>
      <c r="H39" s="293"/>
      <c r="I39" s="337"/>
      <c r="J39" s="338"/>
      <c r="K39" s="322"/>
      <c r="L39"/>
      <c r="M39"/>
    </row>
    <row r="40" spans="1:15" s="173" customFormat="1" x14ac:dyDescent="0.3">
      <c r="A40" s="5" t="s">
        <v>770</v>
      </c>
      <c r="B40" s="78" t="s">
        <v>255</v>
      </c>
      <c r="C40" s="663">
        <f>'Stmt of Revs Exps'!D35+'Stmt of Revs Exps'!D32</f>
        <v>0</v>
      </c>
      <c r="D40" s="310"/>
      <c r="E40" s="177"/>
      <c r="F40" s="345" t="e">
        <f>C40/C10</f>
        <v>#DIV/0!</v>
      </c>
      <c r="G40" s="264" t="e">
        <f>C40/C13</f>
        <v>#DIV/0!</v>
      </c>
      <c r="H40" s="293" t="e">
        <f>C40/C16</f>
        <v>#DIV/0!</v>
      </c>
      <c r="I40" s="337" t="e">
        <f>C40/C19</f>
        <v>#DIV/0!</v>
      </c>
      <c r="J40" s="338" t="e">
        <f>C40/C21</f>
        <v>#DIV/0!</v>
      </c>
      <c r="K40" s="325"/>
      <c r="L40" s="177"/>
      <c r="M40" s="177"/>
    </row>
    <row r="41" spans="1:15" x14ac:dyDescent="0.3">
      <c r="A41" s="179"/>
      <c r="B41" s="5"/>
      <c r="C41" s="79"/>
      <c r="D41" s="307"/>
      <c r="E41"/>
      <c r="F41" s="336"/>
      <c r="G41" s="264"/>
      <c r="H41" s="293"/>
      <c r="I41" s="337"/>
      <c r="J41" s="338"/>
      <c r="K41" s="322"/>
      <c r="L41"/>
      <c r="M41"/>
    </row>
    <row r="42" spans="1:15" x14ac:dyDescent="0.3">
      <c r="A42" s="179"/>
      <c r="B42" s="1" t="s">
        <v>256</v>
      </c>
      <c r="C42" s="79"/>
      <c r="D42" s="307"/>
      <c r="E42"/>
      <c r="F42" s="336"/>
      <c r="G42" s="264"/>
      <c r="H42" s="293"/>
      <c r="I42" s="337"/>
      <c r="J42" s="338"/>
      <c r="K42" s="322"/>
      <c r="L42"/>
      <c r="M42"/>
    </row>
    <row r="43" spans="1:15" x14ac:dyDescent="0.3">
      <c r="A43" s="5" t="s">
        <v>772</v>
      </c>
      <c r="B43" s="82" t="s">
        <v>257</v>
      </c>
      <c r="C43" s="79">
        <f>'Stmt of Revs Exps'!D48+'Stmt of Revs Exps'!D49+'Stmt of Revs Exps'!D50</f>
        <v>0</v>
      </c>
      <c r="D43" s="307" t="e">
        <f>C43/C56</f>
        <v>#DIV/0!</v>
      </c>
      <c r="E43"/>
      <c r="F43" s="345" t="e">
        <f>C43/C10</f>
        <v>#DIV/0!</v>
      </c>
      <c r="G43" s="264" t="e">
        <f>C43/C13</f>
        <v>#DIV/0!</v>
      </c>
      <c r="H43" s="293"/>
      <c r="I43" s="337"/>
      <c r="J43" s="338"/>
      <c r="K43" s="322" t="e">
        <f>C43/C24</f>
        <v>#DIV/0!</v>
      </c>
      <c r="L43"/>
      <c r="M43"/>
    </row>
    <row r="44" spans="1:15" x14ac:dyDescent="0.3">
      <c r="A44" s="5" t="s">
        <v>775</v>
      </c>
      <c r="B44" s="82" t="s">
        <v>869</v>
      </c>
      <c r="C44" s="79">
        <f>'Stmt of Revs Exps'!D51</f>
        <v>0</v>
      </c>
      <c r="D44" s="307" t="e">
        <f>C44/C56</f>
        <v>#DIV/0!</v>
      </c>
      <c r="E44"/>
      <c r="F44" s="345" t="e">
        <f>C44/C10</f>
        <v>#DIV/0!</v>
      </c>
      <c r="G44" s="264" t="e">
        <f>C44/C13</f>
        <v>#DIV/0!</v>
      </c>
      <c r="H44" s="293"/>
      <c r="I44" s="337"/>
      <c r="J44" s="338"/>
      <c r="K44" s="322" t="e">
        <f>C44/C24</f>
        <v>#DIV/0!</v>
      </c>
      <c r="L44"/>
      <c r="M44"/>
    </row>
    <row r="45" spans="1:15" x14ac:dyDescent="0.3">
      <c r="A45" s="5" t="s">
        <v>777</v>
      </c>
      <c r="B45" s="82" t="s">
        <v>258</v>
      </c>
      <c r="C45" s="101">
        <f>'Stmt of Revs Exps'!D57</f>
        <v>0</v>
      </c>
      <c r="D45" s="308" t="e">
        <f>C45/C56</f>
        <v>#DIV/0!</v>
      </c>
      <c r="E45"/>
      <c r="F45" s="345" t="e">
        <f>C45/C10</f>
        <v>#DIV/0!</v>
      </c>
      <c r="G45" s="264" t="e">
        <f>C45/C13</f>
        <v>#DIV/0!</v>
      </c>
      <c r="H45" s="293"/>
      <c r="I45" s="337"/>
      <c r="J45" s="338"/>
      <c r="K45" s="322" t="e">
        <f>C45/C24</f>
        <v>#DIV/0!</v>
      </c>
      <c r="L45"/>
      <c r="M45"/>
    </row>
    <row r="46" spans="1:15" s="173" customFormat="1" x14ac:dyDescent="0.3">
      <c r="A46" s="5" t="s">
        <v>893</v>
      </c>
      <c r="B46" s="176" t="s">
        <v>614</v>
      </c>
      <c r="C46" s="183">
        <f>SUM(C43:C45)</f>
        <v>0</v>
      </c>
      <c r="D46" s="310" t="e">
        <f>C46/C56</f>
        <v>#DIV/0!</v>
      </c>
      <c r="E46" s="177"/>
      <c r="F46" s="345" t="e">
        <f>C46/C10</f>
        <v>#DIV/0!</v>
      </c>
      <c r="G46" s="264" t="e">
        <f>C46/C13</f>
        <v>#DIV/0!</v>
      </c>
      <c r="H46" s="329"/>
      <c r="I46" s="337"/>
      <c r="J46" s="338"/>
      <c r="K46" s="322" t="e">
        <f>C46/C24</f>
        <v>#DIV/0!</v>
      </c>
      <c r="L46" s="177"/>
      <c r="M46" s="177"/>
    </row>
    <row r="47" spans="1:15" x14ac:dyDescent="0.3">
      <c r="A47" s="5"/>
      <c r="B47" s="82"/>
      <c r="C47" s="79"/>
      <c r="D47" s="307"/>
      <c r="E47"/>
      <c r="F47" s="336"/>
      <c r="G47" s="264"/>
      <c r="H47" s="293"/>
      <c r="I47" s="337"/>
      <c r="J47" s="338"/>
      <c r="K47" s="322"/>
      <c r="L47"/>
      <c r="M47"/>
    </row>
    <row r="48" spans="1:15" x14ac:dyDescent="0.3">
      <c r="A48" s="5"/>
      <c r="B48" s="78" t="s">
        <v>259</v>
      </c>
      <c r="C48" s="79"/>
      <c r="D48" s="307"/>
      <c r="E48"/>
      <c r="F48" s="336"/>
      <c r="G48" s="264"/>
      <c r="H48" s="293"/>
      <c r="I48" s="337"/>
      <c r="J48" s="338"/>
      <c r="K48" s="322"/>
      <c r="L48"/>
      <c r="M48"/>
    </row>
    <row r="49" spans="1:13" x14ac:dyDescent="0.3">
      <c r="A49" s="5" t="s">
        <v>896</v>
      </c>
      <c r="B49" s="116" t="s">
        <v>260</v>
      </c>
      <c r="C49" s="79">
        <f>'Stmt of Revs Exps'!K12</f>
        <v>0</v>
      </c>
      <c r="D49" s="307" t="e">
        <f>C49/C56</f>
        <v>#DIV/0!</v>
      </c>
      <c r="E49"/>
      <c r="F49" s="345" t="e">
        <f>C49/C10</f>
        <v>#DIV/0!</v>
      </c>
      <c r="G49" s="264" t="e">
        <f>C49/C13</f>
        <v>#DIV/0!</v>
      </c>
      <c r="H49" s="293"/>
      <c r="I49" s="337"/>
      <c r="J49" s="338"/>
      <c r="K49" s="322"/>
      <c r="L49"/>
      <c r="M49"/>
    </row>
    <row r="50" spans="1:13" x14ac:dyDescent="0.3">
      <c r="A50" s="5" t="s">
        <v>898</v>
      </c>
      <c r="B50" s="82" t="s">
        <v>261</v>
      </c>
      <c r="C50" s="79">
        <f>'Stmt of Revs Exps'!K13+'Stmt of Revs Exps'!K15+'Stmt of Revs Exps'!K17</f>
        <v>0</v>
      </c>
      <c r="D50" s="307" t="e">
        <f>C50/C56</f>
        <v>#DIV/0!</v>
      </c>
      <c r="E50"/>
      <c r="F50" s="345" t="e">
        <f>C50/C10</f>
        <v>#DIV/0!</v>
      </c>
      <c r="G50" s="264" t="e">
        <f>C50/C13</f>
        <v>#DIV/0!</v>
      </c>
      <c r="H50" s="293"/>
      <c r="I50" s="337"/>
      <c r="J50" s="338"/>
      <c r="K50" s="322"/>
      <c r="L50"/>
      <c r="M50"/>
    </row>
    <row r="51" spans="1:13" x14ac:dyDescent="0.3">
      <c r="A51" s="5" t="s">
        <v>900</v>
      </c>
      <c r="B51" s="82" t="s">
        <v>262</v>
      </c>
      <c r="C51" s="101">
        <f>'Stmt of Revs Exps'!K26</f>
        <v>0</v>
      </c>
      <c r="D51" s="308" t="e">
        <f>C51/C56</f>
        <v>#DIV/0!</v>
      </c>
      <c r="E51"/>
      <c r="F51" s="345" t="e">
        <f>C51/C10</f>
        <v>#DIV/0!</v>
      </c>
      <c r="G51" s="264" t="e">
        <f>C51/C13</f>
        <v>#DIV/0!</v>
      </c>
      <c r="H51" s="293"/>
      <c r="I51" s="337"/>
      <c r="J51" s="338"/>
      <c r="K51" s="322"/>
      <c r="L51"/>
      <c r="M51"/>
    </row>
    <row r="52" spans="1:13" s="173" customFormat="1" x14ac:dyDescent="0.3">
      <c r="A52" s="5" t="s">
        <v>902</v>
      </c>
      <c r="B52" s="176" t="s">
        <v>263</v>
      </c>
      <c r="C52" s="183">
        <f>SUM(C49:C51)</f>
        <v>0</v>
      </c>
      <c r="D52" s="310" t="e">
        <f>C52/C56</f>
        <v>#DIV/0!</v>
      </c>
      <c r="E52" s="177"/>
      <c r="F52" s="345" t="e">
        <f>C52/C10</f>
        <v>#DIV/0!</v>
      </c>
      <c r="G52" s="264" t="e">
        <f>C52/C13</f>
        <v>#DIV/0!</v>
      </c>
      <c r="H52" s="329"/>
      <c r="I52" s="337"/>
      <c r="J52" s="346"/>
      <c r="K52" s="325"/>
      <c r="L52" s="177"/>
      <c r="M52" s="177"/>
    </row>
    <row r="53" spans="1:13" s="173" customFormat="1" x14ac:dyDescent="0.3">
      <c r="A53" s="5"/>
      <c r="B53" s="176"/>
      <c r="C53" s="183"/>
      <c r="D53" s="310"/>
      <c r="E53" s="177"/>
      <c r="F53" s="347"/>
      <c r="G53" s="348"/>
      <c r="H53" s="329"/>
      <c r="I53" s="349"/>
      <c r="J53" s="346"/>
      <c r="K53" s="325"/>
      <c r="L53" s="177"/>
      <c r="M53" s="177"/>
    </row>
    <row r="54" spans="1:13" s="173" customFormat="1" x14ac:dyDescent="0.3">
      <c r="A54" s="5" t="s">
        <v>904</v>
      </c>
      <c r="B54" s="176" t="s">
        <v>264</v>
      </c>
      <c r="C54" s="184">
        <f>C40+C46+C52+'Stmt of Revs Exps'!D37+'Stmt of Revs Exps'!D40</f>
        <v>0</v>
      </c>
      <c r="D54" s="312" t="e">
        <f>C54/C56</f>
        <v>#DIV/0!</v>
      </c>
      <c r="E54" s="177"/>
      <c r="F54" s="345" t="e">
        <f>C54/C10</f>
        <v>#DIV/0!</v>
      </c>
      <c r="G54" s="264" t="e">
        <f>C54/C13</f>
        <v>#DIV/0!</v>
      </c>
      <c r="H54" s="329"/>
      <c r="I54" s="337"/>
      <c r="J54" s="346"/>
      <c r="K54" s="325"/>
      <c r="L54" s="177"/>
      <c r="M54" s="177"/>
    </row>
    <row r="55" spans="1:13" x14ac:dyDescent="0.3">
      <c r="A55" s="5"/>
      <c r="B55" s="82"/>
      <c r="C55" s="79"/>
      <c r="D55" s="307"/>
      <c r="E55"/>
      <c r="F55" s="336"/>
      <c r="G55" s="264"/>
      <c r="H55" s="293"/>
      <c r="I55" s="337"/>
      <c r="J55" s="338"/>
      <c r="K55" s="322"/>
      <c r="L55"/>
      <c r="M55"/>
    </row>
    <row r="56" spans="1:13" x14ac:dyDescent="0.3">
      <c r="A56" s="5" t="s">
        <v>905</v>
      </c>
      <c r="B56" s="78" t="s">
        <v>906</v>
      </c>
      <c r="C56" s="182">
        <f>C36+C54</f>
        <v>0</v>
      </c>
      <c r="D56" s="312"/>
      <c r="E56"/>
      <c r="F56" s="345" t="e">
        <f>C56/C10</f>
        <v>#DIV/0!</v>
      </c>
      <c r="G56" s="264" t="e">
        <f>C56/C13</f>
        <v>#DIV/0!</v>
      </c>
      <c r="H56" s="293" t="e">
        <f>C56/C16</f>
        <v>#DIV/0!</v>
      </c>
      <c r="I56" s="337" t="e">
        <f>C56/C19</f>
        <v>#DIV/0!</v>
      </c>
      <c r="J56" s="338" t="e">
        <f>C56/C21</f>
        <v>#DIV/0!</v>
      </c>
      <c r="K56" s="322" t="e">
        <f>C56/C24</f>
        <v>#DIV/0!</v>
      </c>
      <c r="L56"/>
      <c r="M56"/>
    </row>
    <row r="57" spans="1:13" s="173" customFormat="1" x14ac:dyDescent="0.3">
      <c r="A57" s="5" t="s">
        <v>907</v>
      </c>
      <c r="B57" s="176" t="s">
        <v>265</v>
      </c>
      <c r="C57" s="183">
        <f>C36+C40</f>
        <v>0</v>
      </c>
      <c r="D57" s="312" t="e">
        <f>C57/C56</f>
        <v>#DIV/0!</v>
      </c>
      <c r="E57" s="177"/>
      <c r="F57" s="345" t="e">
        <f>C57/C10</f>
        <v>#DIV/0!</v>
      </c>
      <c r="G57" s="264" t="e">
        <f>C57/C13</f>
        <v>#DIV/0!</v>
      </c>
      <c r="H57" s="293" t="e">
        <f>C57/C16</f>
        <v>#DIV/0!</v>
      </c>
      <c r="I57" s="337" t="e">
        <f>C57/C19</f>
        <v>#DIV/0!</v>
      </c>
      <c r="J57" s="338" t="e">
        <f>C57/C21</f>
        <v>#DIV/0!</v>
      </c>
      <c r="K57" s="322" t="e">
        <f>C57/C24</f>
        <v>#DIV/0!</v>
      </c>
      <c r="L57" s="177"/>
      <c r="M57" s="177"/>
    </row>
    <row r="58" spans="1:13" s="173" customFormat="1" x14ac:dyDescent="0.3">
      <c r="A58" s="5" t="s">
        <v>908</v>
      </c>
      <c r="B58" s="187" t="s">
        <v>266</v>
      </c>
      <c r="C58" s="185">
        <f>C56-C57</f>
        <v>0</v>
      </c>
      <c r="D58" s="313" t="e">
        <f>C58/C56</f>
        <v>#DIV/0!</v>
      </c>
      <c r="E58" s="188"/>
      <c r="F58" s="297" t="e">
        <f>C58/C10</f>
        <v>#DIV/0!</v>
      </c>
      <c r="G58" s="271" t="e">
        <f>C58/C13</f>
        <v>#DIV/0!</v>
      </c>
      <c r="H58" s="272" t="e">
        <f>C58/C16</f>
        <v>#DIV/0!</v>
      </c>
      <c r="I58" s="340" t="e">
        <f>C58/C19</f>
        <v>#DIV/0!</v>
      </c>
      <c r="J58" s="341" t="e">
        <f>C58/C21</f>
        <v>#DIV/0!</v>
      </c>
      <c r="K58" s="323" t="e">
        <f>C58/C24</f>
        <v>#DIV/0!</v>
      </c>
      <c r="L58" s="177"/>
      <c r="M58" s="177"/>
    </row>
    <row r="59" spans="1:13" s="173" customFormat="1" x14ac:dyDescent="0.3">
      <c r="A59" s="5"/>
      <c r="B59" s="176"/>
      <c r="C59" s="183"/>
      <c r="D59" s="310"/>
      <c r="E59" s="177"/>
      <c r="F59" s="347"/>
      <c r="G59" s="348"/>
      <c r="H59" s="329"/>
      <c r="I59" s="349"/>
      <c r="J59" s="346"/>
      <c r="K59" s="325"/>
      <c r="L59" s="177"/>
      <c r="M59" s="177"/>
    </row>
    <row r="60" spans="1:13" x14ac:dyDescent="0.3">
      <c r="A60" s="5"/>
      <c r="B60" s="78" t="s">
        <v>244</v>
      </c>
      <c r="C60" s="79"/>
      <c r="D60" s="307"/>
      <c r="E60"/>
      <c r="F60" s="336"/>
      <c r="G60" s="264"/>
      <c r="H60" s="293"/>
      <c r="I60" s="337"/>
      <c r="J60" s="338"/>
      <c r="K60" s="322"/>
      <c r="L60"/>
      <c r="M60"/>
    </row>
    <row r="61" spans="1:13" x14ac:dyDescent="0.3">
      <c r="A61" s="5"/>
      <c r="B61" s="78"/>
      <c r="C61" s="79"/>
      <c r="D61" s="307"/>
      <c r="E61"/>
      <c r="F61" s="336"/>
      <c r="G61" s="264"/>
      <c r="H61" s="293"/>
      <c r="I61" s="337"/>
      <c r="J61" s="338"/>
      <c r="K61" s="322"/>
      <c r="L61"/>
      <c r="M61"/>
    </row>
    <row r="62" spans="1:13" x14ac:dyDescent="0.3">
      <c r="A62" s="5" t="s">
        <v>397</v>
      </c>
      <c r="B62" s="78" t="s">
        <v>267</v>
      </c>
      <c r="C62" s="79">
        <f>'Detailed Exps'!E23</f>
        <v>0</v>
      </c>
      <c r="D62" s="307" t="e">
        <f>C62/C64</f>
        <v>#DIV/0!</v>
      </c>
      <c r="E62"/>
      <c r="F62" s="336" t="e">
        <f>C62/C10</f>
        <v>#DIV/0!</v>
      </c>
      <c r="G62" s="264" t="e">
        <f>C62/C13</f>
        <v>#DIV/0!</v>
      </c>
      <c r="H62" s="293" t="e">
        <f>C62/C16</f>
        <v>#DIV/0!</v>
      </c>
      <c r="I62" s="337" t="e">
        <f>C62/C19</f>
        <v>#DIV/0!</v>
      </c>
      <c r="J62" s="338"/>
      <c r="K62" s="322" t="e">
        <f>C62/C24</f>
        <v>#DIV/0!</v>
      </c>
      <c r="L62"/>
      <c r="M62"/>
    </row>
    <row r="63" spans="1:13" x14ac:dyDescent="0.3">
      <c r="A63" s="5" t="s">
        <v>911</v>
      </c>
      <c r="B63" s="78" t="s">
        <v>269</v>
      </c>
      <c r="C63" s="182">
        <f>C64-C62</f>
        <v>0</v>
      </c>
      <c r="D63" s="311" t="e">
        <f>C63/C64</f>
        <v>#DIV/0!</v>
      </c>
      <c r="E63" s="1"/>
      <c r="F63" s="345" t="e">
        <f>C63/C10</f>
        <v>#DIV/0!</v>
      </c>
      <c r="G63" s="264" t="e">
        <f>C63/C13</f>
        <v>#DIV/0!</v>
      </c>
      <c r="H63" s="293" t="e">
        <f>C63/C16</f>
        <v>#DIV/0!</v>
      </c>
      <c r="I63" s="337" t="e">
        <f>C63/C19</f>
        <v>#DIV/0!</v>
      </c>
      <c r="J63" s="350"/>
      <c r="K63" s="322" t="e">
        <f>C63/C24</f>
        <v>#DIV/0!</v>
      </c>
      <c r="L63"/>
      <c r="M63"/>
    </row>
    <row r="64" spans="1:13" x14ac:dyDescent="0.3">
      <c r="A64" s="5" t="s">
        <v>913</v>
      </c>
      <c r="B64" s="78" t="s">
        <v>134</v>
      </c>
      <c r="C64" s="182">
        <f>'Detailed Exps'!E7</f>
        <v>0</v>
      </c>
      <c r="D64" s="307"/>
      <c r="E64"/>
      <c r="F64" s="345" t="e">
        <f>C64/C10</f>
        <v>#DIV/0!</v>
      </c>
      <c r="G64" s="264" t="e">
        <f>C64/C13</f>
        <v>#DIV/0!</v>
      </c>
      <c r="H64" s="293" t="e">
        <f>C64/C16</f>
        <v>#DIV/0!</v>
      </c>
      <c r="I64" s="337" t="e">
        <f>C64/C19</f>
        <v>#DIV/0!</v>
      </c>
      <c r="J64" s="338" t="e">
        <f>C64/C21</f>
        <v>#DIV/0!</v>
      </c>
      <c r="K64" s="322" t="e">
        <f>C64/C24</f>
        <v>#DIV/0!</v>
      </c>
      <c r="L64"/>
      <c r="M64"/>
    </row>
    <row r="65" spans="1:13" x14ac:dyDescent="0.3">
      <c r="A65" s="5"/>
      <c r="B65" s="82"/>
      <c r="C65" s="79"/>
      <c r="D65" s="307"/>
      <c r="E65"/>
      <c r="F65" s="336"/>
      <c r="G65" s="264"/>
      <c r="H65" s="293"/>
      <c r="I65" s="337"/>
      <c r="J65" s="338"/>
      <c r="K65" s="322"/>
      <c r="L65"/>
      <c r="M65"/>
    </row>
    <row r="66" spans="1:13" x14ac:dyDescent="0.3">
      <c r="A66" s="5"/>
      <c r="B66" s="78" t="s">
        <v>6</v>
      </c>
      <c r="C66" s="79"/>
      <c r="D66" s="307"/>
      <c r="E66"/>
      <c r="F66" s="336"/>
      <c r="G66" s="264"/>
      <c r="H66" s="293"/>
      <c r="I66" s="337"/>
      <c r="J66" s="338"/>
      <c r="K66" s="322"/>
      <c r="L66"/>
      <c r="M66"/>
    </row>
    <row r="67" spans="1:13" x14ac:dyDescent="0.3">
      <c r="A67" s="5" t="s">
        <v>915</v>
      </c>
      <c r="B67" s="116" t="s">
        <v>268</v>
      </c>
      <c r="C67" s="79">
        <f>'Detailed Exps'!E29</f>
        <v>0</v>
      </c>
      <c r="D67" s="307" t="e">
        <f>C67/C64</f>
        <v>#DIV/0!</v>
      </c>
      <c r="E67"/>
      <c r="F67" s="345" t="e">
        <f>C67/C10</f>
        <v>#DIV/0!</v>
      </c>
      <c r="G67" s="264" t="e">
        <f>C67/C13</f>
        <v>#DIV/0!</v>
      </c>
      <c r="H67" s="293" t="e">
        <f>C67/C16</f>
        <v>#DIV/0!</v>
      </c>
      <c r="I67" s="337" t="e">
        <f>C67/C22</f>
        <v>#DIV/0!</v>
      </c>
      <c r="J67" s="338"/>
      <c r="K67" s="322" t="e">
        <f>C67/C24</f>
        <v>#DIV/0!</v>
      </c>
      <c r="L67"/>
      <c r="M67"/>
    </row>
    <row r="68" spans="1:13" x14ac:dyDescent="0.3">
      <c r="A68" s="5" t="s">
        <v>124</v>
      </c>
      <c r="B68" s="116" t="s">
        <v>123</v>
      </c>
      <c r="C68" s="79">
        <f>'Detailed Exps'!E13</f>
        <v>0</v>
      </c>
      <c r="D68" s="307" t="e">
        <f>C68/C64</f>
        <v>#DIV/0!</v>
      </c>
      <c r="E68"/>
      <c r="F68" s="345" t="e">
        <f>C68/C10</f>
        <v>#DIV/0!</v>
      </c>
      <c r="G68" s="264" t="e">
        <f>C68/C13</f>
        <v>#DIV/0!</v>
      </c>
      <c r="H68" s="293" t="e">
        <f>C68/C16</f>
        <v>#DIV/0!</v>
      </c>
      <c r="I68" s="337"/>
      <c r="J68" s="338"/>
      <c r="K68" s="322" t="e">
        <f>C68/C24</f>
        <v>#DIV/0!</v>
      </c>
      <c r="L68"/>
      <c r="M68"/>
    </row>
    <row r="69" spans="1:13" x14ac:dyDescent="0.3">
      <c r="A69" s="5" t="s">
        <v>130</v>
      </c>
      <c r="B69" s="783" t="s">
        <v>7231</v>
      </c>
      <c r="C69" s="79">
        <f>'Detailed Exps'!E18</f>
        <v>0</v>
      </c>
      <c r="D69" s="307" t="e">
        <f>C69/C64</f>
        <v>#DIV/0!</v>
      </c>
      <c r="E69"/>
      <c r="F69" s="345" t="e">
        <f>C69/C10</f>
        <v>#DIV/0!</v>
      </c>
      <c r="G69" s="264" t="e">
        <f>C69/C13</f>
        <v>#DIV/0!</v>
      </c>
      <c r="H69" s="293" t="e">
        <f>C69/C16</f>
        <v>#DIV/0!</v>
      </c>
      <c r="I69" s="337" t="e">
        <f>C69/C19</f>
        <v>#DIV/0!</v>
      </c>
      <c r="J69" s="338" t="e">
        <f>C69/C21</f>
        <v>#DIV/0!</v>
      </c>
      <c r="K69" s="322" t="e">
        <f>C69/C24</f>
        <v>#DIV/0!</v>
      </c>
      <c r="L69"/>
      <c r="M69"/>
    </row>
    <row r="70" spans="1:13" x14ac:dyDescent="0.3">
      <c r="A70" s="5" t="s">
        <v>132</v>
      </c>
      <c r="B70" s="116" t="s">
        <v>7</v>
      </c>
      <c r="C70" s="182">
        <f>'Detailed Exps'!E17+'Detailed Exps'!E15</f>
        <v>0</v>
      </c>
      <c r="D70" s="307" t="e">
        <f>C70/C64</f>
        <v>#DIV/0!</v>
      </c>
      <c r="E70"/>
      <c r="F70" s="345" t="e">
        <f>C70/C10</f>
        <v>#DIV/0!</v>
      </c>
      <c r="G70" s="264" t="e">
        <f>C70/C13</f>
        <v>#DIV/0!</v>
      </c>
      <c r="H70" s="293" t="e">
        <f>C70/C16</f>
        <v>#DIV/0!</v>
      </c>
      <c r="I70" s="337" t="e">
        <f>C70/C19</f>
        <v>#DIV/0!</v>
      </c>
      <c r="J70" s="338"/>
      <c r="K70" s="322" t="e">
        <f>C70/C24</f>
        <v>#DIV/0!</v>
      </c>
      <c r="L70"/>
      <c r="M70"/>
    </row>
    <row r="71" spans="1:13" x14ac:dyDescent="0.3">
      <c r="A71" s="5"/>
      <c r="B71" s="82"/>
      <c r="C71" s="79"/>
      <c r="D71" s="314"/>
      <c r="E71" s="82"/>
      <c r="F71" s="336"/>
      <c r="G71" s="264"/>
      <c r="H71" s="265"/>
      <c r="I71" s="337"/>
      <c r="J71" s="351"/>
      <c r="K71" s="281"/>
      <c r="L71" s="82"/>
      <c r="M71"/>
    </row>
    <row r="72" spans="1:13" x14ac:dyDescent="0.3">
      <c r="A72" s="5" t="s">
        <v>398</v>
      </c>
      <c r="B72" s="144" t="s">
        <v>809</v>
      </c>
      <c r="C72" s="79">
        <f>C56-C64</f>
        <v>0</v>
      </c>
      <c r="D72" s="307"/>
      <c r="E72"/>
      <c r="F72" s="345" t="e">
        <f>C72/C10</f>
        <v>#DIV/0!</v>
      </c>
      <c r="G72" s="264" t="e">
        <f>C72/C13</f>
        <v>#DIV/0!</v>
      </c>
      <c r="H72" s="293" t="e">
        <f>C72/C16</f>
        <v>#DIV/0!</v>
      </c>
      <c r="I72" s="337" t="e">
        <f>C72/C19</f>
        <v>#DIV/0!</v>
      </c>
      <c r="J72" s="338" t="e">
        <f>C72/C21</f>
        <v>#DIV/0!</v>
      </c>
      <c r="K72" s="322" t="e">
        <f>C72/C24</f>
        <v>#DIV/0!</v>
      </c>
      <c r="L72"/>
      <c r="M72"/>
    </row>
    <row r="73" spans="1:13" x14ac:dyDescent="0.3">
      <c r="A73" s="5" t="s">
        <v>5</v>
      </c>
      <c r="B73" s="144" t="s">
        <v>245</v>
      </c>
      <c r="C73" s="101"/>
      <c r="D73" s="315" t="e">
        <f>C72/C56</f>
        <v>#DIV/0!</v>
      </c>
      <c r="E73"/>
      <c r="F73" s="339"/>
      <c r="G73" s="271"/>
      <c r="H73" s="272"/>
      <c r="I73" s="340"/>
      <c r="J73" s="341"/>
      <c r="K73" s="323"/>
      <c r="L73"/>
      <c r="M73"/>
    </row>
    <row r="74" spans="1:13" x14ac:dyDescent="0.3">
      <c r="A74" s="5"/>
      <c r="B74"/>
      <c r="C74" s="71"/>
      <c r="D74" s="305"/>
      <c r="E74"/>
      <c r="F74" s="277"/>
      <c r="G74" s="277"/>
      <c r="H74" s="277"/>
      <c r="I74" s="277"/>
      <c r="J74" s="277"/>
      <c r="K74" s="277"/>
      <c r="L74"/>
      <c r="M74"/>
    </row>
    <row r="75" spans="1:13" x14ac:dyDescent="0.3">
      <c r="A75" s="5"/>
      <c r="B75" s="146" t="s">
        <v>139</v>
      </c>
      <c r="C75" s="74"/>
      <c r="D75" s="306"/>
      <c r="E75"/>
      <c r="F75" s="336"/>
      <c r="G75" s="264"/>
      <c r="H75" s="293"/>
      <c r="I75" s="337"/>
      <c r="J75" s="338"/>
      <c r="K75" s="321"/>
      <c r="L75"/>
      <c r="M75"/>
    </row>
    <row r="76" spans="1:13" x14ac:dyDescent="0.3">
      <c r="A76" s="5"/>
      <c r="B76" s="82"/>
      <c r="C76" s="79"/>
      <c r="D76" s="307"/>
      <c r="E76"/>
      <c r="F76" s="336"/>
      <c r="G76" s="264"/>
      <c r="H76" s="293"/>
      <c r="I76" s="337"/>
      <c r="J76" s="338"/>
      <c r="K76" s="322"/>
      <c r="L76"/>
      <c r="M76"/>
    </row>
    <row r="77" spans="1:13" x14ac:dyDescent="0.3">
      <c r="A77" s="5" t="s">
        <v>162</v>
      </c>
      <c r="B77" s="78" t="s">
        <v>270</v>
      </c>
      <c r="C77" s="79">
        <f>Debt!K18</f>
        <v>0</v>
      </c>
      <c r="D77" s="307"/>
      <c r="E77"/>
      <c r="F77" s="345" t="e">
        <f>C77/C10</f>
        <v>#DIV/0!</v>
      </c>
      <c r="G77" s="264" t="e">
        <f>C77/C13</f>
        <v>#DIV/0!</v>
      </c>
      <c r="H77" s="293" t="e">
        <f>C77/C16</f>
        <v>#DIV/0!</v>
      </c>
      <c r="I77" s="337" t="e">
        <f>C77/C19</f>
        <v>#DIV/0!</v>
      </c>
      <c r="J77" s="338" t="e">
        <f>C77/C21</f>
        <v>#DIV/0!</v>
      </c>
      <c r="K77" s="322"/>
      <c r="L77"/>
      <c r="M77"/>
    </row>
    <row r="78" spans="1:13" x14ac:dyDescent="0.3">
      <c r="A78" s="5" t="s">
        <v>175</v>
      </c>
      <c r="B78" s="78" t="s">
        <v>271</v>
      </c>
      <c r="C78" s="79">
        <f>Debt!K21</f>
        <v>0</v>
      </c>
      <c r="D78" s="307"/>
      <c r="E78"/>
      <c r="F78" s="345" t="e">
        <f>C78/C10</f>
        <v>#DIV/0!</v>
      </c>
      <c r="G78" s="264" t="e">
        <f>C78/C13</f>
        <v>#DIV/0!</v>
      </c>
      <c r="H78" s="293" t="e">
        <f>C78/C16</f>
        <v>#DIV/0!</v>
      </c>
      <c r="I78" s="337" t="e">
        <f>C78/C19</f>
        <v>#DIV/0!</v>
      </c>
      <c r="J78" s="338" t="e">
        <f>C78/C21</f>
        <v>#DIV/0!</v>
      </c>
      <c r="K78" s="322"/>
      <c r="L78"/>
      <c r="M78"/>
    </row>
    <row r="79" spans="1:13" x14ac:dyDescent="0.3">
      <c r="A79" s="5" t="s">
        <v>988</v>
      </c>
      <c r="B79" s="78" t="s">
        <v>272</v>
      </c>
      <c r="C79" s="79"/>
      <c r="D79" s="307">
        <f>Misc!E28</f>
        <v>0</v>
      </c>
      <c r="E79"/>
      <c r="F79" s="336"/>
      <c r="G79" s="264"/>
      <c r="H79" s="293"/>
      <c r="I79" s="337"/>
      <c r="J79" s="338"/>
      <c r="K79" s="322"/>
      <c r="L79"/>
      <c r="M79"/>
    </row>
    <row r="80" spans="1:13" x14ac:dyDescent="0.3">
      <c r="A80" s="5" t="s">
        <v>989</v>
      </c>
      <c r="B80" s="78" t="s">
        <v>273</v>
      </c>
      <c r="C80" s="79"/>
      <c r="D80" s="307" t="e">
        <f>C78/C36</f>
        <v>#DIV/0!</v>
      </c>
      <c r="E80"/>
      <c r="F80" s="336"/>
      <c r="G80" s="264"/>
      <c r="H80" s="293"/>
      <c r="I80" s="337"/>
      <c r="J80" s="338"/>
      <c r="K80" s="322"/>
      <c r="L80"/>
      <c r="M80"/>
    </row>
    <row r="81" spans="1:13" x14ac:dyDescent="0.3">
      <c r="A81" s="179" t="s">
        <v>990</v>
      </c>
      <c r="B81" s="78" t="s">
        <v>274</v>
      </c>
      <c r="C81" s="79" t="e">
        <f>'Cap &amp; Ops Stats'!D35</f>
        <v>#DIV/0!</v>
      </c>
      <c r="D81" s="307"/>
      <c r="E81"/>
      <c r="F81" s="336"/>
      <c r="G81" s="264"/>
      <c r="H81" s="293"/>
      <c r="I81" s="337"/>
      <c r="J81" s="338"/>
      <c r="K81" s="322"/>
      <c r="L81"/>
      <c r="M81"/>
    </row>
    <row r="82" spans="1:13" x14ac:dyDescent="0.3">
      <c r="A82" s="179" t="s">
        <v>992</v>
      </c>
      <c r="B82" s="180" t="s">
        <v>275</v>
      </c>
      <c r="C82" s="186">
        <f>'Cap &amp; Ops Stats'!D34</f>
        <v>0</v>
      </c>
      <c r="D82" s="316"/>
      <c r="F82" s="352"/>
      <c r="G82" s="330"/>
      <c r="H82" s="330"/>
      <c r="I82" s="353"/>
      <c r="J82" s="354"/>
      <c r="K82" s="326"/>
      <c r="L82" s="181"/>
      <c r="M82" s="181"/>
    </row>
    <row r="83" spans="1:13" x14ac:dyDescent="0.3">
      <c r="A83" s="5"/>
    </row>
    <row r="88" spans="1:13" x14ac:dyDescent="0.3">
      <c r="A88" s="5"/>
    </row>
    <row r="89" spans="1:13" x14ac:dyDescent="0.3">
      <c r="A89" s="5"/>
    </row>
    <row r="90" spans="1:13" x14ac:dyDescent="0.3">
      <c r="A90" s="5"/>
    </row>
    <row r="91" spans="1:13" x14ac:dyDescent="0.3">
      <c r="A91" s="5"/>
    </row>
    <row r="92" spans="1:13" x14ac:dyDescent="0.3">
      <c r="A92" s="5"/>
    </row>
    <row r="93" spans="1:13" x14ac:dyDescent="0.3">
      <c r="A93" s="5"/>
    </row>
    <row r="94" spans="1:13" x14ac:dyDescent="0.3">
      <c r="A94" s="5"/>
    </row>
    <row r="95" spans="1:13" x14ac:dyDescent="0.3">
      <c r="A95" s="5"/>
    </row>
    <row r="96" spans="1:13" x14ac:dyDescent="0.3">
      <c r="A96" s="5"/>
    </row>
    <row r="97" spans="1:1" x14ac:dyDescent="0.3">
      <c r="A97" s="5"/>
    </row>
    <row r="98" spans="1:1" x14ac:dyDescent="0.3">
      <c r="A98" s="5"/>
    </row>
    <row r="99" spans="1:1" x14ac:dyDescent="0.3">
      <c r="A99" s="5"/>
    </row>
    <row r="100" spans="1:1" x14ac:dyDescent="0.3">
      <c r="A100" s="5"/>
    </row>
    <row r="101" spans="1:1" x14ac:dyDescent="0.3">
      <c r="A101" s="5"/>
    </row>
    <row r="102" spans="1:1" x14ac:dyDescent="0.3">
      <c r="A102" s="5"/>
    </row>
    <row r="103" spans="1:1" x14ac:dyDescent="0.3">
      <c r="A103" s="5"/>
    </row>
    <row r="104" spans="1:1" x14ac:dyDescent="0.3">
      <c r="A104" s="5"/>
    </row>
  </sheetData>
  <sheetProtection algorithmName="SHA-512" hashValue="+/VDE9qFG903uaeg09Fsx/IEGKTf4lUmhlt5Kp+OQ5hcMjEPUuEFVnVtpzCtYuhby3adDclHPusORlX6D68/8w==" saltValue="mBiVJF+5CzE8FvZA4ZeEKg==" spinCount="100000" sheet="1" objects="1" scenarios="1"/>
  <mergeCells count="6">
    <mergeCell ref="G5:H5"/>
    <mergeCell ref="I5:J5"/>
    <mergeCell ref="L5:M5"/>
    <mergeCell ref="G4:H4"/>
    <mergeCell ref="I4:J4"/>
    <mergeCell ref="L4:M4"/>
  </mergeCells>
  <phoneticPr fontId="10" type="noConversion"/>
  <pageMargins left="0.25" right="0.25" top="0.75" bottom="0.75" header="0.3" footer="0.3"/>
  <pageSetup scale="6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CC6600"/>
  </sheetPr>
  <dimension ref="A1:G493"/>
  <sheetViews>
    <sheetView zoomScaleNormal="100" workbookViewId="0">
      <pane ySplit="1" topLeftCell="A445" activePane="bottomLeft" state="frozen"/>
      <selection activeCell="B115" sqref="B115"/>
      <selection pane="bottomLeft" activeCell="F19" sqref="F19"/>
    </sheetView>
  </sheetViews>
  <sheetFormatPr defaultColWidth="27.44140625" defaultRowHeight="10.199999999999999" x14ac:dyDescent="0.2"/>
  <cols>
    <col min="1" max="1" width="10.44140625" style="794" customWidth="1"/>
    <col min="2" max="2" width="9.6640625" style="794" bestFit="1" customWidth="1"/>
    <col min="3" max="3" width="12.6640625" style="517" bestFit="1" customWidth="1"/>
    <col min="4" max="4" width="14.44140625" style="205" bestFit="1" customWidth="1"/>
    <col min="5" max="5" width="13.109375" style="416" bestFit="1" customWidth="1"/>
    <col min="6" max="6" width="74" style="416" bestFit="1" customWidth="1"/>
    <col min="7" max="7" width="22.44140625" style="423" bestFit="1" customWidth="1"/>
    <col min="8" max="16384" width="27.44140625" style="423"/>
  </cols>
  <sheetData>
    <row r="1" spans="1:7" ht="10.8" thickBot="1" x14ac:dyDescent="0.25">
      <c r="A1" s="420" t="s">
        <v>323</v>
      </c>
      <c r="B1" s="420" t="s">
        <v>324</v>
      </c>
      <c r="C1" s="515" t="s">
        <v>1343</v>
      </c>
      <c r="D1" s="421" t="s">
        <v>1344</v>
      </c>
      <c r="E1" s="422" t="s">
        <v>325</v>
      </c>
      <c r="F1" s="417" t="s">
        <v>1350</v>
      </c>
      <c r="G1" s="417" t="s">
        <v>1345</v>
      </c>
    </row>
    <row r="2" spans="1:7" x14ac:dyDescent="0.2">
      <c r="A2" s="786">
        <f>MID(Instructions!$B$1,3,4)*1</f>
        <v>2024</v>
      </c>
      <c r="B2" s="203">
        <f>'Stmt of Revs Exps'!$D$3</f>
        <v>0</v>
      </c>
      <c r="C2" s="426" t="s">
        <v>535</v>
      </c>
      <c r="D2" s="411" t="s">
        <v>535</v>
      </c>
      <c r="E2" s="416">
        <f>'Cap &amp; Ops Stats'!$D$9</f>
        <v>0</v>
      </c>
      <c r="F2" s="418" t="s">
        <v>1431</v>
      </c>
      <c r="G2" s="413" t="s">
        <v>1348</v>
      </c>
    </row>
    <row r="3" spans="1:7" x14ac:dyDescent="0.2">
      <c r="A3" s="786">
        <f>MID(Instructions!$B$1,3,4)*1</f>
        <v>2024</v>
      </c>
      <c r="B3" s="203">
        <f>'Stmt of Revs Exps'!$D$3</f>
        <v>0</v>
      </c>
      <c r="C3" s="426" t="s">
        <v>536</v>
      </c>
      <c r="D3" s="411" t="s">
        <v>536</v>
      </c>
      <c r="E3" s="416">
        <f>'Cap &amp; Ops Stats'!$D$10</f>
        <v>0</v>
      </c>
      <c r="F3" s="418" t="s">
        <v>1432</v>
      </c>
      <c r="G3" s="413" t="s">
        <v>1348</v>
      </c>
    </row>
    <row r="4" spans="1:7" x14ac:dyDescent="0.2">
      <c r="A4" s="786">
        <f>MID(Instructions!$B$1,3,4)*1</f>
        <v>2024</v>
      </c>
      <c r="B4" s="203">
        <f>'Stmt of Revs Exps'!$D$3</f>
        <v>0</v>
      </c>
      <c r="C4" s="426" t="s">
        <v>358</v>
      </c>
      <c r="D4" s="411" t="s">
        <v>358</v>
      </c>
      <c r="E4" s="416">
        <f>'Cap &amp; Ops Stats'!$D$12</f>
        <v>0</v>
      </c>
      <c r="F4" s="418" t="s">
        <v>1433</v>
      </c>
      <c r="G4" s="413" t="s">
        <v>1348</v>
      </c>
    </row>
    <row r="5" spans="1:7" x14ac:dyDescent="0.2">
      <c r="A5" s="786">
        <f>MID(Instructions!$B$1,3,4)*1</f>
        <v>2024</v>
      </c>
      <c r="B5" s="203">
        <f>'Stmt of Revs Exps'!$D$3</f>
        <v>0</v>
      </c>
      <c r="C5" s="426" t="s">
        <v>359</v>
      </c>
      <c r="D5" s="411" t="s">
        <v>359</v>
      </c>
      <c r="E5" s="416">
        <f>'Cap &amp; Ops Stats'!$D$13</f>
        <v>0</v>
      </c>
      <c r="F5" s="787" t="s">
        <v>1434</v>
      </c>
      <c r="G5" s="413" t="s">
        <v>1348</v>
      </c>
    </row>
    <row r="6" spans="1:7" x14ac:dyDescent="0.2">
      <c r="A6" s="786">
        <f>MID(Instructions!$B$1,3,4)*1</f>
        <v>2024</v>
      </c>
      <c r="B6" s="203">
        <f>'Stmt of Revs Exps'!$D$3</f>
        <v>0</v>
      </c>
      <c r="C6" s="426" t="s">
        <v>1016</v>
      </c>
      <c r="D6" s="411" t="s">
        <v>1016</v>
      </c>
      <c r="E6" s="788">
        <f>'Cap &amp; Ops Stats'!$D$15</f>
        <v>0</v>
      </c>
      <c r="F6" s="419" t="s">
        <v>1435</v>
      </c>
      <c r="G6" s="413" t="s">
        <v>1348</v>
      </c>
    </row>
    <row r="7" spans="1:7" x14ac:dyDescent="0.2">
      <c r="A7" s="786">
        <f>MID(Instructions!$B$1,3,4)*1</f>
        <v>2024</v>
      </c>
      <c r="B7" s="203">
        <f>'Stmt of Revs Exps'!$D$3</f>
        <v>0</v>
      </c>
      <c r="C7" s="205" t="s">
        <v>1017</v>
      </c>
      <c r="D7" s="411" t="s">
        <v>1017</v>
      </c>
      <c r="E7" s="416">
        <f>'Cap &amp; Ops Stats'!$D$16</f>
        <v>0</v>
      </c>
      <c r="F7" s="419" t="s">
        <v>1436</v>
      </c>
      <c r="G7" s="413" t="s">
        <v>1348</v>
      </c>
    </row>
    <row r="8" spans="1:7" x14ac:dyDescent="0.2">
      <c r="A8" s="786">
        <f>MID(Instructions!$B$1,3,4)*1</f>
        <v>2024</v>
      </c>
      <c r="B8" s="203">
        <f>'Stmt of Revs Exps'!$D$3</f>
        <v>0</v>
      </c>
      <c r="C8" s="205" t="s">
        <v>1018</v>
      </c>
      <c r="D8" s="411" t="s">
        <v>1018</v>
      </c>
      <c r="E8" s="416">
        <f>'Cap &amp; Ops Stats'!$D$17</f>
        <v>0</v>
      </c>
      <c r="F8" s="419" t="s">
        <v>1437</v>
      </c>
      <c r="G8" s="413" t="s">
        <v>1348</v>
      </c>
    </row>
    <row r="9" spans="1:7" x14ac:dyDescent="0.2">
      <c r="A9" s="786">
        <f>MID(Instructions!$B$1,3,4)*1</f>
        <v>2024</v>
      </c>
      <c r="B9" s="203">
        <f>'Stmt of Revs Exps'!$D$3</f>
        <v>0</v>
      </c>
      <c r="C9" s="205" t="s">
        <v>1019</v>
      </c>
      <c r="D9" s="411" t="s">
        <v>1019</v>
      </c>
      <c r="E9" s="416">
        <f>'Cap &amp; Ops Stats'!$D$18</f>
        <v>0</v>
      </c>
      <c r="F9" s="419" t="s">
        <v>1438</v>
      </c>
      <c r="G9" s="413" t="s">
        <v>1348</v>
      </c>
    </row>
    <row r="10" spans="1:7" x14ac:dyDescent="0.2">
      <c r="A10" s="786">
        <f>MID(Instructions!$B$1,3,4)*1</f>
        <v>2024</v>
      </c>
      <c r="B10" s="203">
        <f>'Stmt of Revs Exps'!$D$3</f>
        <v>0</v>
      </c>
      <c r="C10" s="205" t="s">
        <v>1020</v>
      </c>
      <c r="D10" s="411" t="s">
        <v>1020</v>
      </c>
      <c r="E10" s="416">
        <f>'Cap &amp; Ops Stats'!$D$19</f>
        <v>0</v>
      </c>
      <c r="F10" s="419" t="s">
        <v>1439</v>
      </c>
      <c r="G10" s="413" t="s">
        <v>1348</v>
      </c>
    </row>
    <row r="11" spans="1:7" x14ac:dyDescent="0.2">
      <c r="A11" s="786">
        <f>MID(Instructions!$B$1,3,4)*1</f>
        <v>2024</v>
      </c>
      <c r="B11" s="203">
        <f>'Stmt of Revs Exps'!$D$3</f>
        <v>0</v>
      </c>
      <c r="C11" s="205" t="s">
        <v>1021</v>
      </c>
      <c r="D11" s="411" t="s">
        <v>1021</v>
      </c>
      <c r="E11" s="416">
        <f>'Cap &amp; Ops Stats'!$D$20</f>
        <v>0</v>
      </c>
      <c r="F11" s="419" t="s">
        <v>1440</v>
      </c>
      <c r="G11" s="413" t="s">
        <v>1348</v>
      </c>
    </row>
    <row r="12" spans="1:7" x14ac:dyDescent="0.2">
      <c r="A12" s="786">
        <f>MID(Instructions!$B$1,3,4)*1</f>
        <v>2024</v>
      </c>
      <c r="B12" s="203">
        <f>'Stmt of Revs Exps'!$D$3</f>
        <v>0</v>
      </c>
      <c r="C12" s="411" t="s">
        <v>1022</v>
      </c>
      <c r="D12" s="411" t="s">
        <v>1022</v>
      </c>
      <c r="E12" s="416">
        <f>'Cap &amp; Ops Stats'!$D$22</f>
        <v>0</v>
      </c>
      <c r="F12" s="419" t="str">
        <f>D12&amp;" - "&amp;'Cap &amp; Ops Stats'!B22</f>
        <v>T7 - FY2024 Total amount (budgeted)</v>
      </c>
      <c r="G12" s="413" t="s">
        <v>1348</v>
      </c>
    </row>
    <row r="13" spans="1:7" x14ac:dyDescent="0.2">
      <c r="A13" s="786">
        <f>MID(Instructions!$B$1,3,4)*1</f>
        <v>2024</v>
      </c>
      <c r="B13" s="203">
        <f>'Stmt of Revs Exps'!$D$3</f>
        <v>0</v>
      </c>
      <c r="C13" s="411" t="s">
        <v>799</v>
      </c>
      <c r="D13" s="411" t="s">
        <v>799</v>
      </c>
      <c r="E13" s="416">
        <f>'Cap &amp; Ops Stats'!$D$23</f>
        <v>0</v>
      </c>
      <c r="F13" s="419" t="str">
        <f>D13&amp;" - "&amp;'Cap &amp; Ops Stats'!B23</f>
        <v>T8 - FY2024 Total amount (actual)</v>
      </c>
      <c r="G13" s="413" t="s">
        <v>1348</v>
      </c>
    </row>
    <row r="14" spans="1:7" x14ac:dyDescent="0.2">
      <c r="A14" s="786">
        <f>MID(Instructions!$B$1,3,4)*1</f>
        <v>2024</v>
      </c>
      <c r="B14" s="203">
        <f>'Stmt of Revs Exps'!$D$3</f>
        <v>0</v>
      </c>
      <c r="C14" s="411" t="s">
        <v>800</v>
      </c>
      <c r="D14" s="411" t="s">
        <v>800</v>
      </c>
      <c r="E14" s="416" t="e">
        <f>'Cap &amp; Ops Stats'!$D$24</f>
        <v>#DIV/0!</v>
      </c>
      <c r="F14" s="419" t="str">
        <f>D14&amp;" - "&amp;'Cap &amp; Ops Stats'!B24</f>
        <v>T9 - Actual vs. Budgeted Capital Expenditures (T8 / T7)</v>
      </c>
      <c r="G14" s="413" t="s">
        <v>1348</v>
      </c>
    </row>
    <row r="15" spans="1:7" x14ac:dyDescent="0.2">
      <c r="A15" s="786">
        <f>MID(Instructions!$B$1,3,4)*1</f>
        <v>2024</v>
      </c>
      <c r="B15" s="203">
        <f>'Stmt of Revs Exps'!$D$3</f>
        <v>0</v>
      </c>
      <c r="C15" s="205" t="s">
        <v>1023</v>
      </c>
      <c r="D15" s="411" t="s">
        <v>1023</v>
      </c>
      <c r="E15" s="416">
        <f>'Cap &amp; Ops Stats'!D27</f>
        <v>0</v>
      </c>
      <c r="F15" s="419" t="s">
        <v>1441</v>
      </c>
      <c r="G15" s="413" t="s">
        <v>1348</v>
      </c>
    </row>
    <row r="16" spans="1:7" x14ac:dyDescent="0.2">
      <c r="A16" s="786">
        <f>MID(Instructions!$B$1,3,4)*1</f>
        <v>2024</v>
      </c>
      <c r="B16" s="203">
        <f>'Stmt of Revs Exps'!$D$3</f>
        <v>0</v>
      </c>
      <c r="C16" s="205" t="s">
        <v>1024</v>
      </c>
      <c r="D16" s="411" t="s">
        <v>1024</v>
      </c>
      <c r="E16" s="416">
        <f>'Cap &amp; Ops Stats'!$D$28</f>
        <v>0</v>
      </c>
      <c r="F16" s="419" t="s">
        <v>6752</v>
      </c>
      <c r="G16" s="413" t="s">
        <v>1348</v>
      </c>
    </row>
    <row r="17" spans="1:7" x14ac:dyDescent="0.2">
      <c r="A17" s="786">
        <f>MID(Instructions!$B$1,3,4)*1</f>
        <v>2024</v>
      </c>
      <c r="B17" s="203">
        <f>'Stmt of Revs Exps'!$D$3</f>
        <v>0</v>
      </c>
      <c r="C17" s="205" t="s">
        <v>7176</v>
      </c>
      <c r="D17" s="205" t="s">
        <v>7176</v>
      </c>
      <c r="E17" s="416">
        <f>'Cap &amp; Ops Stats'!$D$30</f>
        <v>0</v>
      </c>
      <c r="F17" s="419" t="s">
        <v>7177</v>
      </c>
      <c r="G17" s="413" t="s">
        <v>1348</v>
      </c>
    </row>
    <row r="18" spans="1:7" x14ac:dyDescent="0.2">
      <c r="A18" s="786">
        <f>MID(Instructions!$B$1,3,4)*1</f>
        <v>2024</v>
      </c>
      <c r="B18" s="203">
        <f>'Stmt of Revs Exps'!$D$3</f>
        <v>0</v>
      </c>
      <c r="C18" s="205" t="s">
        <v>7178</v>
      </c>
      <c r="D18" s="205" t="s">
        <v>7178</v>
      </c>
      <c r="E18" s="416">
        <f>'Cap &amp; Ops Stats'!$D$31</f>
        <v>0</v>
      </c>
      <c r="F18" s="419" t="s">
        <v>7179</v>
      </c>
      <c r="G18" s="413" t="s">
        <v>1348</v>
      </c>
    </row>
    <row r="19" spans="1:7" x14ac:dyDescent="0.2">
      <c r="A19" s="786">
        <f>MID(Instructions!$B$1,3,4)*1</f>
        <v>2024</v>
      </c>
      <c r="B19" s="203">
        <f>'Stmt of Revs Exps'!$D$3</f>
        <v>0</v>
      </c>
      <c r="C19" s="205" t="s">
        <v>1025</v>
      </c>
      <c r="D19" s="411" t="s">
        <v>1025</v>
      </c>
      <c r="E19" s="416">
        <f>'Cap &amp; Ops Stats'!$D$32</f>
        <v>0</v>
      </c>
      <c r="F19" s="419" t="s">
        <v>6908</v>
      </c>
      <c r="G19" s="413" t="s">
        <v>1348</v>
      </c>
    </row>
    <row r="20" spans="1:7" x14ac:dyDescent="0.2">
      <c r="A20" s="786">
        <f>MID(Instructions!$B$1,3,4)*1</f>
        <v>2024</v>
      </c>
      <c r="B20" s="203">
        <f>'Stmt of Revs Exps'!$D$3</f>
        <v>0</v>
      </c>
      <c r="C20" s="205" t="s">
        <v>1026</v>
      </c>
      <c r="D20" s="411" t="s">
        <v>1026</v>
      </c>
      <c r="E20" s="416">
        <f>'Cap &amp; Ops Stats'!$D$33</f>
        <v>0</v>
      </c>
      <c r="F20" s="419" t="s">
        <v>7232</v>
      </c>
      <c r="G20" s="413" t="s">
        <v>1348</v>
      </c>
    </row>
    <row r="21" spans="1:7" x14ac:dyDescent="0.2">
      <c r="A21" s="786">
        <f>MID(Instructions!$B$1,3,4)*1</f>
        <v>2024</v>
      </c>
      <c r="B21" s="203">
        <f>'Stmt of Revs Exps'!$D$3</f>
        <v>0</v>
      </c>
      <c r="C21" s="205" t="s">
        <v>1027</v>
      </c>
      <c r="D21" s="411" t="s">
        <v>1027</v>
      </c>
      <c r="E21" s="788" t="e">
        <f>'Cap &amp; Ops Stats'!$D$35</f>
        <v>#DIV/0!</v>
      </c>
      <c r="F21" s="419" t="s">
        <v>7233</v>
      </c>
      <c r="G21" s="413" t="s">
        <v>1348</v>
      </c>
    </row>
    <row r="22" spans="1:7" x14ac:dyDescent="0.2">
      <c r="A22" s="786">
        <f>MID(Instructions!$B$1,3,4)*1</f>
        <v>2024</v>
      </c>
      <c r="B22" s="203">
        <f>'Stmt of Revs Exps'!$D$3</f>
        <v>0</v>
      </c>
      <c r="C22" s="205" t="s">
        <v>310</v>
      </c>
      <c r="D22" s="411" t="s">
        <v>310</v>
      </c>
      <c r="E22" s="788">
        <f>'Cap &amp; Ops Stats'!$I$10</f>
        <v>0</v>
      </c>
      <c r="F22" s="419" t="s">
        <v>1442</v>
      </c>
      <c r="G22" s="413" t="s">
        <v>1348</v>
      </c>
    </row>
    <row r="23" spans="1:7" x14ac:dyDescent="0.2">
      <c r="A23" s="786">
        <f>MID(Instructions!$B$1,3,4)*1</f>
        <v>2024</v>
      </c>
      <c r="B23" s="203">
        <f>'Stmt of Revs Exps'!$D$3</f>
        <v>0</v>
      </c>
      <c r="C23" s="205" t="s">
        <v>311</v>
      </c>
      <c r="D23" s="411" t="s">
        <v>311</v>
      </c>
      <c r="E23" s="416">
        <f>'Cap &amp; Ops Stats'!$I$11</f>
        <v>0</v>
      </c>
      <c r="F23" s="419" t="s">
        <v>1443</v>
      </c>
      <c r="G23" s="413" t="s">
        <v>1348</v>
      </c>
    </row>
    <row r="24" spans="1:7" x14ac:dyDescent="0.2">
      <c r="A24" s="786">
        <f>MID(Instructions!$B$1,3,4)*1</f>
        <v>2024</v>
      </c>
      <c r="B24" s="203">
        <f>'Stmt of Revs Exps'!$D$3</f>
        <v>0</v>
      </c>
      <c r="C24" s="205" t="s">
        <v>312</v>
      </c>
      <c r="D24" s="411" t="s">
        <v>312</v>
      </c>
      <c r="E24" s="416">
        <f>'Cap &amp; Ops Stats'!$I$12</f>
        <v>0</v>
      </c>
      <c r="F24" s="419" t="s">
        <v>1444</v>
      </c>
      <c r="G24" s="413" t="s">
        <v>1348</v>
      </c>
    </row>
    <row r="25" spans="1:7" x14ac:dyDescent="0.2">
      <c r="A25" s="786">
        <f>MID(Instructions!$B$1,3,4)*1</f>
        <v>2024</v>
      </c>
      <c r="B25" s="203">
        <f>'Stmt of Revs Exps'!$D$3</f>
        <v>0</v>
      </c>
      <c r="C25" s="205" t="s">
        <v>313</v>
      </c>
      <c r="D25" s="411" t="s">
        <v>313</v>
      </c>
      <c r="E25" s="416">
        <f>'Cap &amp; Ops Stats'!$I$15</f>
        <v>0</v>
      </c>
      <c r="F25" s="419" t="s">
        <v>1445</v>
      </c>
      <c r="G25" s="413" t="s">
        <v>1348</v>
      </c>
    </row>
    <row r="26" spans="1:7" x14ac:dyDescent="0.2">
      <c r="A26" s="786">
        <f>MID(Instructions!$B$1,3,4)*1</f>
        <v>2024</v>
      </c>
      <c r="B26" s="203">
        <f>'Stmt of Revs Exps'!$D$3</f>
        <v>0</v>
      </c>
      <c r="C26" s="205" t="s">
        <v>314</v>
      </c>
      <c r="D26" s="411" t="s">
        <v>314</v>
      </c>
      <c r="E26" s="416">
        <f>'Cap &amp; Ops Stats'!$I$16</f>
        <v>0</v>
      </c>
      <c r="F26" s="419" t="s">
        <v>1446</v>
      </c>
      <c r="G26" s="413" t="s">
        <v>1348</v>
      </c>
    </row>
    <row r="27" spans="1:7" x14ac:dyDescent="0.2">
      <c r="A27" s="786">
        <f>MID(Instructions!$B$1,3,4)*1</f>
        <v>2024</v>
      </c>
      <c r="B27" s="203">
        <f>'Stmt of Revs Exps'!$D$3</f>
        <v>0</v>
      </c>
      <c r="C27" s="205" t="s">
        <v>454</v>
      </c>
      <c r="D27" s="411" t="s">
        <v>454</v>
      </c>
      <c r="E27" s="416">
        <f>'Cap &amp; Ops Stats'!$I$17</f>
        <v>0</v>
      </c>
      <c r="F27" s="419" t="s">
        <v>1447</v>
      </c>
      <c r="G27" s="413" t="s">
        <v>1348</v>
      </c>
    </row>
    <row r="28" spans="1:7" x14ac:dyDescent="0.2">
      <c r="A28" s="786">
        <f>MID(Instructions!$B$1,3,4)*1</f>
        <v>2024</v>
      </c>
      <c r="B28" s="203">
        <f>'Stmt of Revs Exps'!$D$3</f>
        <v>0</v>
      </c>
      <c r="C28" s="205" t="s">
        <v>315</v>
      </c>
      <c r="D28" s="411" t="s">
        <v>315</v>
      </c>
      <c r="E28" s="416">
        <f>'Cap &amp; Ops Stats'!$I$18</f>
        <v>0</v>
      </c>
      <c r="F28" s="419" t="s">
        <v>1448</v>
      </c>
      <c r="G28" s="413" t="s">
        <v>1348</v>
      </c>
    </row>
    <row r="29" spans="1:7" x14ac:dyDescent="0.2">
      <c r="A29" s="786">
        <f>MID(Instructions!$B$1,3,4)*1</f>
        <v>2024</v>
      </c>
      <c r="B29" s="203">
        <f>'Stmt of Revs Exps'!$D$3</f>
        <v>0</v>
      </c>
      <c r="C29" s="205" t="s">
        <v>1052</v>
      </c>
      <c r="D29" s="411" t="s">
        <v>1052</v>
      </c>
      <c r="E29" s="416">
        <f>'Cap &amp; Ops Stats'!$I$21</f>
        <v>0</v>
      </c>
      <c r="F29" s="419" t="s">
        <v>1449</v>
      </c>
      <c r="G29" s="413" t="s">
        <v>1348</v>
      </c>
    </row>
    <row r="30" spans="1:7" x14ac:dyDescent="0.2">
      <c r="A30" s="786">
        <f>MID(Instructions!$B$1,3,4)*1</f>
        <v>2024</v>
      </c>
      <c r="B30" s="203">
        <f>'Stmt of Revs Exps'!$D$3</f>
        <v>0</v>
      </c>
      <c r="C30" s="205" t="s">
        <v>1053</v>
      </c>
      <c r="D30" s="411" t="s">
        <v>1053</v>
      </c>
      <c r="E30" s="416">
        <f>'Cap &amp; Ops Stats'!$I$22</f>
        <v>0</v>
      </c>
      <c r="F30" s="419" t="s">
        <v>1450</v>
      </c>
      <c r="G30" s="413" t="s">
        <v>1348</v>
      </c>
    </row>
    <row r="31" spans="1:7" x14ac:dyDescent="0.2">
      <c r="A31" s="786">
        <f>MID(Instructions!$B$1,3,4)*1</f>
        <v>2024</v>
      </c>
      <c r="B31" s="203">
        <f>'Stmt of Revs Exps'!$D$3</f>
        <v>0</v>
      </c>
      <c r="C31" s="205" t="s">
        <v>1068</v>
      </c>
      <c r="D31" s="411" t="s">
        <v>1068</v>
      </c>
      <c r="E31" s="788">
        <f>'Cap &amp; Ops Stats'!$I$23</f>
        <v>0</v>
      </c>
      <c r="F31" s="419" t="s">
        <v>1451</v>
      </c>
      <c r="G31" s="413" t="s">
        <v>1348</v>
      </c>
    </row>
    <row r="32" spans="1:7" x14ac:dyDescent="0.2">
      <c r="A32" s="786">
        <f>MID(Instructions!$B$1,3,4)*1</f>
        <v>2024</v>
      </c>
      <c r="B32" s="203">
        <f>'Stmt of Revs Exps'!$D$3</f>
        <v>0</v>
      </c>
      <c r="C32" s="205" t="s">
        <v>316</v>
      </c>
      <c r="D32" s="411" t="s">
        <v>316</v>
      </c>
      <c r="E32" s="416">
        <f>'Cap &amp; Ops Stats'!$I$27</f>
        <v>0</v>
      </c>
      <c r="F32" s="419" t="s">
        <v>1452</v>
      </c>
      <c r="G32" s="413" t="s">
        <v>1348</v>
      </c>
    </row>
    <row r="33" spans="1:7" x14ac:dyDescent="0.2">
      <c r="A33" s="786">
        <f>MID(Instructions!$B$1,3,4)*1</f>
        <v>2024</v>
      </c>
      <c r="B33" s="203">
        <f>'Stmt of Revs Exps'!$D$3</f>
        <v>0</v>
      </c>
      <c r="C33" s="205" t="s">
        <v>317</v>
      </c>
      <c r="D33" s="411" t="s">
        <v>317</v>
      </c>
      <c r="E33" s="416">
        <f>'Cap &amp; Ops Stats'!$I$28</f>
        <v>0</v>
      </c>
      <c r="F33" s="419" t="s">
        <v>1453</v>
      </c>
      <c r="G33" s="413" t="s">
        <v>1348</v>
      </c>
    </row>
    <row r="34" spans="1:7" x14ac:dyDescent="0.2">
      <c r="A34" s="786">
        <f>MID(Instructions!$B$1,3,4)*1</f>
        <v>2024</v>
      </c>
      <c r="B34" s="203">
        <f>'Stmt of Revs Exps'!$D$3</f>
        <v>0</v>
      </c>
      <c r="C34" s="205" t="s">
        <v>318</v>
      </c>
      <c r="D34" s="411" t="s">
        <v>318</v>
      </c>
      <c r="E34" s="416">
        <f>'Cap &amp; Ops Stats'!$I$29</f>
        <v>0</v>
      </c>
      <c r="F34" s="419" t="s">
        <v>1454</v>
      </c>
      <c r="G34" s="413" t="s">
        <v>1348</v>
      </c>
    </row>
    <row r="35" spans="1:7" x14ac:dyDescent="0.2">
      <c r="A35" s="786">
        <f>MID(Instructions!$B$1,3,4)*1</f>
        <v>2024</v>
      </c>
      <c r="B35" s="203">
        <f>'Stmt of Revs Exps'!$D$3</f>
        <v>0</v>
      </c>
      <c r="C35" s="205" t="s">
        <v>319</v>
      </c>
      <c r="D35" s="411" t="s">
        <v>319</v>
      </c>
      <c r="E35" s="416">
        <f>'Cap &amp; Ops Stats'!$I$30</f>
        <v>0</v>
      </c>
      <c r="F35" s="419" t="s">
        <v>1455</v>
      </c>
      <c r="G35" s="413" t="s">
        <v>1348</v>
      </c>
    </row>
    <row r="36" spans="1:7" x14ac:dyDescent="0.2">
      <c r="A36" s="786">
        <f>MID(Instructions!$B$1,3,4)*1</f>
        <v>2024</v>
      </c>
      <c r="B36" s="203">
        <f>'Stmt of Revs Exps'!$D$3</f>
        <v>0</v>
      </c>
      <c r="C36" s="205" t="s">
        <v>320</v>
      </c>
      <c r="D36" s="411" t="s">
        <v>320</v>
      </c>
      <c r="E36" s="416">
        <f>'Cap &amp; Ops Stats'!$I$33</f>
        <v>0</v>
      </c>
      <c r="F36" s="419" t="s">
        <v>1456</v>
      </c>
      <c r="G36" s="413" t="s">
        <v>1348</v>
      </c>
    </row>
    <row r="37" spans="1:7" x14ac:dyDescent="0.2">
      <c r="A37" s="786">
        <f>MID(Instructions!$B$1,3,4)*1</f>
        <v>2024</v>
      </c>
      <c r="B37" s="203">
        <f>'Stmt of Revs Exps'!$D$3</f>
        <v>0</v>
      </c>
      <c r="C37" s="205" t="s">
        <v>321</v>
      </c>
      <c r="D37" s="411" t="s">
        <v>321</v>
      </c>
      <c r="E37" s="788">
        <f>'Cap &amp; Ops Stats'!$I$34</f>
        <v>0</v>
      </c>
      <c r="F37" s="419" t="s">
        <v>1457</v>
      </c>
      <c r="G37" s="413" t="s">
        <v>1348</v>
      </c>
    </row>
    <row r="38" spans="1:7" x14ac:dyDescent="0.2">
      <c r="A38" s="786">
        <f>MID(Instructions!$B$1,3,4)*1</f>
        <v>2024</v>
      </c>
      <c r="B38" s="203">
        <f>'Stmt of Revs Exps'!$D$3</f>
        <v>0</v>
      </c>
      <c r="C38" s="205" t="s">
        <v>286</v>
      </c>
      <c r="D38" s="411" t="s">
        <v>286</v>
      </c>
      <c r="E38" s="416">
        <f>'Cap &amp; Ops Stats'!$I$35</f>
        <v>0</v>
      </c>
      <c r="F38" s="419" t="s">
        <v>1458</v>
      </c>
      <c r="G38" s="413" t="s">
        <v>1348</v>
      </c>
    </row>
    <row r="39" spans="1:7" x14ac:dyDescent="0.2">
      <c r="A39" s="786">
        <f>MID(Instructions!$B$1,3,4)*1</f>
        <v>2024</v>
      </c>
      <c r="B39" s="203">
        <f>'Stmt of Revs Exps'!$D$3</f>
        <v>0</v>
      </c>
      <c r="C39" s="205" t="s">
        <v>213</v>
      </c>
      <c r="D39" s="411" t="s">
        <v>213</v>
      </c>
      <c r="E39" s="416">
        <f>'Cap &amp; Ops Stats'!$D$43</f>
        <v>0</v>
      </c>
      <c r="F39" s="419" t="s">
        <v>1459</v>
      </c>
      <c r="G39" s="413" t="s">
        <v>1348</v>
      </c>
    </row>
    <row r="40" spans="1:7" x14ac:dyDescent="0.2">
      <c r="A40" s="786">
        <f>MID(Instructions!$B$1,3,4)*1</f>
        <v>2024</v>
      </c>
      <c r="B40" s="203">
        <f>'Stmt of Revs Exps'!$D$3</f>
        <v>0</v>
      </c>
      <c r="C40" s="205" t="s">
        <v>214</v>
      </c>
      <c r="D40" s="411" t="s">
        <v>214</v>
      </c>
      <c r="E40" s="416">
        <f>'Cap &amp; Ops Stats'!$D$44</f>
        <v>0</v>
      </c>
      <c r="F40" s="419" t="s">
        <v>1460</v>
      </c>
      <c r="G40" s="413" t="s">
        <v>1348</v>
      </c>
    </row>
    <row r="41" spans="1:7" x14ac:dyDescent="0.2">
      <c r="A41" s="786">
        <f>MID(Instructions!$B$1,3,4)*1</f>
        <v>2024</v>
      </c>
      <c r="B41" s="203">
        <f>'Stmt of Revs Exps'!$D$3</f>
        <v>0</v>
      </c>
      <c r="C41" s="205" t="s">
        <v>215</v>
      </c>
      <c r="D41" s="411" t="s">
        <v>215</v>
      </c>
      <c r="E41" s="416">
        <f>'Cap &amp; Ops Stats'!D46</f>
        <v>0</v>
      </c>
      <c r="F41" s="419" t="s">
        <v>1461</v>
      </c>
      <c r="G41" s="413" t="s">
        <v>1348</v>
      </c>
    </row>
    <row r="42" spans="1:7" x14ac:dyDescent="0.2">
      <c r="A42" s="786">
        <f>MID(Instructions!$B$1,3,4)*1</f>
        <v>2024</v>
      </c>
      <c r="B42" s="203">
        <f>'Stmt of Revs Exps'!$D$3</f>
        <v>0</v>
      </c>
      <c r="C42" s="205" t="s">
        <v>216</v>
      </c>
      <c r="D42" s="411" t="s">
        <v>216</v>
      </c>
      <c r="E42" s="416">
        <f>'Cap &amp; Ops Stats'!D47</f>
        <v>0</v>
      </c>
      <c r="F42" s="419" t="s">
        <v>1462</v>
      </c>
      <c r="G42" s="413" t="s">
        <v>1348</v>
      </c>
    </row>
    <row r="43" spans="1:7" x14ac:dyDescent="0.2">
      <c r="A43" s="786">
        <f>MID(Instructions!$B$1,3,4)*1</f>
        <v>2024</v>
      </c>
      <c r="B43" s="203">
        <f>'Stmt of Revs Exps'!$D$3</f>
        <v>0</v>
      </c>
      <c r="C43" s="205" t="s">
        <v>322</v>
      </c>
      <c r="D43" s="411" t="s">
        <v>322</v>
      </c>
      <c r="E43" s="416">
        <f>'Cap &amp; Ops Stats'!$I$39</f>
        <v>0</v>
      </c>
      <c r="F43" s="419" t="s">
        <v>1463</v>
      </c>
      <c r="G43" s="413" t="s">
        <v>1348</v>
      </c>
    </row>
    <row r="44" spans="1:7" x14ac:dyDescent="0.2">
      <c r="A44" s="786">
        <f>MID(Instructions!$B$1,3,4)*1</f>
        <v>2024</v>
      </c>
      <c r="B44" s="203">
        <f>'Stmt of Revs Exps'!$D$3</f>
        <v>0</v>
      </c>
      <c r="C44" s="205" t="s">
        <v>81</v>
      </c>
      <c r="D44" s="411" t="s">
        <v>81</v>
      </c>
      <c r="E44" s="416">
        <f>'Cap &amp; Ops Stats'!$I$40</f>
        <v>0</v>
      </c>
      <c r="F44" s="419" t="s">
        <v>1464</v>
      </c>
      <c r="G44" s="413" t="s">
        <v>1348</v>
      </c>
    </row>
    <row r="45" spans="1:7" x14ac:dyDescent="0.2">
      <c r="A45" s="786">
        <f>MID(Instructions!$B$1,3,4)*1</f>
        <v>2024</v>
      </c>
      <c r="B45" s="203">
        <f>'Stmt of Revs Exps'!$D$3</f>
        <v>0</v>
      </c>
      <c r="C45" s="205" t="s">
        <v>82</v>
      </c>
      <c r="D45" s="411" t="s">
        <v>82</v>
      </c>
      <c r="E45" s="416">
        <f>'Cap &amp; Ops Stats'!$I$41</f>
        <v>0</v>
      </c>
      <c r="F45" s="419" t="s">
        <v>1465</v>
      </c>
      <c r="G45" s="413" t="s">
        <v>1348</v>
      </c>
    </row>
    <row r="46" spans="1:7" x14ac:dyDescent="0.2">
      <c r="A46" s="786">
        <f>MID(Instructions!$B$1,3,4)*1</f>
        <v>2024</v>
      </c>
      <c r="B46" s="203">
        <f>'Stmt of Revs Exps'!$D$3</f>
        <v>0</v>
      </c>
      <c r="C46" s="205" t="s">
        <v>83</v>
      </c>
      <c r="D46" s="411" t="s">
        <v>83</v>
      </c>
      <c r="E46" s="788">
        <f>'Cap &amp; Ops Stats'!$I$42</f>
        <v>0</v>
      </c>
      <c r="F46" s="419" t="s">
        <v>1466</v>
      </c>
      <c r="G46" s="413" t="s">
        <v>1348</v>
      </c>
    </row>
    <row r="47" spans="1:7" x14ac:dyDescent="0.2">
      <c r="A47" s="786">
        <f>MID(Instructions!$B$1,3,4)*1</f>
        <v>2024</v>
      </c>
      <c r="B47" s="203">
        <f>'Stmt of Revs Exps'!$D$3</f>
        <v>0</v>
      </c>
      <c r="C47" s="205" t="s">
        <v>446</v>
      </c>
      <c r="D47" s="411" t="s">
        <v>446</v>
      </c>
      <c r="E47" s="416">
        <f>'Cap &amp; Ops Stats'!$I$43</f>
        <v>0</v>
      </c>
      <c r="F47" s="419" t="s">
        <v>1467</v>
      </c>
      <c r="G47" s="413" t="s">
        <v>1348</v>
      </c>
    </row>
    <row r="48" spans="1:7" x14ac:dyDescent="0.2">
      <c r="A48" s="786">
        <f>MID(Instructions!$B$1,3,4)*1</f>
        <v>2024</v>
      </c>
      <c r="B48" s="203">
        <f>'Stmt of Revs Exps'!$D$3</f>
        <v>0</v>
      </c>
      <c r="C48" s="205" t="s">
        <v>447</v>
      </c>
      <c r="D48" s="411" t="s">
        <v>447</v>
      </c>
      <c r="E48" s="416">
        <f>'Cap &amp; Ops Stats'!$I$44</f>
        <v>0</v>
      </c>
      <c r="F48" s="419" t="s">
        <v>1468</v>
      </c>
      <c r="G48" s="413" t="s">
        <v>1348</v>
      </c>
    </row>
    <row r="49" spans="1:7" x14ac:dyDescent="0.2">
      <c r="A49" s="786">
        <f>MID(Instructions!$B$1,3,4)*1</f>
        <v>2024</v>
      </c>
      <c r="B49" s="203">
        <f>'Stmt of Revs Exps'!$D$3</f>
        <v>0</v>
      </c>
      <c r="C49" s="205" t="s">
        <v>448</v>
      </c>
      <c r="D49" s="411" t="s">
        <v>448</v>
      </c>
      <c r="E49" s="416">
        <f>'Cap &amp; Ops Stats'!$I$45</f>
        <v>0</v>
      </c>
      <c r="F49" s="419" t="s">
        <v>1469</v>
      </c>
      <c r="G49" s="413" t="s">
        <v>1348</v>
      </c>
    </row>
    <row r="50" spans="1:7" x14ac:dyDescent="0.2">
      <c r="A50" s="786">
        <f>MID(Instructions!$B$1,3,4)*1</f>
        <v>2024</v>
      </c>
      <c r="B50" s="203">
        <f>'Stmt of Revs Exps'!$D$3</f>
        <v>0</v>
      </c>
      <c r="C50" s="205" t="s">
        <v>449</v>
      </c>
      <c r="D50" s="411" t="s">
        <v>449</v>
      </c>
      <c r="E50" s="416">
        <f>'Cap &amp; Ops Stats'!$I$46</f>
        <v>0</v>
      </c>
      <c r="F50" s="419" t="s">
        <v>1470</v>
      </c>
      <c r="G50" s="413" t="s">
        <v>1348</v>
      </c>
    </row>
    <row r="51" spans="1:7" x14ac:dyDescent="0.2">
      <c r="A51" s="786">
        <f>MID(Instructions!$B$1,3,4)*1</f>
        <v>2024</v>
      </c>
      <c r="B51" s="203">
        <f>'Stmt of Revs Exps'!$D$3</f>
        <v>0</v>
      </c>
      <c r="C51" s="411" t="s">
        <v>714</v>
      </c>
      <c r="D51" s="411" t="s">
        <v>714</v>
      </c>
      <c r="E51" s="416">
        <f>'Cap &amp; Ops Stats'!$D$38</f>
        <v>0</v>
      </c>
      <c r="F51" s="419" t="s">
        <v>1471</v>
      </c>
      <c r="G51" s="413" t="s">
        <v>1348</v>
      </c>
    </row>
    <row r="52" spans="1:7" x14ac:dyDescent="0.2">
      <c r="A52" s="786">
        <f>MID(Instructions!$B$1,3,4)*1</f>
        <v>2024</v>
      </c>
      <c r="B52" s="203">
        <f>'Stmt of Revs Exps'!$D$3</f>
        <v>0</v>
      </c>
      <c r="C52" s="411" t="s">
        <v>715</v>
      </c>
      <c r="D52" s="411" t="s">
        <v>715</v>
      </c>
      <c r="E52" s="416">
        <f>'Cap &amp; Ops Stats'!$D$39</f>
        <v>0</v>
      </c>
      <c r="F52" s="419" t="s">
        <v>6909</v>
      </c>
      <c r="G52" s="413" t="s">
        <v>1348</v>
      </c>
    </row>
    <row r="53" spans="1:7" x14ac:dyDescent="0.2">
      <c r="A53" s="786">
        <f>MID(Instructions!$B$1,3,4)*1</f>
        <v>2024</v>
      </c>
      <c r="B53" s="203">
        <f>'Stmt of Revs Exps'!$D$3</f>
        <v>0</v>
      </c>
      <c r="C53" s="411" t="s">
        <v>716</v>
      </c>
      <c r="D53" s="411" t="s">
        <v>716</v>
      </c>
      <c r="E53" s="416">
        <f>'Cap &amp; Ops Stats'!$D$40</f>
        <v>0</v>
      </c>
      <c r="F53" s="419" t="s">
        <v>6910</v>
      </c>
      <c r="G53" s="413" t="s">
        <v>1348</v>
      </c>
    </row>
    <row r="54" spans="1:7" x14ac:dyDescent="0.2">
      <c r="A54" s="786">
        <f>MID(Instructions!$B$1,3,4)*1</f>
        <v>2024</v>
      </c>
      <c r="B54" s="203">
        <f>'Stmt of Revs Exps'!$D$3</f>
        <v>0</v>
      </c>
      <c r="C54" s="789" t="s">
        <v>328</v>
      </c>
      <c r="D54" s="411" t="s">
        <v>1239</v>
      </c>
      <c r="E54" s="416">
        <f>'CORE AP MEASURES'!$E$7</f>
        <v>0</v>
      </c>
      <c r="F54" s="419" t="s">
        <v>7198</v>
      </c>
      <c r="G54" s="413" t="s">
        <v>6766</v>
      </c>
    </row>
    <row r="55" spans="1:7" x14ac:dyDescent="0.2">
      <c r="A55" s="786">
        <f>MID(Instructions!$B$1,3,4)*1</f>
        <v>2024</v>
      </c>
      <c r="B55" s="203">
        <f>'Stmt of Revs Exps'!$D$3</f>
        <v>0</v>
      </c>
      <c r="C55" s="789" t="s">
        <v>329</v>
      </c>
      <c r="D55" s="411" t="s">
        <v>1240</v>
      </c>
      <c r="E55" s="416">
        <f>'CORE AP MEASURES'!$F$7</f>
        <v>0</v>
      </c>
      <c r="F55" s="419" t="s">
        <v>7199</v>
      </c>
      <c r="G55" s="413" t="s">
        <v>6766</v>
      </c>
    </row>
    <row r="56" spans="1:7" x14ac:dyDescent="0.2">
      <c r="A56" s="786">
        <f>MID(Instructions!$B$1,3,4)*1</f>
        <v>2024</v>
      </c>
      <c r="B56" s="203">
        <f>'Stmt of Revs Exps'!$D$3</f>
        <v>0</v>
      </c>
      <c r="C56" s="789" t="s">
        <v>330</v>
      </c>
      <c r="D56" s="411" t="s">
        <v>1241</v>
      </c>
      <c r="E56" s="416">
        <f>'CORE AP MEASURES'!$G$7</f>
        <v>0</v>
      </c>
      <c r="F56" s="419" t="s">
        <v>7200</v>
      </c>
      <c r="G56" s="413" t="s">
        <v>6766</v>
      </c>
    </row>
    <row r="57" spans="1:7" x14ac:dyDescent="0.2">
      <c r="A57" s="786">
        <f>MID(Instructions!$B$1,3,4)*1</f>
        <v>2024</v>
      </c>
      <c r="B57" s="203">
        <f>'Stmt of Revs Exps'!$D$3</f>
        <v>0</v>
      </c>
      <c r="C57" s="789" t="s">
        <v>470</v>
      </c>
      <c r="D57" s="411" t="s">
        <v>1242</v>
      </c>
      <c r="E57" s="416">
        <f>'CORE AP MEASURES'!$D$8</f>
        <v>0</v>
      </c>
      <c r="F57" s="419" t="s">
        <v>1472</v>
      </c>
      <c r="G57" s="413" t="s">
        <v>6766</v>
      </c>
    </row>
    <row r="58" spans="1:7" x14ac:dyDescent="0.2">
      <c r="A58" s="786">
        <f>MID(Instructions!$B$1,3,4)*1</f>
        <v>2024</v>
      </c>
      <c r="B58" s="203">
        <f>'Stmt of Revs Exps'!$D$3</f>
        <v>0</v>
      </c>
      <c r="C58" s="789" t="s">
        <v>471</v>
      </c>
      <c r="D58" s="411" t="s">
        <v>1243</v>
      </c>
      <c r="E58" s="416">
        <f>'CORE AP MEASURES'!$D$11</f>
        <v>0</v>
      </c>
      <c r="F58" s="419" t="s">
        <v>1473</v>
      </c>
      <c r="G58" s="413" t="s">
        <v>6766</v>
      </c>
    </row>
    <row r="59" spans="1:7" x14ac:dyDescent="0.2">
      <c r="A59" s="786">
        <f>MID(Instructions!$B$1,3,4)*1</f>
        <v>2024</v>
      </c>
      <c r="B59" s="203">
        <f>'Stmt of Revs Exps'!$D$3</f>
        <v>0</v>
      </c>
      <c r="C59" s="789" t="s">
        <v>435</v>
      </c>
      <c r="D59" s="411" t="s">
        <v>1244</v>
      </c>
      <c r="E59" s="416" t="e">
        <f>'CORE AP MEASURES'!$E$11</f>
        <v>#DIV/0!</v>
      </c>
      <c r="F59" s="419" t="s">
        <v>1474</v>
      </c>
      <c r="G59" s="413" t="s">
        <v>6766</v>
      </c>
    </row>
    <row r="60" spans="1:7" x14ac:dyDescent="0.2">
      <c r="A60" s="786">
        <f>MID(Instructions!$B$1,3,4)*1</f>
        <v>2024</v>
      </c>
      <c r="B60" s="203">
        <f>'Stmt of Revs Exps'!$D$3</f>
        <v>0</v>
      </c>
      <c r="C60" s="789" t="s">
        <v>436</v>
      </c>
      <c r="D60" s="411" t="s">
        <v>1245</v>
      </c>
      <c r="E60" s="416" t="e">
        <f>'CORE AP MEASURES'!$F$11</f>
        <v>#DIV/0!</v>
      </c>
      <c r="F60" s="419" t="s">
        <v>1475</v>
      </c>
      <c r="G60" s="413" t="s">
        <v>6766</v>
      </c>
    </row>
    <row r="61" spans="1:7" x14ac:dyDescent="0.2">
      <c r="A61" s="786">
        <f>MID(Instructions!$B$1,3,4)*1</f>
        <v>2024</v>
      </c>
      <c r="B61" s="203">
        <f>'Stmt of Revs Exps'!$D$3</f>
        <v>0</v>
      </c>
      <c r="C61" s="789" t="s">
        <v>513</v>
      </c>
      <c r="D61" s="411" t="s">
        <v>1246</v>
      </c>
      <c r="E61" s="416">
        <f>'CORE AP MEASURES'!$D$12</f>
        <v>0</v>
      </c>
      <c r="F61" s="419" t="s">
        <v>1476</v>
      </c>
      <c r="G61" s="413" t="s">
        <v>6766</v>
      </c>
    </row>
    <row r="62" spans="1:7" x14ac:dyDescent="0.2">
      <c r="A62" s="786">
        <f>MID(Instructions!$B$1,3,4)*1</f>
        <v>2024</v>
      </c>
      <c r="B62" s="203">
        <f>'Stmt of Revs Exps'!$D$3</f>
        <v>0</v>
      </c>
      <c r="C62" s="789" t="s">
        <v>331</v>
      </c>
      <c r="D62" s="411" t="s">
        <v>1247</v>
      </c>
      <c r="E62" s="416" t="e">
        <f>'CORE AP MEASURES'!$G$12</f>
        <v>#DIV/0!</v>
      </c>
      <c r="F62" s="419" t="s">
        <v>1477</v>
      </c>
      <c r="G62" s="413" t="s">
        <v>6766</v>
      </c>
    </row>
    <row r="63" spans="1:7" x14ac:dyDescent="0.2">
      <c r="A63" s="786">
        <f>MID(Instructions!$B$1,3,4)*1</f>
        <v>2024</v>
      </c>
      <c r="B63" s="203">
        <f>'Stmt of Revs Exps'!$D$3</f>
        <v>0</v>
      </c>
      <c r="C63" s="789" t="s">
        <v>472</v>
      </c>
      <c r="D63" s="411" t="s">
        <v>1248</v>
      </c>
      <c r="E63" s="416">
        <f>'CORE AP MEASURES'!$D$13</f>
        <v>0</v>
      </c>
      <c r="F63" s="419" t="s">
        <v>1478</v>
      </c>
      <c r="G63" s="413" t="s">
        <v>6766</v>
      </c>
    </row>
    <row r="64" spans="1:7" x14ac:dyDescent="0.2">
      <c r="A64" s="786">
        <f>MID(Instructions!$B$1,3,4)*1</f>
        <v>2024</v>
      </c>
      <c r="B64" s="203">
        <f>'Stmt of Revs Exps'!$D$3</f>
        <v>0</v>
      </c>
      <c r="C64" s="789" t="s">
        <v>332</v>
      </c>
      <c r="D64" s="411" t="s">
        <v>1249</v>
      </c>
      <c r="E64" s="416" t="e">
        <f>'CORE AP MEASURES'!$G$13</f>
        <v>#DIV/0!</v>
      </c>
      <c r="F64" s="419" t="s">
        <v>1479</v>
      </c>
      <c r="G64" s="413" t="s">
        <v>6766</v>
      </c>
    </row>
    <row r="65" spans="1:7" x14ac:dyDescent="0.2">
      <c r="A65" s="786">
        <f>MID(Instructions!$B$1,3,4)*1</f>
        <v>2024</v>
      </c>
      <c r="B65" s="203">
        <f>'Stmt of Revs Exps'!$D$3</f>
        <v>0</v>
      </c>
      <c r="C65" s="789" t="s">
        <v>7201</v>
      </c>
      <c r="D65" s="411" t="s">
        <v>1250</v>
      </c>
      <c r="E65" s="416" t="e">
        <f>'CORE AP MEASURES'!$D$14</f>
        <v>#DIV/0!</v>
      </c>
      <c r="F65" s="419" t="s">
        <v>7202</v>
      </c>
      <c r="G65" s="413" t="s">
        <v>6766</v>
      </c>
    </row>
    <row r="66" spans="1:7" x14ac:dyDescent="0.2">
      <c r="A66" s="786">
        <f>MID(Instructions!$B$1,3,4)*1</f>
        <v>2024</v>
      </c>
      <c r="B66" s="203">
        <f>'Stmt of Revs Exps'!$D$3</f>
        <v>0</v>
      </c>
      <c r="C66" s="789" t="s">
        <v>473</v>
      </c>
      <c r="D66" s="411" t="s">
        <v>1251</v>
      </c>
      <c r="E66" s="416">
        <f>'CORE AP MEASURES'!$D$16</f>
        <v>0</v>
      </c>
      <c r="F66" s="419" t="s">
        <v>1480</v>
      </c>
      <c r="G66" s="413" t="s">
        <v>6766</v>
      </c>
    </row>
    <row r="67" spans="1:7" x14ac:dyDescent="0.2">
      <c r="A67" s="786">
        <f>MID(Instructions!$B$1,3,4)*1</f>
        <v>2024</v>
      </c>
      <c r="B67" s="203">
        <f>'Stmt of Revs Exps'!$D$3</f>
        <v>0</v>
      </c>
      <c r="C67" s="789" t="s">
        <v>437</v>
      </c>
      <c r="D67" s="411" t="s">
        <v>1252</v>
      </c>
      <c r="E67" s="416" t="e">
        <f>'CORE AP MEASURES'!$E$16</f>
        <v>#DIV/0!</v>
      </c>
      <c r="F67" s="419" t="s">
        <v>1481</v>
      </c>
      <c r="G67" s="413" t="s">
        <v>6766</v>
      </c>
    </row>
    <row r="68" spans="1:7" x14ac:dyDescent="0.2">
      <c r="A68" s="786">
        <f>MID(Instructions!$B$1,3,4)*1</f>
        <v>2024</v>
      </c>
      <c r="B68" s="203">
        <f>'Stmt of Revs Exps'!$D$3</f>
        <v>0</v>
      </c>
      <c r="C68" s="789" t="s">
        <v>438</v>
      </c>
      <c r="D68" s="411" t="s">
        <v>1253</v>
      </c>
      <c r="E68" s="416" t="e">
        <f>'CORE AP MEASURES'!$F$16</f>
        <v>#DIV/0!</v>
      </c>
      <c r="F68" s="419" t="s">
        <v>1482</v>
      </c>
      <c r="G68" s="413" t="s">
        <v>6766</v>
      </c>
    </row>
    <row r="69" spans="1:7" x14ac:dyDescent="0.2">
      <c r="A69" s="786">
        <f>MID(Instructions!$B$1,3,4)*1</f>
        <v>2024</v>
      </c>
      <c r="B69" s="203">
        <f>'Stmt of Revs Exps'!$D$3</f>
        <v>0</v>
      </c>
      <c r="C69" s="789" t="s">
        <v>474</v>
      </c>
      <c r="D69" s="411" t="s">
        <v>1254</v>
      </c>
      <c r="E69" s="416">
        <f>'CORE AP MEASURES'!$D$17</f>
        <v>0</v>
      </c>
      <c r="F69" s="419" t="s">
        <v>1483</v>
      </c>
      <c r="G69" s="413" t="s">
        <v>6766</v>
      </c>
    </row>
    <row r="70" spans="1:7" x14ac:dyDescent="0.2">
      <c r="A70" s="786">
        <f>MID(Instructions!$B$1,3,4)*1</f>
        <v>2024</v>
      </c>
      <c r="B70" s="203">
        <f>'Stmt of Revs Exps'!$D$3</f>
        <v>0</v>
      </c>
      <c r="C70" s="789" t="s">
        <v>333</v>
      </c>
      <c r="D70" s="411" t="s">
        <v>1255</v>
      </c>
      <c r="E70" s="416" t="e">
        <f>'CORE AP MEASURES'!$E$17</f>
        <v>#DIV/0!</v>
      </c>
      <c r="F70" s="419" t="s">
        <v>1484</v>
      </c>
      <c r="G70" s="413" t="s">
        <v>6766</v>
      </c>
    </row>
    <row r="71" spans="1:7" x14ac:dyDescent="0.2">
      <c r="A71" s="786">
        <f>MID(Instructions!$B$1,3,4)*1</f>
        <v>2024</v>
      </c>
      <c r="B71" s="203">
        <f>'Stmt of Revs Exps'!$D$3</f>
        <v>0</v>
      </c>
      <c r="C71" s="789" t="s">
        <v>334</v>
      </c>
      <c r="D71" s="411" t="s">
        <v>1256</v>
      </c>
      <c r="E71" s="416" t="e">
        <f>'CORE AP MEASURES'!$F$17</f>
        <v>#DIV/0!</v>
      </c>
      <c r="F71" s="419" t="s">
        <v>1485</v>
      </c>
      <c r="G71" s="413" t="s">
        <v>6766</v>
      </c>
    </row>
    <row r="72" spans="1:7" x14ac:dyDescent="0.2">
      <c r="A72" s="786">
        <f>MID(Instructions!$B$1,3,4)*1</f>
        <v>2024</v>
      </c>
      <c r="B72" s="203">
        <f>'Stmt of Revs Exps'!$D$3</f>
        <v>0</v>
      </c>
      <c r="C72" s="789" t="s">
        <v>818</v>
      </c>
      <c r="D72" s="411" t="s">
        <v>1257</v>
      </c>
      <c r="E72" s="416">
        <f>'CORE AP MEASURES'!$D$18</f>
        <v>0</v>
      </c>
      <c r="F72" s="419" t="s">
        <v>1486</v>
      </c>
      <c r="G72" s="413" t="s">
        <v>6766</v>
      </c>
    </row>
    <row r="73" spans="1:7" x14ac:dyDescent="0.2">
      <c r="A73" s="786">
        <f>MID(Instructions!$B$1,3,4)*1</f>
        <v>2024</v>
      </c>
      <c r="B73" s="203">
        <f>'Stmt of Revs Exps'!$D$3</f>
        <v>0</v>
      </c>
      <c r="C73" s="789" t="s">
        <v>335</v>
      </c>
      <c r="D73" s="411" t="s">
        <v>1258</v>
      </c>
      <c r="E73" s="416" t="e">
        <f>'CORE AP MEASURES'!$E$18</f>
        <v>#DIV/0!</v>
      </c>
      <c r="F73" s="419" t="s">
        <v>1487</v>
      </c>
      <c r="G73" s="413" t="s">
        <v>6766</v>
      </c>
    </row>
    <row r="74" spans="1:7" x14ac:dyDescent="0.2">
      <c r="A74" s="786">
        <f>MID(Instructions!$B$1,3,4)*1</f>
        <v>2024</v>
      </c>
      <c r="B74" s="203">
        <f>'Stmt of Revs Exps'!$D$3</f>
        <v>0</v>
      </c>
      <c r="C74" s="789" t="s">
        <v>336</v>
      </c>
      <c r="D74" s="411" t="s">
        <v>1259</v>
      </c>
      <c r="E74" s="416" t="e">
        <f>'CORE AP MEASURES'!$F$18</f>
        <v>#DIV/0!</v>
      </c>
      <c r="F74" s="419" t="s">
        <v>1488</v>
      </c>
      <c r="G74" s="413" t="s">
        <v>6766</v>
      </c>
    </row>
    <row r="75" spans="1:7" x14ac:dyDescent="0.2">
      <c r="A75" s="786">
        <f>MID(Instructions!$B$1,3,4)*1</f>
        <v>2024</v>
      </c>
      <c r="B75" s="203">
        <f>'Stmt of Revs Exps'!$D$3</f>
        <v>0</v>
      </c>
      <c r="C75" s="789" t="s">
        <v>819</v>
      </c>
      <c r="D75" s="411" t="s">
        <v>1260</v>
      </c>
      <c r="E75" s="416">
        <f>'CORE AP MEASURES'!$D$19</f>
        <v>0</v>
      </c>
      <c r="F75" s="419" t="s">
        <v>1489</v>
      </c>
      <c r="G75" s="413" t="s">
        <v>6766</v>
      </c>
    </row>
    <row r="76" spans="1:7" x14ac:dyDescent="0.2">
      <c r="A76" s="786">
        <f>MID(Instructions!$B$1,3,4)*1</f>
        <v>2024</v>
      </c>
      <c r="B76" s="203">
        <f>'Stmt of Revs Exps'!$D$3</f>
        <v>0</v>
      </c>
      <c r="C76" s="789" t="s">
        <v>337</v>
      </c>
      <c r="D76" s="411" t="s">
        <v>1261</v>
      </c>
      <c r="E76" s="416" t="e">
        <f>'CORE AP MEASURES'!$E$19</f>
        <v>#DIV/0!</v>
      </c>
      <c r="F76" s="419" t="s">
        <v>1490</v>
      </c>
      <c r="G76" s="413" t="s">
        <v>6766</v>
      </c>
    </row>
    <row r="77" spans="1:7" x14ac:dyDescent="0.2">
      <c r="A77" s="786">
        <f>MID(Instructions!$B$1,3,4)*1</f>
        <v>2024</v>
      </c>
      <c r="B77" s="203">
        <f>'Stmt of Revs Exps'!$D$3</f>
        <v>0</v>
      </c>
      <c r="C77" s="789" t="s">
        <v>338</v>
      </c>
      <c r="D77" s="411" t="s">
        <v>1262</v>
      </c>
      <c r="E77" s="416" t="e">
        <f>'CORE AP MEASURES'!$F$19</f>
        <v>#DIV/0!</v>
      </c>
      <c r="F77" s="419" t="s">
        <v>1491</v>
      </c>
      <c r="G77" s="413" t="s">
        <v>6766</v>
      </c>
    </row>
    <row r="78" spans="1:7" x14ac:dyDescent="0.2">
      <c r="A78" s="786">
        <f>MID(Instructions!$B$1,3,4)*1</f>
        <v>2024</v>
      </c>
      <c r="B78" s="203">
        <f>'Stmt of Revs Exps'!$D$3</f>
        <v>0</v>
      </c>
      <c r="C78" s="789" t="s">
        <v>974</v>
      </c>
      <c r="D78" s="411" t="s">
        <v>1263</v>
      </c>
      <c r="E78" s="416">
        <f>'CORE AP MEASURES'!$D$20</f>
        <v>0</v>
      </c>
      <c r="F78" s="419" t="s">
        <v>1492</v>
      </c>
      <c r="G78" s="413" t="s">
        <v>6766</v>
      </c>
    </row>
    <row r="79" spans="1:7" x14ac:dyDescent="0.2">
      <c r="A79" s="786">
        <f>MID(Instructions!$B$1,3,4)*1</f>
        <v>2024</v>
      </c>
      <c r="B79" s="203">
        <f>'Stmt of Revs Exps'!$D$3</f>
        <v>0</v>
      </c>
      <c r="C79" s="789" t="s">
        <v>339</v>
      </c>
      <c r="D79" s="411" t="s">
        <v>1264</v>
      </c>
      <c r="E79" s="416" t="e">
        <f>'CORE AP MEASURES'!$E$20</f>
        <v>#DIV/0!</v>
      </c>
      <c r="F79" s="419" t="s">
        <v>1493</v>
      </c>
      <c r="G79" s="413" t="s">
        <v>6766</v>
      </c>
    </row>
    <row r="80" spans="1:7" x14ac:dyDescent="0.2">
      <c r="A80" s="786">
        <f>MID(Instructions!$B$1,3,4)*1</f>
        <v>2024</v>
      </c>
      <c r="B80" s="203">
        <f>'Stmt of Revs Exps'!$D$3</f>
        <v>0</v>
      </c>
      <c r="C80" s="789" t="s">
        <v>340</v>
      </c>
      <c r="D80" s="411" t="s">
        <v>1265</v>
      </c>
      <c r="E80" s="416" t="e">
        <f>'CORE AP MEASURES'!$F$20</f>
        <v>#DIV/0!</v>
      </c>
      <c r="F80" s="419" t="s">
        <v>1494</v>
      </c>
      <c r="G80" s="413" t="s">
        <v>6766</v>
      </c>
    </row>
    <row r="81" spans="1:7" x14ac:dyDescent="0.2">
      <c r="A81" s="786">
        <f>MID(Instructions!$B$1,3,4)*1</f>
        <v>2024</v>
      </c>
      <c r="B81" s="203">
        <f>'Stmt of Revs Exps'!$D$3</f>
        <v>0</v>
      </c>
      <c r="C81" s="789" t="s">
        <v>7203</v>
      </c>
      <c r="D81" s="411" t="s">
        <v>1266</v>
      </c>
      <c r="E81" s="416" t="e">
        <f>'CORE AP MEASURES'!$D$21</f>
        <v>#DIV/0!</v>
      </c>
      <c r="F81" s="419" t="s">
        <v>7204</v>
      </c>
      <c r="G81" s="413" t="s">
        <v>6766</v>
      </c>
    </row>
    <row r="82" spans="1:7" x14ac:dyDescent="0.2">
      <c r="A82" s="786">
        <f>MID(Instructions!$B$1,3,4)*1</f>
        <v>2024</v>
      </c>
      <c r="B82" s="203">
        <f>'Stmt of Revs Exps'!$D$3</f>
        <v>0</v>
      </c>
      <c r="C82" s="789" t="s">
        <v>820</v>
      </c>
      <c r="D82" s="411" t="s">
        <v>1267</v>
      </c>
      <c r="E82" s="416">
        <f>'CORE AP MEASURES'!$D$23</f>
        <v>0</v>
      </c>
      <c r="F82" s="419" t="s">
        <v>1495</v>
      </c>
      <c r="G82" s="413" t="s">
        <v>6766</v>
      </c>
    </row>
    <row r="83" spans="1:7" x14ac:dyDescent="0.2">
      <c r="A83" s="786">
        <f>MID(Instructions!$B$1,3,4)*1</f>
        <v>2024</v>
      </c>
      <c r="B83" s="203">
        <f>'Stmt of Revs Exps'!$D$3</f>
        <v>0</v>
      </c>
      <c r="C83" s="789" t="s">
        <v>439</v>
      </c>
      <c r="D83" s="411" t="s">
        <v>1268</v>
      </c>
      <c r="E83" s="416" t="e">
        <f>'CORE AP MEASURES'!$E$23</f>
        <v>#DIV/0!</v>
      </c>
      <c r="F83" s="419" t="s">
        <v>1496</v>
      </c>
      <c r="G83" s="413" t="s">
        <v>6766</v>
      </c>
    </row>
    <row r="84" spans="1:7" x14ac:dyDescent="0.2">
      <c r="A84" s="786">
        <f>MID(Instructions!$B$1,3,4)*1</f>
        <v>2024</v>
      </c>
      <c r="B84" s="203">
        <f>'Stmt of Revs Exps'!$D$3</f>
        <v>0</v>
      </c>
      <c r="C84" s="789" t="s">
        <v>443</v>
      </c>
      <c r="D84" s="411" t="s">
        <v>1269</v>
      </c>
      <c r="E84" s="416" t="e">
        <f>'CORE AP MEASURES'!$G$23</f>
        <v>#DIV/0!</v>
      </c>
      <c r="F84" s="419" t="s">
        <v>1497</v>
      </c>
      <c r="G84" s="413" t="s">
        <v>6766</v>
      </c>
    </row>
    <row r="85" spans="1:7" x14ac:dyDescent="0.2">
      <c r="A85" s="786">
        <f>MID(Instructions!$B$1,3,4)*1</f>
        <v>2024</v>
      </c>
      <c r="B85" s="203">
        <f>'Stmt of Revs Exps'!$D$3</f>
        <v>0</v>
      </c>
      <c r="C85" s="789" t="s">
        <v>976</v>
      </c>
      <c r="D85" s="411" t="s">
        <v>1270</v>
      </c>
      <c r="E85" s="416">
        <f>'CORE AP MEASURES'!$D$24</f>
        <v>0</v>
      </c>
      <c r="F85" s="419" t="s">
        <v>1498</v>
      </c>
      <c r="G85" s="413" t="s">
        <v>6766</v>
      </c>
    </row>
    <row r="86" spans="1:7" x14ac:dyDescent="0.2">
      <c r="A86" s="786">
        <f>MID(Instructions!$B$1,3,4)*1</f>
        <v>2024</v>
      </c>
      <c r="B86" s="203">
        <f>'Stmt of Revs Exps'!$D$3</f>
        <v>0</v>
      </c>
      <c r="C86" s="789" t="s">
        <v>440</v>
      </c>
      <c r="D86" s="411" t="s">
        <v>1271</v>
      </c>
      <c r="E86" s="416" t="e">
        <f>'CORE AP MEASURES'!$E$24</f>
        <v>#DIV/0!</v>
      </c>
      <c r="F86" s="419" t="s">
        <v>1499</v>
      </c>
      <c r="G86" s="413" t="s">
        <v>6766</v>
      </c>
    </row>
    <row r="87" spans="1:7" x14ac:dyDescent="0.2">
      <c r="A87" s="786">
        <f>MID(Instructions!$B$1,3,4)*1</f>
        <v>2024</v>
      </c>
      <c r="B87" s="203">
        <f>'Stmt of Revs Exps'!$D$3</f>
        <v>0</v>
      </c>
      <c r="C87" s="789" t="s">
        <v>441</v>
      </c>
      <c r="D87" s="411" t="s">
        <v>1272</v>
      </c>
      <c r="E87" s="416" t="e">
        <f>'CORE AP MEASURES'!$F$24</f>
        <v>#DIV/0!</v>
      </c>
      <c r="F87" s="419" t="s">
        <v>1500</v>
      </c>
      <c r="G87" s="413" t="s">
        <v>6766</v>
      </c>
    </row>
    <row r="88" spans="1:7" x14ac:dyDescent="0.2">
      <c r="A88" s="786">
        <f>MID(Instructions!$B$1,3,4)*1</f>
        <v>2024</v>
      </c>
      <c r="B88" s="203">
        <f>'Stmt of Revs Exps'!$D$3</f>
        <v>0</v>
      </c>
      <c r="C88" s="789" t="s">
        <v>442</v>
      </c>
      <c r="D88" s="411" t="s">
        <v>1273</v>
      </c>
      <c r="E88" s="416" t="e">
        <f>'CORE AP MEASURES'!$G$24</f>
        <v>#DIV/0!</v>
      </c>
      <c r="F88" s="419" t="s">
        <v>1501</v>
      </c>
      <c r="G88" s="413" t="s">
        <v>6766</v>
      </c>
    </row>
    <row r="89" spans="1:7" x14ac:dyDescent="0.2">
      <c r="A89" s="786">
        <f>MID(Instructions!$B$1,3,4)*1</f>
        <v>2024</v>
      </c>
      <c r="B89" s="203">
        <f>'Stmt of Revs Exps'!$D$3</f>
        <v>0</v>
      </c>
      <c r="C89" s="789" t="s">
        <v>977</v>
      </c>
      <c r="D89" s="411" t="s">
        <v>1274</v>
      </c>
      <c r="E89" s="416" t="e">
        <f>'CORE AP MEASURES'!$D$27</f>
        <v>#DIV/0!</v>
      </c>
      <c r="F89" s="419" t="s">
        <v>1502</v>
      </c>
      <c r="G89" s="413" t="s">
        <v>6766</v>
      </c>
    </row>
    <row r="90" spans="1:7" x14ac:dyDescent="0.2">
      <c r="A90" s="786">
        <f>MID(Instructions!$B$1,3,4)*1</f>
        <v>2024</v>
      </c>
      <c r="B90" s="203">
        <f>'Stmt of Revs Exps'!$D$3</f>
        <v>0</v>
      </c>
      <c r="C90" s="789" t="s">
        <v>796</v>
      </c>
      <c r="D90" s="411" t="s">
        <v>1275</v>
      </c>
      <c r="E90" s="416" t="e">
        <f>'CORE AP MEASURES'!$D$28</f>
        <v>#DIV/0!</v>
      </c>
      <c r="F90" s="419" t="s">
        <v>1503</v>
      </c>
      <c r="G90" s="413" t="s">
        <v>6766</v>
      </c>
    </row>
    <row r="91" spans="1:7" x14ac:dyDescent="0.2">
      <c r="A91" s="786">
        <f>MID(Instructions!$B$1,3,4)*1</f>
        <v>2024</v>
      </c>
      <c r="B91" s="203">
        <f>'Stmt of Revs Exps'!$D$3</f>
        <v>0</v>
      </c>
      <c r="C91" s="789" t="s">
        <v>797</v>
      </c>
      <c r="D91" s="411" t="s">
        <v>1276</v>
      </c>
      <c r="E91" s="416">
        <f>'CORE AP MEASURES'!$D$31</f>
        <v>0</v>
      </c>
      <c r="F91" s="419" t="s">
        <v>1504</v>
      </c>
      <c r="G91" s="413" t="s">
        <v>6766</v>
      </c>
    </row>
    <row r="92" spans="1:7" x14ac:dyDescent="0.2">
      <c r="A92" s="786">
        <f>MID(Instructions!$B$1,3,4)*1</f>
        <v>2024</v>
      </c>
      <c r="B92" s="203">
        <f>'Stmt of Revs Exps'!$D$3</f>
        <v>0</v>
      </c>
      <c r="C92" s="789" t="s">
        <v>341</v>
      </c>
      <c r="D92" s="411" t="s">
        <v>1277</v>
      </c>
      <c r="E92" s="416" t="e">
        <f>'CORE AP MEASURES'!$E$31</f>
        <v>#DIV/0!</v>
      </c>
      <c r="F92" s="419" t="s">
        <v>1505</v>
      </c>
      <c r="G92" s="413" t="s">
        <v>6766</v>
      </c>
    </row>
    <row r="93" spans="1:7" x14ac:dyDescent="0.2">
      <c r="A93" s="786">
        <f>MID(Instructions!$B$1,3,4)*1</f>
        <v>2024</v>
      </c>
      <c r="B93" s="203">
        <f>'Stmt of Revs Exps'!$D$3</f>
        <v>0</v>
      </c>
      <c r="C93" s="789" t="s">
        <v>342</v>
      </c>
      <c r="D93" s="411" t="s">
        <v>1278</v>
      </c>
      <c r="E93" s="416" t="e">
        <f>'CORE AP MEASURES'!$F$31</f>
        <v>#DIV/0!</v>
      </c>
      <c r="F93" s="419" t="s">
        <v>1506</v>
      </c>
      <c r="G93" s="413" t="s">
        <v>6766</v>
      </c>
    </row>
    <row r="94" spans="1:7" x14ac:dyDescent="0.2">
      <c r="A94" s="786">
        <f>MID(Instructions!$B$1,3,4)*1</f>
        <v>2024</v>
      </c>
      <c r="B94" s="203">
        <f>'Stmt of Revs Exps'!$D$3</f>
        <v>0</v>
      </c>
      <c r="C94" s="789" t="s">
        <v>343</v>
      </c>
      <c r="D94" s="411" t="s">
        <v>1279</v>
      </c>
      <c r="E94" s="416" t="e">
        <f>'CORE AP MEASURES'!$G$31</f>
        <v>#DIV/0!</v>
      </c>
      <c r="F94" s="419" t="s">
        <v>1507</v>
      </c>
      <c r="G94" s="413" t="s">
        <v>6766</v>
      </c>
    </row>
    <row r="95" spans="1:7" x14ac:dyDescent="0.2">
      <c r="A95" s="786">
        <f>MID(Instructions!$B$1,3,4)*1</f>
        <v>2024</v>
      </c>
      <c r="B95" s="203">
        <f>'Stmt of Revs Exps'!$D$3</f>
        <v>0</v>
      </c>
      <c r="C95" s="789" t="s">
        <v>979</v>
      </c>
      <c r="D95" s="411" t="s">
        <v>1280</v>
      </c>
      <c r="E95" s="416">
        <f>'CORE AP MEASURES'!$D$32</f>
        <v>0</v>
      </c>
      <c r="F95" s="419" t="s">
        <v>1508</v>
      </c>
      <c r="G95" s="413" t="s">
        <v>6766</v>
      </c>
    </row>
    <row r="96" spans="1:7" x14ac:dyDescent="0.2">
      <c r="A96" s="786">
        <f>MID(Instructions!$B$1,3,4)*1</f>
        <v>2024</v>
      </c>
      <c r="B96" s="203">
        <f>'Stmt of Revs Exps'!$D$3</f>
        <v>0</v>
      </c>
      <c r="C96" s="789" t="s">
        <v>344</v>
      </c>
      <c r="D96" s="411" t="s">
        <v>1281</v>
      </c>
      <c r="E96" s="416" t="e">
        <f>'CORE AP MEASURES'!$E$32</f>
        <v>#DIV/0!</v>
      </c>
      <c r="F96" s="419" t="s">
        <v>1509</v>
      </c>
      <c r="G96" s="413" t="s">
        <v>6766</v>
      </c>
    </row>
    <row r="97" spans="1:7" x14ac:dyDescent="0.2">
      <c r="A97" s="786">
        <f>MID(Instructions!$B$1,3,4)*1</f>
        <v>2024</v>
      </c>
      <c r="B97" s="203">
        <f>'Stmt of Revs Exps'!$D$3</f>
        <v>0</v>
      </c>
      <c r="C97" s="789" t="s">
        <v>345</v>
      </c>
      <c r="D97" s="411" t="s">
        <v>1282</v>
      </c>
      <c r="E97" s="416" t="e">
        <f>'CORE AP MEASURES'!$F$32</f>
        <v>#DIV/0!</v>
      </c>
      <c r="F97" s="419" t="s">
        <v>1510</v>
      </c>
      <c r="G97" s="413" t="s">
        <v>6766</v>
      </c>
    </row>
    <row r="98" spans="1:7" x14ac:dyDescent="0.2">
      <c r="A98" s="786">
        <f>MID(Instructions!$B$1,3,4)*1</f>
        <v>2024</v>
      </c>
      <c r="B98" s="203">
        <f>'Stmt of Revs Exps'!$D$3</f>
        <v>0</v>
      </c>
      <c r="C98" s="789" t="s">
        <v>346</v>
      </c>
      <c r="D98" s="411" t="s">
        <v>1283</v>
      </c>
      <c r="E98" s="416" t="e">
        <f>'CORE AP MEASURES'!$G$32</f>
        <v>#DIV/0!</v>
      </c>
      <c r="F98" s="419" t="s">
        <v>1511</v>
      </c>
      <c r="G98" s="413" t="s">
        <v>6766</v>
      </c>
    </row>
    <row r="99" spans="1:7" x14ac:dyDescent="0.2">
      <c r="A99" s="786">
        <f>MID(Instructions!$B$1,3,4)*1</f>
        <v>2024</v>
      </c>
      <c r="B99" s="203">
        <f>'Stmt of Revs Exps'!$D$3</f>
        <v>0</v>
      </c>
      <c r="C99" s="789" t="s">
        <v>978</v>
      </c>
      <c r="D99" s="411" t="s">
        <v>1284</v>
      </c>
      <c r="E99" s="416">
        <f>'CORE AP MEASURES'!$D$35</f>
        <v>0</v>
      </c>
      <c r="F99" s="419" t="s">
        <v>1512</v>
      </c>
      <c r="G99" s="413" t="s">
        <v>6766</v>
      </c>
    </row>
    <row r="100" spans="1:7" x14ac:dyDescent="0.2">
      <c r="A100" s="786">
        <f>MID(Instructions!$B$1,3,4)*1</f>
        <v>2024</v>
      </c>
      <c r="B100" s="203">
        <f>'Stmt of Revs Exps'!$D$3</f>
        <v>0</v>
      </c>
      <c r="C100" s="789" t="s">
        <v>347</v>
      </c>
      <c r="D100" s="411" t="s">
        <v>1285</v>
      </c>
      <c r="E100" s="416" t="e">
        <f>'CORE AP MEASURES'!$E$35</f>
        <v>#DIV/0!</v>
      </c>
      <c r="F100" s="419" t="s">
        <v>1513</v>
      </c>
      <c r="G100" s="413" t="s">
        <v>6766</v>
      </c>
    </row>
    <row r="101" spans="1:7" x14ac:dyDescent="0.2">
      <c r="A101" s="786">
        <f>MID(Instructions!$B$1,3,4)*1</f>
        <v>2024</v>
      </c>
      <c r="B101" s="203">
        <f>'Stmt of Revs Exps'!$D$3</f>
        <v>0</v>
      </c>
      <c r="C101" s="789" t="s">
        <v>348</v>
      </c>
      <c r="D101" s="411" t="s">
        <v>1286</v>
      </c>
      <c r="E101" s="416" t="e">
        <f>'CORE AP MEASURES'!$G$35</f>
        <v>#DIV/0!</v>
      </c>
      <c r="F101" s="419" t="s">
        <v>1514</v>
      </c>
      <c r="G101" s="413" t="s">
        <v>6766</v>
      </c>
    </row>
    <row r="102" spans="1:7" x14ac:dyDescent="0.2">
      <c r="A102" s="786">
        <f>MID(Instructions!$B$1,3,4)*1</f>
        <v>2024</v>
      </c>
      <c r="B102" s="203">
        <f>'Stmt of Revs Exps'!$D$3</f>
        <v>0</v>
      </c>
      <c r="C102" s="789" t="s">
        <v>980</v>
      </c>
      <c r="D102" s="411" t="s">
        <v>1287</v>
      </c>
      <c r="E102" s="416">
        <f>'CORE AP MEASURES'!$D$36</f>
        <v>0</v>
      </c>
      <c r="F102" s="419" t="s">
        <v>7205</v>
      </c>
      <c r="G102" s="413" t="s">
        <v>6766</v>
      </c>
    </row>
    <row r="103" spans="1:7" x14ac:dyDescent="0.2">
      <c r="A103" s="786">
        <f>MID(Instructions!$B$1,3,4)*1</f>
        <v>2024</v>
      </c>
      <c r="B103" s="203">
        <f>'Stmt of Revs Exps'!$D$3</f>
        <v>0</v>
      </c>
      <c r="C103" s="789" t="s">
        <v>349</v>
      </c>
      <c r="D103" s="411" t="s">
        <v>1288</v>
      </c>
      <c r="E103" s="416" t="e">
        <f>'CORE AP MEASURES'!$E$36</f>
        <v>#DIV/0!</v>
      </c>
      <c r="F103" s="419" t="s">
        <v>1515</v>
      </c>
      <c r="G103" s="413" t="s">
        <v>6766</v>
      </c>
    </row>
    <row r="104" spans="1:7" x14ac:dyDescent="0.2">
      <c r="A104" s="786">
        <f>MID(Instructions!$B$1,3,4)*1</f>
        <v>2024</v>
      </c>
      <c r="B104" s="203">
        <f>'Stmt of Revs Exps'!$D$3</f>
        <v>0</v>
      </c>
      <c r="C104" s="789" t="s">
        <v>350</v>
      </c>
      <c r="D104" s="411" t="s">
        <v>1289</v>
      </c>
      <c r="E104" s="416" t="e">
        <f>'CORE AP MEASURES'!$G$36</f>
        <v>#DIV/0!</v>
      </c>
      <c r="F104" s="419" t="s">
        <v>1516</v>
      </c>
      <c r="G104" s="413" t="s">
        <v>6766</v>
      </c>
    </row>
    <row r="105" spans="1:7" x14ac:dyDescent="0.2">
      <c r="A105" s="786">
        <f>MID(Instructions!$B$1,3,4)*1</f>
        <v>2024</v>
      </c>
      <c r="B105" s="203">
        <f>'Stmt of Revs Exps'!$D$3</f>
        <v>0</v>
      </c>
      <c r="C105" s="789" t="s">
        <v>962</v>
      </c>
      <c r="D105" s="411" t="s">
        <v>1290</v>
      </c>
      <c r="E105" s="416">
        <f>'CORE AP MEASURES'!$D$39</f>
        <v>0</v>
      </c>
      <c r="F105" s="419" t="s">
        <v>7206</v>
      </c>
      <c r="G105" s="413" t="s">
        <v>6766</v>
      </c>
    </row>
    <row r="106" spans="1:7" x14ac:dyDescent="0.2">
      <c r="A106" s="786">
        <f>MID(Instructions!$B$1,3,4)*1</f>
        <v>2024</v>
      </c>
      <c r="B106" s="203">
        <f>'Stmt of Revs Exps'!$D$3</f>
        <v>0</v>
      </c>
      <c r="C106" s="789" t="s">
        <v>351</v>
      </c>
      <c r="D106" s="411" t="s">
        <v>1291</v>
      </c>
      <c r="E106" s="416" t="e">
        <f>'CORE AP MEASURES'!$E$39</f>
        <v>#DIV/0!</v>
      </c>
      <c r="F106" s="419" t="s">
        <v>1517</v>
      </c>
      <c r="G106" s="413" t="s">
        <v>6766</v>
      </c>
    </row>
    <row r="107" spans="1:7" x14ac:dyDescent="0.2">
      <c r="A107" s="786">
        <f>MID(Instructions!$B$1,3,4)*1</f>
        <v>2024</v>
      </c>
      <c r="B107" s="203">
        <f>'Stmt of Revs Exps'!$D$3</f>
        <v>0</v>
      </c>
      <c r="C107" s="789" t="s">
        <v>352</v>
      </c>
      <c r="D107" s="411" t="s">
        <v>1292</v>
      </c>
      <c r="E107" s="416" t="e">
        <f>'CORE AP MEASURES'!$G$39</f>
        <v>#DIV/0!</v>
      </c>
      <c r="F107" s="419" t="s">
        <v>1518</v>
      </c>
      <c r="G107" s="413" t="s">
        <v>6766</v>
      </c>
    </row>
    <row r="108" spans="1:7" x14ac:dyDescent="0.2">
      <c r="A108" s="786">
        <f>MID(Instructions!$B$1,3,4)*1</f>
        <v>2024</v>
      </c>
      <c r="B108" s="203">
        <f>'Stmt of Revs Exps'!$D$3</f>
        <v>0</v>
      </c>
      <c r="C108" s="789" t="s">
        <v>963</v>
      </c>
      <c r="D108" s="411" t="s">
        <v>1293</v>
      </c>
      <c r="E108" s="416">
        <f>'CORE AP MEASURES'!$D$40</f>
        <v>0</v>
      </c>
      <c r="F108" s="419" t="s">
        <v>7207</v>
      </c>
      <c r="G108" s="413" t="s">
        <v>6766</v>
      </c>
    </row>
    <row r="109" spans="1:7" x14ac:dyDescent="0.2">
      <c r="A109" s="786">
        <f>MID(Instructions!$B$1,3,4)*1</f>
        <v>2024</v>
      </c>
      <c r="B109" s="203">
        <f>'Stmt of Revs Exps'!$D$3</f>
        <v>0</v>
      </c>
      <c r="C109" s="789" t="s">
        <v>444</v>
      </c>
      <c r="D109" s="411" t="s">
        <v>1294</v>
      </c>
      <c r="E109" s="416" t="e">
        <f>'CORE AP MEASURES'!$E$40</f>
        <v>#DIV/0!</v>
      </c>
      <c r="F109" s="419" t="s">
        <v>1519</v>
      </c>
      <c r="G109" s="413" t="s">
        <v>6766</v>
      </c>
    </row>
    <row r="110" spans="1:7" x14ac:dyDescent="0.2">
      <c r="A110" s="786">
        <f>MID(Instructions!$B$1,3,4)*1</f>
        <v>2024</v>
      </c>
      <c r="B110" s="203">
        <f>'Stmt of Revs Exps'!$D$3</f>
        <v>0</v>
      </c>
      <c r="C110" s="789" t="s">
        <v>445</v>
      </c>
      <c r="D110" s="411" t="s">
        <v>1295</v>
      </c>
      <c r="E110" s="416" t="e">
        <f>'CORE AP MEASURES'!$G$40</f>
        <v>#DIV/0!</v>
      </c>
      <c r="F110" s="419" t="s">
        <v>1520</v>
      </c>
      <c r="G110" s="413" t="s">
        <v>6766</v>
      </c>
    </row>
    <row r="111" spans="1:7" x14ac:dyDescent="0.2">
      <c r="A111" s="786">
        <f>MID(Instructions!$B$1,3,4)*1</f>
        <v>2024</v>
      </c>
      <c r="B111" s="203">
        <f>'Stmt of Revs Exps'!$D$3</f>
        <v>0</v>
      </c>
      <c r="C111" s="789" t="s">
        <v>964</v>
      </c>
      <c r="D111" s="411" t="s">
        <v>1296</v>
      </c>
      <c r="E111" s="416" t="e">
        <f>'CORE AP MEASURES'!$D$42</f>
        <v>#DIV/0!</v>
      </c>
      <c r="F111" s="419" t="s">
        <v>7208</v>
      </c>
      <c r="G111" s="413" t="s">
        <v>6766</v>
      </c>
    </row>
    <row r="112" spans="1:7" x14ac:dyDescent="0.2">
      <c r="A112" s="786">
        <f>MID(Instructions!$B$1,3,4)*1</f>
        <v>2024</v>
      </c>
      <c r="B112" s="203">
        <f>'Stmt of Revs Exps'!$D$3</f>
        <v>0</v>
      </c>
      <c r="C112" s="789" t="s">
        <v>353</v>
      </c>
      <c r="D112" s="411" t="s">
        <v>1297</v>
      </c>
      <c r="E112" s="416">
        <f>'CORE AP MEASURES'!$D$45</f>
        <v>0</v>
      </c>
      <c r="F112" s="419" t="s">
        <v>7209</v>
      </c>
      <c r="G112" s="413" t="s">
        <v>6766</v>
      </c>
    </row>
    <row r="113" spans="1:7" x14ac:dyDescent="0.2">
      <c r="A113" s="786">
        <f>MID(Instructions!$B$1,3,4)*1</f>
        <v>2024</v>
      </c>
      <c r="B113" s="203">
        <f>'Stmt of Revs Exps'!$D$3</f>
        <v>0</v>
      </c>
      <c r="C113" s="789" t="s">
        <v>7210</v>
      </c>
      <c r="D113" s="411" t="s">
        <v>7211</v>
      </c>
      <c r="E113" s="416">
        <f>'CORE AP MEASURES'!$E$45</f>
        <v>0</v>
      </c>
      <c r="F113" s="419" t="s">
        <v>7212</v>
      </c>
      <c r="G113" s="413" t="s">
        <v>6766</v>
      </c>
    </row>
    <row r="114" spans="1:7" x14ac:dyDescent="0.2">
      <c r="A114" s="786">
        <f>MID(Instructions!$B$1,3,4)*1</f>
        <v>2024</v>
      </c>
      <c r="B114" s="203">
        <f>'Stmt of Revs Exps'!$D$3</f>
        <v>0</v>
      </c>
      <c r="C114" s="789" t="s">
        <v>354</v>
      </c>
      <c r="D114" s="411" t="s">
        <v>1298</v>
      </c>
      <c r="E114" s="416">
        <f>'CORE AP MEASURES'!$F$45</f>
        <v>0</v>
      </c>
      <c r="F114" s="419" t="s">
        <v>7213</v>
      </c>
      <c r="G114" s="413" t="s">
        <v>6766</v>
      </c>
    </row>
    <row r="115" spans="1:7" x14ac:dyDescent="0.2">
      <c r="A115" s="786">
        <f>MID(Instructions!$B$1,3,4)*1</f>
        <v>2024</v>
      </c>
      <c r="B115" s="203">
        <f>'Stmt of Revs Exps'!$D$3</f>
        <v>0</v>
      </c>
      <c r="C115" s="789" t="s">
        <v>355</v>
      </c>
      <c r="D115" s="411" t="s">
        <v>1299</v>
      </c>
      <c r="E115" s="416">
        <f>'CORE AP MEASURES'!$D$46</f>
        <v>0</v>
      </c>
      <c r="F115" s="419" t="s">
        <v>7214</v>
      </c>
      <c r="G115" s="413" t="s">
        <v>6766</v>
      </c>
    </row>
    <row r="116" spans="1:7" x14ac:dyDescent="0.2">
      <c r="A116" s="786">
        <f>MID(Instructions!$B$1,3,4)*1</f>
        <v>2024</v>
      </c>
      <c r="B116" s="203">
        <f>'Stmt of Revs Exps'!$D$3</f>
        <v>0</v>
      </c>
      <c r="C116" s="789" t="s">
        <v>7215</v>
      </c>
      <c r="D116" s="411" t="s">
        <v>7216</v>
      </c>
      <c r="E116" s="416">
        <f>'CORE AP MEASURES'!$E$46</f>
        <v>0</v>
      </c>
      <c r="F116" s="419" t="s">
        <v>7217</v>
      </c>
      <c r="G116" s="413" t="s">
        <v>6766</v>
      </c>
    </row>
    <row r="117" spans="1:7" x14ac:dyDescent="0.2">
      <c r="A117" s="786">
        <f>MID(Instructions!$B$1,3,4)*1</f>
        <v>2024</v>
      </c>
      <c r="B117" s="203">
        <f>'Stmt of Revs Exps'!$D$3</f>
        <v>0</v>
      </c>
      <c r="C117" s="789" t="s">
        <v>356</v>
      </c>
      <c r="D117" s="411" t="s">
        <v>1300</v>
      </c>
      <c r="E117" s="416">
        <f>'CORE AP MEASURES'!$F$46</f>
        <v>0</v>
      </c>
      <c r="F117" s="419" t="s">
        <v>7218</v>
      </c>
      <c r="G117" s="413" t="s">
        <v>6766</v>
      </c>
    </row>
    <row r="118" spans="1:7" x14ac:dyDescent="0.2">
      <c r="A118" s="786">
        <f>MID(Instructions!$B$1,3,4)*1</f>
        <v>2024</v>
      </c>
      <c r="B118" s="203">
        <f>'Stmt of Revs Exps'!$D$3</f>
        <v>0</v>
      </c>
      <c r="C118" s="789" t="s">
        <v>793</v>
      </c>
      <c r="D118" s="411" t="s">
        <v>1301</v>
      </c>
      <c r="E118" s="416" t="e">
        <f>'CORE AP MEASURES'!$D$49</f>
        <v>#DIV/0!</v>
      </c>
      <c r="F118" s="419" t="s">
        <v>7219</v>
      </c>
      <c r="G118" s="413" t="s">
        <v>6766</v>
      </c>
    </row>
    <row r="119" spans="1:7" x14ac:dyDescent="0.2">
      <c r="A119" s="786">
        <f>MID(Instructions!$B$1,3,4)*1</f>
        <v>2024</v>
      </c>
      <c r="B119" s="203">
        <f>'Stmt of Revs Exps'!$D$3</f>
        <v>0</v>
      </c>
      <c r="C119" s="789" t="s">
        <v>794</v>
      </c>
      <c r="D119" s="411" t="s">
        <v>1302</v>
      </c>
      <c r="E119" s="416" t="e">
        <f>'CORE AP MEASURES'!$D$50</f>
        <v>#DIV/0!</v>
      </c>
      <c r="F119" s="419" t="s">
        <v>7220</v>
      </c>
      <c r="G119" s="413" t="s">
        <v>6766</v>
      </c>
    </row>
    <row r="120" spans="1:7" x14ac:dyDescent="0.2">
      <c r="A120" s="786">
        <f>MID(Instructions!$B$1,3,4)*1</f>
        <v>2024</v>
      </c>
      <c r="B120" s="203">
        <f>'Stmt of Revs Exps'!$D$3</f>
        <v>0</v>
      </c>
      <c r="C120" s="205" t="s">
        <v>2306</v>
      </c>
      <c r="D120" s="205" t="s">
        <v>2306</v>
      </c>
      <c r="E120" s="416">
        <f>Debt!$E$9</f>
        <v>0</v>
      </c>
      <c r="F120" s="419" t="s">
        <v>6753</v>
      </c>
      <c r="G120" s="413" t="s">
        <v>1349</v>
      </c>
    </row>
    <row r="121" spans="1:7" x14ac:dyDescent="0.2">
      <c r="A121" s="786">
        <f>MID(Instructions!$B$1,3,4)*1</f>
        <v>2024</v>
      </c>
      <c r="B121" s="203">
        <f>'Stmt of Revs Exps'!$D$3</f>
        <v>0</v>
      </c>
      <c r="C121" s="411" t="s">
        <v>2307</v>
      </c>
      <c r="D121" s="411" t="s">
        <v>2307</v>
      </c>
      <c r="E121" s="416">
        <f>Debt!$F$9</f>
        <v>0</v>
      </c>
      <c r="F121" s="419" t="s">
        <v>6754</v>
      </c>
      <c r="G121" s="413" t="s">
        <v>1349</v>
      </c>
    </row>
    <row r="122" spans="1:7" x14ac:dyDescent="0.2">
      <c r="A122" s="786">
        <f>MID(Instructions!$B$1,3,4)*1</f>
        <v>2024</v>
      </c>
      <c r="B122" s="203">
        <f>'Stmt of Revs Exps'!$D$3</f>
        <v>0</v>
      </c>
      <c r="C122" s="205" t="s">
        <v>2308</v>
      </c>
      <c r="D122" s="411" t="s">
        <v>2308</v>
      </c>
      <c r="E122" s="416">
        <f>Debt!$G$9</f>
        <v>0</v>
      </c>
      <c r="F122" s="419" t="s">
        <v>2410</v>
      </c>
      <c r="G122" s="413" t="s">
        <v>1349</v>
      </c>
    </row>
    <row r="123" spans="1:7" x14ac:dyDescent="0.2">
      <c r="A123" s="786">
        <f>MID(Instructions!$B$1,3,4)*1</f>
        <v>2024</v>
      </c>
      <c r="B123" s="203">
        <f>'Stmt of Revs Exps'!$D$3</f>
        <v>0</v>
      </c>
      <c r="C123" s="205" t="s">
        <v>2309</v>
      </c>
      <c r="D123" s="411" t="s">
        <v>2309</v>
      </c>
      <c r="E123" s="416">
        <f>Debt!$H$9</f>
        <v>0</v>
      </c>
      <c r="F123" s="419" t="s">
        <v>2411</v>
      </c>
      <c r="G123" s="413" t="s">
        <v>1349</v>
      </c>
    </row>
    <row r="124" spans="1:7" x14ac:dyDescent="0.2">
      <c r="A124" s="786">
        <f>MID(Instructions!$B$1,3,4)*1</f>
        <v>2024</v>
      </c>
      <c r="B124" s="203">
        <f>'Stmt of Revs Exps'!$D$3</f>
        <v>0</v>
      </c>
      <c r="C124" s="205" t="s">
        <v>2310</v>
      </c>
      <c r="D124" s="411" t="s">
        <v>2310</v>
      </c>
      <c r="E124" s="416">
        <f>Debt!$I$9</f>
        <v>0</v>
      </c>
      <c r="F124" s="419" t="s">
        <v>2412</v>
      </c>
      <c r="G124" s="413" t="s">
        <v>1349</v>
      </c>
    </row>
    <row r="125" spans="1:7" x14ac:dyDescent="0.2">
      <c r="A125" s="786">
        <f>MID(Instructions!$B$1,3,4)*1</f>
        <v>2024</v>
      </c>
      <c r="B125" s="203">
        <f>'Stmt of Revs Exps'!$D$3</f>
        <v>0</v>
      </c>
      <c r="C125" s="205" t="s">
        <v>2311</v>
      </c>
      <c r="D125" s="411" t="s">
        <v>2311</v>
      </c>
      <c r="E125" s="788">
        <f>Debt!$K$9</f>
        <v>0</v>
      </c>
      <c r="F125" s="419" t="s">
        <v>7247</v>
      </c>
      <c r="G125" s="413" t="s">
        <v>1349</v>
      </c>
    </row>
    <row r="126" spans="1:7" x14ac:dyDescent="0.2">
      <c r="A126" s="786">
        <f>MID(Instructions!$B$1,3,4)*1</f>
        <v>2024</v>
      </c>
      <c r="B126" s="203">
        <f>'Stmt of Revs Exps'!$D$3</f>
        <v>0</v>
      </c>
      <c r="C126" s="205" t="s">
        <v>7255</v>
      </c>
      <c r="D126" s="411" t="s">
        <v>7255</v>
      </c>
      <c r="E126" s="415" t="e">
        <f>Debt!$L$9</f>
        <v>#DIV/0!</v>
      </c>
      <c r="F126" s="419" t="s">
        <v>7239</v>
      </c>
      <c r="G126" s="413" t="s">
        <v>1349</v>
      </c>
    </row>
    <row r="127" spans="1:7" x14ac:dyDescent="0.2">
      <c r="A127" s="786">
        <f>MID(Instructions!$B$1,3,4)*1</f>
        <v>2024</v>
      </c>
      <c r="B127" s="203">
        <f>'Stmt of Revs Exps'!$D$3</f>
        <v>0</v>
      </c>
      <c r="C127" s="205" t="s">
        <v>2312</v>
      </c>
      <c r="D127" s="205" t="s">
        <v>2312</v>
      </c>
      <c r="E127" s="415">
        <f>Debt!$E$10</f>
        <v>0</v>
      </c>
      <c r="F127" s="419" t="s">
        <v>6755</v>
      </c>
      <c r="G127" s="413" t="s">
        <v>1349</v>
      </c>
    </row>
    <row r="128" spans="1:7" x14ac:dyDescent="0.2">
      <c r="A128" s="786">
        <f>MID(Instructions!$B$1,3,4)*1</f>
        <v>2024</v>
      </c>
      <c r="B128" s="203">
        <f>'Stmt of Revs Exps'!$D$3</f>
        <v>0</v>
      </c>
      <c r="C128" s="411" t="s">
        <v>2313</v>
      </c>
      <c r="D128" s="411" t="s">
        <v>2313</v>
      </c>
      <c r="E128" s="415">
        <f>Debt!$F$10</f>
        <v>0</v>
      </c>
      <c r="F128" s="419" t="s">
        <v>6756</v>
      </c>
      <c r="G128" s="413" t="s">
        <v>1349</v>
      </c>
    </row>
    <row r="129" spans="1:7" x14ac:dyDescent="0.2">
      <c r="A129" s="786">
        <f>MID(Instructions!$B$1,3,4)*1</f>
        <v>2024</v>
      </c>
      <c r="B129" s="203">
        <f>'Stmt of Revs Exps'!$D$3</f>
        <v>0</v>
      </c>
      <c r="C129" s="205" t="s">
        <v>2314</v>
      </c>
      <c r="D129" s="205" t="s">
        <v>2314</v>
      </c>
      <c r="E129" s="415">
        <f>Debt!$G$10</f>
        <v>0</v>
      </c>
      <c r="F129" s="419" t="s">
        <v>2413</v>
      </c>
      <c r="G129" s="413" t="s">
        <v>1349</v>
      </c>
    </row>
    <row r="130" spans="1:7" x14ac:dyDescent="0.2">
      <c r="A130" s="786">
        <f>MID(Instructions!$B$1,3,4)*1</f>
        <v>2024</v>
      </c>
      <c r="B130" s="203">
        <f>'Stmt of Revs Exps'!$D$3</f>
        <v>0</v>
      </c>
      <c r="C130" s="205" t="s">
        <v>2315</v>
      </c>
      <c r="D130" s="205" t="s">
        <v>2315</v>
      </c>
      <c r="E130" s="415">
        <f>Debt!$H$10</f>
        <v>0</v>
      </c>
      <c r="F130" s="419" t="s">
        <v>2414</v>
      </c>
      <c r="G130" s="413" t="s">
        <v>1349</v>
      </c>
    </row>
    <row r="131" spans="1:7" x14ac:dyDescent="0.2">
      <c r="A131" s="786">
        <f>MID(Instructions!$B$1,3,4)*1</f>
        <v>2024</v>
      </c>
      <c r="B131" s="203">
        <f>'Stmt of Revs Exps'!$D$3</f>
        <v>0</v>
      </c>
      <c r="C131" s="205" t="s">
        <v>2316</v>
      </c>
      <c r="D131" s="205" t="s">
        <v>2316</v>
      </c>
      <c r="E131" s="415">
        <f>Debt!$I$10</f>
        <v>0</v>
      </c>
      <c r="F131" s="419" t="s">
        <v>2415</v>
      </c>
      <c r="G131" s="413" t="s">
        <v>1349</v>
      </c>
    </row>
    <row r="132" spans="1:7" x14ac:dyDescent="0.2">
      <c r="A132" s="786">
        <f>MID(Instructions!$B$1,3,4)*1</f>
        <v>2024</v>
      </c>
      <c r="B132" s="203">
        <f>'Stmt of Revs Exps'!$D$3</f>
        <v>0</v>
      </c>
      <c r="C132" s="205" t="s">
        <v>2317</v>
      </c>
      <c r="D132" s="205" t="s">
        <v>2317</v>
      </c>
      <c r="E132" s="415">
        <f>Debt!$K$10</f>
        <v>0</v>
      </c>
      <c r="F132" s="419" t="s">
        <v>7248</v>
      </c>
      <c r="G132" s="413" t="s">
        <v>1349</v>
      </c>
    </row>
    <row r="133" spans="1:7" x14ac:dyDescent="0.2">
      <c r="A133" s="786">
        <f>MID(Instructions!$B$1,3,4)*1</f>
        <v>2024</v>
      </c>
      <c r="B133" s="203">
        <f>'Stmt of Revs Exps'!$D$3</f>
        <v>0</v>
      </c>
      <c r="C133" s="205" t="s">
        <v>7256</v>
      </c>
      <c r="D133" s="205" t="s">
        <v>7256</v>
      </c>
      <c r="E133" s="415" t="e">
        <f>Debt!$L$10</f>
        <v>#DIV/0!</v>
      </c>
      <c r="F133" s="419" t="s">
        <v>7240</v>
      </c>
      <c r="G133" s="413" t="s">
        <v>1349</v>
      </c>
    </row>
    <row r="134" spans="1:7" x14ac:dyDescent="0.2">
      <c r="A134" s="786">
        <f>MID(Instructions!$B$1,3,4)*1</f>
        <v>2024</v>
      </c>
      <c r="B134" s="203">
        <f>'Stmt of Revs Exps'!$D$3</f>
        <v>0</v>
      </c>
      <c r="C134" s="205" t="s">
        <v>2318</v>
      </c>
      <c r="D134" s="205" t="s">
        <v>2318</v>
      </c>
      <c r="E134" s="415">
        <f>Debt!$E$13</f>
        <v>0</v>
      </c>
      <c r="F134" s="419" t="s">
        <v>6757</v>
      </c>
      <c r="G134" s="413" t="s">
        <v>1349</v>
      </c>
    </row>
    <row r="135" spans="1:7" x14ac:dyDescent="0.2">
      <c r="A135" s="786">
        <f>MID(Instructions!$B$1,3,4)*1</f>
        <v>2024</v>
      </c>
      <c r="B135" s="203">
        <f>'Stmt of Revs Exps'!$D$3</f>
        <v>0</v>
      </c>
      <c r="C135" s="411" t="s">
        <v>2319</v>
      </c>
      <c r="D135" s="411" t="s">
        <v>2319</v>
      </c>
      <c r="E135" s="415">
        <f>Debt!$F$13</f>
        <v>0</v>
      </c>
      <c r="F135" s="419" t="s">
        <v>6911</v>
      </c>
      <c r="G135" s="413" t="s">
        <v>1349</v>
      </c>
    </row>
    <row r="136" spans="1:7" x14ac:dyDescent="0.2">
      <c r="A136" s="786">
        <f>MID(Instructions!$B$1,3,4)*1</f>
        <v>2024</v>
      </c>
      <c r="B136" s="203">
        <f>'Stmt of Revs Exps'!$D$3</f>
        <v>0</v>
      </c>
      <c r="C136" s="205" t="s">
        <v>2320</v>
      </c>
      <c r="D136" s="411" t="s">
        <v>2320</v>
      </c>
      <c r="E136" s="415">
        <f>Debt!$G$13</f>
        <v>0</v>
      </c>
      <c r="F136" s="419" t="s">
        <v>2416</v>
      </c>
      <c r="G136" s="413" t="s">
        <v>1349</v>
      </c>
    </row>
    <row r="137" spans="1:7" x14ac:dyDescent="0.2">
      <c r="A137" s="786">
        <f>MID(Instructions!$B$1,3,4)*1</f>
        <v>2024</v>
      </c>
      <c r="B137" s="203">
        <f>'Stmt of Revs Exps'!$D$3</f>
        <v>0</v>
      </c>
      <c r="C137" s="205" t="s">
        <v>2321</v>
      </c>
      <c r="D137" s="411" t="s">
        <v>2321</v>
      </c>
      <c r="E137" s="415">
        <f>Debt!$H$13</f>
        <v>0</v>
      </c>
      <c r="F137" s="419" t="s">
        <v>2417</v>
      </c>
      <c r="G137" s="413" t="s">
        <v>1349</v>
      </c>
    </row>
    <row r="138" spans="1:7" x14ac:dyDescent="0.2">
      <c r="A138" s="786">
        <f>MID(Instructions!$B$1,3,4)*1</f>
        <v>2024</v>
      </c>
      <c r="B138" s="203">
        <f>'Stmt of Revs Exps'!$D$3</f>
        <v>0</v>
      </c>
      <c r="C138" s="205" t="s">
        <v>2322</v>
      </c>
      <c r="D138" s="411" t="s">
        <v>2322</v>
      </c>
      <c r="E138" s="415">
        <f>Debt!$I$13</f>
        <v>0</v>
      </c>
      <c r="F138" s="419" t="s">
        <v>2418</v>
      </c>
      <c r="G138" s="413" t="s">
        <v>1349</v>
      </c>
    </row>
    <row r="139" spans="1:7" x14ac:dyDescent="0.2">
      <c r="A139" s="786">
        <f>MID(Instructions!$B$1,3,4)*1</f>
        <v>2024</v>
      </c>
      <c r="B139" s="203">
        <f>'Stmt of Revs Exps'!$D$3</f>
        <v>0</v>
      </c>
      <c r="C139" s="205" t="s">
        <v>2323</v>
      </c>
      <c r="D139" s="411" t="s">
        <v>2323</v>
      </c>
      <c r="E139" s="415">
        <f>Debt!$K$13</f>
        <v>0</v>
      </c>
      <c r="F139" s="419" t="s">
        <v>7254</v>
      </c>
      <c r="G139" s="413" t="s">
        <v>1349</v>
      </c>
    </row>
    <row r="140" spans="1:7" x14ac:dyDescent="0.2">
      <c r="A140" s="786">
        <f>MID(Instructions!$B$1,3,4)*1</f>
        <v>2024</v>
      </c>
      <c r="B140" s="203">
        <f>'Stmt of Revs Exps'!$D$3</f>
        <v>0</v>
      </c>
      <c r="C140" s="205" t="s">
        <v>7257</v>
      </c>
      <c r="D140" s="411" t="s">
        <v>7257</v>
      </c>
      <c r="E140" s="415" t="e">
        <f>Debt!$L$13</f>
        <v>#DIV/0!</v>
      </c>
      <c r="F140" s="419" t="s">
        <v>7241</v>
      </c>
      <c r="G140" s="413" t="s">
        <v>1349</v>
      </c>
    </row>
    <row r="141" spans="1:7" x14ac:dyDescent="0.2">
      <c r="A141" s="786">
        <f>MID(Instructions!$B$1,3,4)*1</f>
        <v>2024</v>
      </c>
      <c r="B141" s="203">
        <f>'Stmt of Revs Exps'!$D$3</f>
        <v>0</v>
      </c>
      <c r="C141" s="205" t="s">
        <v>2324</v>
      </c>
      <c r="D141" s="205" t="s">
        <v>2324</v>
      </c>
      <c r="E141" s="415">
        <f>Debt!$E$14</f>
        <v>0</v>
      </c>
      <c r="F141" s="419" t="s">
        <v>6758</v>
      </c>
      <c r="G141" s="413" t="s">
        <v>1349</v>
      </c>
    </row>
    <row r="142" spans="1:7" x14ac:dyDescent="0.2">
      <c r="A142" s="786">
        <f>MID(Instructions!$B$1,3,4)*1</f>
        <v>2024</v>
      </c>
      <c r="B142" s="203">
        <f>'Stmt of Revs Exps'!$D$3</f>
        <v>0</v>
      </c>
      <c r="C142" s="411" t="s">
        <v>2325</v>
      </c>
      <c r="D142" s="411" t="s">
        <v>2325</v>
      </c>
      <c r="E142" s="415">
        <f>Debt!$F$14</f>
        <v>0</v>
      </c>
      <c r="F142" s="419" t="s">
        <v>6759</v>
      </c>
      <c r="G142" s="413" t="s">
        <v>1349</v>
      </c>
    </row>
    <row r="143" spans="1:7" x14ac:dyDescent="0.2">
      <c r="A143" s="786">
        <f>MID(Instructions!$B$1,3,4)*1</f>
        <v>2024</v>
      </c>
      <c r="B143" s="203">
        <f>'Stmt of Revs Exps'!$D$3</f>
        <v>0</v>
      </c>
      <c r="C143" s="205" t="s">
        <v>2326</v>
      </c>
      <c r="D143" s="411" t="s">
        <v>2326</v>
      </c>
      <c r="E143" s="415">
        <f>Debt!$G$14</f>
        <v>0</v>
      </c>
      <c r="F143" s="419" t="s">
        <v>2419</v>
      </c>
      <c r="G143" s="413" t="s">
        <v>1349</v>
      </c>
    </row>
    <row r="144" spans="1:7" x14ac:dyDescent="0.2">
      <c r="A144" s="786">
        <f>MID(Instructions!$B$1,3,4)*1</f>
        <v>2024</v>
      </c>
      <c r="B144" s="203">
        <f>'Stmt of Revs Exps'!$D$3</f>
        <v>0</v>
      </c>
      <c r="C144" s="205" t="s">
        <v>2327</v>
      </c>
      <c r="D144" s="411" t="s">
        <v>2327</v>
      </c>
      <c r="E144" s="788">
        <f>Debt!$H$14</f>
        <v>0</v>
      </c>
      <c r="F144" s="419" t="s">
        <v>2420</v>
      </c>
      <c r="G144" s="413" t="s">
        <v>1349</v>
      </c>
    </row>
    <row r="145" spans="1:7" x14ac:dyDescent="0.2">
      <c r="A145" s="786">
        <f>MID(Instructions!$B$1,3,4)*1</f>
        <v>2024</v>
      </c>
      <c r="B145" s="203">
        <f>'Stmt of Revs Exps'!$D$3</f>
        <v>0</v>
      </c>
      <c r="C145" s="205" t="s">
        <v>2328</v>
      </c>
      <c r="D145" s="411" t="s">
        <v>2328</v>
      </c>
      <c r="E145" s="788">
        <f>Debt!$I$14</f>
        <v>0</v>
      </c>
      <c r="F145" s="419" t="s">
        <v>2421</v>
      </c>
      <c r="G145" s="413" t="s">
        <v>1349</v>
      </c>
    </row>
    <row r="146" spans="1:7" x14ac:dyDescent="0.2">
      <c r="A146" s="786">
        <f>MID(Instructions!$B$1,3,4)*1</f>
        <v>2024</v>
      </c>
      <c r="B146" s="203">
        <f>'Stmt of Revs Exps'!$D$3</f>
        <v>0</v>
      </c>
      <c r="C146" s="205" t="s">
        <v>2329</v>
      </c>
      <c r="D146" s="411" t="s">
        <v>2329</v>
      </c>
      <c r="E146" s="415">
        <f>Debt!$K$14</f>
        <v>0</v>
      </c>
      <c r="F146" s="419" t="s">
        <v>7249</v>
      </c>
      <c r="G146" s="413" t="s">
        <v>1349</v>
      </c>
    </row>
    <row r="147" spans="1:7" x14ac:dyDescent="0.2">
      <c r="A147" s="786">
        <f>MID(Instructions!$B$1,3,4)*1</f>
        <v>2024</v>
      </c>
      <c r="B147" s="203">
        <f>'Stmt of Revs Exps'!$D$3</f>
        <v>0</v>
      </c>
      <c r="C147" s="205" t="s">
        <v>7258</v>
      </c>
      <c r="D147" s="411" t="s">
        <v>7258</v>
      </c>
      <c r="E147" s="415" t="e">
        <f>Debt!$L$14</f>
        <v>#DIV/0!</v>
      </c>
      <c r="F147" s="419" t="s">
        <v>7242</v>
      </c>
      <c r="G147" s="413" t="s">
        <v>1349</v>
      </c>
    </row>
    <row r="148" spans="1:7" x14ac:dyDescent="0.2">
      <c r="A148" s="786">
        <f>MID(Instructions!$B$1,3,4)*1</f>
        <v>2024</v>
      </c>
      <c r="B148" s="203">
        <f>'Stmt of Revs Exps'!$D$3</f>
        <v>0</v>
      </c>
      <c r="C148" s="411" t="s">
        <v>2300</v>
      </c>
      <c r="D148" s="411" t="s">
        <v>2300</v>
      </c>
      <c r="E148" s="415">
        <f>Debt!$E$15</f>
        <v>0</v>
      </c>
      <c r="F148" s="419" t="s">
        <v>6912</v>
      </c>
      <c r="G148" s="413" t="s">
        <v>1349</v>
      </c>
    </row>
    <row r="149" spans="1:7" x14ac:dyDescent="0.2">
      <c r="A149" s="786">
        <f>MID(Instructions!$B$1,3,4)*1</f>
        <v>2024</v>
      </c>
      <c r="B149" s="203">
        <f>'Stmt of Revs Exps'!$D$3</f>
        <v>0</v>
      </c>
      <c r="C149" s="205" t="s">
        <v>6913</v>
      </c>
      <c r="D149" s="205" t="s">
        <v>6913</v>
      </c>
      <c r="E149" s="415">
        <f>Debt!$F$15</f>
        <v>0</v>
      </c>
      <c r="F149" s="419" t="s">
        <v>6914</v>
      </c>
      <c r="G149" s="413" t="s">
        <v>1349</v>
      </c>
    </row>
    <row r="150" spans="1:7" x14ac:dyDescent="0.2">
      <c r="A150" s="786">
        <f>MID(Instructions!$B$1,3,4)*1</f>
        <v>2024</v>
      </c>
      <c r="B150" s="203">
        <f>'Stmt of Revs Exps'!$D$3</f>
        <v>0</v>
      </c>
      <c r="C150" s="205" t="s">
        <v>6915</v>
      </c>
      <c r="D150" s="411" t="s">
        <v>6915</v>
      </c>
      <c r="E150" s="415">
        <f>Debt!$G$15</f>
        <v>0</v>
      </c>
      <c r="F150" s="419" t="s">
        <v>6916</v>
      </c>
      <c r="G150" s="413" t="s">
        <v>1349</v>
      </c>
    </row>
    <row r="151" spans="1:7" x14ac:dyDescent="0.2">
      <c r="A151" s="786">
        <f>MID(Instructions!$B$1,3,4)*1</f>
        <v>2024</v>
      </c>
      <c r="B151" s="203">
        <f>'Stmt of Revs Exps'!$D$3</f>
        <v>0</v>
      </c>
      <c r="C151" s="205" t="s">
        <v>6917</v>
      </c>
      <c r="D151" s="411" t="s">
        <v>6917</v>
      </c>
      <c r="E151" s="415">
        <f>Debt!$H$15</f>
        <v>0</v>
      </c>
      <c r="F151" s="419" t="s">
        <v>6918</v>
      </c>
      <c r="G151" s="413" t="s">
        <v>1349</v>
      </c>
    </row>
    <row r="152" spans="1:7" x14ac:dyDescent="0.2">
      <c r="A152" s="786">
        <f>MID(Instructions!$B$1,3,4)*1</f>
        <v>2024</v>
      </c>
      <c r="B152" s="203">
        <f>'Stmt of Revs Exps'!$D$3</f>
        <v>0</v>
      </c>
      <c r="C152" s="205" t="s">
        <v>6919</v>
      </c>
      <c r="D152" s="411" t="s">
        <v>6919</v>
      </c>
      <c r="E152" s="415">
        <f>Debt!$I$15</f>
        <v>0</v>
      </c>
      <c r="F152" s="419" t="s">
        <v>6920</v>
      </c>
      <c r="G152" s="413" t="s">
        <v>1349</v>
      </c>
    </row>
    <row r="153" spans="1:7" x14ac:dyDescent="0.2">
      <c r="A153" s="786">
        <f>MID(Instructions!$B$1,3,4)*1</f>
        <v>2024</v>
      </c>
      <c r="B153" s="203">
        <f>'Stmt of Revs Exps'!$D$3</f>
        <v>0</v>
      </c>
      <c r="C153" s="205" t="s">
        <v>6921</v>
      </c>
      <c r="D153" s="411" t="s">
        <v>6921</v>
      </c>
      <c r="E153" s="415">
        <f>Debt!$K$15</f>
        <v>0</v>
      </c>
      <c r="F153" s="419" t="s">
        <v>7250</v>
      </c>
      <c r="G153" s="413" t="s">
        <v>1349</v>
      </c>
    </row>
    <row r="154" spans="1:7" x14ac:dyDescent="0.2">
      <c r="A154" s="786">
        <f>MID(Instructions!$B$1,3,4)*1</f>
        <v>2024</v>
      </c>
      <c r="B154" s="203">
        <f>'Stmt of Revs Exps'!$D$3</f>
        <v>0</v>
      </c>
      <c r="C154" s="205" t="s">
        <v>7259</v>
      </c>
      <c r="D154" s="411" t="s">
        <v>7259</v>
      </c>
      <c r="E154" s="415" t="e">
        <f>Debt!$L$15</f>
        <v>#DIV/0!</v>
      </c>
      <c r="F154" s="419" t="s">
        <v>7243</v>
      </c>
      <c r="G154" s="413" t="s">
        <v>1349</v>
      </c>
    </row>
    <row r="155" spans="1:7" x14ac:dyDescent="0.2">
      <c r="A155" s="786">
        <f>MID(Instructions!$B$1,3,4)*1</f>
        <v>2024</v>
      </c>
      <c r="B155" s="203">
        <f>'Stmt of Revs Exps'!$D$3</f>
        <v>0</v>
      </c>
      <c r="C155" s="205" t="s">
        <v>2330</v>
      </c>
      <c r="D155" s="205" t="s">
        <v>2330</v>
      </c>
      <c r="E155" s="415">
        <f>Debt!$E$18</f>
        <v>0</v>
      </c>
      <c r="F155" s="419" t="s">
        <v>6760</v>
      </c>
      <c r="G155" s="413" t="s">
        <v>1349</v>
      </c>
    </row>
    <row r="156" spans="1:7" x14ac:dyDescent="0.2">
      <c r="A156" s="786">
        <f>MID(Instructions!$B$1,3,4)*1</f>
        <v>2024</v>
      </c>
      <c r="B156" s="203">
        <f>'Stmt of Revs Exps'!$D$3</f>
        <v>0</v>
      </c>
      <c r="C156" s="411" t="s">
        <v>2331</v>
      </c>
      <c r="D156" s="411" t="s">
        <v>2331</v>
      </c>
      <c r="E156" s="415">
        <f>Debt!$F$18</f>
        <v>0</v>
      </c>
      <c r="F156" s="419" t="s">
        <v>6922</v>
      </c>
      <c r="G156" s="413" t="s">
        <v>1349</v>
      </c>
    </row>
    <row r="157" spans="1:7" x14ac:dyDescent="0.2">
      <c r="A157" s="786">
        <f>MID(Instructions!$B$1,3,4)*1</f>
        <v>2024</v>
      </c>
      <c r="B157" s="203">
        <f>'Stmt of Revs Exps'!$D$3</f>
        <v>0</v>
      </c>
      <c r="C157" s="205" t="s">
        <v>2332</v>
      </c>
      <c r="D157" s="411" t="s">
        <v>2332</v>
      </c>
      <c r="E157" s="415">
        <f>Debt!$G$18</f>
        <v>0</v>
      </c>
      <c r="F157" s="419" t="s">
        <v>2422</v>
      </c>
      <c r="G157" s="413" t="s">
        <v>1349</v>
      </c>
    </row>
    <row r="158" spans="1:7" x14ac:dyDescent="0.2">
      <c r="A158" s="786">
        <f>MID(Instructions!$B$1,3,4)*1</f>
        <v>2024</v>
      </c>
      <c r="B158" s="203">
        <f>'Stmt of Revs Exps'!$D$3</f>
        <v>0</v>
      </c>
      <c r="C158" s="205" t="s">
        <v>2333</v>
      </c>
      <c r="D158" s="411" t="s">
        <v>2333</v>
      </c>
      <c r="E158" s="415">
        <f>Debt!$H$18</f>
        <v>0</v>
      </c>
      <c r="F158" s="419" t="s">
        <v>2423</v>
      </c>
      <c r="G158" s="413" t="s">
        <v>1349</v>
      </c>
    </row>
    <row r="159" spans="1:7" x14ac:dyDescent="0.2">
      <c r="A159" s="786">
        <f>MID(Instructions!$B$1,3,4)*1</f>
        <v>2024</v>
      </c>
      <c r="B159" s="203">
        <f>'Stmt of Revs Exps'!$D$3</f>
        <v>0</v>
      </c>
      <c r="C159" s="205" t="s">
        <v>2334</v>
      </c>
      <c r="D159" s="411" t="s">
        <v>2334</v>
      </c>
      <c r="E159" s="415">
        <f>Debt!$I$18</f>
        <v>0</v>
      </c>
      <c r="F159" s="419" t="s">
        <v>2424</v>
      </c>
      <c r="G159" s="413" t="s">
        <v>1349</v>
      </c>
    </row>
    <row r="160" spans="1:7" x14ac:dyDescent="0.2">
      <c r="A160" s="786">
        <f>MID(Instructions!$B$1,3,4)*1</f>
        <v>2024</v>
      </c>
      <c r="B160" s="203">
        <f>'Stmt of Revs Exps'!$D$3</f>
        <v>0</v>
      </c>
      <c r="C160" s="205" t="s">
        <v>2335</v>
      </c>
      <c r="D160" s="411" t="s">
        <v>2335</v>
      </c>
      <c r="E160" s="415">
        <f>Debt!$K$18</f>
        <v>0</v>
      </c>
      <c r="F160" s="419" t="s">
        <v>7251</v>
      </c>
      <c r="G160" s="413" t="s">
        <v>1349</v>
      </c>
    </row>
    <row r="161" spans="1:7" x14ac:dyDescent="0.2">
      <c r="A161" s="786">
        <f>MID(Instructions!$B$1,3,4)*1</f>
        <v>2024</v>
      </c>
      <c r="B161" s="203">
        <f>'Stmt of Revs Exps'!$D$3</f>
        <v>0</v>
      </c>
      <c r="C161" s="205" t="s">
        <v>7260</v>
      </c>
      <c r="D161" s="411" t="s">
        <v>7260</v>
      </c>
      <c r="E161" s="415" t="e">
        <f>Debt!$L$18</f>
        <v>#DIV/0!</v>
      </c>
      <c r="F161" s="419" t="s">
        <v>7244</v>
      </c>
      <c r="G161" s="413" t="s">
        <v>1349</v>
      </c>
    </row>
    <row r="162" spans="1:7" x14ac:dyDescent="0.2">
      <c r="A162" s="786">
        <f>MID(Instructions!$B$1,3,4)*1</f>
        <v>2024</v>
      </c>
      <c r="B162" s="203">
        <f>'Stmt of Revs Exps'!$D$3</f>
        <v>0</v>
      </c>
      <c r="C162" s="411" t="s">
        <v>2336</v>
      </c>
      <c r="D162" s="411" t="s">
        <v>2336</v>
      </c>
      <c r="E162" s="416">
        <f>Debt!$E$20</f>
        <v>0</v>
      </c>
      <c r="F162" s="419" t="s">
        <v>6761</v>
      </c>
      <c r="G162" s="413" t="s">
        <v>1349</v>
      </c>
    </row>
    <row r="163" spans="1:7" x14ac:dyDescent="0.2">
      <c r="A163" s="786">
        <f>MID(Instructions!$B$1,3,4)*1</f>
        <v>2024</v>
      </c>
      <c r="B163" s="203">
        <f>'Stmt of Revs Exps'!$D$3</f>
        <v>0</v>
      </c>
      <c r="C163" s="205" t="s">
        <v>2337</v>
      </c>
      <c r="D163" s="205" t="s">
        <v>2337</v>
      </c>
      <c r="E163" s="416">
        <f>Debt!$F$20</f>
        <v>0</v>
      </c>
      <c r="F163" s="419" t="s">
        <v>6762</v>
      </c>
      <c r="G163" s="413" t="s">
        <v>1349</v>
      </c>
    </row>
    <row r="164" spans="1:7" s="785" customFormat="1" x14ac:dyDescent="0.2">
      <c r="A164" s="786">
        <f>MID(Instructions!$B$1,3,4)*1</f>
        <v>2024</v>
      </c>
      <c r="B164" s="203">
        <f>'Stmt of Revs Exps'!$D$3</f>
        <v>0</v>
      </c>
      <c r="C164" s="205" t="s">
        <v>2338</v>
      </c>
      <c r="D164" s="411" t="s">
        <v>2338</v>
      </c>
      <c r="E164" s="416">
        <f>Debt!$G$20</f>
        <v>0</v>
      </c>
      <c r="F164" s="419" t="s">
        <v>2425</v>
      </c>
      <c r="G164" s="413" t="s">
        <v>1349</v>
      </c>
    </row>
    <row r="165" spans="1:7" s="785" customFormat="1" x14ac:dyDescent="0.2">
      <c r="A165" s="786">
        <f>MID(Instructions!$B$1,3,4)*1</f>
        <v>2024</v>
      </c>
      <c r="B165" s="203">
        <f>'Stmt of Revs Exps'!$D$3</f>
        <v>0</v>
      </c>
      <c r="C165" s="205" t="s">
        <v>2339</v>
      </c>
      <c r="D165" s="411" t="s">
        <v>2339</v>
      </c>
      <c r="E165" s="416">
        <f>Debt!$H$20</f>
        <v>0</v>
      </c>
      <c r="F165" s="419" t="s">
        <v>2426</v>
      </c>
      <c r="G165" s="413" t="s">
        <v>1349</v>
      </c>
    </row>
    <row r="166" spans="1:7" x14ac:dyDescent="0.2">
      <c r="A166" s="786">
        <f>MID(Instructions!$B$1,3,4)*1</f>
        <v>2024</v>
      </c>
      <c r="B166" s="203">
        <f>'Stmt of Revs Exps'!$D$3</f>
        <v>0</v>
      </c>
      <c r="C166" s="205" t="s">
        <v>2340</v>
      </c>
      <c r="D166" s="411" t="s">
        <v>2340</v>
      </c>
      <c r="E166" s="416">
        <f>Debt!$I$20</f>
        <v>0</v>
      </c>
      <c r="F166" s="419" t="s">
        <v>2427</v>
      </c>
      <c r="G166" s="413" t="s">
        <v>1349</v>
      </c>
    </row>
    <row r="167" spans="1:7" x14ac:dyDescent="0.2">
      <c r="A167" s="786">
        <f>MID(Instructions!$B$1,3,4)*1</f>
        <v>2024</v>
      </c>
      <c r="B167" s="203">
        <f>'Stmt of Revs Exps'!$D$3</f>
        <v>0</v>
      </c>
      <c r="C167" s="205" t="s">
        <v>2341</v>
      </c>
      <c r="D167" s="411" t="s">
        <v>2341</v>
      </c>
      <c r="E167" s="416">
        <f>Debt!$K$20</f>
        <v>0</v>
      </c>
      <c r="F167" s="419" t="s">
        <v>7252</v>
      </c>
      <c r="G167" s="413" t="s">
        <v>1349</v>
      </c>
    </row>
    <row r="168" spans="1:7" x14ac:dyDescent="0.2">
      <c r="A168" s="786">
        <f>MID(Instructions!$B$1,3,4)*1</f>
        <v>2024</v>
      </c>
      <c r="B168" s="203">
        <f>'Stmt of Revs Exps'!$D$3</f>
        <v>0</v>
      </c>
      <c r="C168" s="205" t="s">
        <v>7261</v>
      </c>
      <c r="D168" s="411" t="s">
        <v>7261</v>
      </c>
      <c r="E168" s="416" t="e">
        <f>Debt!$L$20</f>
        <v>#DIV/0!</v>
      </c>
      <c r="F168" s="419" t="s">
        <v>7245</v>
      </c>
      <c r="G168" s="413" t="s">
        <v>1349</v>
      </c>
    </row>
    <row r="169" spans="1:7" x14ac:dyDescent="0.2">
      <c r="A169" s="786">
        <f>MID(Instructions!$B$1,3,4)*1</f>
        <v>2024</v>
      </c>
      <c r="B169" s="203">
        <f>'Stmt of Revs Exps'!$D$3</f>
        <v>0</v>
      </c>
      <c r="C169" s="205" t="s">
        <v>2342</v>
      </c>
      <c r="D169" s="205" t="s">
        <v>2342</v>
      </c>
      <c r="E169" s="416">
        <f>Debt!$E$21</f>
        <v>0</v>
      </c>
      <c r="F169" s="419" t="s">
        <v>6764</v>
      </c>
      <c r="G169" s="413" t="s">
        <v>1349</v>
      </c>
    </row>
    <row r="170" spans="1:7" x14ac:dyDescent="0.2">
      <c r="A170" s="786">
        <f>MID(Instructions!$B$1,3,4)*1</f>
        <v>2024</v>
      </c>
      <c r="B170" s="203">
        <f>'Stmt of Revs Exps'!$D$3</f>
        <v>0</v>
      </c>
      <c r="C170" s="205" t="s">
        <v>2343</v>
      </c>
      <c r="D170" s="205" t="s">
        <v>2343</v>
      </c>
      <c r="E170" s="416">
        <f>Debt!$F$21</f>
        <v>0</v>
      </c>
      <c r="F170" s="419" t="s">
        <v>6763</v>
      </c>
      <c r="G170" s="413" t="s">
        <v>1349</v>
      </c>
    </row>
    <row r="171" spans="1:7" x14ac:dyDescent="0.2">
      <c r="A171" s="786">
        <f>MID(Instructions!$B$1,3,4)*1</f>
        <v>2024</v>
      </c>
      <c r="B171" s="203">
        <f>'Stmt of Revs Exps'!$D$3</f>
        <v>0</v>
      </c>
      <c r="C171" s="205" t="s">
        <v>2344</v>
      </c>
      <c r="D171" s="411" t="s">
        <v>2344</v>
      </c>
      <c r="E171" s="416">
        <f>Debt!$G$21</f>
        <v>0</v>
      </c>
      <c r="F171" s="419" t="s">
        <v>2428</v>
      </c>
      <c r="G171" s="413" t="s">
        <v>1349</v>
      </c>
    </row>
    <row r="172" spans="1:7" x14ac:dyDescent="0.2">
      <c r="A172" s="786">
        <f>MID(Instructions!$B$1,3,4)*1</f>
        <v>2024</v>
      </c>
      <c r="B172" s="203">
        <f>'Stmt of Revs Exps'!$D$3</f>
        <v>0</v>
      </c>
      <c r="C172" s="205" t="s">
        <v>2345</v>
      </c>
      <c r="D172" s="411" t="s">
        <v>2345</v>
      </c>
      <c r="E172" s="416">
        <f>Debt!$H$21</f>
        <v>0</v>
      </c>
      <c r="F172" s="419" t="s">
        <v>2429</v>
      </c>
      <c r="G172" s="413" t="s">
        <v>1349</v>
      </c>
    </row>
    <row r="173" spans="1:7" x14ac:dyDescent="0.2">
      <c r="A173" s="786">
        <f>MID(Instructions!$B$1,3,4)*1</f>
        <v>2024</v>
      </c>
      <c r="B173" s="203">
        <f>'Stmt of Revs Exps'!$D$3</f>
        <v>0</v>
      </c>
      <c r="C173" s="205" t="s">
        <v>2346</v>
      </c>
      <c r="D173" s="411" t="s">
        <v>2346</v>
      </c>
      <c r="E173" s="416">
        <f>Debt!$I$21</f>
        <v>0</v>
      </c>
      <c r="F173" s="419" t="s">
        <v>2430</v>
      </c>
      <c r="G173" s="413" t="s">
        <v>1349</v>
      </c>
    </row>
    <row r="174" spans="1:7" x14ac:dyDescent="0.2">
      <c r="A174" s="786">
        <f>MID(Instructions!$B$1,3,4)*1</f>
        <v>2024</v>
      </c>
      <c r="B174" s="203">
        <f>'Stmt of Revs Exps'!$D$3</f>
        <v>0</v>
      </c>
      <c r="C174" s="205" t="s">
        <v>2347</v>
      </c>
      <c r="D174" s="411" t="s">
        <v>2347</v>
      </c>
      <c r="E174" s="416">
        <f>Debt!$K$21</f>
        <v>0</v>
      </c>
      <c r="F174" s="419" t="s">
        <v>7253</v>
      </c>
      <c r="G174" s="413" t="s">
        <v>1349</v>
      </c>
    </row>
    <row r="175" spans="1:7" x14ac:dyDescent="0.2">
      <c r="A175" s="786">
        <f>MID(Instructions!$B$1,3,4)*1</f>
        <v>2024</v>
      </c>
      <c r="B175" s="203">
        <f>'Stmt of Revs Exps'!$D$3</f>
        <v>0</v>
      </c>
      <c r="C175" s="205" t="s">
        <v>7262</v>
      </c>
      <c r="D175" s="411" t="s">
        <v>7262</v>
      </c>
      <c r="E175" s="416" t="e">
        <f>Debt!$L$21</f>
        <v>#DIV/0!</v>
      </c>
      <c r="F175" s="419" t="s">
        <v>7246</v>
      </c>
      <c r="G175" s="413" t="s">
        <v>1349</v>
      </c>
    </row>
    <row r="176" spans="1:7" x14ac:dyDescent="0.2">
      <c r="A176" s="786">
        <f>MID(Instructions!$B$1,3,4)*1</f>
        <v>2024</v>
      </c>
      <c r="B176" s="203">
        <f>'Stmt of Revs Exps'!$D$3</f>
        <v>0</v>
      </c>
      <c r="C176" s="205" t="s">
        <v>2348</v>
      </c>
      <c r="D176" s="411" t="s">
        <v>2348</v>
      </c>
      <c r="E176" s="416">
        <f>Debt!$E$24</f>
        <v>0</v>
      </c>
      <c r="F176" s="419" t="s">
        <v>6923</v>
      </c>
      <c r="G176" s="413" t="s">
        <v>1349</v>
      </c>
    </row>
    <row r="177" spans="1:7" x14ac:dyDescent="0.2">
      <c r="A177" s="786">
        <f>MID(Instructions!$B$1,3,4)*1</f>
        <v>2024</v>
      </c>
      <c r="B177" s="203">
        <f>'Stmt of Revs Exps'!$D$3</f>
        <v>0</v>
      </c>
      <c r="C177" s="205" t="s">
        <v>2349</v>
      </c>
      <c r="D177" s="411" t="s">
        <v>2349</v>
      </c>
      <c r="E177" s="416">
        <f>Debt!$F$24</f>
        <v>0</v>
      </c>
      <c r="F177" s="419" t="s">
        <v>6924</v>
      </c>
      <c r="G177" s="413" t="s">
        <v>1349</v>
      </c>
    </row>
    <row r="178" spans="1:7" x14ac:dyDescent="0.2">
      <c r="A178" s="786">
        <f>MID(Instructions!$B$1,3,4)*1</f>
        <v>2024</v>
      </c>
      <c r="B178" s="203">
        <f>'Stmt of Revs Exps'!$D$3</f>
        <v>0</v>
      </c>
      <c r="C178" s="205" t="s">
        <v>2350</v>
      </c>
      <c r="D178" s="411" t="s">
        <v>2350</v>
      </c>
      <c r="E178" s="416">
        <f>Debt!$G$24</f>
        <v>0</v>
      </c>
      <c r="F178" s="419" t="s">
        <v>6925</v>
      </c>
      <c r="G178" s="413" t="s">
        <v>1349</v>
      </c>
    </row>
    <row r="179" spans="1:7" x14ac:dyDescent="0.2">
      <c r="A179" s="786">
        <f>MID(Instructions!$B$1,3,4)*1</f>
        <v>2024</v>
      </c>
      <c r="B179" s="203">
        <f>'Stmt of Revs Exps'!$D$3</f>
        <v>0</v>
      </c>
      <c r="C179" s="205" t="s">
        <v>2351</v>
      </c>
      <c r="D179" s="411" t="s">
        <v>2351</v>
      </c>
      <c r="E179" s="416">
        <f>Debt!$H$24</f>
        <v>0</v>
      </c>
      <c r="F179" s="419" t="s">
        <v>6926</v>
      </c>
      <c r="G179" s="413" t="s">
        <v>1349</v>
      </c>
    </row>
    <row r="180" spans="1:7" x14ac:dyDescent="0.2">
      <c r="A180" s="786">
        <f>MID(Instructions!$B$1,3,4)*1</f>
        <v>2024</v>
      </c>
      <c r="B180" s="203">
        <f>'Stmt of Revs Exps'!$D$3</f>
        <v>0</v>
      </c>
      <c r="C180" s="205" t="s">
        <v>2352</v>
      </c>
      <c r="D180" s="411" t="s">
        <v>2352</v>
      </c>
      <c r="E180" s="416">
        <f>Debt!$E$25</f>
        <v>0</v>
      </c>
      <c r="F180" s="419" t="s">
        <v>6927</v>
      </c>
      <c r="G180" s="413" t="s">
        <v>1349</v>
      </c>
    </row>
    <row r="181" spans="1:7" x14ac:dyDescent="0.2">
      <c r="A181" s="786">
        <f>MID(Instructions!$B$1,3,4)*1</f>
        <v>2024</v>
      </c>
      <c r="B181" s="203">
        <f>'Stmt of Revs Exps'!$D$3</f>
        <v>0</v>
      </c>
      <c r="C181" s="205" t="s">
        <v>2353</v>
      </c>
      <c r="D181" s="411" t="s">
        <v>2353</v>
      </c>
      <c r="E181" s="416">
        <f>Debt!$F$25</f>
        <v>0</v>
      </c>
      <c r="F181" s="419" t="s">
        <v>6928</v>
      </c>
      <c r="G181" s="413" t="s">
        <v>1349</v>
      </c>
    </row>
    <row r="182" spans="1:7" x14ac:dyDescent="0.2">
      <c r="A182" s="786">
        <f>MID(Instructions!$B$1,3,4)*1</f>
        <v>2024</v>
      </c>
      <c r="B182" s="203">
        <f>'Stmt of Revs Exps'!$D$3</f>
        <v>0</v>
      </c>
      <c r="C182" s="205" t="s">
        <v>2354</v>
      </c>
      <c r="D182" s="411" t="s">
        <v>2354</v>
      </c>
      <c r="E182" s="416">
        <f>Debt!$G$25</f>
        <v>0</v>
      </c>
      <c r="F182" s="419" t="s">
        <v>6929</v>
      </c>
      <c r="G182" s="413" t="s">
        <v>1349</v>
      </c>
    </row>
    <row r="183" spans="1:7" x14ac:dyDescent="0.2">
      <c r="A183" s="786">
        <f>MID(Instructions!$B$1,3,4)*1</f>
        <v>2024</v>
      </c>
      <c r="B183" s="203">
        <f>'Stmt of Revs Exps'!$D$3</f>
        <v>0</v>
      </c>
      <c r="C183" s="205" t="s">
        <v>2355</v>
      </c>
      <c r="D183" s="411" t="s">
        <v>2355</v>
      </c>
      <c r="E183" s="416">
        <f>Debt!$H$25</f>
        <v>0</v>
      </c>
      <c r="F183" s="419" t="s">
        <v>6930</v>
      </c>
      <c r="G183" s="413" t="s">
        <v>1349</v>
      </c>
    </row>
    <row r="184" spans="1:7" x14ac:dyDescent="0.2">
      <c r="A184" s="786">
        <f>MID(Instructions!$B$1,3,4)*1</f>
        <v>2024</v>
      </c>
      <c r="B184" s="203">
        <f>'Stmt of Revs Exps'!$D$3</f>
        <v>0</v>
      </c>
      <c r="C184" s="516" t="s">
        <v>2241</v>
      </c>
      <c r="D184" s="411" t="s">
        <v>2241</v>
      </c>
      <c r="E184" s="416">
        <f>'Detailed Exps'!$E$7</f>
        <v>0</v>
      </c>
      <c r="F184" s="419" t="s">
        <v>2400</v>
      </c>
      <c r="G184" s="413" t="s">
        <v>6767</v>
      </c>
    </row>
    <row r="185" spans="1:7" x14ac:dyDescent="0.2">
      <c r="A185" s="786">
        <f>MID(Instructions!$B$1,3,4)*1</f>
        <v>2024</v>
      </c>
      <c r="B185" s="203">
        <f>'Stmt of Revs Exps'!$D$3</f>
        <v>0</v>
      </c>
      <c r="C185" s="516" t="s">
        <v>2242</v>
      </c>
      <c r="D185" s="411" t="s">
        <v>2242</v>
      </c>
      <c r="E185" s="416">
        <f>'Detailed Exps'!$E$9</f>
        <v>0</v>
      </c>
      <c r="F185" s="419" t="s">
        <v>2435</v>
      </c>
      <c r="G185" s="413" t="s">
        <v>6767</v>
      </c>
    </row>
    <row r="186" spans="1:7" x14ac:dyDescent="0.2">
      <c r="A186" s="786">
        <f>MID(Instructions!$B$1,3,4)*1</f>
        <v>2024</v>
      </c>
      <c r="B186" s="203">
        <f>'Stmt of Revs Exps'!$D$3</f>
        <v>0</v>
      </c>
      <c r="C186" s="516" t="s">
        <v>2377</v>
      </c>
      <c r="D186" s="411" t="s">
        <v>2377</v>
      </c>
      <c r="E186" s="416" t="e">
        <f>'Detailed Exps'!$F$9</f>
        <v>#DIV/0!</v>
      </c>
      <c r="F186" s="419" t="s">
        <v>2401</v>
      </c>
      <c r="G186" s="413" t="s">
        <v>6767</v>
      </c>
    </row>
    <row r="187" spans="1:7" x14ac:dyDescent="0.2">
      <c r="A187" s="786">
        <f>MID(Instructions!$B$1,3,4)*1</f>
        <v>2024</v>
      </c>
      <c r="B187" s="203">
        <f>'Stmt of Revs Exps'!$D$3</f>
        <v>0</v>
      </c>
      <c r="C187" s="516" t="s">
        <v>2243</v>
      </c>
      <c r="D187" s="411" t="s">
        <v>2243</v>
      </c>
      <c r="E187" s="416">
        <f>'Detailed Exps'!$E$10</f>
        <v>0</v>
      </c>
      <c r="F187" s="419" t="s">
        <v>2434</v>
      </c>
      <c r="G187" s="413" t="s">
        <v>6767</v>
      </c>
    </row>
    <row r="188" spans="1:7" x14ac:dyDescent="0.2">
      <c r="A188" s="786">
        <f>MID(Instructions!$B$1,3,4)*1</f>
        <v>2024</v>
      </c>
      <c r="B188" s="203">
        <f>'Stmt of Revs Exps'!$D$3</f>
        <v>0</v>
      </c>
      <c r="C188" s="516" t="s">
        <v>2378</v>
      </c>
      <c r="D188" s="411" t="s">
        <v>2378</v>
      </c>
      <c r="E188" s="416" t="e">
        <f>'Detailed Exps'!$F$10</f>
        <v>#DIV/0!</v>
      </c>
      <c r="F188" s="419" t="s">
        <v>2402</v>
      </c>
      <c r="G188" s="413" t="s">
        <v>6767</v>
      </c>
    </row>
    <row r="189" spans="1:7" x14ac:dyDescent="0.2">
      <c r="A189" s="786">
        <f>MID(Instructions!$B$1,3,4)*1</f>
        <v>2024</v>
      </c>
      <c r="B189" s="203">
        <f>'Stmt of Revs Exps'!$D$3</f>
        <v>0</v>
      </c>
      <c r="C189" s="516" t="s">
        <v>2244</v>
      </c>
      <c r="D189" s="411" t="s">
        <v>2244</v>
      </c>
      <c r="E189" s="416">
        <f>'Detailed Exps'!$E$11</f>
        <v>0</v>
      </c>
      <c r="F189" s="419" t="s">
        <v>6931</v>
      </c>
      <c r="G189" s="413" t="s">
        <v>6767</v>
      </c>
    </row>
    <row r="190" spans="1:7" x14ac:dyDescent="0.2">
      <c r="A190" s="786">
        <f>MID(Instructions!$B$1,3,4)*1</f>
        <v>2024</v>
      </c>
      <c r="B190" s="203">
        <f>'Stmt of Revs Exps'!$D$3</f>
        <v>0</v>
      </c>
      <c r="C190" s="516" t="s">
        <v>2379</v>
      </c>
      <c r="D190" s="411" t="s">
        <v>2379</v>
      </c>
      <c r="E190" s="416" t="e">
        <f>'Detailed Exps'!$F$11</f>
        <v>#DIV/0!</v>
      </c>
      <c r="F190" s="419" t="s">
        <v>6932</v>
      </c>
      <c r="G190" s="413" t="s">
        <v>6767</v>
      </c>
    </row>
    <row r="191" spans="1:7" x14ac:dyDescent="0.2">
      <c r="A191" s="786">
        <f>MID(Instructions!$B$1,3,4)*1</f>
        <v>2024</v>
      </c>
      <c r="B191" s="203">
        <f>'Stmt of Revs Exps'!$D$3</f>
        <v>0</v>
      </c>
      <c r="C191" s="516" t="s">
        <v>2245</v>
      </c>
      <c r="D191" s="411" t="s">
        <v>2245</v>
      </c>
      <c r="E191" s="416">
        <f>'Detailed Exps'!$E$12</f>
        <v>0</v>
      </c>
      <c r="F191" s="419" t="s">
        <v>6933</v>
      </c>
      <c r="G191" s="413" t="s">
        <v>6767</v>
      </c>
    </row>
    <row r="192" spans="1:7" x14ac:dyDescent="0.2">
      <c r="A192" s="786">
        <f>MID(Instructions!$B$1,3,4)*1</f>
        <v>2024</v>
      </c>
      <c r="B192" s="203">
        <f>'Stmt of Revs Exps'!$D$3</f>
        <v>0</v>
      </c>
      <c r="C192" s="516" t="s">
        <v>2380</v>
      </c>
      <c r="D192" s="411" t="s">
        <v>2380</v>
      </c>
      <c r="E192" s="416" t="e">
        <f>'Detailed Exps'!$F$12</f>
        <v>#DIV/0!</v>
      </c>
      <c r="F192" s="419" t="s">
        <v>6934</v>
      </c>
      <c r="G192" s="413" t="s">
        <v>6767</v>
      </c>
    </row>
    <row r="193" spans="1:7" x14ac:dyDescent="0.2">
      <c r="A193" s="786">
        <f>MID(Instructions!$B$1,3,4)*1</f>
        <v>2024</v>
      </c>
      <c r="B193" s="203">
        <f>'Stmt of Revs Exps'!$D$3</f>
        <v>0</v>
      </c>
      <c r="C193" s="516" t="s">
        <v>2284</v>
      </c>
      <c r="D193" s="411" t="s">
        <v>2284</v>
      </c>
      <c r="E193" s="416">
        <f>'Detailed Exps'!$E$13</f>
        <v>0</v>
      </c>
      <c r="F193" s="419" t="s">
        <v>6935</v>
      </c>
      <c r="G193" s="413" t="s">
        <v>6767</v>
      </c>
    </row>
    <row r="194" spans="1:7" x14ac:dyDescent="0.2">
      <c r="A194" s="786">
        <f>MID(Instructions!$B$1,3,4)*1</f>
        <v>2024</v>
      </c>
      <c r="B194" s="203">
        <f>'Stmt of Revs Exps'!$D$3</f>
        <v>0</v>
      </c>
      <c r="C194" s="516" t="s">
        <v>2381</v>
      </c>
      <c r="D194" s="411" t="s">
        <v>2381</v>
      </c>
      <c r="E194" s="416" t="e">
        <f>'Detailed Exps'!$F$13</f>
        <v>#DIV/0!</v>
      </c>
      <c r="F194" s="419" t="s">
        <v>6936</v>
      </c>
      <c r="G194" s="413" t="s">
        <v>6767</v>
      </c>
    </row>
    <row r="195" spans="1:7" x14ac:dyDescent="0.2">
      <c r="A195" s="786">
        <f>MID(Instructions!$B$1,3,4)*1</f>
        <v>2024</v>
      </c>
      <c r="B195" s="203">
        <f>'Stmt of Revs Exps'!$D$3</f>
        <v>0</v>
      </c>
      <c r="C195" s="516" t="s">
        <v>2246</v>
      </c>
      <c r="D195" s="411" t="s">
        <v>2246</v>
      </c>
      <c r="E195" s="416">
        <f>'Detailed Exps'!$E$14</f>
        <v>0</v>
      </c>
      <c r="F195" s="419" t="s">
        <v>6937</v>
      </c>
      <c r="G195" s="413" t="s">
        <v>6767</v>
      </c>
    </row>
    <row r="196" spans="1:7" x14ac:dyDescent="0.2">
      <c r="A196" s="786">
        <f>MID(Instructions!$B$1,3,4)*1</f>
        <v>2024</v>
      </c>
      <c r="B196" s="203">
        <f>'Stmt of Revs Exps'!$D$3</f>
        <v>0</v>
      </c>
      <c r="C196" s="516" t="s">
        <v>2356</v>
      </c>
      <c r="D196" s="411" t="s">
        <v>2356</v>
      </c>
      <c r="E196" s="416" t="e">
        <f>'Detailed Exps'!$F$14</f>
        <v>#DIV/0!</v>
      </c>
      <c r="F196" s="419" t="s">
        <v>6938</v>
      </c>
      <c r="G196" s="413" t="s">
        <v>6767</v>
      </c>
    </row>
    <row r="197" spans="1:7" x14ac:dyDescent="0.2">
      <c r="A197" s="786">
        <f>MID(Instructions!$B$1,3,4)*1</f>
        <v>2024</v>
      </c>
      <c r="B197" s="203">
        <f>'Stmt of Revs Exps'!$D$3</f>
        <v>0</v>
      </c>
      <c r="C197" s="516" t="s">
        <v>2247</v>
      </c>
      <c r="D197" s="411" t="s">
        <v>2247</v>
      </c>
      <c r="E197" s="416">
        <f>'Detailed Exps'!$E$15</f>
        <v>0</v>
      </c>
      <c r="F197" s="419" t="s">
        <v>6939</v>
      </c>
      <c r="G197" s="413" t="s">
        <v>6767</v>
      </c>
    </row>
    <row r="198" spans="1:7" x14ac:dyDescent="0.2">
      <c r="A198" s="786">
        <f>MID(Instructions!$B$1,3,4)*1</f>
        <v>2024</v>
      </c>
      <c r="B198" s="203">
        <f>'Stmt of Revs Exps'!$D$3</f>
        <v>0</v>
      </c>
      <c r="C198" s="516" t="s">
        <v>2357</v>
      </c>
      <c r="D198" s="411" t="s">
        <v>2357</v>
      </c>
      <c r="E198" s="416" t="e">
        <f>'Detailed Exps'!$F$15</f>
        <v>#DIV/0!</v>
      </c>
      <c r="F198" s="419" t="s">
        <v>6940</v>
      </c>
      <c r="G198" s="413" t="s">
        <v>6767</v>
      </c>
    </row>
    <row r="199" spans="1:7" x14ac:dyDescent="0.2">
      <c r="A199" s="786">
        <f>MID(Instructions!$B$1,3,4)*1</f>
        <v>2024</v>
      </c>
      <c r="B199" s="203">
        <f>'Stmt of Revs Exps'!$D$3</f>
        <v>0</v>
      </c>
      <c r="C199" s="516" t="s">
        <v>2248</v>
      </c>
      <c r="D199" s="411" t="s">
        <v>2248</v>
      </c>
      <c r="E199" s="416">
        <f>'Detailed Exps'!$E$16</f>
        <v>0</v>
      </c>
      <c r="F199" s="419" t="s">
        <v>6941</v>
      </c>
      <c r="G199" s="413" t="s">
        <v>6767</v>
      </c>
    </row>
    <row r="200" spans="1:7" x14ac:dyDescent="0.2">
      <c r="A200" s="786">
        <f>MID(Instructions!$B$1,3,4)*1</f>
        <v>2024</v>
      </c>
      <c r="B200" s="203">
        <f>'Stmt of Revs Exps'!$D$3</f>
        <v>0</v>
      </c>
      <c r="C200" s="516" t="s">
        <v>2358</v>
      </c>
      <c r="D200" s="411" t="s">
        <v>2358</v>
      </c>
      <c r="E200" s="416" t="e">
        <f>'Detailed Exps'!$F$16</f>
        <v>#DIV/0!</v>
      </c>
      <c r="F200" s="419" t="s">
        <v>6942</v>
      </c>
      <c r="G200" s="413" t="s">
        <v>6767</v>
      </c>
    </row>
    <row r="201" spans="1:7" x14ac:dyDescent="0.2">
      <c r="A201" s="786">
        <f>MID(Instructions!$B$1,3,4)*1</f>
        <v>2024</v>
      </c>
      <c r="B201" s="203">
        <f>'Stmt of Revs Exps'!$D$3</f>
        <v>0</v>
      </c>
      <c r="C201" s="516" t="s">
        <v>2249</v>
      </c>
      <c r="D201" s="411" t="s">
        <v>2249</v>
      </c>
      <c r="E201" s="416">
        <f>'Detailed Exps'!$E$17</f>
        <v>0</v>
      </c>
      <c r="F201" s="419" t="s">
        <v>6943</v>
      </c>
      <c r="G201" s="413" t="s">
        <v>6767</v>
      </c>
    </row>
    <row r="202" spans="1:7" x14ac:dyDescent="0.2">
      <c r="A202" s="786">
        <f>MID(Instructions!$B$1,3,4)*1</f>
        <v>2024</v>
      </c>
      <c r="B202" s="203">
        <f>'Stmt of Revs Exps'!$D$3</f>
        <v>0</v>
      </c>
      <c r="C202" s="516" t="s">
        <v>2359</v>
      </c>
      <c r="D202" s="411" t="s">
        <v>2359</v>
      </c>
      <c r="E202" s="416" t="e">
        <f>'Detailed Exps'!$F$17</f>
        <v>#DIV/0!</v>
      </c>
      <c r="F202" s="419" t="s">
        <v>6944</v>
      </c>
      <c r="G202" s="413" t="s">
        <v>6767</v>
      </c>
    </row>
    <row r="203" spans="1:7" x14ac:dyDescent="0.2">
      <c r="A203" s="786">
        <f>MID(Instructions!$B$1,3,4)*1</f>
        <v>2024</v>
      </c>
      <c r="B203" s="203">
        <f>'Stmt of Revs Exps'!$D$3</f>
        <v>0</v>
      </c>
      <c r="C203" s="516" t="s">
        <v>2250</v>
      </c>
      <c r="D203" s="411" t="s">
        <v>2250</v>
      </c>
      <c r="E203" s="416">
        <f>'Detailed Exps'!$E$18</f>
        <v>0</v>
      </c>
      <c r="F203" s="419" t="s">
        <v>6945</v>
      </c>
      <c r="G203" s="413" t="s">
        <v>6767</v>
      </c>
    </row>
    <row r="204" spans="1:7" x14ac:dyDescent="0.2">
      <c r="A204" s="786">
        <f>MID(Instructions!$B$1,3,4)*1</f>
        <v>2024</v>
      </c>
      <c r="B204" s="203">
        <f>'Stmt of Revs Exps'!$D$3</f>
        <v>0</v>
      </c>
      <c r="C204" s="516" t="s">
        <v>2360</v>
      </c>
      <c r="D204" s="411" t="s">
        <v>2360</v>
      </c>
      <c r="E204" s="416" t="e">
        <f>'Detailed Exps'!$F$18</f>
        <v>#DIV/0!</v>
      </c>
      <c r="F204" s="419" t="s">
        <v>6946</v>
      </c>
      <c r="G204" s="413" t="s">
        <v>6767</v>
      </c>
    </row>
    <row r="205" spans="1:7" x14ac:dyDescent="0.2">
      <c r="A205" s="786">
        <f>MID(Instructions!$B$1,3,4)*1</f>
        <v>2024</v>
      </c>
      <c r="B205" s="203">
        <f>'Stmt of Revs Exps'!$D$3</f>
        <v>0</v>
      </c>
      <c r="C205" s="516" t="s">
        <v>2251</v>
      </c>
      <c r="D205" s="411" t="s">
        <v>2251</v>
      </c>
      <c r="E205" s="416">
        <f>'Detailed Exps'!$E$19</f>
        <v>0</v>
      </c>
      <c r="F205" s="419" t="s">
        <v>6947</v>
      </c>
      <c r="G205" s="413" t="s">
        <v>6767</v>
      </c>
    </row>
    <row r="206" spans="1:7" x14ac:dyDescent="0.2">
      <c r="A206" s="786">
        <f>MID(Instructions!$B$1,3,4)*1</f>
        <v>2024</v>
      </c>
      <c r="B206" s="203">
        <f>'Stmt of Revs Exps'!$D$3</f>
        <v>0</v>
      </c>
      <c r="C206" s="516" t="s">
        <v>2361</v>
      </c>
      <c r="D206" s="411" t="s">
        <v>2361</v>
      </c>
      <c r="E206" s="416" t="e">
        <f>'Detailed Exps'!$F$19</f>
        <v>#DIV/0!</v>
      </c>
      <c r="F206" s="419" t="s">
        <v>6948</v>
      </c>
      <c r="G206" s="413" t="s">
        <v>6767</v>
      </c>
    </row>
    <row r="207" spans="1:7" x14ac:dyDescent="0.2">
      <c r="A207" s="786">
        <f>MID(Instructions!$B$1,3,4)*1</f>
        <v>2024</v>
      </c>
      <c r="B207" s="203">
        <f>'Stmt of Revs Exps'!$D$3</f>
        <v>0</v>
      </c>
      <c r="C207" s="516" t="s">
        <v>2252</v>
      </c>
      <c r="D207" s="411" t="s">
        <v>2252</v>
      </c>
      <c r="E207" s="416">
        <f>'Detailed Exps'!$E$23</f>
        <v>0</v>
      </c>
      <c r="F207" s="419" t="s">
        <v>2403</v>
      </c>
      <c r="G207" s="413" t="s">
        <v>6767</v>
      </c>
    </row>
    <row r="208" spans="1:7" x14ac:dyDescent="0.2">
      <c r="A208" s="786">
        <f>MID(Instructions!$B$1,3,4)*1</f>
        <v>2024</v>
      </c>
      <c r="B208" s="203">
        <f>'Stmt of Revs Exps'!$D$3</f>
        <v>0</v>
      </c>
      <c r="C208" s="516" t="s">
        <v>2253</v>
      </c>
      <c r="D208" s="411" t="s">
        <v>2253</v>
      </c>
      <c r="E208" s="416" t="e">
        <f>'Detailed Exps'!$E$24</f>
        <v>#DIV/0!</v>
      </c>
      <c r="F208" s="419" t="s">
        <v>2404</v>
      </c>
      <c r="G208" s="413" t="s">
        <v>6767</v>
      </c>
    </row>
    <row r="209" spans="1:7" x14ac:dyDescent="0.2">
      <c r="A209" s="786">
        <f>MID(Instructions!$B$1,3,4)*1</f>
        <v>2024</v>
      </c>
      <c r="B209" s="203">
        <f>'Stmt of Revs Exps'!$D$3</f>
        <v>0</v>
      </c>
      <c r="C209" s="516" t="s">
        <v>2254</v>
      </c>
      <c r="D209" s="411" t="s">
        <v>2254</v>
      </c>
      <c r="E209" s="416">
        <f>'Detailed Exps'!$E$25</f>
        <v>0</v>
      </c>
      <c r="F209" s="419" t="s">
        <v>2405</v>
      </c>
      <c r="G209" s="413" t="s">
        <v>6767</v>
      </c>
    </row>
    <row r="210" spans="1:7" x14ac:dyDescent="0.2">
      <c r="A210" s="786">
        <f>MID(Instructions!$B$1,3,4)*1</f>
        <v>2024</v>
      </c>
      <c r="B210" s="203">
        <f>'Stmt of Revs Exps'!$D$3</f>
        <v>0</v>
      </c>
      <c r="C210" s="516" t="s">
        <v>2255</v>
      </c>
      <c r="D210" s="411" t="s">
        <v>2255</v>
      </c>
      <c r="E210" s="416" t="e">
        <f>'Detailed Exps'!$E$26</f>
        <v>#DIV/0!</v>
      </c>
      <c r="F210" s="419" t="s">
        <v>2406</v>
      </c>
      <c r="G210" s="413" t="s">
        <v>6767</v>
      </c>
    </row>
    <row r="211" spans="1:7" x14ac:dyDescent="0.2">
      <c r="A211" s="786">
        <f>MID(Instructions!$B$1,3,4)*1</f>
        <v>2024</v>
      </c>
      <c r="B211" s="203">
        <f>'Stmt of Revs Exps'!$D$3</f>
        <v>0</v>
      </c>
      <c r="C211" s="516" t="s">
        <v>2256</v>
      </c>
      <c r="D211" s="411" t="s">
        <v>2256</v>
      </c>
      <c r="E211" s="416">
        <f>'Detailed Exps'!$E$29</f>
        <v>0</v>
      </c>
      <c r="F211" s="419" t="s">
        <v>2407</v>
      </c>
      <c r="G211" s="413" t="s">
        <v>6767</v>
      </c>
    </row>
    <row r="212" spans="1:7" x14ac:dyDescent="0.2">
      <c r="A212" s="786">
        <f>MID(Instructions!$B$1,3,4)*1</f>
        <v>2024</v>
      </c>
      <c r="B212" s="203">
        <f>'Stmt of Revs Exps'!$D$3</f>
        <v>0</v>
      </c>
      <c r="C212" s="516" t="s">
        <v>2257</v>
      </c>
      <c r="D212" s="411" t="s">
        <v>2257</v>
      </c>
      <c r="E212" s="416" t="e">
        <f>'Detailed Exps'!$E$30</f>
        <v>#DIV/0!</v>
      </c>
      <c r="F212" s="419" t="s">
        <v>2408</v>
      </c>
      <c r="G212" s="413" t="s">
        <v>6767</v>
      </c>
    </row>
    <row r="213" spans="1:7" x14ac:dyDescent="0.2">
      <c r="A213" s="786">
        <f>MID(Instructions!$B$1,3,4)*1</f>
        <v>2024</v>
      </c>
      <c r="B213" s="203">
        <f>'Stmt of Revs Exps'!$D$3</f>
        <v>0</v>
      </c>
      <c r="C213" s="516" t="s">
        <v>2258</v>
      </c>
      <c r="D213" s="411" t="s">
        <v>2258</v>
      </c>
      <c r="E213" s="416">
        <f>'Detailed Exps'!$E$31</f>
        <v>0</v>
      </c>
      <c r="F213" s="419" t="s">
        <v>2409</v>
      </c>
      <c r="G213" s="413" t="s">
        <v>6767</v>
      </c>
    </row>
    <row r="214" spans="1:7" x14ac:dyDescent="0.2">
      <c r="A214" s="786">
        <f>MID(Instructions!$B$1,3,4)*1</f>
        <v>2024</v>
      </c>
      <c r="B214" s="203">
        <f>'Stmt of Revs Exps'!$D$3</f>
        <v>0</v>
      </c>
      <c r="C214" s="516" t="s">
        <v>2259</v>
      </c>
      <c r="D214" s="411" t="s">
        <v>2259</v>
      </c>
      <c r="E214" s="416">
        <f>'Detailed Exps'!$E$34</f>
        <v>0</v>
      </c>
      <c r="F214" s="419" t="s">
        <v>6949</v>
      </c>
      <c r="G214" s="413" t="s">
        <v>6767</v>
      </c>
    </row>
    <row r="215" spans="1:7" x14ac:dyDescent="0.2">
      <c r="A215" s="786">
        <f>MID(Instructions!$B$1,3,4)*1</f>
        <v>2024</v>
      </c>
      <c r="B215" s="203">
        <f>'Stmt of Revs Exps'!$D$3</f>
        <v>0</v>
      </c>
      <c r="C215" s="516" t="s">
        <v>2260</v>
      </c>
      <c r="D215" s="411" t="s">
        <v>2260</v>
      </c>
      <c r="E215" s="416">
        <f>'Detailed Exps'!$E$35</f>
        <v>0</v>
      </c>
      <c r="F215" s="419" t="s">
        <v>6950</v>
      </c>
      <c r="G215" s="413" t="s">
        <v>6767</v>
      </c>
    </row>
    <row r="216" spans="1:7" x14ac:dyDescent="0.2">
      <c r="A216" s="786">
        <f>MID(Instructions!$B$1,3,4)*1</f>
        <v>2024</v>
      </c>
      <c r="B216" s="203">
        <f>'Stmt of Revs Exps'!$D$3</f>
        <v>0</v>
      </c>
      <c r="C216" s="516" t="s">
        <v>2261</v>
      </c>
      <c r="D216" s="411" t="s">
        <v>2261</v>
      </c>
      <c r="E216" s="416" t="e">
        <f>'Detailed Exps'!$E$36</f>
        <v>#DIV/0!</v>
      </c>
      <c r="F216" s="419" t="s">
        <v>6951</v>
      </c>
      <c r="G216" s="413" t="s">
        <v>6767</v>
      </c>
    </row>
    <row r="217" spans="1:7" x14ac:dyDescent="0.2">
      <c r="A217" s="786">
        <f>MID(Instructions!$B$1,3,4)*1</f>
        <v>2024</v>
      </c>
      <c r="B217" s="203">
        <f>'Stmt of Revs Exps'!$D$3</f>
        <v>0</v>
      </c>
      <c r="C217" s="516" t="s">
        <v>2262</v>
      </c>
      <c r="D217" s="411" t="s">
        <v>2262</v>
      </c>
      <c r="E217" s="416">
        <f>'Detailed Exps'!$E$37</f>
        <v>0</v>
      </c>
      <c r="F217" s="419" t="s">
        <v>6952</v>
      </c>
      <c r="G217" s="413" t="s">
        <v>6767</v>
      </c>
    </row>
    <row r="218" spans="1:7" x14ac:dyDescent="0.2">
      <c r="A218" s="786">
        <f>MID(Instructions!$B$1,3,4)*1</f>
        <v>2024</v>
      </c>
      <c r="B218" s="203">
        <f>'Stmt of Revs Exps'!$D$3</f>
        <v>0</v>
      </c>
      <c r="C218" s="516" t="s">
        <v>6953</v>
      </c>
      <c r="D218" s="411" t="s">
        <v>6953</v>
      </c>
      <c r="E218" s="416">
        <f>'Detailed Exps'!$E$40</f>
        <v>0</v>
      </c>
      <c r="F218" s="419" t="s">
        <v>6954</v>
      </c>
      <c r="G218" s="413" t="s">
        <v>6767</v>
      </c>
    </row>
    <row r="219" spans="1:7" x14ac:dyDescent="0.2">
      <c r="A219" s="786">
        <f>MID(Instructions!$B$1,3,4)*1</f>
        <v>2024</v>
      </c>
      <c r="B219" s="203">
        <f>'Stmt of Revs Exps'!$D$3</f>
        <v>0</v>
      </c>
      <c r="C219" s="516" t="s">
        <v>6955</v>
      </c>
      <c r="D219" s="411" t="s">
        <v>6955</v>
      </c>
      <c r="E219" s="416">
        <f>'Detailed Exps'!$F$40</f>
        <v>0</v>
      </c>
      <c r="F219" s="419" t="s">
        <v>6956</v>
      </c>
      <c r="G219" s="413" t="s">
        <v>6767</v>
      </c>
    </row>
    <row r="220" spans="1:7" x14ac:dyDescent="0.2">
      <c r="A220" s="786">
        <f>MID(Instructions!$B$1,3,4)*1</f>
        <v>2024</v>
      </c>
      <c r="B220" s="203">
        <f>'Stmt of Revs Exps'!$D$3</f>
        <v>0</v>
      </c>
      <c r="C220" s="516" t="s">
        <v>6957</v>
      </c>
      <c r="D220" s="411" t="s">
        <v>6957</v>
      </c>
      <c r="E220" s="416">
        <f>'Detailed Exps'!$G$40</f>
        <v>0</v>
      </c>
      <c r="F220" s="419" t="s">
        <v>6958</v>
      </c>
      <c r="G220" s="413" t="s">
        <v>6767</v>
      </c>
    </row>
    <row r="221" spans="1:7" x14ac:dyDescent="0.2">
      <c r="A221" s="786">
        <f>MID(Instructions!$B$1,3,4)*1</f>
        <v>2024</v>
      </c>
      <c r="B221" s="203">
        <f>'Stmt of Revs Exps'!$D$3</f>
        <v>0</v>
      </c>
      <c r="C221" s="516" t="s">
        <v>6959</v>
      </c>
      <c r="D221" s="411" t="s">
        <v>6959</v>
      </c>
      <c r="E221" s="416">
        <f>'Detailed Exps'!$E$41</f>
        <v>0</v>
      </c>
      <c r="F221" s="419" t="s">
        <v>6960</v>
      </c>
      <c r="G221" s="413" t="s">
        <v>6767</v>
      </c>
    </row>
    <row r="222" spans="1:7" x14ac:dyDescent="0.2">
      <c r="A222" s="786">
        <f>MID(Instructions!$B$1,3,4)*1</f>
        <v>2024</v>
      </c>
      <c r="B222" s="203">
        <f>'Stmt of Revs Exps'!$D$3</f>
        <v>0</v>
      </c>
      <c r="C222" s="516" t="s">
        <v>6961</v>
      </c>
      <c r="D222" s="411" t="s">
        <v>6961</v>
      </c>
      <c r="E222" s="416">
        <f>'Detailed Exps'!$F$41</f>
        <v>0</v>
      </c>
      <c r="F222" s="419" t="s">
        <v>6962</v>
      </c>
      <c r="G222" s="413" t="s">
        <v>6767</v>
      </c>
    </row>
    <row r="223" spans="1:7" x14ac:dyDescent="0.2">
      <c r="A223" s="786">
        <f>MID(Instructions!$B$1,3,4)*1</f>
        <v>2024</v>
      </c>
      <c r="B223" s="203">
        <f>'Stmt of Revs Exps'!$D$3</f>
        <v>0</v>
      </c>
      <c r="C223" s="516" t="s">
        <v>6963</v>
      </c>
      <c r="D223" s="411" t="s">
        <v>6963</v>
      </c>
      <c r="E223" s="416">
        <f>'Detailed Exps'!$G$41</f>
        <v>0</v>
      </c>
      <c r="F223" s="419" t="s">
        <v>6964</v>
      </c>
      <c r="G223" s="413" t="s">
        <v>6767</v>
      </c>
    </row>
    <row r="224" spans="1:7" x14ac:dyDescent="0.2">
      <c r="A224" s="786">
        <f>MID(Instructions!$B$1,3,4)*1</f>
        <v>2024</v>
      </c>
      <c r="B224" s="203">
        <f>'Stmt of Revs Exps'!$D$3</f>
        <v>0</v>
      </c>
      <c r="C224" s="516" t="s">
        <v>6965</v>
      </c>
      <c r="D224" s="411" t="s">
        <v>6965</v>
      </c>
      <c r="E224" s="416" t="e">
        <f>'Detailed Exps'!$E$42</f>
        <v>#DIV/0!</v>
      </c>
      <c r="F224" s="419" t="s">
        <v>6966</v>
      </c>
      <c r="G224" s="413" t="s">
        <v>6767</v>
      </c>
    </row>
    <row r="225" spans="1:7" x14ac:dyDescent="0.2">
      <c r="A225" s="786">
        <f>MID(Instructions!$B$1,3,4)*1</f>
        <v>2024</v>
      </c>
      <c r="B225" s="203">
        <f>'Stmt of Revs Exps'!$D$3</f>
        <v>0</v>
      </c>
      <c r="C225" s="516" t="s">
        <v>6967</v>
      </c>
      <c r="D225" s="411" t="s">
        <v>6967</v>
      </c>
      <c r="E225" s="416" t="e">
        <f>'Detailed Exps'!$F$42</f>
        <v>#DIV/0!</v>
      </c>
      <c r="F225" s="419" t="s">
        <v>6968</v>
      </c>
      <c r="G225" s="413" t="s">
        <v>6767</v>
      </c>
    </row>
    <row r="226" spans="1:7" x14ac:dyDescent="0.2">
      <c r="A226" s="786">
        <f>MID(Instructions!$B$1,3,4)*1</f>
        <v>2024</v>
      </c>
      <c r="B226" s="203">
        <f>'Stmt of Revs Exps'!$D$3</f>
        <v>0</v>
      </c>
      <c r="C226" s="516" t="s">
        <v>6969</v>
      </c>
      <c r="D226" s="411" t="s">
        <v>6969</v>
      </c>
      <c r="E226" s="416" t="e">
        <f>'Detailed Exps'!$G$42</f>
        <v>#DIV/0!</v>
      </c>
      <c r="F226" s="419" t="s">
        <v>6970</v>
      </c>
      <c r="G226" s="413" t="s">
        <v>6767</v>
      </c>
    </row>
    <row r="227" spans="1:7" x14ac:dyDescent="0.2">
      <c r="A227" s="786">
        <f>MID(Instructions!$B$1,3,4)*1</f>
        <v>2024</v>
      </c>
      <c r="B227" s="203">
        <f>'Stmt of Revs Exps'!$D$3</f>
        <v>0</v>
      </c>
      <c r="C227" s="516" t="s">
        <v>6971</v>
      </c>
      <c r="D227" s="411" t="s">
        <v>6971</v>
      </c>
      <c r="E227" s="416">
        <f>'Detailed Exps'!$E$45</f>
        <v>0</v>
      </c>
      <c r="F227" s="419" t="s">
        <v>6972</v>
      </c>
      <c r="G227" s="413" t="s">
        <v>6767</v>
      </c>
    </row>
    <row r="228" spans="1:7" x14ac:dyDescent="0.2">
      <c r="A228" s="786">
        <f>MID(Instructions!$B$1,3,4)*1</f>
        <v>2024</v>
      </c>
      <c r="B228" s="203">
        <f>'Stmt of Revs Exps'!$D$3</f>
        <v>0</v>
      </c>
      <c r="C228" s="516" t="s">
        <v>6973</v>
      </c>
      <c r="D228" s="411" t="s">
        <v>6973</v>
      </c>
      <c r="E228" s="416">
        <f>'Detailed Exps'!$F$45</f>
        <v>0</v>
      </c>
      <c r="F228" s="419" t="s">
        <v>6974</v>
      </c>
      <c r="G228" s="413" t="s">
        <v>6767</v>
      </c>
    </row>
    <row r="229" spans="1:7" x14ac:dyDescent="0.2">
      <c r="A229" s="786">
        <f>MID(Instructions!$B$1,3,4)*1</f>
        <v>2024</v>
      </c>
      <c r="B229" s="203">
        <f>'Stmt of Revs Exps'!$D$3</f>
        <v>0</v>
      </c>
      <c r="C229" s="516" t="s">
        <v>6975</v>
      </c>
      <c r="D229" s="411" t="s">
        <v>6975</v>
      </c>
      <c r="E229" s="416" t="e">
        <f>'Detailed Exps'!$G$45</f>
        <v>#DIV/0!</v>
      </c>
      <c r="F229" s="419" t="s">
        <v>6976</v>
      </c>
      <c r="G229" s="413" t="s">
        <v>6767</v>
      </c>
    </row>
    <row r="230" spans="1:7" x14ac:dyDescent="0.2">
      <c r="A230" s="786">
        <f>MID(Instructions!$B$1,3,4)*1</f>
        <v>2024</v>
      </c>
      <c r="B230" s="203">
        <f>'Stmt of Revs Exps'!$D$3</f>
        <v>0</v>
      </c>
      <c r="C230" s="516" t="s">
        <v>2362</v>
      </c>
      <c r="D230" s="411" t="s">
        <v>2362</v>
      </c>
      <c r="E230" s="416">
        <f>'Detailed Exps'!$E$46</f>
        <v>0</v>
      </c>
      <c r="F230" s="419" t="s">
        <v>6977</v>
      </c>
      <c r="G230" s="413" t="s">
        <v>6767</v>
      </c>
    </row>
    <row r="231" spans="1:7" x14ac:dyDescent="0.2">
      <c r="A231" s="786">
        <f>MID(Instructions!$B$1,3,4)*1</f>
        <v>2024</v>
      </c>
      <c r="B231" s="203">
        <f>'Stmt of Revs Exps'!$D$3</f>
        <v>0</v>
      </c>
      <c r="C231" s="516" t="s">
        <v>2363</v>
      </c>
      <c r="D231" s="411" t="s">
        <v>2363</v>
      </c>
      <c r="E231" s="416">
        <f>'Detailed Exps'!$F$46</f>
        <v>0</v>
      </c>
      <c r="F231" s="419" t="s">
        <v>6978</v>
      </c>
      <c r="G231" s="413" t="s">
        <v>6767</v>
      </c>
    </row>
    <row r="232" spans="1:7" x14ac:dyDescent="0.2">
      <c r="A232" s="786">
        <f>MID(Instructions!$B$1,3,4)*1</f>
        <v>2024</v>
      </c>
      <c r="B232" s="203">
        <f>'Stmt of Revs Exps'!$D$3</f>
        <v>0</v>
      </c>
      <c r="C232" s="516" t="s">
        <v>2364</v>
      </c>
      <c r="D232" s="411" t="s">
        <v>2364</v>
      </c>
      <c r="E232" s="416" t="e">
        <f>'Detailed Exps'!$G$46</f>
        <v>#DIV/0!</v>
      </c>
      <c r="F232" s="419" t="s">
        <v>6979</v>
      </c>
      <c r="G232" s="413" t="s">
        <v>6767</v>
      </c>
    </row>
    <row r="233" spans="1:7" x14ac:dyDescent="0.2">
      <c r="A233" s="786">
        <f>MID(Instructions!$B$1,3,4)*1</f>
        <v>2024</v>
      </c>
      <c r="B233" s="203">
        <f>'Stmt of Revs Exps'!$D$3</f>
        <v>0</v>
      </c>
      <c r="C233" s="790" t="s">
        <v>2365</v>
      </c>
      <c r="D233" s="411" t="s">
        <v>2365</v>
      </c>
      <c r="E233" s="416">
        <f>'Detailed Exps'!$E$47</f>
        <v>0</v>
      </c>
      <c r="F233" s="419" t="s">
        <v>6980</v>
      </c>
      <c r="G233" s="413" t="s">
        <v>6767</v>
      </c>
    </row>
    <row r="234" spans="1:7" x14ac:dyDescent="0.2">
      <c r="A234" s="786">
        <f>MID(Instructions!$B$1,3,4)*1</f>
        <v>2024</v>
      </c>
      <c r="B234" s="203">
        <f>'Stmt of Revs Exps'!$D$3</f>
        <v>0</v>
      </c>
      <c r="C234" s="790" t="s">
        <v>2366</v>
      </c>
      <c r="D234" s="411" t="s">
        <v>2366</v>
      </c>
      <c r="E234" s="416">
        <f>'Detailed Exps'!$F$47</f>
        <v>0</v>
      </c>
      <c r="F234" s="419" t="s">
        <v>6981</v>
      </c>
      <c r="G234" s="413" t="s">
        <v>6767</v>
      </c>
    </row>
    <row r="235" spans="1:7" x14ac:dyDescent="0.2">
      <c r="A235" s="786">
        <f>MID(Instructions!$B$1,3,4)*1</f>
        <v>2024</v>
      </c>
      <c r="B235" s="203">
        <f>'Stmt of Revs Exps'!$D$3</f>
        <v>0</v>
      </c>
      <c r="C235" s="790" t="s">
        <v>2367</v>
      </c>
      <c r="D235" s="411" t="s">
        <v>2367</v>
      </c>
      <c r="E235" s="416" t="e">
        <f>'Detailed Exps'!$G$47</f>
        <v>#DIV/0!</v>
      </c>
      <c r="F235" s="419" t="s">
        <v>6982</v>
      </c>
      <c r="G235" s="413" t="s">
        <v>6767</v>
      </c>
    </row>
    <row r="236" spans="1:7" x14ac:dyDescent="0.2">
      <c r="A236" s="786">
        <f>MID(Instructions!$B$1,3,4)*1</f>
        <v>2024</v>
      </c>
      <c r="B236" s="203">
        <f>'Stmt of Revs Exps'!$D$3</f>
        <v>0</v>
      </c>
      <c r="C236" s="516" t="s">
        <v>2368</v>
      </c>
      <c r="D236" s="411" t="s">
        <v>2368</v>
      </c>
      <c r="E236" s="416">
        <f>'Detailed Exps'!$E$48</f>
        <v>0</v>
      </c>
      <c r="F236" s="419" t="s">
        <v>6983</v>
      </c>
      <c r="G236" s="413" t="s">
        <v>6767</v>
      </c>
    </row>
    <row r="237" spans="1:7" x14ac:dyDescent="0.2">
      <c r="A237" s="786">
        <f>MID(Instructions!$B$1,3,4)*1</f>
        <v>2024</v>
      </c>
      <c r="B237" s="203">
        <f>'Stmt of Revs Exps'!$D$3</f>
        <v>0</v>
      </c>
      <c r="C237" s="516" t="s">
        <v>2369</v>
      </c>
      <c r="D237" s="411" t="s">
        <v>2369</v>
      </c>
      <c r="E237" s="416">
        <f>'Detailed Exps'!$F$48</f>
        <v>0</v>
      </c>
      <c r="F237" s="419" t="s">
        <v>6984</v>
      </c>
      <c r="G237" s="413" t="s">
        <v>6767</v>
      </c>
    </row>
    <row r="238" spans="1:7" x14ac:dyDescent="0.2">
      <c r="A238" s="786">
        <f>MID(Instructions!$B$1,3,4)*1</f>
        <v>2024</v>
      </c>
      <c r="B238" s="203">
        <f>'Stmt of Revs Exps'!$D$3</f>
        <v>0</v>
      </c>
      <c r="C238" s="516" t="s">
        <v>2370</v>
      </c>
      <c r="D238" s="411" t="s">
        <v>2370</v>
      </c>
      <c r="E238" s="416" t="e">
        <f>'Detailed Exps'!$G$48</f>
        <v>#DIV/0!</v>
      </c>
      <c r="F238" s="419" t="s">
        <v>6985</v>
      </c>
      <c r="G238" s="413" t="s">
        <v>6767</v>
      </c>
    </row>
    <row r="239" spans="1:7" x14ac:dyDescent="0.2">
      <c r="A239" s="786">
        <f>MID(Instructions!$B$1,3,4)*1</f>
        <v>2024</v>
      </c>
      <c r="B239" s="203">
        <f>'Stmt of Revs Exps'!$D$3</f>
        <v>0</v>
      </c>
      <c r="C239" s="516" t="s">
        <v>2371</v>
      </c>
      <c r="D239" s="411" t="s">
        <v>2371</v>
      </c>
      <c r="E239" s="416">
        <f>'Detailed Exps'!$E$51</f>
        <v>0</v>
      </c>
      <c r="F239" s="419" t="s">
        <v>6986</v>
      </c>
      <c r="G239" s="413" t="s">
        <v>6767</v>
      </c>
    </row>
    <row r="240" spans="1:7" x14ac:dyDescent="0.2">
      <c r="A240" s="786">
        <f>MID(Instructions!$B$1,3,4)*1</f>
        <v>2024</v>
      </c>
      <c r="B240" s="203">
        <f>'Stmt of Revs Exps'!$D$3</f>
        <v>0</v>
      </c>
      <c r="C240" s="516" t="s">
        <v>2372</v>
      </c>
      <c r="D240" s="411" t="s">
        <v>2372</v>
      </c>
      <c r="E240" s="416">
        <f>'Detailed Exps'!$F$51</f>
        <v>0</v>
      </c>
      <c r="F240" s="419" t="s">
        <v>6987</v>
      </c>
      <c r="G240" s="413" t="s">
        <v>6767</v>
      </c>
    </row>
    <row r="241" spans="1:7" x14ac:dyDescent="0.2">
      <c r="A241" s="786">
        <f>MID(Instructions!$B$1,3,4)*1</f>
        <v>2024</v>
      </c>
      <c r="B241" s="203">
        <f>'Stmt of Revs Exps'!$D$3</f>
        <v>0</v>
      </c>
      <c r="C241" s="516" t="s">
        <v>2373</v>
      </c>
      <c r="D241" s="411" t="s">
        <v>2373</v>
      </c>
      <c r="E241" s="416" t="e">
        <f>'Detailed Exps'!$G$51</f>
        <v>#DIV/0!</v>
      </c>
      <c r="F241" s="419" t="s">
        <v>6988</v>
      </c>
      <c r="G241" s="413" t="s">
        <v>6767</v>
      </c>
    </row>
    <row r="242" spans="1:7" x14ac:dyDescent="0.2">
      <c r="A242" s="786">
        <f>MID(Instructions!$B$1,3,4)*1</f>
        <v>2024</v>
      </c>
      <c r="B242" s="203">
        <f>'Stmt of Revs Exps'!$D$3</f>
        <v>0</v>
      </c>
      <c r="C242" s="516" t="s">
        <v>2374</v>
      </c>
      <c r="D242" s="411" t="s">
        <v>2374</v>
      </c>
      <c r="E242" s="416">
        <f>'Detailed Exps'!$E$54</f>
        <v>0</v>
      </c>
      <c r="F242" s="419" t="s">
        <v>6989</v>
      </c>
      <c r="G242" s="413" t="s">
        <v>6767</v>
      </c>
    </row>
    <row r="243" spans="1:7" x14ac:dyDescent="0.2">
      <c r="A243" s="786">
        <f>MID(Instructions!$B$1,3,4)*1</f>
        <v>2024</v>
      </c>
      <c r="B243" s="203">
        <f>'Stmt of Revs Exps'!$D$3</f>
        <v>0</v>
      </c>
      <c r="C243" s="516" t="s">
        <v>2375</v>
      </c>
      <c r="D243" s="411" t="s">
        <v>2375</v>
      </c>
      <c r="E243" s="416">
        <f>'Detailed Exps'!$F$54</f>
        <v>0</v>
      </c>
      <c r="F243" s="419" t="s">
        <v>6990</v>
      </c>
      <c r="G243" s="413" t="s">
        <v>6767</v>
      </c>
    </row>
    <row r="244" spans="1:7" x14ac:dyDescent="0.2">
      <c r="A244" s="786">
        <f>MID(Instructions!$B$1,3,4)*1</f>
        <v>2024</v>
      </c>
      <c r="B244" s="203">
        <f>'Stmt of Revs Exps'!$D$3</f>
        <v>0</v>
      </c>
      <c r="C244" s="516" t="s">
        <v>2376</v>
      </c>
      <c r="D244" s="411" t="s">
        <v>2376</v>
      </c>
      <c r="E244" s="416" t="e">
        <f>'Detailed Exps'!$G$54</f>
        <v>#DIV/0!</v>
      </c>
      <c r="F244" s="419" t="s">
        <v>6991</v>
      </c>
      <c r="G244" s="413" t="s">
        <v>6767</v>
      </c>
    </row>
    <row r="245" spans="1:7" x14ac:dyDescent="0.2">
      <c r="A245" s="786">
        <f>MID(Instructions!$B$1,3,4)*1</f>
        <v>2024</v>
      </c>
      <c r="B245" s="203">
        <f>'Stmt of Revs Exps'!$D$3</f>
        <v>0</v>
      </c>
      <c r="C245" s="516" t="s">
        <v>2272</v>
      </c>
      <c r="D245" s="411" t="s">
        <v>2272</v>
      </c>
      <c r="E245" s="416">
        <f>'Detailed Exps'!$E$57</f>
        <v>0</v>
      </c>
      <c r="F245" s="419" t="s">
        <v>6992</v>
      </c>
      <c r="G245" s="413" t="s">
        <v>6767</v>
      </c>
    </row>
    <row r="246" spans="1:7" x14ac:dyDescent="0.2">
      <c r="A246" s="786">
        <f>MID(Instructions!$B$1,3,4)*1</f>
        <v>2024</v>
      </c>
      <c r="B246" s="203">
        <f>'Stmt of Revs Exps'!$D$3</f>
        <v>0</v>
      </c>
      <c r="C246" s="516" t="s">
        <v>2273</v>
      </c>
      <c r="D246" s="411" t="s">
        <v>2273</v>
      </c>
      <c r="E246" s="416">
        <f>'Detailed Exps'!$E$58</f>
        <v>0</v>
      </c>
      <c r="F246" s="419" t="s">
        <v>6993</v>
      </c>
      <c r="G246" s="413" t="s">
        <v>6767</v>
      </c>
    </row>
    <row r="247" spans="1:7" x14ac:dyDescent="0.2">
      <c r="A247" s="786">
        <f>MID(Instructions!$B$1,3,4)*1</f>
        <v>2024</v>
      </c>
      <c r="B247" s="203">
        <f>'Stmt of Revs Exps'!$D$3</f>
        <v>0</v>
      </c>
      <c r="C247" s="516" t="s">
        <v>2274</v>
      </c>
      <c r="D247" s="411" t="s">
        <v>2274</v>
      </c>
      <c r="E247" s="416" t="e">
        <f>'Detailed Exps'!$E$59</f>
        <v>#DIV/0!</v>
      </c>
      <c r="F247" s="419" t="s">
        <v>6994</v>
      </c>
      <c r="G247" s="413" t="s">
        <v>6767</v>
      </c>
    </row>
    <row r="248" spans="1:7" x14ac:dyDescent="0.2">
      <c r="A248" s="786">
        <f>MID(Instructions!$B$1,3,4)*1</f>
        <v>2024</v>
      </c>
      <c r="B248" s="203">
        <f>'Stmt of Revs Exps'!$D$3</f>
        <v>0</v>
      </c>
      <c r="C248" s="516" t="s">
        <v>2275</v>
      </c>
      <c r="D248" s="411" t="s">
        <v>2275</v>
      </c>
      <c r="E248" s="416">
        <f>'Detailed Exps'!$E$62</f>
        <v>0</v>
      </c>
      <c r="F248" s="419" t="s">
        <v>6995</v>
      </c>
      <c r="G248" s="413" t="s">
        <v>6767</v>
      </c>
    </row>
    <row r="249" spans="1:7" x14ac:dyDescent="0.2">
      <c r="A249" s="786">
        <f>MID(Instructions!$B$1,3,4)*1</f>
        <v>2024</v>
      </c>
      <c r="B249" s="203">
        <f>'Stmt of Revs Exps'!$D$3</f>
        <v>0</v>
      </c>
      <c r="C249" s="516" t="s">
        <v>2276</v>
      </c>
      <c r="D249" s="411" t="s">
        <v>2276</v>
      </c>
      <c r="E249" s="416">
        <f>'Detailed Exps'!$E$63</f>
        <v>0</v>
      </c>
      <c r="F249" s="419" t="s">
        <v>6996</v>
      </c>
      <c r="G249" s="413" t="s">
        <v>6767</v>
      </c>
    </row>
    <row r="250" spans="1:7" x14ac:dyDescent="0.2">
      <c r="A250" s="786">
        <f>MID(Instructions!$B$1,3,4)*1</f>
        <v>2024</v>
      </c>
      <c r="B250" s="203">
        <f>'Stmt of Revs Exps'!$D$3</f>
        <v>0</v>
      </c>
      <c r="C250" s="516" t="s">
        <v>2277</v>
      </c>
      <c r="D250" s="411" t="s">
        <v>2277</v>
      </c>
      <c r="E250" s="416" t="e">
        <f>'Detailed Exps'!$E$64</f>
        <v>#DIV/0!</v>
      </c>
      <c r="F250" s="419" t="s">
        <v>6997</v>
      </c>
      <c r="G250" s="413" t="s">
        <v>6767</v>
      </c>
    </row>
    <row r="251" spans="1:7" x14ac:dyDescent="0.2">
      <c r="A251" s="786">
        <f>MID(Instructions!$B$1,3,4)*1</f>
        <v>2024</v>
      </c>
      <c r="B251" s="203">
        <f>'Stmt of Revs Exps'!$D$3</f>
        <v>0</v>
      </c>
      <c r="C251" s="516" t="s">
        <v>2278</v>
      </c>
      <c r="D251" s="411" t="s">
        <v>2278</v>
      </c>
      <c r="E251" s="416">
        <f>'Detailed Exps'!$E$67</f>
        <v>0</v>
      </c>
      <c r="F251" s="419" t="s">
        <v>6999</v>
      </c>
      <c r="G251" s="413" t="s">
        <v>6767</v>
      </c>
    </row>
    <row r="252" spans="1:7" x14ac:dyDescent="0.2">
      <c r="A252" s="786">
        <f>MID(Instructions!$B$1,3,4)*1</f>
        <v>2024</v>
      </c>
      <c r="B252" s="203">
        <f>'Stmt of Revs Exps'!$D$3</f>
        <v>0</v>
      </c>
      <c r="C252" s="516" t="s">
        <v>2279</v>
      </c>
      <c r="D252" s="411" t="s">
        <v>2279</v>
      </c>
      <c r="E252" s="416" t="e">
        <f>'Detailed Exps'!$E$68</f>
        <v>#DIV/0!</v>
      </c>
      <c r="F252" s="419" t="s">
        <v>6998</v>
      </c>
      <c r="G252" s="413" t="s">
        <v>6767</v>
      </c>
    </row>
    <row r="253" spans="1:7" x14ac:dyDescent="0.2">
      <c r="A253" s="786">
        <f>MID(Instructions!$B$1,3,4)*1</f>
        <v>2024</v>
      </c>
      <c r="B253" s="203">
        <f>'Stmt of Revs Exps'!$D$3</f>
        <v>0</v>
      </c>
      <c r="C253" s="516" t="s">
        <v>2280</v>
      </c>
      <c r="D253" s="411" t="s">
        <v>2280</v>
      </c>
      <c r="E253" s="416">
        <f>'Detailed Exps'!$E$69</f>
        <v>0</v>
      </c>
      <c r="F253" s="419" t="s">
        <v>7000</v>
      </c>
      <c r="G253" s="413" t="s">
        <v>6767</v>
      </c>
    </row>
    <row r="254" spans="1:7" x14ac:dyDescent="0.2">
      <c r="A254" s="786">
        <f>MID(Instructions!$B$1,3,4)*1</f>
        <v>2024</v>
      </c>
      <c r="B254" s="203">
        <f>'Stmt of Revs Exps'!$D$3</f>
        <v>0</v>
      </c>
      <c r="C254" s="516" t="s">
        <v>2281</v>
      </c>
      <c r="D254" s="411" t="s">
        <v>2281</v>
      </c>
      <c r="E254" s="416">
        <f>'Detailed Exps'!$E$70</f>
        <v>0</v>
      </c>
      <c r="F254" s="419" t="s">
        <v>7001</v>
      </c>
      <c r="G254" s="413" t="s">
        <v>6767</v>
      </c>
    </row>
    <row r="255" spans="1:7" x14ac:dyDescent="0.2">
      <c r="A255" s="786">
        <f>MID(Instructions!$B$1,3,4)*1</f>
        <v>2024</v>
      </c>
      <c r="B255" s="203">
        <f>'Stmt of Revs Exps'!$D$3</f>
        <v>0</v>
      </c>
      <c r="C255" s="516" t="s">
        <v>2282</v>
      </c>
      <c r="D255" s="411" t="s">
        <v>2282</v>
      </c>
      <c r="E255" s="416" t="e">
        <f>'Detailed Exps'!$E$71</f>
        <v>#DIV/0!</v>
      </c>
      <c r="F255" s="419" t="s">
        <v>7002</v>
      </c>
      <c r="G255" s="413" t="s">
        <v>6767</v>
      </c>
    </row>
    <row r="256" spans="1:7" x14ac:dyDescent="0.2">
      <c r="A256" s="786">
        <f>MID(Instructions!$B$1,3,4)*1</f>
        <v>2024</v>
      </c>
      <c r="B256" s="203">
        <f>'Stmt of Revs Exps'!$D$3</f>
        <v>0</v>
      </c>
      <c r="C256" s="516" t="s">
        <v>2283</v>
      </c>
      <c r="D256" s="411" t="s">
        <v>2283</v>
      </c>
      <c r="E256" s="416">
        <f>'Detailed Exps'!$E$76</f>
        <v>0</v>
      </c>
      <c r="F256" s="419" t="s">
        <v>7003</v>
      </c>
      <c r="G256" s="413" t="s">
        <v>6767</v>
      </c>
    </row>
    <row r="257" spans="1:7" x14ac:dyDescent="0.2">
      <c r="A257" s="786">
        <f>MID(Instructions!$B$1,3,4)*1</f>
        <v>2024</v>
      </c>
      <c r="B257" s="203">
        <f>'Stmt of Revs Exps'!$D$3</f>
        <v>0</v>
      </c>
      <c r="C257" s="516" t="s">
        <v>1303</v>
      </c>
      <c r="D257" s="411" t="s">
        <v>1303</v>
      </c>
      <c r="E257" s="416">
        <f>Misc!$E$8</f>
        <v>0</v>
      </c>
      <c r="F257" s="419" t="s">
        <v>2391</v>
      </c>
      <c r="G257" s="413" t="s">
        <v>6768</v>
      </c>
    </row>
    <row r="258" spans="1:7" x14ac:dyDescent="0.2">
      <c r="A258" s="786">
        <f>MID(Instructions!$B$1,3,4)*1</f>
        <v>2024</v>
      </c>
      <c r="B258" s="203">
        <f>'Stmt of Revs Exps'!$D$3</f>
        <v>0</v>
      </c>
      <c r="C258" s="516" t="s">
        <v>1304</v>
      </c>
      <c r="D258" s="411" t="s">
        <v>1304</v>
      </c>
      <c r="E258" s="416">
        <f>Misc!$F$8</f>
        <v>0</v>
      </c>
      <c r="F258" s="419" t="s">
        <v>2392</v>
      </c>
      <c r="G258" s="413" t="s">
        <v>6768</v>
      </c>
    </row>
    <row r="259" spans="1:7" x14ac:dyDescent="0.2">
      <c r="A259" s="786">
        <f>MID(Instructions!$B$1,3,4)*1</f>
        <v>2024</v>
      </c>
      <c r="B259" s="203">
        <f>'Stmt of Revs Exps'!$D$3</f>
        <v>0</v>
      </c>
      <c r="C259" s="516" t="s">
        <v>1305</v>
      </c>
      <c r="D259" s="411" t="s">
        <v>1305</v>
      </c>
      <c r="E259" s="416" t="e">
        <f>Misc!$G$8</f>
        <v>#DIV/0!</v>
      </c>
      <c r="F259" s="419" t="s">
        <v>2393</v>
      </c>
      <c r="G259" s="413" t="s">
        <v>6768</v>
      </c>
    </row>
    <row r="260" spans="1:7" x14ac:dyDescent="0.2">
      <c r="A260" s="786">
        <f>MID(Instructions!$B$1,3,4)*1</f>
        <v>2024</v>
      </c>
      <c r="B260" s="203">
        <f>'Stmt of Revs Exps'!$D$3</f>
        <v>0</v>
      </c>
      <c r="C260" s="516" t="s">
        <v>1306</v>
      </c>
      <c r="D260" s="411" t="s">
        <v>1306</v>
      </c>
      <c r="E260" s="416">
        <f>Misc!$E$9</f>
        <v>0</v>
      </c>
      <c r="F260" s="419" t="s">
        <v>2394</v>
      </c>
      <c r="G260" s="413" t="s">
        <v>6768</v>
      </c>
    </row>
    <row r="261" spans="1:7" x14ac:dyDescent="0.2">
      <c r="A261" s="786">
        <f>MID(Instructions!$B$1,3,4)*1</f>
        <v>2024</v>
      </c>
      <c r="B261" s="203">
        <f>'Stmt of Revs Exps'!$D$3</f>
        <v>0</v>
      </c>
      <c r="C261" s="516" t="s">
        <v>1307</v>
      </c>
      <c r="D261" s="411" t="s">
        <v>1307</v>
      </c>
      <c r="E261" s="416">
        <f>Misc!$F$9</f>
        <v>0</v>
      </c>
      <c r="F261" s="419" t="s">
        <v>2395</v>
      </c>
      <c r="G261" s="413" t="s">
        <v>6768</v>
      </c>
    </row>
    <row r="262" spans="1:7" x14ac:dyDescent="0.2">
      <c r="A262" s="786">
        <f>MID(Instructions!$B$1,3,4)*1</f>
        <v>2024</v>
      </c>
      <c r="B262" s="203">
        <f>'Stmt of Revs Exps'!$D$3</f>
        <v>0</v>
      </c>
      <c r="C262" s="516" t="s">
        <v>1308</v>
      </c>
      <c r="D262" s="411" t="s">
        <v>1308</v>
      </c>
      <c r="E262" s="416" t="e">
        <f>Misc!$G$9</f>
        <v>#DIV/0!</v>
      </c>
      <c r="F262" s="419" t="s">
        <v>2396</v>
      </c>
      <c r="G262" s="413" t="s">
        <v>6768</v>
      </c>
    </row>
    <row r="263" spans="1:7" x14ac:dyDescent="0.2">
      <c r="A263" s="786">
        <f>MID(Instructions!$B$1,3,4)*1</f>
        <v>2024</v>
      </c>
      <c r="B263" s="203">
        <f>'Stmt of Revs Exps'!$D$3</f>
        <v>0</v>
      </c>
      <c r="C263" s="516" t="s">
        <v>1309</v>
      </c>
      <c r="D263" s="411" t="s">
        <v>1309</v>
      </c>
      <c r="E263" s="416">
        <f>Misc!$E$10</f>
        <v>0</v>
      </c>
      <c r="F263" s="419" t="s">
        <v>2397</v>
      </c>
      <c r="G263" s="413" t="s">
        <v>6768</v>
      </c>
    </row>
    <row r="264" spans="1:7" x14ac:dyDescent="0.2">
      <c r="A264" s="786">
        <f>MID(Instructions!$B$1,3,4)*1</f>
        <v>2024</v>
      </c>
      <c r="B264" s="203">
        <f>'Stmt of Revs Exps'!$D$3</f>
        <v>0</v>
      </c>
      <c r="C264" s="516" t="s">
        <v>1310</v>
      </c>
      <c r="D264" s="411" t="s">
        <v>1310</v>
      </c>
      <c r="E264" s="416">
        <f>Misc!$F$10</f>
        <v>0</v>
      </c>
      <c r="F264" s="419" t="s">
        <v>2398</v>
      </c>
      <c r="G264" s="413" t="s">
        <v>6768</v>
      </c>
    </row>
    <row r="265" spans="1:7" x14ac:dyDescent="0.2">
      <c r="A265" s="786">
        <f>MID(Instructions!$B$1,3,4)*1</f>
        <v>2024</v>
      </c>
      <c r="B265" s="203">
        <f>'Stmt of Revs Exps'!$D$3</f>
        <v>0</v>
      </c>
      <c r="C265" s="516" t="s">
        <v>1311</v>
      </c>
      <c r="D265" s="411" t="s">
        <v>1311</v>
      </c>
      <c r="E265" s="416" t="e">
        <f>Misc!$G$10</f>
        <v>#DIV/0!</v>
      </c>
      <c r="F265" s="419" t="s">
        <v>2399</v>
      </c>
      <c r="G265" s="413" t="s">
        <v>6768</v>
      </c>
    </row>
    <row r="266" spans="1:7" x14ac:dyDescent="0.2">
      <c r="A266" s="786">
        <f>MID(Instructions!$B$1,3,4)*1</f>
        <v>2024</v>
      </c>
      <c r="B266" s="203">
        <f>'Stmt of Revs Exps'!$D$3</f>
        <v>0</v>
      </c>
      <c r="C266" s="516" t="s">
        <v>6903</v>
      </c>
      <c r="D266" s="411" t="s">
        <v>6903</v>
      </c>
      <c r="E266" s="416">
        <f>Misc!$E$13</f>
        <v>0</v>
      </c>
      <c r="F266" s="419" t="s">
        <v>7004</v>
      </c>
      <c r="G266" s="413" t="s">
        <v>6768</v>
      </c>
    </row>
    <row r="267" spans="1:7" x14ac:dyDescent="0.2">
      <c r="A267" s="786">
        <f>MID(Instructions!$B$1,3,4)*1</f>
        <v>2024</v>
      </c>
      <c r="B267" s="203">
        <f>'Stmt of Revs Exps'!$D$3</f>
        <v>0</v>
      </c>
      <c r="C267" s="516" t="s">
        <v>6904</v>
      </c>
      <c r="D267" s="411" t="s">
        <v>6904</v>
      </c>
      <c r="E267" s="416">
        <f>Misc!$E$16</f>
        <v>0</v>
      </c>
      <c r="F267" s="419" t="s">
        <v>7005</v>
      </c>
      <c r="G267" s="413" t="s">
        <v>6768</v>
      </c>
    </row>
    <row r="268" spans="1:7" x14ac:dyDescent="0.2">
      <c r="A268" s="786">
        <f>MID(Instructions!$B$1,3,4)*1</f>
        <v>2024</v>
      </c>
      <c r="B268" s="203">
        <f>'Stmt of Revs Exps'!$D$3</f>
        <v>0</v>
      </c>
      <c r="C268" s="516" t="s">
        <v>1312</v>
      </c>
      <c r="D268" s="411" t="s">
        <v>1312</v>
      </c>
      <c r="E268" s="416">
        <f>Misc!$E$19</f>
        <v>0</v>
      </c>
      <c r="F268" s="419" t="str">
        <f>D268&amp;" - Projected CIP-"&amp;Misc!B19</f>
        <v>MM6 - Projected CIP-FY 2025</v>
      </c>
      <c r="G268" s="413" t="s">
        <v>6768</v>
      </c>
    </row>
    <row r="269" spans="1:7" x14ac:dyDescent="0.2">
      <c r="A269" s="786">
        <f>MID(Instructions!$B$1,3,4)*1</f>
        <v>2024</v>
      </c>
      <c r="B269" s="203">
        <f>'Stmt of Revs Exps'!$D$3</f>
        <v>0</v>
      </c>
      <c r="C269" s="516" t="s">
        <v>1313</v>
      </c>
      <c r="D269" s="411" t="s">
        <v>1313</v>
      </c>
      <c r="E269" s="416">
        <f>Misc!$E$20</f>
        <v>0</v>
      </c>
      <c r="F269" s="419" t="str">
        <f>D269&amp;" - Projected CIP-"&amp;Misc!B20</f>
        <v>MM7 - Projected CIP-FY 2026</v>
      </c>
      <c r="G269" s="413" t="s">
        <v>6768</v>
      </c>
    </row>
    <row r="270" spans="1:7" x14ac:dyDescent="0.2">
      <c r="A270" s="786">
        <f>MID(Instructions!$B$1,3,4)*1</f>
        <v>2024</v>
      </c>
      <c r="B270" s="203">
        <f>'Stmt of Revs Exps'!$D$3</f>
        <v>0</v>
      </c>
      <c r="C270" s="516" t="s">
        <v>1314</v>
      </c>
      <c r="D270" s="411" t="s">
        <v>1314</v>
      </c>
      <c r="E270" s="416">
        <f>Misc!$E$21</f>
        <v>0</v>
      </c>
      <c r="F270" s="419" t="str">
        <f>D270&amp;" - Projected CIP-"&amp;Misc!B21</f>
        <v>MM8 - Projected CIP-FY 2027</v>
      </c>
      <c r="G270" s="413" t="s">
        <v>6768</v>
      </c>
    </row>
    <row r="271" spans="1:7" x14ac:dyDescent="0.2">
      <c r="A271" s="786">
        <f>MID(Instructions!$B$1,3,4)*1</f>
        <v>2024</v>
      </c>
      <c r="B271" s="203">
        <f>'Stmt of Revs Exps'!$D$3</f>
        <v>0</v>
      </c>
      <c r="C271" s="516" t="s">
        <v>6905</v>
      </c>
      <c r="D271" s="411" t="s">
        <v>6905</v>
      </c>
      <c r="E271" s="416">
        <f>Misc!$E$22</f>
        <v>0</v>
      </c>
      <c r="F271" s="419" t="str">
        <f>D271&amp;" - Projected CIP-"&amp;Misc!B22</f>
        <v>MM9 - Projected CIP-FY 2028</v>
      </c>
      <c r="G271" s="413" t="s">
        <v>6768</v>
      </c>
    </row>
    <row r="272" spans="1:7" x14ac:dyDescent="0.2">
      <c r="A272" s="786">
        <f>MID(Instructions!$B$1,3,4)*1</f>
        <v>2024</v>
      </c>
      <c r="B272" s="203">
        <f>'Stmt of Revs Exps'!$D$3</f>
        <v>0</v>
      </c>
      <c r="C272" s="516" t="s">
        <v>6906</v>
      </c>
      <c r="D272" s="411" t="s">
        <v>6906</v>
      </c>
      <c r="E272" s="416">
        <f>Misc!$E$23</f>
        <v>0</v>
      </c>
      <c r="F272" s="419" t="str">
        <f>D272&amp;" - Projected CIP-"&amp;Misc!B23</f>
        <v>MM10 - Projected CIP-FY 2029</v>
      </c>
      <c r="G272" s="413" t="s">
        <v>6768</v>
      </c>
    </row>
    <row r="273" spans="1:7" x14ac:dyDescent="0.2">
      <c r="A273" s="786">
        <f>MID(Instructions!$B$1,3,4)*1</f>
        <v>2024</v>
      </c>
      <c r="B273" s="203">
        <f>'Stmt of Revs Exps'!$D$3</f>
        <v>0</v>
      </c>
      <c r="C273" s="516" t="s">
        <v>6907</v>
      </c>
      <c r="D273" s="411" t="s">
        <v>6907</v>
      </c>
      <c r="E273" s="416">
        <f>Misc!$E$24</f>
        <v>0</v>
      </c>
      <c r="F273" s="419" t="str">
        <f>D273&amp;" - Projected CIP-"&amp;Misc!B24</f>
        <v>MM11 - Projected CIP-FY 2030</v>
      </c>
      <c r="G273" s="413" t="s">
        <v>6768</v>
      </c>
    </row>
    <row r="274" spans="1:7" x14ac:dyDescent="0.2">
      <c r="A274" s="786">
        <f>MID(Instructions!$B$1,3,4)*1</f>
        <v>2024</v>
      </c>
      <c r="B274" s="203">
        <f>'Stmt of Revs Exps'!$D$3</f>
        <v>0</v>
      </c>
      <c r="C274" s="516" t="s">
        <v>1315</v>
      </c>
      <c r="D274" s="411" t="s">
        <v>1315</v>
      </c>
      <c r="E274" s="416">
        <f>Misc!$E$25</f>
        <v>0</v>
      </c>
      <c r="F274" s="419" t="str">
        <f>"MM12 - Total Projected CIP "&amp;RIGHT(Misc!B25,19)</f>
        <v>MM12 - Total Projected CIP (FY 2025 - FY 2030)</v>
      </c>
      <c r="G274" s="413" t="s">
        <v>6768</v>
      </c>
    </row>
    <row r="275" spans="1:7" x14ac:dyDescent="0.2">
      <c r="A275" s="786">
        <f>MID(Instructions!$B$1,3,4)*1</f>
        <v>2024</v>
      </c>
      <c r="B275" s="203">
        <f>'Stmt of Revs Exps'!$D$3</f>
        <v>0</v>
      </c>
      <c r="C275" s="516" t="s">
        <v>1316</v>
      </c>
      <c r="D275" s="411" t="s">
        <v>1316</v>
      </c>
      <c r="E275" s="416">
        <f>Misc!$E$28</f>
        <v>0</v>
      </c>
      <c r="F275" s="419" t="s">
        <v>7006</v>
      </c>
      <c r="G275" s="413" t="s">
        <v>6768</v>
      </c>
    </row>
    <row r="276" spans="1:7" x14ac:dyDescent="0.2">
      <c r="A276" s="786">
        <f>MID(Instructions!$B$1,3,4)*1</f>
        <v>2024</v>
      </c>
      <c r="B276" s="203">
        <f>'Stmt of Revs Exps'!$D$3</f>
        <v>0</v>
      </c>
      <c r="C276" s="516" t="s">
        <v>1317</v>
      </c>
      <c r="D276" s="411" t="s">
        <v>1317</v>
      </c>
      <c r="E276" s="416">
        <f>Misc!$E$29</f>
        <v>0</v>
      </c>
      <c r="F276" s="419" t="s">
        <v>7007</v>
      </c>
      <c r="G276" s="413" t="s">
        <v>6768</v>
      </c>
    </row>
    <row r="277" spans="1:7" x14ac:dyDescent="0.2">
      <c r="A277" s="786">
        <f>MID(Instructions!$B$1,3,4)*1</f>
        <v>2024</v>
      </c>
      <c r="B277" s="203">
        <f>'Stmt of Revs Exps'!$D$3</f>
        <v>0</v>
      </c>
      <c r="C277" s="773" t="s">
        <v>1318</v>
      </c>
      <c r="D277" s="411" t="s">
        <v>1318</v>
      </c>
      <c r="E277" s="416">
        <f>Misc!$E$33</f>
        <v>0</v>
      </c>
      <c r="F277" s="419" t="s">
        <v>7008</v>
      </c>
      <c r="G277" s="413" t="s">
        <v>6768</v>
      </c>
    </row>
    <row r="278" spans="1:7" x14ac:dyDescent="0.2">
      <c r="A278" s="786">
        <f>MID(Instructions!$B$1,3,4)*1</f>
        <v>2024</v>
      </c>
      <c r="B278" s="203">
        <f>'Stmt of Revs Exps'!$D$3</f>
        <v>0</v>
      </c>
      <c r="C278" s="773" t="s">
        <v>7194</v>
      </c>
      <c r="D278" s="773" t="s">
        <v>7194</v>
      </c>
      <c r="E278" s="791">
        <f>Misc!E36</f>
        <v>0</v>
      </c>
      <c r="F278" s="419" t="s">
        <v>7196</v>
      </c>
      <c r="G278" s="413" t="s">
        <v>6768</v>
      </c>
    </row>
    <row r="279" spans="1:7" x14ac:dyDescent="0.2">
      <c r="A279" s="786">
        <f>MID(Instructions!$B$1,3,4)*1</f>
        <v>2024</v>
      </c>
      <c r="B279" s="203">
        <f>'Stmt of Revs Exps'!$D$3</f>
        <v>0</v>
      </c>
      <c r="C279" s="773" t="s">
        <v>7195</v>
      </c>
      <c r="D279" s="773" t="s">
        <v>7195</v>
      </c>
      <c r="E279" s="791">
        <f>Misc!E37</f>
        <v>0</v>
      </c>
      <c r="F279" s="419" t="s">
        <v>7197</v>
      </c>
      <c r="G279" s="413" t="s">
        <v>6768</v>
      </c>
    </row>
    <row r="280" spans="1:7" x14ac:dyDescent="0.2">
      <c r="A280" s="786">
        <f>MID(Instructions!$B$1,3,4)*1</f>
        <v>2024</v>
      </c>
      <c r="B280" s="203">
        <f>'Stmt of Revs Exps'!$D$3</f>
        <v>0</v>
      </c>
      <c r="C280" s="773" t="s">
        <v>1319</v>
      </c>
      <c r="D280" s="785" t="s">
        <v>1319</v>
      </c>
      <c r="E280" s="416">
        <f>Misc!E38</f>
        <v>0</v>
      </c>
      <c r="F280" s="419" t="s">
        <v>7009</v>
      </c>
      <c r="G280" s="413" t="s">
        <v>6768</v>
      </c>
    </row>
    <row r="281" spans="1:7" x14ac:dyDescent="0.2">
      <c r="A281" s="786">
        <f>MID(Instructions!$B$1,3,4)*1</f>
        <v>2024</v>
      </c>
      <c r="B281" s="203">
        <f>'Stmt of Revs Exps'!$D$3</f>
        <v>0</v>
      </c>
      <c r="C281" s="773" t="s">
        <v>1320</v>
      </c>
      <c r="D281" s="785" t="s">
        <v>1320</v>
      </c>
      <c r="E281" s="416">
        <f>Misc!E40</f>
        <v>0</v>
      </c>
      <c r="F281" s="419" t="s">
        <v>7010</v>
      </c>
      <c r="G281" s="413" t="s">
        <v>6768</v>
      </c>
    </row>
    <row r="282" spans="1:7" x14ac:dyDescent="0.2">
      <c r="A282" s="786">
        <f>MID(Instructions!$B$1,3,4)*1</f>
        <v>2024</v>
      </c>
      <c r="B282" s="203">
        <f>'Stmt of Revs Exps'!$D$3</f>
        <v>0</v>
      </c>
      <c r="C282" s="773" t="s">
        <v>1321</v>
      </c>
      <c r="D282" s="773" t="s">
        <v>1321</v>
      </c>
      <c r="E282" s="416">
        <f>Misc!E41</f>
        <v>0</v>
      </c>
      <c r="F282" s="419" t="s">
        <v>7011</v>
      </c>
      <c r="G282" s="413" t="s">
        <v>6768</v>
      </c>
    </row>
    <row r="283" spans="1:7" x14ac:dyDescent="0.2">
      <c r="A283" s="786">
        <f>MID(Instructions!$B$1,3,4)*1</f>
        <v>2024</v>
      </c>
      <c r="B283" s="203">
        <f>'Stmt of Revs Exps'!$D$3</f>
        <v>0</v>
      </c>
      <c r="C283" s="773" t="s">
        <v>1322</v>
      </c>
      <c r="D283" s="773" t="s">
        <v>1322</v>
      </c>
      <c r="E283" s="416">
        <f>Misc!E42</f>
        <v>0</v>
      </c>
      <c r="F283" s="419" t="s">
        <v>7012</v>
      </c>
      <c r="G283" s="413" t="s">
        <v>6768</v>
      </c>
    </row>
    <row r="284" spans="1:7" x14ac:dyDescent="0.2">
      <c r="A284" s="786">
        <f>MID(Instructions!$B$1,3,4)*1</f>
        <v>2024</v>
      </c>
      <c r="B284" s="203">
        <f>'Stmt of Revs Exps'!$D$3</f>
        <v>0</v>
      </c>
      <c r="C284" s="773" t="s">
        <v>1323</v>
      </c>
      <c r="D284" s="773" t="s">
        <v>1323</v>
      </c>
      <c r="E284" s="416">
        <f>Misc!E43</f>
        <v>0</v>
      </c>
      <c r="F284" s="419" t="s">
        <v>7013</v>
      </c>
      <c r="G284" s="413" t="s">
        <v>6768</v>
      </c>
    </row>
    <row r="285" spans="1:7" x14ac:dyDescent="0.2">
      <c r="A285" s="786">
        <f>MID(Instructions!$B$1,3,4)*1</f>
        <v>2024</v>
      </c>
      <c r="B285" s="203">
        <f>'Stmt of Revs Exps'!$D$3</f>
        <v>0</v>
      </c>
      <c r="C285" s="773" t="s">
        <v>1324</v>
      </c>
      <c r="D285" s="773" t="s">
        <v>1324</v>
      </c>
      <c r="E285" s="416">
        <f>Misc!E44</f>
        <v>0</v>
      </c>
      <c r="F285" s="419" t="s">
        <v>7014</v>
      </c>
      <c r="G285" s="413" t="s">
        <v>6768</v>
      </c>
    </row>
    <row r="286" spans="1:7" x14ac:dyDescent="0.2">
      <c r="A286" s="786">
        <f>MID(Instructions!$B$1,3,4)*1</f>
        <v>2024</v>
      </c>
      <c r="B286" s="203">
        <f>'Stmt of Revs Exps'!$D$3</f>
        <v>0</v>
      </c>
      <c r="C286" s="773" t="s">
        <v>1325</v>
      </c>
      <c r="D286" s="785" t="s">
        <v>1325</v>
      </c>
      <c r="E286" s="416">
        <f>Misc!$E$45</f>
        <v>0</v>
      </c>
      <c r="F286" s="419" t="s">
        <v>7015</v>
      </c>
      <c r="G286" s="413" t="s">
        <v>6768</v>
      </c>
    </row>
    <row r="287" spans="1:7" x14ac:dyDescent="0.2">
      <c r="A287" s="786">
        <f>MID(Instructions!$B$1,3,4)*1</f>
        <v>2024</v>
      </c>
      <c r="B287" s="203">
        <f>'Stmt of Revs Exps'!$D$3</f>
        <v>0</v>
      </c>
      <c r="C287" s="773" t="s">
        <v>1326</v>
      </c>
      <c r="D287" s="785" t="s">
        <v>1326</v>
      </c>
      <c r="E287" s="416">
        <f>Misc!$E$46</f>
        <v>0</v>
      </c>
      <c r="F287" s="419" t="s">
        <v>7016</v>
      </c>
      <c r="G287" s="413" t="s">
        <v>6768</v>
      </c>
    </row>
    <row r="288" spans="1:7" x14ac:dyDescent="0.2">
      <c r="A288" s="786">
        <f>MID(Instructions!$B$1,3,4)*1</f>
        <v>2024</v>
      </c>
      <c r="B288" s="203">
        <f>'Stmt of Revs Exps'!$D$3</f>
        <v>0</v>
      </c>
      <c r="C288" s="516" t="s">
        <v>7017</v>
      </c>
      <c r="D288" s="411" t="s">
        <v>7017</v>
      </c>
      <c r="E288" s="416">
        <f>Misc!$E$50</f>
        <v>0</v>
      </c>
      <c r="F288" s="419" t="s">
        <v>7018</v>
      </c>
      <c r="G288" s="413" t="s">
        <v>6768</v>
      </c>
    </row>
    <row r="289" spans="1:7" x14ac:dyDescent="0.2">
      <c r="A289" s="786">
        <f>MID(Instructions!$B$1,3,4)*1</f>
        <v>2024</v>
      </c>
      <c r="B289" s="203">
        <f>'Stmt of Revs Exps'!$D$3</f>
        <v>0</v>
      </c>
      <c r="C289" s="516" t="s">
        <v>7019</v>
      </c>
      <c r="D289" s="411" t="s">
        <v>7019</v>
      </c>
      <c r="E289" s="416">
        <f>Misc!$F$50</f>
        <v>0</v>
      </c>
      <c r="F289" s="419" t="s">
        <v>7020</v>
      </c>
      <c r="G289" s="413" t="s">
        <v>6768</v>
      </c>
    </row>
    <row r="290" spans="1:7" x14ac:dyDescent="0.2">
      <c r="A290" s="786">
        <f>MID(Instructions!$B$1,3,4)*1</f>
        <v>2024</v>
      </c>
      <c r="B290" s="203">
        <f>'Stmt of Revs Exps'!$D$3</f>
        <v>0</v>
      </c>
      <c r="C290" s="516" t="s">
        <v>7021</v>
      </c>
      <c r="D290" s="411" t="s">
        <v>7021</v>
      </c>
      <c r="E290" s="416">
        <f>Misc!$G$50</f>
        <v>0</v>
      </c>
      <c r="F290" s="419" t="s">
        <v>7022</v>
      </c>
      <c r="G290" s="413" t="s">
        <v>6768</v>
      </c>
    </row>
    <row r="291" spans="1:7" x14ac:dyDescent="0.2">
      <c r="A291" s="786">
        <f>MID(Instructions!$B$1,3,4)*1</f>
        <v>2024</v>
      </c>
      <c r="B291" s="203">
        <f>'Stmt of Revs Exps'!$D$3</f>
        <v>0</v>
      </c>
      <c r="C291" s="516" t="s">
        <v>7023</v>
      </c>
      <c r="D291" s="411" t="s">
        <v>7023</v>
      </c>
      <c r="E291" s="416" t="e">
        <f>Misc!$H$50</f>
        <v>#DIV/0!</v>
      </c>
      <c r="F291" s="419" t="s">
        <v>7024</v>
      </c>
      <c r="G291" s="413" t="s">
        <v>6768</v>
      </c>
    </row>
    <row r="292" spans="1:7" x14ac:dyDescent="0.2">
      <c r="A292" s="786">
        <f>MID(Instructions!$B$1,3,4)*1</f>
        <v>2024</v>
      </c>
      <c r="B292" s="203">
        <f>'Stmt of Revs Exps'!$D$3</f>
        <v>0</v>
      </c>
      <c r="C292" s="516" t="s">
        <v>7025</v>
      </c>
      <c r="D292" s="411" t="s">
        <v>7025</v>
      </c>
      <c r="E292" s="416" t="e">
        <f>Misc!$I$50</f>
        <v>#DIV/0!</v>
      </c>
      <c r="F292" s="419" t="s">
        <v>7026</v>
      </c>
      <c r="G292" s="413" t="s">
        <v>6768</v>
      </c>
    </row>
    <row r="293" spans="1:7" x14ac:dyDescent="0.2">
      <c r="A293" s="786">
        <f>MID(Instructions!$B$1,3,4)*1</f>
        <v>2024</v>
      </c>
      <c r="B293" s="203">
        <f>'Stmt of Revs Exps'!$D$3</f>
        <v>0</v>
      </c>
      <c r="C293" s="516" t="s">
        <v>7027</v>
      </c>
      <c r="D293" s="411" t="s">
        <v>7027</v>
      </c>
      <c r="E293" s="416">
        <f>Misc!$J$50</f>
        <v>0</v>
      </c>
      <c r="F293" s="419" t="s">
        <v>7028</v>
      </c>
      <c r="G293" s="413" t="s">
        <v>6768</v>
      </c>
    </row>
    <row r="294" spans="1:7" x14ac:dyDescent="0.2">
      <c r="A294" s="786">
        <f>MID(Instructions!$B$1,3,4)*1</f>
        <v>2024</v>
      </c>
      <c r="B294" s="203">
        <f>'Stmt of Revs Exps'!$D$3</f>
        <v>0</v>
      </c>
      <c r="C294" s="516" t="s">
        <v>7029</v>
      </c>
      <c r="D294" s="411" t="s">
        <v>7029</v>
      </c>
      <c r="E294" s="416" t="e">
        <f>Misc!$K$50</f>
        <v>#DIV/0!</v>
      </c>
      <c r="F294" s="419" t="s">
        <v>7030</v>
      </c>
      <c r="G294" s="413" t="s">
        <v>6768</v>
      </c>
    </row>
    <row r="295" spans="1:7" x14ac:dyDescent="0.2">
      <c r="A295" s="786">
        <f>MID(Instructions!$B$1,3,4)*1</f>
        <v>2024</v>
      </c>
      <c r="B295" s="203">
        <f>'Stmt of Revs Exps'!$D$3</f>
        <v>0</v>
      </c>
      <c r="C295" s="516" t="s">
        <v>7031</v>
      </c>
      <c r="D295" s="411" t="s">
        <v>7031</v>
      </c>
      <c r="E295" s="416" t="e">
        <f>Misc!$L$50</f>
        <v>#DIV/0!</v>
      </c>
      <c r="F295" s="419" t="s">
        <v>7032</v>
      </c>
      <c r="G295" s="413" t="s">
        <v>6768</v>
      </c>
    </row>
    <row r="296" spans="1:7" x14ac:dyDescent="0.2">
      <c r="A296" s="786">
        <f>MID(Instructions!$B$1,3,4)*1</f>
        <v>2024</v>
      </c>
      <c r="B296" s="203">
        <f>'Stmt of Revs Exps'!$D$3</f>
        <v>0</v>
      </c>
      <c r="C296" s="516" t="s">
        <v>7033</v>
      </c>
      <c r="D296" s="411" t="s">
        <v>7033</v>
      </c>
      <c r="E296" s="416">
        <f>Misc!$E$51</f>
        <v>0</v>
      </c>
      <c r="F296" s="419" t="s">
        <v>7034</v>
      </c>
      <c r="G296" s="413" t="s">
        <v>6768</v>
      </c>
    </row>
    <row r="297" spans="1:7" x14ac:dyDescent="0.2">
      <c r="A297" s="786">
        <f>MID(Instructions!$B$1,3,4)*1</f>
        <v>2024</v>
      </c>
      <c r="B297" s="203">
        <f>'Stmt of Revs Exps'!$D$3</f>
        <v>0</v>
      </c>
      <c r="C297" s="516" t="s">
        <v>7035</v>
      </c>
      <c r="D297" s="411" t="s">
        <v>7035</v>
      </c>
      <c r="E297" s="416">
        <f>Misc!$F$51</f>
        <v>0</v>
      </c>
      <c r="F297" s="419" t="s">
        <v>7036</v>
      </c>
      <c r="G297" s="413" t="s">
        <v>6768</v>
      </c>
    </row>
    <row r="298" spans="1:7" x14ac:dyDescent="0.2">
      <c r="A298" s="786">
        <f>MID(Instructions!$B$1,3,4)*1</f>
        <v>2024</v>
      </c>
      <c r="B298" s="203">
        <f>'Stmt of Revs Exps'!$D$3</f>
        <v>0</v>
      </c>
      <c r="C298" s="516" t="s">
        <v>7037</v>
      </c>
      <c r="D298" s="411" t="s">
        <v>7037</v>
      </c>
      <c r="E298" s="416">
        <f>Misc!$G$51</f>
        <v>0</v>
      </c>
      <c r="F298" s="419" t="s">
        <v>7038</v>
      </c>
      <c r="G298" s="413" t="s">
        <v>6768</v>
      </c>
    </row>
    <row r="299" spans="1:7" x14ac:dyDescent="0.2">
      <c r="A299" s="786">
        <f>MID(Instructions!$B$1,3,4)*1</f>
        <v>2024</v>
      </c>
      <c r="B299" s="203">
        <f>'Stmt of Revs Exps'!$D$3</f>
        <v>0</v>
      </c>
      <c r="C299" s="516" t="s">
        <v>7039</v>
      </c>
      <c r="D299" s="411" t="s">
        <v>7039</v>
      </c>
      <c r="E299" s="416" t="e">
        <f>Misc!$H$51</f>
        <v>#DIV/0!</v>
      </c>
      <c r="F299" s="419" t="s">
        <v>7040</v>
      </c>
      <c r="G299" s="413" t="s">
        <v>6768</v>
      </c>
    </row>
    <row r="300" spans="1:7" x14ac:dyDescent="0.2">
      <c r="A300" s="786">
        <f>MID(Instructions!$B$1,3,4)*1</f>
        <v>2024</v>
      </c>
      <c r="B300" s="203">
        <f>'Stmt of Revs Exps'!$D$3</f>
        <v>0</v>
      </c>
      <c r="C300" s="516" t="s">
        <v>7041</v>
      </c>
      <c r="D300" s="411" t="s">
        <v>7041</v>
      </c>
      <c r="E300" s="416" t="e">
        <f>Misc!$I$51</f>
        <v>#DIV/0!</v>
      </c>
      <c r="F300" s="419" t="s">
        <v>7042</v>
      </c>
      <c r="G300" s="413" t="s">
        <v>6768</v>
      </c>
    </row>
    <row r="301" spans="1:7" x14ac:dyDescent="0.2">
      <c r="A301" s="786">
        <f>MID(Instructions!$B$1,3,4)*1</f>
        <v>2024</v>
      </c>
      <c r="B301" s="203">
        <f>'Stmt of Revs Exps'!$D$3</f>
        <v>0</v>
      </c>
      <c r="C301" s="516" t="s">
        <v>7043</v>
      </c>
      <c r="D301" s="411" t="s">
        <v>7043</v>
      </c>
      <c r="E301" s="416">
        <f>Misc!$J$51</f>
        <v>0</v>
      </c>
      <c r="F301" s="419" t="s">
        <v>7044</v>
      </c>
      <c r="G301" s="413" t="s">
        <v>6768</v>
      </c>
    </row>
    <row r="302" spans="1:7" x14ac:dyDescent="0.2">
      <c r="A302" s="786">
        <f>MID(Instructions!$B$1,3,4)*1</f>
        <v>2024</v>
      </c>
      <c r="B302" s="203">
        <f>'Stmt of Revs Exps'!$D$3</f>
        <v>0</v>
      </c>
      <c r="C302" s="516" t="s">
        <v>7045</v>
      </c>
      <c r="D302" s="411" t="s">
        <v>7045</v>
      </c>
      <c r="E302" s="416" t="e">
        <f>Misc!$K$51</f>
        <v>#DIV/0!</v>
      </c>
      <c r="F302" s="419" t="s">
        <v>7046</v>
      </c>
      <c r="G302" s="413" t="s">
        <v>6768</v>
      </c>
    </row>
    <row r="303" spans="1:7" x14ac:dyDescent="0.2">
      <c r="A303" s="786">
        <f>MID(Instructions!$B$1,3,4)*1</f>
        <v>2024</v>
      </c>
      <c r="B303" s="203">
        <f>'Stmt of Revs Exps'!$D$3</f>
        <v>0</v>
      </c>
      <c r="C303" s="516" t="s">
        <v>7047</v>
      </c>
      <c r="D303" s="411" t="s">
        <v>7047</v>
      </c>
      <c r="E303" s="416" t="e">
        <f>Misc!$L$51</f>
        <v>#DIV/0!</v>
      </c>
      <c r="F303" s="419" t="s">
        <v>7048</v>
      </c>
      <c r="G303" s="413" t="s">
        <v>6768</v>
      </c>
    </row>
    <row r="304" spans="1:7" x14ac:dyDescent="0.2">
      <c r="A304" s="786">
        <f>MID(Instructions!$B$1,3,4)*1</f>
        <v>2024</v>
      </c>
      <c r="B304" s="203">
        <f>'Stmt of Revs Exps'!$D$3</f>
        <v>0</v>
      </c>
      <c r="C304" s="516" t="s">
        <v>6696</v>
      </c>
      <c r="D304" s="411" t="s">
        <v>6696</v>
      </c>
      <c r="E304" s="416">
        <f>Misc!$E$52</f>
        <v>0</v>
      </c>
      <c r="F304" s="419" t="s">
        <v>7055</v>
      </c>
      <c r="G304" s="413" t="s">
        <v>6768</v>
      </c>
    </row>
    <row r="305" spans="1:7" x14ac:dyDescent="0.2">
      <c r="A305" s="786">
        <f>MID(Instructions!$B$1,3,4)*1</f>
        <v>2024</v>
      </c>
      <c r="B305" s="203">
        <f>'Stmt of Revs Exps'!$D$3</f>
        <v>0</v>
      </c>
      <c r="C305" s="516" t="s">
        <v>6697</v>
      </c>
      <c r="D305" s="411" t="s">
        <v>6697</v>
      </c>
      <c r="E305" s="416">
        <f>Misc!$F$52</f>
        <v>0</v>
      </c>
      <c r="F305" s="419" t="s">
        <v>7056</v>
      </c>
      <c r="G305" s="413" t="s">
        <v>6768</v>
      </c>
    </row>
    <row r="306" spans="1:7" x14ac:dyDescent="0.2">
      <c r="A306" s="786">
        <f>MID(Instructions!$B$1,3,4)*1</f>
        <v>2024</v>
      </c>
      <c r="B306" s="203">
        <f>'Stmt of Revs Exps'!$D$3</f>
        <v>0</v>
      </c>
      <c r="C306" s="516" t="s">
        <v>7049</v>
      </c>
      <c r="D306" s="411" t="s">
        <v>7049</v>
      </c>
      <c r="E306" s="416">
        <f>Misc!$G$52</f>
        <v>0</v>
      </c>
      <c r="F306" s="419" t="s">
        <v>7057</v>
      </c>
      <c r="G306" s="413" t="s">
        <v>6768</v>
      </c>
    </row>
    <row r="307" spans="1:7" x14ac:dyDescent="0.2">
      <c r="A307" s="786">
        <f>MID(Instructions!$B$1,3,4)*1</f>
        <v>2024</v>
      </c>
      <c r="B307" s="203">
        <f>'Stmt of Revs Exps'!$D$3</f>
        <v>0</v>
      </c>
      <c r="C307" s="516" t="s">
        <v>7050</v>
      </c>
      <c r="D307" s="411" t="s">
        <v>7050</v>
      </c>
      <c r="E307" s="416" t="e">
        <f>Misc!$H$52</f>
        <v>#DIV/0!</v>
      </c>
      <c r="F307" s="419" t="s">
        <v>7058</v>
      </c>
      <c r="G307" s="413" t="s">
        <v>6768</v>
      </c>
    </row>
    <row r="308" spans="1:7" x14ac:dyDescent="0.2">
      <c r="A308" s="786">
        <f>MID(Instructions!$B$1,3,4)*1</f>
        <v>2024</v>
      </c>
      <c r="B308" s="203">
        <f>'Stmt of Revs Exps'!$D$3</f>
        <v>0</v>
      </c>
      <c r="C308" s="516" t="s">
        <v>7051</v>
      </c>
      <c r="D308" s="411" t="s">
        <v>7051</v>
      </c>
      <c r="E308" s="416" t="e">
        <f>Misc!$I$52</f>
        <v>#DIV/0!</v>
      </c>
      <c r="F308" s="419" t="s">
        <v>7059</v>
      </c>
      <c r="G308" s="413" t="s">
        <v>6768</v>
      </c>
    </row>
    <row r="309" spans="1:7" x14ac:dyDescent="0.2">
      <c r="A309" s="786">
        <f>MID(Instructions!$B$1,3,4)*1</f>
        <v>2024</v>
      </c>
      <c r="B309" s="203">
        <f>'Stmt of Revs Exps'!$D$3</f>
        <v>0</v>
      </c>
      <c r="C309" s="516" t="s">
        <v>7052</v>
      </c>
      <c r="D309" s="411" t="s">
        <v>7052</v>
      </c>
      <c r="E309" s="416">
        <f>Misc!$J$52</f>
        <v>0</v>
      </c>
      <c r="F309" s="419" t="s">
        <v>7060</v>
      </c>
      <c r="G309" s="413" t="s">
        <v>6768</v>
      </c>
    </row>
    <row r="310" spans="1:7" x14ac:dyDescent="0.2">
      <c r="A310" s="786">
        <f>MID(Instructions!$B$1,3,4)*1</f>
        <v>2024</v>
      </c>
      <c r="B310" s="203">
        <f>'Stmt of Revs Exps'!$D$3</f>
        <v>0</v>
      </c>
      <c r="C310" s="516" t="s">
        <v>7053</v>
      </c>
      <c r="D310" s="411" t="s">
        <v>7053</v>
      </c>
      <c r="E310" s="416" t="e">
        <f>Misc!$K$52</f>
        <v>#DIV/0!</v>
      </c>
      <c r="F310" s="419" t="s">
        <v>7061</v>
      </c>
      <c r="G310" s="413" t="s">
        <v>6768</v>
      </c>
    </row>
    <row r="311" spans="1:7" x14ac:dyDescent="0.2">
      <c r="A311" s="786">
        <f>MID(Instructions!$B$1,3,4)*1</f>
        <v>2024</v>
      </c>
      <c r="B311" s="203">
        <f>'Stmt of Revs Exps'!$D$3</f>
        <v>0</v>
      </c>
      <c r="C311" s="516" t="s">
        <v>7054</v>
      </c>
      <c r="D311" s="411" t="s">
        <v>7054</v>
      </c>
      <c r="E311" s="416" t="e">
        <f>Misc!$L$52</f>
        <v>#DIV/0!</v>
      </c>
      <c r="F311" s="419" t="s">
        <v>7062</v>
      </c>
      <c r="G311" s="413" t="s">
        <v>6768</v>
      </c>
    </row>
    <row r="312" spans="1:7" x14ac:dyDescent="0.2">
      <c r="A312" s="786">
        <f>MID(Instructions!$B$1,3,4)*1</f>
        <v>2024</v>
      </c>
      <c r="B312" s="203">
        <f>'Stmt of Revs Exps'!$D$3</f>
        <v>0</v>
      </c>
      <c r="C312" s="516" t="s">
        <v>6691</v>
      </c>
      <c r="D312" s="411" t="s">
        <v>6691</v>
      </c>
      <c r="E312" s="416">
        <f>Misc!$E$53</f>
        <v>0</v>
      </c>
      <c r="F312" s="419" t="s">
        <v>7063</v>
      </c>
      <c r="G312" s="413" t="s">
        <v>6768</v>
      </c>
    </row>
    <row r="313" spans="1:7" x14ac:dyDescent="0.2">
      <c r="A313" s="786">
        <f>MID(Instructions!$B$1,3,4)*1</f>
        <v>2024</v>
      </c>
      <c r="B313" s="203">
        <f>'Stmt of Revs Exps'!$D$3</f>
        <v>0</v>
      </c>
      <c r="C313" s="516" t="s">
        <v>6692</v>
      </c>
      <c r="D313" s="411" t="s">
        <v>6692</v>
      </c>
      <c r="E313" s="416">
        <f>Misc!$F$53</f>
        <v>0</v>
      </c>
      <c r="F313" s="419" t="s">
        <v>7064</v>
      </c>
      <c r="G313" s="413" t="s">
        <v>6768</v>
      </c>
    </row>
    <row r="314" spans="1:7" x14ac:dyDescent="0.2">
      <c r="A314" s="786">
        <f>MID(Instructions!$B$1,3,4)*1</f>
        <v>2024</v>
      </c>
      <c r="B314" s="203">
        <f>'Stmt of Revs Exps'!$D$3</f>
        <v>0</v>
      </c>
      <c r="C314" s="516" t="s">
        <v>7065</v>
      </c>
      <c r="D314" s="411" t="s">
        <v>7065</v>
      </c>
      <c r="E314" s="416">
        <f>Misc!$G$53</f>
        <v>0</v>
      </c>
      <c r="F314" s="419" t="s">
        <v>7066</v>
      </c>
      <c r="G314" s="413" t="s">
        <v>6768</v>
      </c>
    </row>
    <row r="315" spans="1:7" x14ac:dyDescent="0.2">
      <c r="A315" s="786">
        <f>MID(Instructions!$B$1,3,4)*1</f>
        <v>2024</v>
      </c>
      <c r="B315" s="203">
        <f>'Stmt of Revs Exps'!$D$3</f>
        <v>0</v>
      </c>
      <c r="C315" s="516" t="s">
        <v>7067</v>
      </c>
      <c r="D315" s="411" t="s">
        <v>7067</v>
      </c>
      <c r="E315" s="416" t="e">
        <f>Misc!$H$53</f>
        <v>#DIV/0!</v>
      </c>
      <c r="F315" s="419" t="s">
        <v>7068</v>
      </c>
      <c r="G315" s="413" t="s">
        <v>6768</v>
      </c>
    </row>
    <row r="316" spans="1:7" x14ac:dyDescent="0.2">
      <c r="A316" s="786">
        <f>MID(Instructions!$B$1,3,4)*1</f>
        <v>2024</v>
      </c>
      <c r="B316" s="203">
        <f>'Stmt of Revs Exps'!$D$3</f>
        <v>0</v>
      </c>
      <c r="C316" s="516" t="s">
        <v>7069</v>
      </c>
      <c r="D316" s="411" t="s">
        <v>7069</v>
      </c>
      <c r="E316" s="416" t="e">
        <f>Misc!$I$53</f>
        <v>#DIV/0!</v>
      </c>
      <c r="F316" s="419" t="s">
        <v>7070</v>
      </c>
      <c r="G316" s="413" t="s">
        <v>6768</v>
      </c>
    </row>
    <row r="317" spans="1:7" x14ac:dyDescent="0.2">
      <c r="A317" s="786">
        <f>MID(Instructions!$B$1,3,4)*1</f>
        <v>2024</v>
      </c>
      <c r="B317" s="203">
        <f>'Stmt of Revs Exps'!$D$3</f>
        <v>0</v>
      </c>
      <c r="C317" s="516" t="s">
        <v>7071</v>
      </c>
      <c r="D317" s="411" t="s">
        <v>7071</v>
      </c>
      <c r="E317" s="416">
        <f>Misc!$J$53</f>
        <v>0</v>
      </c>
      <c r="F317" s="419" t="s">
        <v>7072</v>
      </c>
      <c r="G317" s="413" t="s">
        <v>6768</v>
      </c>
    </row>
    <row r="318" spans="1:7" x14ac:dyDescent="0.2">
      <c r="A318" s="786">
        <f>MID(Instructions!$B$1,3,4)*1</f>
        <v>2024</v>
      </c>
      <c r="B318" s="203">
        <f>'Stmt of Revs Exps'!$D$3</f>
        <v>0</v>
      </c>
      <c r="C318" s="516" t="s">
        <v>7073</v>
      </c>
      <c r="D318" s="411" t="s">
        <v>7073</v>
      </c>
      <c r="E318" s="416" t="e">
        <f>Misc!$K$53</f>
        <v>#DIV/0!</v>
      </c>
      <c r="F318" s="419" t="s">
        <v>7074</v>
      </c>
      <c r="G318" s="413" t="s">
        <v>6768</v>
      </c>
    </row>
    <row r="319" spans="1:7" x14ac:dyDescent="0.2">
      <c r="A319" s="786">
        <f>MID(Instructions!$B$1,3,4)*1</f>
        <v>2024</v>
      </c>
      <c r="B319" s="203">
        <f>'Stmt of Revs Exps'!$D$3</f>
        <v>0</v>
      </c>
      <c r="C319" s="516" t="s">
        <v>7075</v>
      </c>
      <c r="D319" s="411" t="s">
        <v>7075</v>
      </c>
      <c r="E319" s="416" t="e">
        <f>Misc!$L$53</f>
        <v>#DIV/0!</v>
      </c>
      <c r="F319" s="419" t="s">
        <v>7076</v>
      </c>
      <c r="G319" s="413" t="s">
        <v>6768</v>
      </c>
    </row>
    <row r="320" spans="1:7" x14ac:dyDescent="0.2">
      <c r="A320" s="786">
        <f>MID(Instructions!$B$1,3,4)*1</f>
        <v>2024</v>
      </c>
      <c r="B320" s="203">
        <f>'Stmt of Revs Exps'!$D$3</f>
        <v>0</v>
      </c>
      <c r="C320" s="516" t="s">
        <v>7077</v>
      </c>
      <c r="D320" s="411" t="s">
        <v>7077</v>
      </c>
      <c r="E320" s="416">
        <f>Misc!$E$54</f>
        <v>0</v>
      </c>
      <c r="F320" s="419" t="s">
        <v>7078</v>
      </c>
      <c r="G320" s="413" t="s">
        <v>6768</v>
      </c>
    </row>
    <row r="321" spans="1:7" x14ac:dyDescent="0.2">
      <c r="A321" s="786">
        <f>MID(Instructions!$B$1,3,4)*1</f>
        <v>2024</v>
      </c>
      <c r="B321" s="203">
        <f>'Stmt of Revs Exps'!$D$3</f>
        <v>0</v>
      </c>
      <c r="C321" s="516" t="s">
        <v>7079</v>
      </c>
      <c r="D321" s="411" t="s">
        <v>7079</v>
      </c>
      <c r="E321" s="416">
        <f>Misc!$F$54</f>
        <v>0</v>
      </c>
      <c r="F321" s="419" t="s">
        <v>7080</v>
      </c>
      <c r="G321" s="413" t="s">
        <v>6768</v>
      </c>
    </row>
    <row r="322" spans="1:7" x14ac:dyDescent="0.2">
      <c r="A322" s="786">
        <f>MID(Instructions!$B$1,3,4)*1</f>
        <v>2024</v>
      </c>
      <c r="B322" s="203">
        <f>'Stmt of Revs Exps'!$D$3</f>
        <v>0</v>
      </c>
      <c r="C322" s="516" t="s">
        <v>7081</v>
      </c>
      <c r="D322" s="411" t="s">
        <v>7081</v>
      </c>
      <c r="E322" s="416">
        <f>Misc!$G$54</f>
        <v>0</v>
      </c>
      <c r="F322" s="419" t="s">
        <v>7082</v>
      </c>
      <c r="G322" s="413" t="s">
        <v>6768</v>
      </c>
    </row>
    <row r="323" spans="1:7" x14ac:dyDescent="0.2">
      <c r="A323" s="786">
        <f>MID(Instructions!$B$1,3,4)*1</f>
        <v>2024</v>
      </c>
      <c r="B323" s="203">
        <f>'Stmt of Revs Exps'!$D$3</f>
        <v>0</v>
      </c>
      <c r="C323" s="516" t="s">
        <v>7083</v>
      </c>
      <c r="D323" s="411" t="s">
        <v>7083</v>
      </c>
      <c r="E323" s="416" t="e">
        <f>Misc!$H$54</f>
        <v>#DIV/0!</v>
      </c>
      <c r="F323" s="419" t="s">
        <v>7084</v>
      </c>
      <c r="G323" s="413" t="s">
        <v>6768</v>
      </c>
    </row>
    <row r="324" spans="1:7" x14ac:dyDescent="0.2">
      <c r="A324" s="786">
        <f>MID(Instructions!$B$1,3,4)*1</f>
        <v>2024</v>
      </c>
      <c r="B324" s="203">
        <f>'Stmt of Revs Exps'!$D$3</f>
        <v>0</v>
      </c>
      <c r="C324" s="516" t="s">
        <v>7085</v>
      </c>
      <c r="D324" s="411" t="s">
        <v>7085</v>
      </c>
      <c r="E324" s="416" t="e">
        <f>Misc!$I$54</f>
        <v>#DIV/0!</v>
      </c>
      <c r="F324" s="419" t="s">
        <v>7086</v>
      </c>
      <c r="G324" s="413" t="s">
        <v>6768</v>
      </c>
    </row>
    <row r="325" spans="1:7" x14ac:dyDescent="0.2">
      <c r="A325" s="786">
        <f>MID(Instructions!$B$1,3,4)*1</f>
        <v>2024</v>
      </c>
      <c r="B325" s="203">
        <f>'Stmt of Revs Exps'!$D$3</f>
        <v>0</v>
      </c>
      <c r="C325" s="516" t="s">
        <v>7087</v>
      </c>
      <c r="D325" s="411" t="s">
        <v>7087</v>
      </c>
      <c r="E325" s="416">
        <f>Misc!$J$54</f>
        <v>0</v>
      </c>
      <c r="F325" s="419" t="s">
        <v>7088</v>
      </c>
      <c r="G325" s="413" t="s">
        <v>6768</v>
      </c>
    </row>
    <row r="326" spans="1:7" x14ac:dyDescent="0.2">
      <c r="A326" s="786">
        <f>MID(Instructions!$B$1,3,4)*1</f>
        <v>2024</v>
      </c>
      <c r="B326" s="203">
        <f>'Stmt of Revs Exps'!$D$3</f>
        <v>0</v>
      </c>
      <c r="C326" s="516" t="s">
        <v>7089</v>
      </c>
      <c r="D326" s="411" t="s">
        <v>7089</v>
      </c>
      <c r="E326" s="416" t="e">
        <f>Misc!$K$54</f>
        <v>#DIV/0!</v>
      </c>
      <c r="F326" s="419" t="s">
        <v>7090</v>
      </c>
      <c r="G326" s="413" t="s">
        <v>6768</v>
      </c>
    </row>
    <row r="327" spans="1:7" x14ac:dyDescent="0.2">
      <c r="A327" s="786">
        <f>MID(Instructions!$B$1,3,4)*1</f>
        <v>2024</v>
      </c>
      <c r="B327" s="203">
        <f>'Stmt of Revs Exps'!$D$3</f>
        <v>0</v>
      </c>
      <c r="C327" s="516" t="s">
        <v>7091</v>
      </c>
      <c r="D327" s="411" t="s">
        <v>7091</v>
      </c>
      <c r="E327" s="416" t="e">
        <f>Misc!$L$54</f>
        <v>#DIV/0!</v>
      </c>
      <c r="F327" s="419" t="s">
        <v>7092</v>
      </c>
      <c r="G327" s="413" t="s">
        <v>6768</v>
      </c>
    </row>
    <row r="328" spans="1:7" x14ac:dyDescent="0.2">
      <c r="A328" s="786">
        <f>MID(Instructions!$B$1,3,4)*1</f>
        <v>2024</v>
      </c>
      <c r="B328" s="203">
        <f>'Stmt of Revs Exps'!$D$3</f>
        <v>0</v>
      </c>
      <c r="C328" s="516" t="s">
        <v>7093</v>
      </c>
      <c r="D328" s="411" t="s">
        <v>7093</v>
      </c>
      <c r="E328" s="416">
        <f>Misc!$E$56</f>
        <v>0</v>
      </c>
      <c r="F328" s="419" t="s">
        <v>7094</v>
      </c>
      <c r="G328" s="413" t="s">
        <v>6768</v>
      </c>
    </row>
    <row r="329" spans="1:7" x14ac:dyDescent="0.2">
      <c r="A329" s="786">
        <f>MID(Instructions!$B$1,3,4)*1</f>
        <v>2024</v>
      </c>
      <c r="B329" s="203">
        <f>'Stmt of Revs Exps'!$D$3</f>
        <v>0</v>
      </c>
      <c r="C329" s="516" t="s">
        <v>7095</v>
      </c>
      <c r="D329" s="411" t="s">
        <v>7095</v>
      </c>
      <c r="E329" s="416">
        <f>Misc!$F$56</f>
        <v>0</v>
      </c>
      <c r="F329" s="419" t="s">
        <v>7096</v>
      </c>
      <c r="G329" s="413" t="s">
        <v>6768</v>
      </c>
    </row>
    <row r="330" spans="1:7" x14ac:dyDescent="0.2">
      <c r="A330" s="786">
        <f>MID(Instructions!$B$1,3,4)*1</f>
        <v>2024</v>
      </c>
      <c r="B330" s="203">
        <f>'Stmt of Revs Exps'!$D$3</f>
        <v>0</v>
      </c>
      <c r="C330" s="516" t="s">
        <v>1329</v>
      </c>
      <c r="D330" s="411" t="s">
        <v>1329</v>
      </c>
      <c r="E330" s="416">
        <f>Misc!$E$57</f>
        <v>0</v>
      </c>
      <c r="F330" s="419" t="s">
        <v>7097</v>
      </c>
      <c r="G330" s="413" t="s">
        <v>6768</v>
      </c>
    </row>
    <row r="331" spans="1:7" x14ac:dyDescent="0.2">
      <c r="A331" s="786">
        <f>MID(Instructions!$B$1,3,4)*1</f>
        <v>2024</v>
      </c>
      <c r="B331" s="203">
        <f>'Stmt of Revs Exps'!$D$3</f>
        <v>0</v>
      </c>
      <c r="C331" s="516" t="s">
        <v>1330</v>
      </c>
      <c r="D331" s="411" t="s">
        <v>1330</v>
      </c>
      <c r="E331" s="416">
        <f>Misc!$F$57</f>
        <v>0</v>
      </c>
      <c r="F331" s="419" t="s">
        <v>7098</v>
      </c>
      <c r="G331" s="413" t="s">
        <v>6768</v>
      </c>
    </row>
    <row r="332" spans="1:7" x14ac:dyDescent="0.2">
      <c r="A332" s="786">
        <f>MID(Instructions!$B$1,3,4)*1</f>
        <v>2024</v>
      </c>
      <c r="B332" s="203">
        <f>'Stmt of Revs Exps'!$D$3</f>
        <v>0</v>
      </c>
      <c r="C332" s="516" t="s">
        <v>1331</v>
      </c>
      <c r="D332" s="411" t="s">
        <v>1331</v>
      </c>
      <c r="E332" s="416">
        <f>Misc!$E$58</f>
        <v>0</v>
      </c>
      <c r="F332" s="419" t="s">
        <v>7099</v>
      </c>
      <c r="G332" s="413" t="s">
        <v>6768</v>
      </c>
    </row>
    <row r="333" spans="1:7" x14ac:dyDescent="0.2">
      <c r="A333" s="786">
        <f>MID(Instructions!$B$1,3,4)*1</f>
        <v>2024</v>
      </c>
      <c r="B333" s="203">
        <f>'Stmt of Revs Exps'!$D$3</f>
        <v>0</v>
      </c>
      <c r="C333" s="516" t="s">
        <v>1332</v>
      </c>
      <c r="D333" s="411" t="s">
        <v>1332</v>
      </c>
      <c r="E333" s="416">
        <f>Misc!$F$58</f>
        <v>0</v>
      </c>
      <c r="F333" s="419" t="s">
        <v>7100</v>
      </c>
      <c r="G333" s="413" t="s">
        <v>6768</v>
      </c>
    </row>
    <row r="334" spans="1:7" x14ac:dyDescent="0.2">
      <c r="A334" s="786">
        <f>MID(Instructions!$B$1,3,4)*1</f>
        <v>2024</v>
      </c>
      <c r="B334" s="203">
        <f>'Stmt of Revs Exps'!$D$3</f>
        <v>0</v>
      </c>
      <c r="C334" s="516" t="s">
        <v>1333</v>
      </c>
      <c r="D334" s="411" t="s">
        <v>1333</v>
      </c>
      <c r="E334" s="416">
        <f>Misc!$E$60</f>
        <v>0</v>
      </c>
      <c r="F334" s="419" t="s">
        <v>7101</v>
      </c>
      <c r="G334" s="413" t="s">
        <v>6768</v>
      </c>
    </row>
    <row r="335" spans="1:7" x14ac:dyDescent="0.2">
      <c r="A335" s="786">
        <f>MID(Instructions!$B$1,3,4)*1</f>
        <v>2024</v>
      </c>
      <c r="B335" s="203">
        <f>'Stmt of Revs Exps'!$D$3</f>
        <v>0</v>
      </c>
      <c r="C335" s="516" t="s">
        <v>1334</v>
      </c>
      <c r="D335" s="411" t="s">
        <v>1334</v>
      </c>
      <c r="E335" s="416">
        <f>Misc!$F$60</f>
        <v>0</v>
      </c>
      <c r="F335" s="419" t="s">
        <v>7102</v>
      </c>
      <c r="G335" s="413" t="s">
        <v>6768</v>
      </c>
    </row>
    <row r="336" spans="1:7" x14ac:dyDescent="0.2">
      <c r="A336" s="786">
        <f>MID(Instructions!$B$1,3,4)*1</f>
        <v>2024</v>
      </c>
      <c r="B336" s="203">
        <f>'Stmt of Revs Exps'!$D$3</f>
        <v>0</v>
      </c>
      <c r="C336" s="516" t="s">
        <v>1335</v>
      </c>
      <c r="D336" s="411" t="s">
        <v>1335</v>
      </c>
      <c r="E336" s="416">
        <f>Misc!$E$61</f>
        <v>0</v>
      </c>
      <c r="F336" s="419" t="s">
        <v>7103</v>
      </c>
      <c r="G336" s="413" t="s">
        <v>6768</v>
      </c>
    </row>
    <row r="337" spans="1:7" x14ac:dyDescent="0.2">
      <c r="A337" s="786">
        <f>MID(Instructions!$B$1,3,4)*1</f>
        <v>2024</v>
      </c>
      <c r="B337" s="203">
        <f>'Stmt of Revs Exps'!$D$3</f>
        <v>0</v>
      </c>
      <c r="C337" s="516" t="s">
        <v>1336</v>
      </c>
      <c r="D337" s="411" t="s">
        <v>1336</v>
      </c>
      <c r="E337" s="416">
        <f>Misc!$F$61</f>
        <v>0</v>
      </c>
      <c r="F337" s="419" t="s">
        <v>7104</v>
      </c>
      <c r="G337" s="413" t="s">
        <v>6768</v>
      </c>
    </row>
    <row r="338" spans="1:7" x14ac:dyDescent="0.2">
      <c r="A338" s="786">
        <f>MID(Instructions!$B$1,3,4)*1</f>
        <v>2024</v>
      </c>
      <c r="B338" s="203">
        <f>'Stmt of Revs Exps'!$D$3</f>
        <v>0</v>
      </c>
      <c r="C338" s="516" t="s">
        <v>1337</v>
      </c>
      <c r="D338" s="411" t="s">
        <v>1337</v>
      </c>
      <c r="E338" s="416">
        <f>Misc!$E$62</f>
        <v>0</v>
      </c>
      <c r="F338" s="419" t="s">
        <v>7105</v>
      </c>
      <c r="G338" s="413" t="s">
        <v>6768</v>
      </c>
    </row>
    <row r="339" spans="1:7" x14ac:dyDescent="0.2">
      <c r="A339" s="786">
        <f>MID(Instructions!$B$1,3,4)*1</f>
        <v>2024</v>
      </c>
      <c r="B339" s="203">
        <f>'Stmt of Revs Exps'!$D$3</f>
        <v>0</v>
      </c>
      <c r="C339" s="516" t="s">
        <v>1338</v>
      </c>
      <c r="D339" s="411" t="s">
        <v>1338</v>
      </c>
      <c r="E339" s="416">
        <f>Misc!$F$62</f>
        <v>0</v>
      </c>
      <c r="F339" s="419" t="s">
        <v>7106</v>
      </c>
      <c r="G339" s="413" t="s">
        <v>6768</v>
      </c>
    </row>
    <row r="340" spans="1:7" x14ac:dyDescent="0.2">
      <c r="A340" s="786">
        <f>MID(Instructions!$B$1,3,4)*1</f>
        <v>2024</v>
      </c>
      <c r="B340" s="203">
        <f>'Stmt of Revs Exps'!$D$3</f>
        <v>0</v>
      </c>
      <c r="C340" s="516" t="s">
        <v>1339</v>
      </c>
      <c r="D340" s="411" t="s">
        <v>1339</v>
      </c>
      <c r="E340" s="416">
        <f>Misc!$E$63</f>
        <v>0</v>
      </c>
      <c r="F340" s="419" t="s">
        <v>7107</v>
      </c>
      <c r="G340" s="413" t="s">
        <v>6768</v>
      </c>
    </row>
    <row r="341" spans="1:7" x14ac:dyDescent="0.2">
      <c r="A341" s="786">
        <f>MID(Instructions!$B$1,3,4)*1</f>
        <v>2024</v>
      </c>
      <c r="B341" s="203">
        <f>'Stmt of Revs Exps'!$D$3</f>
        <v>0</v>
      </c>
      <c r="C341" s="516" t="s">
        <v>1340</v>
      </c>
      <c r="D341" s="411" t="s">
        <v>1340</v>
      </c>
      <c r="E341" s="416">
        <f>Misc!$F$63</f>
        <v>0</v>
      </c>
      <c r="F341" s="419" t="s">
        <v>7108</v>
      </c>
      <c r="G341" s="413" t="s">
        <v>6768</v>
      </c>
    </row>
    <row r="342" spans="1:7" x14ac:dyDescent="0.2">
      <c r="A342" s="786">
        <f>MID(Instructions!$B$1,3,4)*1</f>
        <v>2024</v>
      </c>
      <c r="B342" s="203">
        <f>'Stmt of Revs Exps'!$D$3</f>
        <v>0</v>
      </c>
      <c r="C342" s="516" t="s">
        <v>1341</v>
      </c>
      <c r="D342" s="411" t="s">
        <v>1341</v>
      </c>
      <c r="E342" s="416">
        <f>Misc!$E$65</f>
        <v>0</v>
      </c>
      <c r="F342" s="419" t="s">
        <v>7109</v>
      </c>
      <c r="G342" s="413" t="s">
        <v>6768</v>
      </c>
    </row>
    <row r="343" spans="1:7" x14ac:dyDescent="0.2">
      <c r="A343" s="786">
        <f>MID(Instructions!$B$1,3,4)*1</f>
        <v>2024</v>
      </c>
      <c r="B343" s="203">
        <f>'Stmt of Revs Exps'!$D$3</f>
        <v>0</v>
      </c>
      <c r="C343" s="516" t="s">
        <v>1342</v>
      </c>
      <c r="D343" s="411" t="s">
        <v>1342</v>
      </c>
      <c r="E343" s="416">
        <f>Misc!$F$65</f>
        <v>0</v>
      </c>
      <c r="F343" s="419" t="s">
        <v>7110</v>
      </c>
      <c r="G343" s="413" t="s">
        <v>6768</v>
      </c>
    </row>
    <row r="344" spans="1:7" x14ac:dyDescent="0.2">
      <c r="A344" s="786">
        <f>MID(Instructions!$B$1,3,4)*1</f>
        <v>2024</v>
      </c>
      <c r="B344" s="203">
        <f>'Stmt of Revs Exps'!$D$3</f>
        <v>0</v>
      </c>
      <c r="C344" s="204">
        <v>1.1000000000000001</v>
      </c>
      <c r="D344" s="411">
        <v>1.1000000000000001</v>
      </c>
      <c r="E344" s="414">
        <f>'FAA Form 127'!$E$7</f>
        <v>0</v>
      </c>
      <c r="F344" s="419" t="s">
        <v>6790</v>
      </c>
      <c r="G344" s="792" t="s">
        <v>1346</v>
      </c>
    </row>
    <row r="345" spans="1:7" x14ac:dyDescent="0.2">
      <c r="A345" s="786">
        <f>MID(Instructions!$B$1,3,4)*1</f>
        <v>2024</v>
      </c>
      <c r="B345" s="203">
        <f>'Stmt of Revs Exps'!$D$3</f>
        <v>0</v>
      </c>
      <c r="C345" s="204">
        <v>1.2</v>
      </c>
      <c r="D345" s="411">
        <v>1.2</v>
      </c>
      <c r="E345" s="414">
        <f>'FAA Form 127'!$E$8</f>
        <v>0</v>
      </c>
      <c r="F345" s="419" t="s">
        <v>6791</v>
      </c>
      <c r="G345" s="792" t="s">
        <v>1346</v>
      </c>
    </row>
    <row r="346" spans="1:7" x14ac:dyDescent="0.2">
      <c r="A346" s="786">
        <f>MID(Instructions!$B$1,3,4)*1</f>
        <v>2024</v>
      </c>
      <c r="B346" s="203">
        <f>'Stmt of Revs Exps'!$D$3</f>
        <v>0</v>
      </c>
      <c r="C346" s="204">
        <v>1.3</v>
      </c>
      <c r="D346" s="411">
        <v>1.3</v>
      </c>
      <c r="E346" s="415">
        <f>'FAA Form 127'!$E$9</f>
        <v>0</v>
      </c>
      <c r="F346" s="419" t="s">
        <v>6792</v>
      </c>
      <c r="G346" s="792" t="s">
        <v>1346</v>
      </c>
    </row>
    <row r="347" spans="1:7" x14ac:dyDescent="0.2">
      <c r="A347" s="786">
        <f>MID(Instructions!$B$1,3,4)*1</f>
        <v>2024</v>
      </c>
      <c r="B347" s="203">
        <f>'Stmt of Revs Exps'!$D$3</f>
        <v>0</v>
      </c>
      <c r="C347" s="204">
        <v>1.4</v>
      </c>
      <c r="D347" s="411">
        <v>1.4</v>
      </c>
      <c r="E347" s="415">
        <f>'FAA Form 127'!$E$10</f>
        <v>0</v>
      </c>
      <c r="F347" s="419" t="s">
        <v>1351</v>
      </c>
      <c r="G347" s="792" t="s">
        <v>1346</v>
      </c>
    </row>
    <row r="348" spans="1:7" x14ac:dyDescent="0.2">
      <c r="A348" s="786">
        <f>MID(Instructions!$B$1,3,4)*1</f>
        <v>2024</v>
      </c>
      <c r="B348" s="203">
        <f>'Stmt of Revs Exps'!$D$3</f>
        <v>0</v>
      </c>
      <c r="C348" s="204">
        <v>1.5</v>
      </c>
      <c r="D348" s="411">
        <v>1.5</v>
      </c>
      <c r="E348" s="415">
        <f>'FAA Form 127'!$E$11</f>
        <v>0</v>
      </c>
      <c r="F348" s="419" t="s">
        <v>1352</v>
      </c>
      <c r="G348" s="792" t="s">
        <v>1346</v>
      </c>
    </row>
    <row r="349" spans="1:7" x14ac:dyDescent="0.2">
      <c r="A349" s="786">
        <f>MID(Instructions!$B$1,3,4)*1</f>
        <v>2024</v>
      </c>
      <c r="B349" s="203">
        <f>'Stmt of Revs Exps'!$D$3</f>
        <v>0</v>
      </c>
      <c r="C349" s="204">
        <v>1.6</v>
      </c>
      <c r="D349" s="411">
        <v>1.6</v>
      </c>
      <c r="E349" s="414">
        <f>'FAA Form 127'!$E$12</f>
        <v>0</v>
      </c>
      <c r="F349" s="419" t="s">
        <v>6813</v>
      </c>
      <c r="G349" s="792" t="s">
        <v>1346</v>
      </c>
    </row>
    <row r="350" spans="1:7" x14ac:dyDescent="0.2">
      <c r="A350" s="786">
        <f>MID(Instructions!$B$1,3,4)*1</f>
        <v>2024</v>
      </c>
      <c r="B350" s="203">
        <f>'Stmt of Revs Exps'!$D$3</f>
        <v>0</v>
      </c>
      <c r="C350" s="204">
        <v>2.1</v>
      </c>
      <c r="D350" s="411">
        <v>2.1</v>
      </c>
      <c r="E350" s="415">
        <f>'FAA Form 127'!$E$15</f>
        <v>0</v>
      </c>
      <c r="F350" s="419" t="s">
        <v>6793</v>
      </c>
      <c r="G350" s="792" t="s">
        <v>1346</v>
      </c>
    </row>
    <row r="351" spans="1:7" x14ac:dyDescent="0.2">
      <c r="A351" s="786">
        <f>MID(Instructions!$B$1,3,4)*1</f>
        <v>2024</v>
      </c>
      <c r="B351" s="203">
        <f>'Stmt of Revs Exps'!$D$3</f>
        <v>0</v>
      </c>
      <c r="C351" s="204">
        <v>2.2000000000000002</v>
      </c>
      <c r="D351" s="411">
        <v>2.2000000000000002</v>
      </c>
      <c r="E351" s="415">
        <f>'FAA Form 127'!$E$16</f>
        <v>0</v>
      </c>
      <c r="F351" s="419" t="s">
        <v>6794</v>
      </c>
      <c r="G351" s="792" t="s">
        <v>1346</v>
      </c>
    </row>
    <row r="352" spans="1:7" x14ac:dyDescent="0.2">
      <c r="A352" s="786">
        <f>MID(Instructions!$B$1,3,4)*1</f>
        <v>2024</v>
      </c>
      <c r="B352" s="203">
        <f>'Stmt of Revs Exps'!$D$3</f>
        <v>0</v>
      </c>
      <c r="C352" s="204">
        <v>2.2999999999999998</v>
      </c>
      <c r="D352" s="411">
        <v>2.2999999999999998</v>
      </c>
      <c r="E352" s="415">
        <f>'FAA Form 127'!$E$17</f>
        <v>0</v>
      </c>
      <c r="F352" s="419" t="s">
        <v>6795</v>
      </c>
      <c r="G352" s="792" t="s">
        <v>1346</v>
      </c>
    </row>
    <row r="353" spans="1:7" x14ac:dyDescent="0.2">
      <c r="A353" s="786">
        <f>MID(Instructions!$B$1,3,4)*1</f>
        <v>2024</v>
      </c>
      <c r="B353" s="203">
        <f>'Stmt of Revs Exps'!$D$3</f>
        <v>0</v>
      </c>
      <c r="C353" s="204">
        <v>2.4</v>
      </c>
      <c r="D353" s="411">
        <v>2.4</v>
      </c>
      <c r="E353" s="415">
        <f>'FAA Form 127'!$E$18</f>
        <v>0</v>
      </c>
      <c r="F353" s="419" t="s">
        <v>6796</v>
      </c>
      <c r="G353" s="792" t="s">
        <v>1346</v>
      </c>
    </row>
    <row r="354" spans="1:7" x14ac:dyDescent="0.2">
      <c r="A354" s="786">
        <f>MID(Instructions!$B$1,3,4)*1</f>
        <v>2024</v>
      </c>
      <c r="B354" s="203">
        <f>'Stmt of Revs Exps'!$D$3</f>
        <v>0</v>
      </c>
      <c r="C354" s="204">
        <v>2.5</v>
      </c>
      <c r="D354" s="411">
        <v>2.5</v>
      </c>
      <c r="E354" s="415">
        <f>'FAA Form 127'!$E$19</f>
        <v>0</v>
      </c>
      <c r="F354" s="419" t="s">
        <v>6797</v>
      </c>
      <c r="G354" s="792" t="s">
        <v>1346</v>
      </c>
    </row>
    <row r="355" spans="1:7" x14ac:dyDescent="0.2">
      <c r="A355" s="786">
        <f>MID(Instructions!$B$1,3,4)*1</f>
        <v>2024</v>
      </c>
      <c r="B355" s="203">
        <f>'Stmt of Revs Exps'!$D$3</f>
        <v>0</v>
      </c>
      <c r="C355" s="204">
        <v>2.6</v>
      </c>
      <c r="D355" s="411">
        <v>2.6</v>
      </c>
      <c r="E355" s="415">
        <f>'FAA Form 127'!$E$20</f>
        <v>0</v>
      </c>
      <c r="F355" s="419" t="s">
        <v>1353</v>
      </c>
      <c r="G355" s="792" t="s">
        <v>1346</v>
      </c>
    </row>
    <row r="356" spans="1:7" x14ac:dyDescent="0.2">
      <c r="A356" s="786">
        <f>MID(Instructions!$B$1,3,4)*1</f>
        <v>2024</v>
      </c>
      <c r="B356" s="203">
        <f>'Stmt of Revs Exps'!$D$3</f>
        <v>0</v>
      </c>
      <c r="C356" s="204">
        <v>2.7</v>
      </c>
      <c r="D356" s="411">
        <v>2.7</v>
      </c>
      <c r="E356" s="415">
        <f>'FAA Form 127'!$E$21</f>
        <v>0</v>
      </c>
      <c r="F356" s="419" t="s">
        <v>6798</v>
      </c>
      <c r="G356" s="792" t="s">
        <v>1346</v>
      </c>
    </row>
    <row r="357" spans="1:7" x14ac:dyDescent="0.2">
      <c r="A357" s="786">
        <f>MID(Instructions!$B$1,3,4)*1</f>
        <v>2024</v>
      </c>
      <c r="B357" s="203">
        <f>'Stmt of Revs Exps'!$D$3</f>
        <v>0</v>
      </c>
      <c r="C357" s="204">
        <v>2.8</v>
      </c>
      <c r="D357" s="411">
        <v>2.8</v>
      </c>
      <c r="E357" s="415">
        <f>'FAA Form 127'!$E$22</f>
        <v>0</v>
      </c>
      <c r="F357" s="419" t="s">
        <v>6799</v>
      </c>
      <c r="G357" s="792" t="s">
        <v>1346</v>
      </c>
    </row>
    <row r="358" spans="1:7" x14ac:dyDescent="0.2">
      <c r="A358" s="786">
        <f>MID(Instructions!$B$1,3,4)*1</f>
        <v>2024</v>
      </c>
      <c r="B358" s="203">
        <f>'Stmt of Revs Exps'!$D$3</f>
        <v>0</v>
      </c>
      <c r="C358" s="204">
        <v>2.9</v>
      </c>
      <c r="D358" s="411">
        <v>2.9</v>
      </c>
      <c r="E358" s="415">
        <f>'FAA Form 127'!$E$23</f>
        <v>0</v>
      </c>
      <c r="F358" s="419" t="s">
        <v>6814</v>
      </c>
      <c r="G358" s="792" t="s">
        <v>1346</v>
      </c>
    </row>
    <row r="359" spans="1:7" x14ac:dyDescent="0.2">
      <c r="A359" s="786">
        <f>MID(Instructions!$B$1,3,4)*1</f>
        <v>2024</v>
      </c>
      <c r="B359" s="203">
        <f>'Stmt of Revs Exps'!$D$3</f>
        <v>0</v>
      </c>
      <c r="C359" s="204">
        <v>3</v>
      </c>
      <c r="D359" s="411">
        <v>3</v>
      </c>
      <c r="E359" s="415">
        <f>'FAA Form 127'!$E$25</f>
        <v>0</v>
      </c>
      <c r="F359" s="419" t="s">
        <v>6815</v>
      </c>
      <c r="G359" s="792" t="s">
        <v>1346</v>
      </c>
    </row>
    <row r="360" spans="1:7" x14ac:dyDescent="0.2">
      <c r="A360" s="786">
        <f>MID(Instructions!$B$1,3,4)*1</f>
        <v>2024</v>
      </c>
      <c r="B360" s="203">
        <f>'Stmt of Revs Exps'!$D$3</f>
        <v>0</v>
      </c>
      <c r="C360" s="204">
        <v>4.0999999999999996</v>
      </c>
      <c r="D360" s="411">
        <v>4.0999999999999996</v>
      </c>
      <c r="E360" s="415">
        <f>'FAA Form 127'!$E$28</f>
        <v>0</v>
      </c>
      <c r="F360" s="419" t="s">
        <v>6800</v>
      </c>
      <c r="G360" s="792" t="s">
        <v>1346</v>
      </c>
    </row>
    <row r="361" spans="1:7" x14ac:dyDescent="0.2">
      <c r="A361" s="786">
        <f>MID(Instructions!$B$1,3,4)*1</f>
        <v>2024</v>
      </c>
      <c r="B361" s="203">
        <f>'Stmt of Revs Exps'!$D$3</f>
        <v>0</v>
      </c>
      <c r="C361" s="204">
        <v>4.2</v>
      </c>
      <c r="D361" s="411">
        <v>4.2</v>
      </c>
      <c r="E361" s="415">
        <f>'FAA Form 127'!$E$29</f>
        <v>0</v>
      </c>
      <c r="F361" s="419" t="s">
        <v>6801</v>
      </c>
      <c r="G361" s="792" t="s">
        <v>1346</v>
      </c>
    </row>
    <row r="362" spans="1:7" x14ac:dyDescent="0.2">
      <c r="A362" s="786">
        <f>MID(Instructions!$B$1,3,4)*1</f>
        <v>2024</v>
      </c>
      <c r="B362" s="203">
        <f>'Stmt of Revs Exps'!$D$3</f>
        <v>0</v>
      </c>
      <c r="C362" s="204">
        <v>4.3</v>
      </c>
      <c r="D362" s="411">
        <v>4.3</v>
      </c>
      <c r="E362" s="415">
        <f>'FAA Form 127'!$E$30</f>
        <v>0</v>
      </c>
      <c r="F362" s="419" t="s">
        <v>6802</v>
      </c>
      <c r="G362" s="792" t="s">
        <v>1346</v>
      </c>
    </row>
    <row r="363" spans="1:7" x14ac:dyDescent="0.2">
      <c r="A363" s="786">
        <f>MID(Instructions!$B$1,3,4)*1</f>
        <v>2024</v>
      </c>
      <c r="B363" s="203">
        <f>'Stmt of Revs Exps'!$D$3</f>
        <v>0</v>
      </c>
      <c r="C363" s="204">
        <v>4.4000000000000004</v>
      </c>
      <c r="D363" s="411">
        <v>4.4000000000000004</v>
      </c>
      <c r="E363" s="415">
        <f>'FAA Form 127'!$E$31</f>
        <v>0</v>
      </c>
      <c r="F363" s="419" t="s">
        <v>6803</v>
      </c>
      <c r="G363" s="792" t="s">
        <v>1346</v>
      </c>
    </row>
    <row r="364" spans="1:7" x14ac:dyDescent="0.2">
      <c r="A364" s="786">
        <f>MID(Instructions!$B$1,3,4)*1</f>
        <v>2024</v>
      </c>
      <c r="B364" s="203">
        <f>'Stmt of Revs Exps'!$D$3</f>
        <v>0</v>
      </c>
      <c r="C364" s="204">
        <v>4.5</v>
      </c>
      <c r="D364" s="411">
        <v>4.5</v>
      </c>
      <c r="E364" s="415">
        <f>'FAA Form 127'!$E$32</f>
        <v>0</v>
      </c>
      <c r="F364" s="419" t="s">
        <v>6804</v>
      </c>
      <c r="G364" s="792" t="s">
        <v>1346</v>
      </c>
    </row>
    <row r="365" spans="1:7" x14ac:dyDescent="0.2">
      <c r="A365" s="786">
        <f>MID(Instructions!$B$1,3,4)*1</f>
        <v>2024</v>
      </c>
      <c r="B365" s="203">
        <f>'Stmt of Revs Exps'!$D$3</f>
        <v>0</v>
      </c>
      <c r="C365" s="204">
        <v>4.5999999999999996</v>
      </c>
      <c r="D365" s="411">
        <v>4.5999999999999996</v>
      </c>
      <c r="E365" s="415">
        <f>'FAA Form 127'!$E$33</f>
        <v>0</v>
      </c>
      <c r="F365" s="419" t="s">
        <v>1354</v>
      </c>
      <c r="G365" s="792" t="s">
        <v>1346</v>
      </c>
    </row>
    <row r="366" spans="1:7" x14ac:dyDescent="0.2">
      <c r="A366" s="786">
        <f>MID(Instructions!$B$1,3,4)*1</f>
        <v>2024</v>
      </c>
      <c r="B366" s="203">
        <f>'Stmt of Revs Exps'!$D$3</f>
        <v>0</v>
      </c>
      <c r="C366" s="204">
        <v>4.7</v>
      </c>
      <c r="D366" s="411">
        <v>4.7</v>
      </c>
      <c r="E366" s="415">
        <f>'FAA Form 127'!$E$34</f>
        <v>0</v>
      </c>
      <c r="F366" s="419" t="s">
        <v>6805</v>
      </c>
      <c r="G366" s="792" t="s">
        <v>1346</v>
      </c>
    </row>
    <row r="367" spans="1:7" x14ac:dyDescent="0.2">
      <c r="A367" s="786">
        <f>MID(Instructions!$B$1,3,4)*1</f>
        <v>2024</v>
      </c>
      <c r="B367" s="203">
        <f>'Stmt of Revs Exps'!$D$3</f>
        <v>0</v>
      </c>
      <c r="C367" s="204">
        <v>4.8</v>
      </c>
      <c r="D367" s="411">
        <v>4.8</v>
      </c>
      <c r="E367" s="415">
        <f>'FAA Form 127'!$E$35</f>
        <v>0</v>
      </c>
      <c r="F367" s="419" t="s">
        <v>6816</v>
      </c>
      <c r="G367" s="792" t="s">
        <v>1346</v>
      </c>
    </row>
    <row r="368" spans="1:7" x14ac:dyDescent="0.2">
      <c r="A368" s="786">
        <f>MID(Instructions!$B$1,3,4)*1</f>
        <v>2024</v>
      </c>
      <c r="B368" s="203">
        <f>'Stmt of Revs Exps'!$D$3</f>
        <v>0</v>
      </c>
      <c r="C368" s="204">
        <v>4.9000000000000004</v>
      </c>
      <c r="D368" s="411">
        <v>4.9000000000000004</v>
      </c>
      <c r="E368" s="415">
        <f>'FAA Form 127'!$E$36</f>
        <v>0</v>
      </c>
      <c r="F368" s="419" t="s">
        <v>6817</v>
      </c>
      <c r="G368" s="792" t="s">
        <v>1346</v>
      </c>
    </row>
    <row r="369" spans="1:7" x14ac:dyDescent="0.2">
      <c r="A369" s="786">
        <f>MID(Instructions!$B$1,3,4)*1</f>
        <v>2024</v>
      </c>
      <c r="B369" s="203">
        <f>'Stmt of Revs Exps'!$D$3</f>
        <v>0</v>
      </c>
      <c r="C369" s="204">
        <v>5</v>
      </c>
      <c r="D369" s="411">
        <v>5</v>
      </c>
      <c r="E369" s="415">
        <f>'FAA Form 127'!$E$38</f>
        <v>0</v>
      </c>
      <c r="F369" s="419" t="s">
        <v>6818</v>
      </c>
      <c r="G369" s="792" t="s">
        <v>1346</v>
      </c>
    </row>
    <row r="370" spans="1:7" x14ac:dyDescent="0.2">
      <c r="A370" s="786">
        <f>MID(Instructions!$B$1,3,4)*1</f>
        <v>2024</v>
      </c>
      <c r="B370" s="203">
        <f>'Stmt of Revs Exps'!$D$3</f>
        <v>0</v>
      </c>
      <c r="C370" s="204">
        <v>6.1</v>
      </c>
      <c r="D370" s="411">
        <v>6.1</v>
      </c>
      <c r="E370" s="415">
        <f>'FAA Form 127'!$E$41</f>
        <v>0</v>
      </c>
      <c r="F370" s="419" t="s">
        <v>1355</v>
      </c>
      <c r="G370" s="792" t="s">
        <v>1346</v>
      </c>
    </row>
    <row r="371" spans="1:7" x14ac:dyDescent="0.2">
      <c r="A371" s="786">
        <f>MID(Instructions!$B$1,3,4)*1</f>
        <v>2024</v>
      </c>
      <c r="B371" s="203">
        <f>'Stmt of Revs Exps'!$D$3</f>
        <v>0</v>
      </c>
      <c r="C371" s="204">
        <v>6.2</v>
      </c>
      <c r="D371" s="411">
        <v>6.2</v>
      </c>
      <c r="E371" s="415">
        <f>'FAA Form 127'!$E$42</f>
        <v>0</v>
      </c>
      <c r="F371" s="419" t="s">
        <v>6806</v>
      </c>
      <c r="G371" s="792" t="s">
        <v>1346</v>
      </c>
    </row>
    <row r="372" spans="1:7" x14ac:dyDescent="0.2">
      <c r="A372" s="786">
        <f>MID(Instructions!$B$1,3,4)*1</f>
        <v>2024</v>
      </c>
      <c r="B372" s="203">
        <f>'Stmt of Revs Exps'!$D$3</f>
        <v>0</v>
      </c>
      <c r="C372" s="204">
        <v>6.3</v>
      </c>
      <c r="D372" s="411">
        <v>6.3</v>
      </c>
      <c r="E372" s="415">
        <f>'FAA Form 127'!$E$43</f>
        <v>0</v>
      </c>
      <c r="F372" s="419" t="s">
        <v>6807</v>
      </c>
      <c r="G372" s="792" t="s">
        <v>1346</v>
      </c>
    </row>
    <row r="373" spans="1:7" x14ac:dyDescent="0.2">
      <c r="A373" s="786">
        <f>MID(Instructions!$B$1,3,4)*1</f>
        <v>2024</v>
      </c>
      <c r="B373" s="203">
        <f>'Stmt of Revs Exps'!$D$3</f>
        <v>0</v>
      </c>
      <c r="C373" s="204">
        <v>6.4</v>
      </c>
      <c r="D373" s="411">
        <v>6.4</v>
      </c>
      <c r="E373" s="415">
        <f>'FAA Form 127'!$E$44</f>
        <v>0</v>
      </c>
      <c r="F373" s="419" t="s">
        <v>6808</v>
      </c>
      <c r="G373" s="792" t="s">
        <v>1346</v>
      </c>
    </row>
    <row r="374" spans="1:7" x14ac:dyDescent="0.2">
      <c r="A374" s="786">
        <f>MID(Instructions!$B$1,3,4)*1</f>
        <v>2024</v>
      </c>
      <c r="B374" s="203">
        <f>'Stmt of Revs Exps'!$D$3</f>
        <v>0</v>
      </c>
      <c r="C374" s="204">
        <v>6.5</v>
      </c>
      <c r="D374" s="411">
        <v>6.5</v>
      </c>
      <c r="E374" s="415">
        <f>'FAA Form 127'!$E$45</f>
        <v>0</v>
      </c>
      <c r="F374" s="419" t="s">
        <v>6809</v>
      </c>
      <c r="G374" s="792" t="s">
        <v>1346</v>
      </c>
    </row>
    <row r="375" spans="1:7" x14ac:dyDescent="0.2">
      <c r="A375" s="786">
        <f>MID(Instructions!$B$1,3,4)*1</f>
        <v>2024</v>
      </c>
      <c r="B375" s="203">
        <f>'Stmt of Revs Exps'!$D$3</f>
        <v>0</v>
      </c>
      <c r="C375" s="204">
        <v>6.6</v>
      </c>
      <c r="D375" s="411">
        <v>6.6</v>
      </c>
      <c r="E375" s="415">
        <f>'FAA Form 127'!$E$46</f>
        <v>0</v>
      </c>
      <c r="F375" s="419" t="s">
        <v>6810</v>
      </c>
      <c r="G375" s="792" t="s">
        <v>1346</v>
      </c>
    </row>
    <row r="376" spans="1:7" x14ac:dyDescent="0.2">
      <c r="A376" s="786">
        <f>MID(Instructions!$B$1,3,4)*1</f>
        <v>2024</v>
      </c>
      <c r="B376" s="203">
        <f>'Stmt of Revs Exps'!$D$3</f>
        <v>0</v>
      </c>
      <c r="C376" s="204" t="s">
        <v>1080</v>
      </c>
      <c r="D376" s="411">
        <v>6.7</v>
      </c>
      <c r="E376" s="415">
        <f>'FAA Form 127'!$E$47</f>
        <v>0</v>
      </c>
      <c r="F376" s="419" t="s">
        <v>1356</v>
      </c>
      <c r="G376" s="792" t="s">
        <v>1346</v>
      </c>
    </row>
    <row r="377" spans="1:7" x14ac:dyDescent="0.2">
      <c r="A377" s="786">
        <f>MID(Instructions!$B$1,3,4)*1</f>
        <v>2024</v>
      </c>
      <c r="B377" s="203">
        <f>'Stmt of Revs Exps'!$D$3</f>
        <v>0</v>
      </c>
      <c r="C377" s="204" t="s">
        <v>661</v>
      </c>
      <c r="D377" s="411">
        <v>6.8</v>
      </c>
      <c r="E377" s="415">
        <f>'FAA Form 127'!$E$48</f>
        <v>0</v>
      </c>
      <c r="F377" s="419" t="s">
        <v>6811</v>
      </c>
      <c r="G377" s="792" t="s">
        <v>1346</v>
      </c>
    </row>
    <row r="378" spans="1:7" x14ac:dyDescent="0.2">
      <c r="A378" s="786">
        <f>MID(Instructions!$B$1,3,4)*1</f>
        <v>2024</v>
      </c>
      <c r="B378" s="203">
        <f>'Stmt of Revs Exps'!$D$3</f>
        <v>0</v>
      </c>
      <c r="C378" s="204" t="s">
        <v>1074</v>
      </c>
      <c r="D378" s="411">
        <v>6.9</v>
      </c>
      <c r="E378" s="415">
        <f>'FAA Form 127'!$E$49</f>
        <v>0</v>
      </c>
      <c r="F378" s="419" t="s">
        <v>6812</v>
      </c>
      <c r="G378" s="792" t="s">
        <v>1346</v>
      </c>
    </row>
    <row r="379" spans="1:7" x14ac:dyDescent="0.2">
      <c r="A379" s="786">
        <f>MID(Instructions!$B$1,3,4)*1</f>
        <v>2024</v>
      </c>
      <c r="B379" s="203">
        <f>'Stmt of Revs Exps'!$D$3</f>
        <v>0</v>
      </c>
      <c r="C379" s="204">
        <v>7</v>
      </c>
      <c r="D379" s="411">
        <v>7</v>
      </c>
      <c r="E379" s="415">
        <f>'FAA Form 127'!$E$51</f>
        <v>0</v>
      </c>
      <c r="F379" s="419" t="s">
        <v>6819</v>
      </c>
      <c r="G379" s="792" t="s">
        <v>1346</v>
      </c>
    </row>
    <row r="380" spans="1:7" x14ac:dyDescent="0.2">
      <c r="A380" s="786">
        <f>MID(Instructions!$B$1,3,4)*1</f>
        <v>2024</v>
      </c>
      <c r="B380" s="203">
        <f>'Stmt of Revs Exps'!$D$3</f>
        <v>0</v>
      </c>
      <c r="C380" s="204">
        <v>8.1</v>
      </c>
      <c r="D380" s="411">
        <v>8.1</v>
      </c>
      <c r="E380" s="415">
        <f>'FAA Form 127'!$L$7</f>
        <v>0</v>
      </c>
      <c r="F380" s="419" t="s">
        <v>6820</v>
      </c>
      <c r="G380" s="792" t="s">
        <v>1346</v>
      </c>
    </row>
    <row r="381" spans="1:7" x14ac:dyDescent="0.2">
      <c r="A381" s="786">
        <f>MID(Instructions!$B$1,3,4)*1</f>
        <v>2024</v>
      </c>
      <c r="B381" s="203">
        <f>'Stmt of Revs Exps'!$D$3</f>
        <v>0</v>
      </c>
      <c r="C381" s="204">
        <v>8.1999999999999993</v>
      </c>
      <c r="D381" s="411">
        <v>8.1999999999999993</v>
      </c>
      <c r="E381" s="415">
        <f>'FAA Form 127'!$L$8</f>
        <v>0</v>
      </c>
      <c r="F381" s="419" t="s">
        <v>6821</v>
      </c>
      <c r="G381" s="792" t="s">
        <v>1346</v>
      </c>
    </row>
    <row r="382" spans="1:7" x14ac:dyDescent="0.2">
      <c r="A382" s="786">
        <f>MID(Instructions!$B$1,3,4)*1</f>
        <v>2024</v>
      </c>
      <c r="B382" s="203">
        <f>'Stmt of Revs Exps'!$D$3</f>
        <v>0</v>
      </c>
      <c r="C382" s="204">
        <v>8.3000000000000007</v>
      </c>
      <c r="D382" s="411">
        <v>8.3000000000000007</v>
      </c>
      <c r="E382" s="415">
        <f>'FAA Form 127'!$L$9</f>
        <v>0</v>
      </c>
      <c r="F382" s="419" t="s">
        <v>6822</v>
      </c>
      <c r="G382" s="792" t="s">
        <v>1346</v>
      </c>
    </row>
    <row r="383" spans="1:7" x14ac:dyDescent="0.2">
      <c r="A383" s="786">
        <f>MID(Instructions!$B$1,3,4)*1</f>
        <v>2024</v>
      </c>
      <c r="B383" s="203">
        <f>'Stmt of Revs Exps'!$D$3</f>
        <v>0</v>
      </c>
      <c r="C383" s="204">
        <v>8.4</v>
      </c>
      <c r="D383" s="411">
        <v>8.4</v>
      </c>
      <c r="E383" s="415">
        <f>'FAA Form 127'!$L$10</f>
        <v>0</v>
      </c>
      <c r="F383" s="419" t="s">
        <v>6823</v>
      </c>
      <c r="G383" s="792" t="s">
        <v>1346</v>
      </c>
    </row>
    <row r="384" spans="1:7" x14ac:dyDescent="0.2">
      <c r="A384" s="786">
        <f>MID(Instructions!$B$1,3,4)*1</f>
        <v>2024</v>
      </c>
      <c r="B384" s="203">
        <f>'Stmt of Revs Exps'!$D$3</f>
        <v>0</v>
      </c>
      <c r="C384" s="204">
        <v>8.5</v>
      </c>
      <c r="D384" s="411">
        <v>8.5</v>
      </c>
      <c r="E384" s="415">
        <f>'FAA Form 127'!$L$11</f>
        <v>0</v>
      </c>
      <c r="F384" s="419" t="s">
        <v>6824</v>
      </c>
      <c r="G384" s="792" t="s">
        <v>1346</v>
      </c>
    </row>
    <row r="385" spans="1:7" x14ac:dyDescent="0.2">
      <c r="A385" s="786">
        <f>MID(Instructions!$B$1,3,4)*1</f>
        <v>2024</v>
      </c>
      <c r="B385" s="203">
        <f>'Stmt of Revs Exps'!$D$3</f>
        <v>0</v>
      </c>
      <c r="C385" s="204">
        <v>8.6</v>
      </c>
      <c r="D385" s="411">
        <v>8.6</v>
      </c>
      <c r="E385" s="415">
        <f>'FAA Form 127'!$L$12</f>
        <v>0</v>
      </c>
      <c r="F385" s="419" t="s">
        <v>6825</v>
      </c>
      <c r="G385" s="792" t="s">
        <v>1346</v>
      </c>
    </row>
    <row r="386" spans="1:7" x14ac:dyDescent="0.2">
      <c r="A386" s="786">
        <f>MID(Instructions!$B$1,3,4)*1</f>
        <v>2024</v>
      </c>
      <c r="B386" s="203">
        <f>'Stmt of Revs Exps'!$D$3</f>
        <v>0</v>
      </c>
      <c r="C386" s="204">
        <v>8.6999999999999993</v>
      </c>
      <c r="D386" s="411">
        <v>8.6999999999999993</v>
      </c>
      <c r="E386" s="415">
        <f>'FAA Form 127'!$L$13</f>
        <v>0</v>
      </c>
      <c r="F386" s="419" t="s">
        <v>6826</v>
      </c>
      <c r="G386" s="792" t="s">
        <v>1346</v>
      </c>
    </row>
    <row r="387" spans="1:7" x14ac:dyDescent="0.2">
      <c r="A387" s="786">
        <f>MID(Instructions!$B$1,3,4)*1</f>
        <v>2024</v>
      </c>
      <c r="B387" s="203">
        <f>'Stmt of Revs Exps'!$D$3</f>
        <v>0</v>
      </c>
      <c r="C387" s="204">
        <v>8.8000000000000007</v>
      </c>
      <c r="D387" s="411">
        <v>8.8000000000000007</v>
      </c>
      <c r="E387" s="415">
        <f>'FAA Form 127'!$L$14</f>
        <v>0</v>
      </c>
      <c r="F387" s="419" t="s">
        <v>6827</v>
      </c>
      <c r="G387" s="792" t="s">
        <v>1346</v>
      </c>
    </row>
    <row r="388" spans="1:7" x14ac:dyDescent="0.2">
      <c r="A388" s="786">
        <f>MID(Instructions!$B$1,3,4)*1</f>
        <v>2024</v>
      </c>
      <c r="B388" s="203">
        <f>'Stmt of Revs Exps'!$D$3</f>
        <v>0</v>
      </c>
      <c r="C388" s="204">
        <v>9.1</v>
      </c>
      <c r="D388" s="411">
        <v>9.1</v>
      </c>
      <c r="E388" s="415">
        <f>'FAA Form 127'!$L$17</f>
        <v>0</v>
      </c>
      <c r="F388" s="419" t="s">
        <v>6828</v>
      </c>
      <c r="G388" s="792" t="s">
        <v>1346</v>
      </c>
    </row>
    <row r="389" spans="1:7" x14ac:dyDescent="0.2">
      <c r="A389" s="786">
        <f>MID(Instructions!$B$1,3,4)*1</f>
        <v>2024</v>
      </c>
      <c r="B389" s="203">
        <f>'Stmt of Revs Exps'!$D$3</f>
        <v>0</v>
      </c>
      <c r="C389" s="204">
        <v>9.1999999999999993</v>
      </c>
      <c r="D389" s="411">
        <v>9.1999999999999993</v>
      </c>
      <c r="E389" s="415">
        <f>'FAA Form 127'!$L$18</f>
        <v>0</v>
      </c>
      <c r="F389" s="419" t="s">
        <v>6830</v>
      </c>
      <c r="G389" s="792" t="s">
        <v>1346</v>
      </c>
    </row>
    <row r="390" spans="1:7" x14ac:dyDescent="0.2">
      <c r="A390" s="786">
        <f>MID(Instructions!$B$1,3,4)*1</f>
        <v>2024</v>
      </c>
      <c r="B390" s="203">
        <f>'Stmt of Revs Exps'!$D$3</f>
        <v>0</v>
      </c>
      <c r="C390" s="204">
        <v>9.3000000000000007</v>
      </c>
      <c r="D390" s="411">
        <v>9.3000000000000007</v>
      </c>
      <c r="E390" s="415">
        <f>'FAA Form 127'!$L$19</f>
        <v>0</v>
      </c>
      <c r="F390" s="419" t="s">
        <v>6840</v>
      </c>
      <c r="G390" s="792" t="s">
        <v>1346</v>
      </c>
    </row>
    <row r="391" spans="1:7" x14ac:dyDescent="0.2">
      <c r="A391" s="786">
        <f>MID(Instructions!$B$1,3,4)*1</f>
        <v>2024</v>
      </c>
      <c r="B391" s="203">
        <f>'Stmt of Revs Exps'!$D$3</f>
        <v>0</v>
      </c>
      <c r="C391" s="204">
        <v>10.1</v>
      </c>
      <c r="D391" s="411">
        <v>10.1</v>
      </c>
      <c r="E391" s="415">
        <f>'FAA Form 127'!$L$22</f>
        <v>0</v>
      </c>
      <c r="F391" s="419" t="s">
        <v>6829</v>
      </c>
      <c r="G391" s="792" t="s">
        <v>1346</v>
      </c>
    </row>
    <row r="392" spans="1:7" x14ac:dyDescent="0.2">
      <c r="A392" s="786">
        <f>MID(Instructions!$B$1,3,4)*1</f>
        <v>2024</v>
      </c>
      <c r="B392" s="203">
        <f>'Stmt of Revs Exps'!$D$3</f>
        <v>0</v>
      </c>
      <c r="C392" s="204">
        <v>10.199999999999999</v>
      </c>
      <c r="D392" s="411">
        <v>10.199999999999999</v>
      </c>
      <c r="E392" s="415">
        <f>'FAA Form 127'!$L$23</f>
        <v>0</v>
      </c>
      <c r="F392" s="419" t="s">
        <v>6831</v>
      </c>
      <c r="G392" s="792" t="s">
        <v>1346</v>
      </c>
    </row>
    <row r="393" spans="1:7" x14ac:dyDescent="0.2">
      <c r="A393" s="786">
        <f>MID(Instructions!$B$1,3,4)*1</f>
        <v>2024</v>
      </c>
      <c r="B393" s="203">
        <f>'Stmt of Revs Exps'!$D$3</f>
        <v>0</v>
      </c>
      <c r="C393" s="204">
        <v>10.3</v>
      </c>
      <c r="D393" s="411">
        <v>10.3</v>
      </c>
      <c r="E393" s="415">
        <f>'FAA Form 127'!$L$24</f>
        <v>0</v>
      </c>
      <c r="F393" s="419" t="s">
        <v>6832</v>
      </c>
      <c r="G393" s="792" t="s">
        <v>1346</v>
      </c>
    </row>
    <row r="394" spans="1:7" x14ac:dyDescent="0.2">
      <c r="A394" s="786">
        <f>MID(Instructions!$B$1,3,4)*1</f>
        <v>2024</v>
      </c>
      <c r="B394" s="203">
        <f>'Stmt of Revs Exps'!$D$3</f>
        <v>0</v>
      </c>
      <c r="C394" s="204">
        <v>10.4</v>
      </c>
      <c r="D394" s="411">
        <v>10.4</v>
      </c>
      <c r="E394" s="414">
        <f>'FAA Form 127'!$L$25</f>
        <v>0</v>
      </c>
      <c r="F394" s="419" t="s">
        <v>6833</v>
      </c>
      <c r="G394" s="792" t="s">
        <v>1346</v>
      </c>
    </row>
    <row r="395" spans="1:7" x14ac:dyDescent="0.2">
      <c r="A395" s="786">
        <f>MID(Instructions!$B$1,3,4)*1</f>
        <v>2024</v>
      </c>
      <c r="B395" s="203">
        <f>'Stmt of Revs Exps'!$D$3</f>
        <v>0</v>
      </c>
      <c r="C395" s="204">
        <v>10.5</v>
      </c>
      <c r="D395" s="411">
        <v>10.5</v>
      </c>
      <c r="E395" s="415">
        <f>'FAA Form 127'!$L$26</f>
        <v>0</v>
      </c>
      <c r="F395" s="419" t="s">
        <v>6834</v>
      </c>
      <c r="G395" s="792" t="s">
        <v>1346</v>
      </c>
    </row>
    <row r="396" spans="1:7" x14ac:dyDescent="0.2">
      <c r="A396" s="786">
        <f>MID(Instructions!$B$1,3,4)*1</f>
        <v>2024</v>
      </c>
      <c r="B396" s="203">
        <f>'Stmt of Revs Exps'!$D$3</f>
        <v>0</v>
      </c>
      <c r="C396" s="204">
        <v>10.6</v>
      </c>
      <c r="D396" s="411">
        <v>10.6</v>
      </c>
      <c r="E396" s="415">
        <f>'FAA Form 127'!$L$27</f>
        <v>0</v>
      </c>
      <c r="F396" s="419" t="s">
        <v>6835</v>
      </c>
      <c r="G396" s="792" t="s">
        <v>1346</v>
      </c>
    </row>
    <row r="397" spans="1:7" x14ac:dyDescent="0.2">
      <c r="A397" s="786">
        <f>MID(Instructions!$B$1,3,4)*1</f>
        <v>2024</v>
      </c>
      <c r="B397" s="203">
        <f>'Stmt of Revs Exps'!$D$3</f>
        <v>0</v>
      </c>
      <c r="C397" s="204">
        <v>11.1</v>
      </c>
      <c r="D397" s="411">
        <v>11.1</v>
      </c>
      <c r="E397" s="415">
        <f>'FAA Form 127'!$L$30</f>
        <v>0</v>
      </c>
      <c r="F397" s="419" t="s">
        <v>1357</v>
      </c>
      <c r="G397" s="792" t="s">
        <v>1346</v>
      </c>
    </row>
    <row r="398" spans="1:7" x14ac:dyDescent="0.2">
      <c r="A398" s="786">
        <f>MID(Instructions!$B$1,3,4)*1</f>
        <v>2024</v>
      </c>
      <c r="B398" s="203">
        <f>'Stmt of Revs Exps'!$D$3</f>
        <v>0</v>
      </c>
      <c r="C398" s="204">
        <v>11.2</v>
      </c>
      <c r="D398" s="411">
        <v>11.2</v>
      </c>
      <c r="E398" s="415">
        <f>'FAA Form 127'!$L$31</f>
        <v>0</v>
      </c>
      <c r="F398" s="419" t="s">
        <v>6836</v>
      </c>
      <c r="G398" s="792" t="s">
        <v>1346</v>
      </c>
    </row>
    <row r="399" spans="1:7" x14ac:dyDescent="0.2">
      <c r="A399" s="786">
        <f>MID(Instructions!$B$1,3,4)*1</f>
        <v>2024</v>
      </c>
      <c r="B399" s="203">
        <f>'Stmt of Revs Exps'!$D$3</f>
        <v>0</v>
      </c>
      <c r="C399" s="204">
        <v>11.3</v>
      </c>
      <c r="D399" s="411">
        <v>11.3</v>
      </c>
      <c r="E399" s="415">
        <f>'FAA Form 127'!$L$32</f>
        <v>0</v>
      </c>
      <c r="F399" s="419" t="s">
        <v>6837</v>
      </c>
      <c r="G399" s="792" t="s">
        <v>1346</v>
      </c>
    </row>
    <row r="400" spans="1:7" x14ac:dyDescent="0.2">
      <c r="A400" s="786">
        <f>MID(Instructions!$B$1,3,4)*1</f>
        <v>2024</v>
      </c>
      <c r="B400" s="203">
        <f>'Stmt of Revs Exps'!$D$3</f>
        <v>0</v>
      </c>
      <c r="C400" s="204">
        <v>11.4</v>
      </c>
      <c r="D400" s="411">
        <v>11.4</v>
      </c>
      <c r="E400" s="415">
        <f>'FAA Form 127'!$L$33</f>
        <v>0</v>
      </c>
      <c r="F400" s="419" t="s">
        <v>6838</v>
      </c>
      <c r="G400" s="792" t="s">
        <v>1346</v>
      </c>
    </row>
    <row r="401" spans="1:7" x14ac:dyDescent="0.2">
      <c r="A401" s="786">
        <f>MID(Instructions!$B$1,3,4)*1</f>
        <v>2024</v>
      </c>
      <c r="B401" s="203">
        <f>'Stmt of Revs Exps'!$D$3</f>
        <v>0</v>
      </c>
      <c r="C401" s="204">
        <v>12.1</v>
      </c>
      <c r="D401" s="411">
        <v>12.1</v>
      </c>
      <c r="E401" s="415">
        <f>'FAA Form 127'!$L$36</f>
        <v>0</v>
      </c>
      <c r="F401" s="419" t="s">
        <v>6839</v>
      </c>
      <c r="G401" s="792" t="s">
        <v>1346</v>
      </c>
    </row>
    <row r="402" spans="1:7" x14ac:dyDescent="0.2">
      <c r="A402" s="786">
        <f>MID(Instructions!$B$1,3,4)*1</f>
        <v>2024</v>
      </c>
      <c r="B402" s="203">
        <f>'Stmt of Revs Exps'!$D$3</f>
        <v>0</v>
      </c>
      <c r="C402" s="204">
        <v>12.2</v>
      </c>
      <c r="D402" s="411">
        <v>12.2</v>
      </c>
      <c r="E402" s="415">
        <f>'FAA Form 127'!$L$37</f>
        <v>0</v>
      </c>
      <c r="F402" s="419" t="s">
        <v>6841</v>
      </c>
      <c r="G402" s="792" t="s">
        <v>1346</v>
      </c>
    </row>
    <row r="403" spans="1:7" x14ac:dyDescent="0.2">
      <c r="A403" s="786">
        <f>MID(Instructions!$B$1,3,4)*1</f>
        <v>2024</v>
      </c>
      <c r="B403" s="203">
        <f>'Stmt of Revs Exps'!$D$3</f>
        <v>0</v>
      </c>
      <c r="C403" s="204">
        <v>12.3</v>
      </c>
      <c r="D403" s="411">
        <v>12.3</v>
      </c>
      <c r="E403" s="415">
        <f>'FAA Form 127'!$L$38</f>
        <v>0</v>
      </c>
      <c r="F403" s="419" t="s">
        <v>6842</v>
      </c>
      <c r="G403" s="792" t="s">
        <v>1346</v>
      </c>
    </row>
    <row r="404" spans="1:7" x14ac:dyDescent="0.2">
      <c r="A404" s="786">
        <f>MID(Instructions!$B$1,3,4)*1</f>
        <v>2024</v>
      </c>
      <c r="B404" s="203">
        <f>'Stmt of Revs Exps'!$D$3</f>
        <v>0</v>
      </c>
      <c r="C404" s="204">
        <v>13</v>
      </c>
      <c r="D404" s="411">
        <v>13</v>
      </c>
      <c r="E404" s="415">
        <f>'FAA Form 127'!$L$40</f>
        <v>0</v>
      </c>
      <c r="F404" s="419" t="s">
        <v>6843</v>
      </c>
      <c r="G404" s="792" t="s">
        <v>1346</v>
      </c>
    </row>
    <row r="405" spans="1:7" x14ac:dyDescent="0.2">
      <c r="A405" s="786">
        <f>MID(Instructions!$B$1,3,4)*1</f>
        <v>2024</v>
      </c>
      <c r="B405" s="203">
        <f>'Stmt of Revs Exps'!$D$3</f>
        <v>0</v>
      </c>
      <c r="C405" s="204">
        <v>14.1</v>
      </c>
      <c r="D405" s="411">
        <v>14.1</v>
      </c>
      <c r="E405" s="415">
        <f>'FAA Form 127'!$L$43</f>
        <v>0</v>
      </c>
      <c r="F405" s="419" t="s">
        <v>6844</v>
      </c>
      <c r="G405" s="792" t="s">
        <v>1346</v>
      </c>
    </row>
    <row r="406" spans="1:7" x14ac:dyDescent="0.2">
      <c r="A406" s="786">
        <f>MID(Instructions!$B$1,3,4)*1</f>
        <v>2024</v>
      </c>
      <c r="B406" s="203">
        <f>'Stmt of Revs Exps'!$D$3</f>
        <v>0</v>
      </c>
      <c r="C406" s="204">
        <v>14.2</v>
      </c>
      <c r="D406" s="411">
        <v>14.2</v>
      </c>
      <c r="E406" s="415">
        <f>'FAA Form 127'!$L$44</f>
        <v>0</v>
      </c>
      <c r="F406" s="419" t="s">
        <v>1358</v>
      </c>
      <c r="G406" s="792" t="s">
        <v>1346</v>
      </c>
    </row>
    <row r="407" spans="1:7" x14ac:dyDescent="0.2">
      <c r="A407" s="786">
        <f>MID(Instructions!$B$1,3,4)*1</f>
        <v>2024</v>
      </c>
      <c r="B407" s="203">
        <f>'Stmt of Revs Exps'!$D$3</f>
        <v>0</v>
      </c>
      <c r="C407" s="204">
        <v>15.1</v>
      </c>
      <c r="D407" s="411">
        <v>15.1</v>
      </c>
      <c r="E407" s="415">
        <f>'FAA Form 127'!$L$47</f>
        <v>0</v>
      </c>
      <c r="F407" s="419" t="s">
        <v>1359</v>
      </c>
      <c r="G407" s="792" t="s">
        <v>1346</v>
      </c>
    </row>
    <row r="408" spans="1:7" x14ac:dyDescent="0.2">
      <c r="A408" s="786">
        <f>MID(Instructions!$B$1,3,4)*1</f>
        <v>2024</v>
      </c>
      <c r="B408" s="203">
        <f>'Stmt of Revs Exps'!$D$3</f>
        <v>0</v>
      </c>
      <c r="C408" s="204">
        <v>15.2</v>
      </c>
      <c r="D408" s="411">
        <v>15.2</v>
      </c>
      <c r="E408" s="415">
        <f>'FAA Form 127'!$L$48</f>
        <v>0</v>
      </c>
      <c r="F408" s="419" t="s">
        <v>1360</v>
      </c>
      <c r="G408" s="792" t="s">
        <v>1346</v>
      </c>
    </row>
    <row r="409" spans="1:7" x14ac:dyDescent="0.2">
      <c r="A409" s="786">
        <f>MID(Instructions!$B$1,3,4)*1</f>
        <v>2024</v>
      </c>
      <c r="B409" s="203">
        <f>'Stmt of Revs Exps'!$D$3</f>
        <v>0</v>
      </c>
      <c r="C409" s="204">
        <v>16.100000000000001</v>
      </c>
      <c r="D409" s="411">
        <v>16.100000000000001</v>
      </c>
      <c r="E409" s="415">
        <f>'FAA Form 127'!$L$51</f>
        <v>0</v>
      </c>
      <c r="F409" s="419" t="s">
        <v>1361</v>
      </c>
      <c r="G409" s="792" t="s">
        <v>1346</v>
      </c>
    </row>
    <row r="410" spans="1:7" x14ac:dyDescent="0.2">
      <c r="A410" s="786">
        <f>MID(Instructions!$B$1,3,4)*1</f>
        <v>2024</v>
      </c>
      <c r="B410" s="203">
        <f>'Stmt of Revs Exps'!$D$3</f>
        <v>0</v>
      </c>
      <c r="C410" s="204">
        <v>16.2</v>
      </c>
      <c r="D410" s="411">
        <v>16.2</v>
      </c>
      <c r="E410" s="415">
        <f>'FAA Form 127'!$L$52</f>
        <v>0</v>
      </c>
      <c r="F410" s="419" t="s">
        <v>1362</v>
      </c>
      <c r="G410" s="792" t="s">
        <v>1346</v>
      </c>
    </row>
    <row r="411" spans="1:7" x14ac:dyDescent="0.2">
      <c r="A411" s="786">
        <f>MID(Instructions!$B$1,3,4)*1</f>
        <v>2024</v>
      </c>
      <c r="B411" s="203">
        <f>'Stmt of Revs Exps'!$D$3</f>
        <v>0</v>
      </c>
      <c r="C411" s="204">
        <v>16.3</v>
      </c>
      <c r="D411" s="411">
        <v>16.3</v>
      </c>
      <c r="E411" s="415">
        <f>'FAA Form 127'!$L$53</f>
        <v>0</v>
      </c>
      <c r="F411" s="419" t="s">
        <v>1363</v>
      </c>
      <c r="G411" s="792" t="s">
        <v>1346</v>
      </c>
    </row>
    <row r="412" spans="1:7" x14ac:dyDescent="0.2">
      <c r="A412" s="786">
        <f>MID(Instructions!$B$1,3,4)*1</f>
        <v>2024</v>
      </c>
      <c r="B412" s="203">
        <f>'Stmt of Revs Exps'!$D$3</f>
        <v>0</v>
      </c>
      <c r="C412" s="204">
        <v>16.399999999999999</v>
      </c>
      <c r="D412" s="411">
        <v>16.399999999999999</v>
      </c>
      <c r="E412" s="415">
        <f>'FAA Form 127'!$L$54</f>
        <v>0</v>
      </c>
      <c r="F412" s="419" t="s">
        <v>1364</v>
      </c>
      <c r="G412" s="792" t="s">
        <v>1346</v>
      </c>
    </row>
    <row r="413" spans="1:7" x14ac:dyDescent="0.2">
      <c r="A413" s="786">
        <f>MID(Instructions!$B$1,3,4)*1</f>
        <v>2024</v>
      </c>
      <c r="B413" s="203">
        <f>'Stmt of Revs Exps'!$D$3</f>
        <v>0</v>
      </c>
      <c r="C413" s="204">
        <v>16.5</v>
      </c>
      <c r="D413" s="411">
        <v>16.5</v>
      </c>
      <c r="E413" s="415" t="e">
        <f>'FAA Form 127'!$L$55</f>
        <v>#DIV/0!</v>
      </c>
      <c r="F413" s="419" t="s">
        <v>1365</v>
      </c>
      <c r="G413" s="792" t="s">
        <v>1346</v>
      </c>
    </row>
    <row r="414" spans="1:7" x14ac:dyDescent="0.2">
      <c r="A414" s="786">
        <f>MID(Instructions!$B$1,3,4)*1</f>
        <v>2024</v>
      </c>
      <c r="B414" s="203">
        <f>'Stmt of Revs Exps'!$D$3</f>
        <v>0</v>
      </c>
      <c r="C414" s="204">
        <v>16.600000000000001</v>
      </c>
      <c r="D414" s="411">
        <v>16.600000000000001</v>
      </c>
      <c r="E414" s="415">
        <f>'FAA Form 127'!$L$56</f>
        <v>0</v>
      </c>
      <c r="F414" s="419" t="s">
        <v>1366</v>
      </c>
      <c r="G414" s="792" t="s">
        <v>1346</v>
      </c>
    </row>
    <row r="415" spans="1:7" x14ac:dyDescent="0.2">
      <c r="A415" s="786">
        <f>MID(Instructions!$B$1,3,4)*1</f>
        <v>2024</v>
      </c>
      <c r="B415" s="203">
        <f>'Stmt of Revs Exps'!$D$3</f>
        <v>0</v>
      </c>
      <c r="C415" s="204">
        <v>16.7</v>
      </c>
      <c r="D415" s="411">
        <v>16.7</v>
      </c>
      <c r="E415" s="415">
        <f>'FAA Form 127'!$L$57</f>
        <v>0</v>
      </c>
      <c r="F415" s="419" t="s">
        <v>1367</v>
      </c>
      <c r="G415" s="792" t="s">
        <v>1346</v>
      </c>
    </row>
    <row r="416" spans="1:7" x14ac:dyDescent="0.2">
      <c r="A416" s="786">
        <f>MID(Instructions!$B$1,3,4)*1</f>
        <v>2024</v>
      </c>
      <c r="B416" s="203">
        <f>'Stmt of Revs Exps'!$D$3</f>
        <v>0</v>
      </c>
      <c r="C416" s="204">
        <v>16.8</v>
      </c>
      <c r="D416" s="411">
        <v>16.8</v>
      </c>
      <c r="E416" s="415">
        <f>'FAA Form 127'!$L$58</f>
        <v>0</v>
      </c>
      <c r="F416" s="419" t="s">
        <v>1368</v>
      </c>
      <c r="G416" s="792" t="s">
        <v>1346</v>
      </c>
    </row>
    <row r="417" spans="1:7" x14ac:dyDescent="0.2">
      <c r="A417" s="786">
        <f>MID(Instructions!$B$1,3,4)*1</f>
        <v>2024</v>
      </c>
      <c r="B417" s="203">
        <f>'Stmt of Revs Exps'!$D$3</f>
        <v>0</v>
      </c>
      <c r="C417" s="204">
        <v>16.899999999999999</v>
      </c>
      <c r="D417" s="411">
        <v>16.899999999999999</v>
      </c>
      <c r="E417" s="415">
        <f>'FAA Form 127'!$L$59</f>
        <v>0</v>
      </c>
      <c r="F417" s="419" t="s">
        <v>1369</v>
      </c>
      <c r="G417" s="792" t="s">
        <v>1346</v>
      </c>
    </row>
    <row r="418" spans="1:7" x14ac:dyDescent="0.2">
      <c r="A418" s="786">
        <f>MID(Instructions!$B$1,3,4)*1</f>
        <v>2024</v>
      </c>
      <c r="B418" s="203">
        <f>'Stmt of Revs Exps'!$D$3</f>
        <v>0</v>
      </c>
      <c r="C418" s="204" t="s">
        <v>861</v>
      </c>
      <c r="D418" s="411" t="s">
        <v>861</v>
      </c>
      <c r="E418" s="415">
        <f>'FAA Form 127'!$L$60</f>
        <v>0</v>
      </c>
      <c r="F418" s="419" t="s">
        <v>1370</v>
      </c>
      <c r="G418" s="792" t="s">
        <v>1346</v>
      </c>
    </row>
    <row r="419" spans="1:7" x14ac:dyDescent="0.2">
      <c r="A419" s="786">
        <f>MID(Instructions!$B$1,3,4)*1</f>
        <v>2024</v>
      </c>
      <c r="B419" s="203">
        <f>'Stmt of Revs Exps'!$D$3</f>
        <v>0</v>
      </c>
      <c r="C419" s="205" t="s">
        <v>154</v>
      </c>
      <c r="D419" s="411" t="s">
        <v>154</v>
      </c>
      <c r="E419" s="415">
        <f>'Stmt of Revs Exps'!$D$14</f>
        <v>0</v>
      </c>
      <c r="F419" s="419" t="s">
        <v>1371</v>
      </c>
      <c r="G419" s="412" t="s">
        <v>1347</v>
      </c>
    </row>
    <row r="420" spans="1:7" x14ac:dyDescent="0.2">
      <c r="A420" s="786">
        <f>MID(Instructions!$B$1,3,4)*1</f>
        <v>2024</v>
      </c>
      <c r="B420" s="203">
        <f>'Stmt of Revs Exps'!$D$3</f>
        <v>0</v>
      </c>
      <c r="C420" s="205" t="s">
        <v>155</v>
      </c>
      <c r="D420" s="411" t="s">
        <v>155</v>
      </c>
      <c r="E420" s="415">
        <f>'Stmt of Revs Exps'!$D$15</f>
        <v>0</v>
      </c>
      <c r="F420" s="419" t="s">
        <v>1372</v>
      </c>
      <c r="G420" s="412" t="s">
        <v>1347</v>
      </c>
    </row>
    <row r="421" spans="1:7" x14ac:dyDescent="0.2">
      <c r="A421" s="786">
        <f>MID(Instructions!$B$1,3,4)*1</f>
        <v>2024</v>
      </c>
      <c r="B421" s="203">
        <f>'Stmt of Revs Exps'!$D$3</f>
        <v>0</v>
      </c>
      <c r="C421" s="205" t="s">
        <v>156</v>
      </c>
      <c r="D421" s="411" t="s">
        <v>156</v>
      </c>
      <c r="E421" s="415">
        <f>'Stmt of Revs Exps'!$D$16</f>
        <v>0</v>
      </c>
      <c r="F421" s="419" t="s">
        <v>1373</v>
      </c>
      <c r="G421" s="412" t="s">
        <v>1347</v>
      </c>
    </row>
    <row r="422" spans="1:7" x14ac:dyDescent="0.2">
      <c r="A422" s="786">
        <f>MID(Instructions!$B$1,3,4)*1</f>
        <v>2024</v>
      </c>
      <c r="B422" s="203">
        <f>'Stmt of Revs Exps'!$D$3</f>
        <v>0</v>
      </c>
      <c r="C422" s="205" t="s">
        <v>157</v>
      </c>
      <c r="D422" s="411" t="s">
        <v>157</v>
      </c>
      <c r="E422" s="415">
        <f>'Stmt of Revs Exps'!$D$17</f>
        <v>0</v>
      </c>
      <c r="F422" s="419" t="s">
        <v>6873</v>
      </c>
      <c r="G422" s="412" t="s">
        <v>1347</v>
      </c>
    </row>
    <row r="423" spans="1:7" x14ac:dyDescent="0.2">
      <c r="A423" s="786">
        <f>MID(Instructions!$B$1,3,4)*1</f>
        <v>2024</v>
      </c>
      <c r="B423" s="203">
        <f>'Stmt of Revs Exps'!$D$3</f>
        <v>0</v>
      </c>
      <c r="C423" s="205" t="s">
        <v>159</v>
      </c>
      <c r="D423" s="411" t="s">
        <v>159</v>
      </c>
      <c r="E423" s="415">
        <f>'Stmt of Revs Exps'!$D$19</f>
        <v>0</v>
      </c>
      <c r="F423" s="419" t="s">
        <v>1374</v>
      </c>
      <c r="G423" s="412" t="s">
        <v>1347</v>
      </c>
    </row>
    <row r="424" spans="1:7" x14ac:dyDescent="0.2">
      <c r="A424" s="786">
        <f>MID(Instructions!$B$1,3,4)*1</f>
        <v>2024</v>
      </c>
      <c r="B424" s="203">
        <f>'Stmt of Revs Exps'!$D$3</f>
        <v>0</v>
      </c>
      <c r="C424" s="205" t="s">
        <v>843</v>
      </c>
      <c r="D424" s="411" t="s">
        <v>843</v>
      </c>
      <c r="E424" s="415">
        <f>'Stmt of Revs Exps'!$D$22</f>
        <v>0</v>
      </c>
      <c r="F424" s="419" t="s">
        <v>1375</v>
      </c>
      <c r="G424" s="412" t="s">
        <v>1347</v>
      </c>
    </row>
    <row r="425" spans="1:7" x14ac:dyDescent="0.2">
      <c r="A425" s="786">
        <f>MID(Instructions!$B$1,3,4)*1</f>
        <v>2024</v>
      </c>
      <c r="B425" s="203">
        <f>'Stmt of Revs Exps'!$D$3</f>
        <v>0</v>
      </c>
      <c r="C425" s="205" t="s">
        <v>844</v>
      </c>
      <c r="D425" s="411" t="s">
        <v>844</v>
      </c>
      <c r="E425" s="415">
        <f>'Stmt of Revs Exps'!$D$23</f>
        <v>0</v>
      </c>
      <c r="F425" s="419" t="s">
        <v>1376</v>
      </c>
      <c r="G425" s="412" t="s">
        <v>1347</v>
      </c>
    </row>
    <row r="426" spans="1:7" x14ac:dyDescent="0.2">
      <c r="A426" s="786">
        <f>MID(Instructions!$B$1,3,4)*1</f>
        <v>2024</v>
      </c>
      <c r="B426" s="203">
        <f>'Stmt of Revs Exps'!$D$3</f>
        <v>0</v>
      </c>
      <c r="C426" s="205" t="s">
        <v>845</v>
      </c>
      <c r="D426" s="411" t="s">
        <v>845</v>
      </c>
      <c r="E426" s="415">
        <f>'Stmt of Revs Exps'!$D$24</f>
        <v>0</v>
      </c>
      <c r="F426" s="419" t="s">
        <v>1377</v>
      </c>
      <c r="G426" s="412" t="s">
        <v>1347</v>
      </c>
    </row>
    <row r="427" spans="1:7" x14ac:dyDescent="0.2">
      <c r="A427" s="786">
        <f>MID(Instructions!$B$1,3,4)*1</f>
        <v>2024</v>
      </c>
      <c r="B427" s="203">
        <f>'Stmt of Revs Exps'!$D$3</f>
        <v>0</v>
      </c>
      <c r="C427" s="205" t="s">
        <v>152</v>
      </c>
      <c r="D427" s="411" t="s">
        <v>152</v>
      </c>
      <c r="E427" s="415">
        <f>'Stmt of Revs Exps'!$D$25</f>
        <v>0</v>
      </c>
      <c r="F427" s="419" t="s">
        <v>1378</v>
      </c>
      <c r="G427" s="412" t="s">
        <v>1347</v>
      </c>
    </row>
    <row r="428" spans="1:7" x14ac:dyDescent="0.2">
      <c r="A428" s="786">
        <f>MID(Instructions!$B$1,3,4)*1</f>
        <v>2024</v>
      </c>
      <c r="B428" s="203">
        <f>'Stmt of Revs Exps'!$D$3</f>
        <v>0</v>
      </c>
      <c r="C428" s="205" t="s">
        <v>153</v>
      </c>
      <c r="D428" s="411" t="s">
        <v>153</v>
      </c>
      <c r="E428" s="415">
        <f>'Stmt of Revs Exps'!$D$26</f>
        <v>0</v>
      </c>
      <c r="F428" s="419" t="s">
        <v>1379</v>
      </c>
      <c r="G428" s="412" t="s">
        <v>1347</v>
      </c>
    </row>
    <row r="429" spans="1:7" x14ac:dyDescent="0.2">
      <c r="A429" s="786">
        <f>MID(Instructions!$B$1,3,4)*1</f>
        <v>2024</v>
      </c>
      <c r="B429" s="203">
        <f>'Stmt of Revs Exps'!$D$3</f>
        <v>0</v>
      </c>
      <c r="C429" s="205" t="s">
        <v>160</v>
      </c>
      <c r="D429" s="411" t="s">
        <v>160</v>
      </c>
      <c r="E429" s="415">
        <f>'Stmt of Revs Exps'!$D$27</f>
        <v>0</v>
      </c>
      <c r="F429" s="419" t="s">
        <v>1380</v>
      </c>
      <c r="G429" s="412" t="s">
        <v>1347</v>
      </c>
    </row>
    <row r="430" spans="1:7" x14ac:dyDescent="0.2">
      <c r="A430" s="786">
        <f>MID(Instructions!$B$1,3,4)*1</f>
        <v>2024</v>
      </c>
      <c r="B430" s="203">
        <f>'Stmt of Revs Exps'!$D$3</f>
        <v>0</v>
      </c>
      <c r="C430" s="205" t="s">
        <v>161</v>
      </c>
      <c r="D430" s="411" t="s">
        <v>161</v>
      </c>
      <c r="E430" s="415">
        <f>'Stmt of Revs Exps'!$D$28</f>
        <v>0</v>
      </c>
      <c r="F430" s="419" t="s">
        <v>1381</v>
      </c>
      <c r="G430" s="412" t="s">
        <v>1347</v>
      </c>
    </row>
    <row r="431" spans="1:7" x14ac:dyDescent="0.2">
      <c r="A431" s="786">
        <f>MID(Instructions!$B$1,3,4)*1</f>
        <v>2024</v>
      </c>
      <c r="B431" s="203">
        <f>'Stmt of Revs Exps'!$D$3</f>
        <v>0</v>
      </c>
      <c r="C431" s="205" t="s">
        <v>419</v>
      </c>
      <c r="D431" s="411" t="s">
        <v>419</v>
      </c>
      <c r="E431" s="415">
        <f>'Stmt of Revs Exps'!$D$29</f>
        <v>0</v>
      </c>
      <c r="F431" s="419" t="s">
        <v>1382</v>
      </c>
      <c r="G431" s="412" t="s">
        <v>1347</v>
      </c>
    </row>
    <row r="432" spans="1:7" x14ac:dyDescent="0.2">
      <c r="A432" s="786">
        <f>MID(Instructions!$B$1,3,4)*1</f>
        <v>2024</v>
      </c>
      <c r="B432" s="203">
        <f>'Stmt of Revs Exps'!$D$3</f>
        <v>0</v>
      </c>
      <c r="C432" s="205" t="s">
        <v>7180</v>
      </c>
      <c r="D432" s="205" t="s">
        <v>7180</v>
      </c>
      <c r="E432" s="415">
        <f>'Stmt of Revs Exps'!D32</f>
        <v>0</v>
      </c>
      <c r="F432" s="419" t="s">
        <v>7185</v>
      </c>
      <c r="G432" s="412" t="s">
        <v>1347</v>
      </c>
    </row>
    <row r="433" spans="1:7" x14ac:dyDescent="0.2">
      <c r="A433" s="786">
        <f>MID(Instructions!$B$1,3,4)*1</f>
        <v>2024</v>
      </c>
      <c r="B433" s="203">
        <f>'Stmt of Revs Exps'!$D$3</f>
        <v>0</v>
      </c>
      <c r="C433" s="205" t="s">
        <v>7182</v>
      </c>
      <c r="D433" s="205" t="s">
        <v>7182</v>
      </c>
      <c r="E433" s="415">
        <f>'Stmt of Revs Exps'!D33</f>
        <v>0</v>
      </c>
      <c r="F433" s="419" t="s">
        <v>7186</v>
      </c>
      <c r="G433" s="412" t="s">
        <v>1347</v>
      </c>
    </row>
    <row r="434" spans="1:7" x14ac:dyDescent="0.2">
      <c r="A434" s="786">
        <f>MID(Instructions!$B$1,3,4)*1</f>
        <v>2024</v>
      </c>
      <c r="B434" s="203">
        <f>'Stmt of Revs Exps'!$D$3</f>
        <v>0</v>
      </c>
      <c r="C434" s="205" t="s">
        <v>162</v>
      </c>
      <c r="D434" s="411" t="s">
        <v>162</v>
      </c>
      <c r="E434" s="415">
        <f>'Stmt of Revs Exps'!$D$34</f>
        <v>0</v>
      </c>
      <c r="F434" s="419" t="s">
        <v>1383</v>
      </c>
      <c r="G434" s="412" t="s">
        <v>1347</v>
      </c>
    </row>
    <row r="435" spans="1:7" x14ac:dyDescent="0.2">
      <c r="A435" s="786">
        <f>MID(Instructions!$B$1,3,4)*1</f>
        <v>2024</v>
      </c>
      <c r="B435" s="203">
        <f>'Stmt of Revs Exps'!$D$3</f>
        <v>0</v>
      </c>
      <c r="C435" s="205" t="s">
        <v>175</v>
      </c>
      <c r="D435" s="411" t="s">
        <v>175</v>
      </c>
      <c r="E435" s="415">
        <f>'Stmt of Revs Exps'!$D$35</f>
        <v>0</v>
      </c>
      <c r="F435" s="419" t="s">
        <v>1384</v>
      </c>
      <c r="G435" s="412" t="s">
        <v>1347</v>
      </c>
    </row>
    <row r="436" spans="1:7" x14ac:dyDescent="0.2">
      <c r="A436" s="786">
        <f>MID(Instructions!$B$1,3,4)*1</f>
        <v>2024</v>
      </c>
      <c r="B436" s="203">
        <f>'Stmt of Revs Exps'!$D$3</f>
        <v>0</v>
      </c>
      <c r="C436" s="205" t="s">
        <v>988</v>
      </c>
      <c r="D436" s="411" t="s">
        <v>988</v>
      </c>
      <c r="E436" s="415">
        <f>'Stmt of Revs Exps'!$D$36</f>
        <v>0</v>
      </c>
      <c r="F436" s="419" t="s">
        <v>1385</v>
      </c>
      <c r="G436" s="412" t="s">
        <v>1347</v>
      </c>
    </row>
    <row r="437" spans="1:7" x14ac:dyDescent="0.2">
      <c r="A437" s="786">
        <f>MID(Instructions!$B$1,3,4)*1</f>
        <v>2024</v>
      </c>
      <c r="B437" s="203">
        <f>'Stmt of Revs Exps'!$D$3</f>
        <v>0</v>
      </c>
      <c r="C437" s="205" t="s">
        <v>989</v>
      </c>
      <c r="D437" s="411" t="s">
        <v>989</v>
      </c>
      <c r="E437" s="415">
        <f>'Stmt of Revs Exps'!$D$37</f>
        <v>0</v>
      </c>
      <c r="F437" s="419" t="s">
        <v>1386</v>
      </c>
      <c r="G437" s="412" t="s">
        <v>1347</v>
      </c>
    </row>
    <row r="438" spans="1:7" x14ac:dyDescent="0.2">
      <c r="A438" s="786">
        <f>MID(Instructions!$B$1,3,4)*1</f>
        <v>2024</v>
      </c>
      <c r="B438" s="203">
        <f>'Stmt of Revs Exps'!$D$3</f>
        <v>0</v>
      </c>
      <c r="C438" s="205" t="s">
        <v>990</v>
      </c>
      <c r="D438" s="411" t="s">
        <v>990</v>
      </c>
      <c r="E438" s="415">
        <f>'Stmt of Revs Exps'!$D$38</f>
        <v>0</v>
      </c>
      <c r="F438" s="419" t="s">
        <v>1387</v>
      </c>
      <c r="G438" s="412" t="s">
        <v>1347</v>
      </c>
    </row>
    <row r="439" spans="1:7" x14ac:dyDescent="0.2">
      <c r="A439" s="786">
        <f>MID(Instructions!$B$1,3,4)*1</f>
        <v>2024</v>
      </c>
      <c r="B439" s="203">
        <f>'Stmt of Revs Exps'!$D$3</f>
        <v>0</v>
      </c>
      <c r="C439" s="205" t="s">
        <v>992</v>
      </c>
      <c r="D439" s="411" t="s">
        <v>992</v>
      </c>
      <c r="E439" s="415">
        <f>'Stmt of Revs Exps'!$D$39</f>
        <v>0</v>
      </c>
      <c r="F439" s="419" t="s">
        <v>1388</v>
      </c>
      <c r="G439" s="412" t="s">
        <v>1347</v>
      </c>
    </row>
    <row r="440" spans="1:7" x14ac:dyDescent="0.2">
      <c r="A440" s="786">
        <f>MID(Instructions!$B$1,3,4)*1</f>
        <v>2024</v>
      </c>
      <c r="B440" s="203">
        <f>'Stmt of Revs Exps'!$D$3</f>
        <v>0</v>
      </c>
      <c r="C440" s="205" t="s">
        <v>689</v>
      </c>
      <c r="D440" s="411" t="s">
        <v>689</v>
      </c>
      <c r="E440" s="415">
        <f>'Stmt of Revs Exps'!$D$40</f>
        <v>0</v>
      </c>
      <c r="F440" s="419" t="s">
        <v>1389</v>
      </c>
      <c r="G440" s="412" t="s">
        <v>1347</v>
      </c>
    </row>
    <row r="441" spans="1:7" x14ac:dyDescent="0.2">
      <c r="A441" s="786">
        <f>MID(Instructions!$B$1,3,4)*1</f>
        <v>2024</v>
      </c>
      <c r="B441" s="203">
        <f>'Stmt of Revs Exps'!$D$3</f>
        <v>0</v>
      </c>
      <c r="C441" s="205" t="s">
        <v>462</v>
      </c>
      <c r="D441" s="411" t="s">
        <v>462</v>
      </c>
      <c r="E441" s="415">
        <f>'Stmt of Revs Exps'!$D$41</f>
        <v>0</v>
      </c>
      <c r="F441" s="419" t="s">
        <v>1390</v>
      </c>
      <c r="G441" s="412" t="s">
        <v>1347</v>
      </c>
    </row>
    <row r="442" spans="1:7" x14ac:dyDescent="0.2">
      <c r="A442" s="786">
        <f>MID(Instructions!$B$1,3,4)*1</f>
        <v>2024</v>
      </c>
      <c r="B442" s="203">
        <f>'Stmt of Revs Exps'!$D$3</f>
        <v>0</v>
      </c>
      <c r="C442" s="205" t="s">
        <v>163</v>
      </c>
      <c r="D442" s="411" t="s">
        <v>163</v>
      </c>
      <c r="E442" s="415">
        <f>'Stmt of Revs Exps'!$D$43</f>
        <v>0</v>
      </c>
      <c r="F442" s="419" t="s">
        <v>1391</v>
      </c>
      <c r="G442" s="412" t="s">
        <v>1347</v>
      </c>
    </row>
    <row r="443" spans="1:7" x14ac:dyDescent="0.2">
      <c r="A443" s="786">
        <f>MID(Instructions!$B$1,3,4)*1</f>
        <v>2024</v>
      </c>
      <c r="B443" s="203">
        <f>'Stmt of Revs Exps'!$D$3</f>
        <v>0</v>
      </c>
      <c r="C443" s="205" t="s">
        <v>561</v>
      </c>
      <c r="D443" s="411" t="s">
        <v>561</v>
      </c>
      <c r="E443" s="415">
        <f>'Stmt of Revs Exps'!$D$44</f>
        <v>0</v>
      </c>
      <c r="F443" s="419" t="s">
        <v>1392</v>
      </c>
      <c r="G443" s="412" t="s">
        <v>1347</v>
      </c>
    </row>
    <row r="444" spans="1:7" x14ac:dyDescent="0.2">
      <c r="A444" s="786">
        <f>MID(Instructions!$B$1,3,4)*1</f>
        <v>2024</v>
      </c>
      <c r="B444" s="203">
        <f>'Stmt of Revs Exps'!$D$3</f>
        <v>0</v>
      </c>
      <c r="C444" s="205" t="s">
        <v>164</v>
      </c>
      <c r="D444" s="411" t="s">
        <v>164</v>
      </c>
      <c r="E444" s="415">
        <f>'Stmt of Revs Exps'!$D$48</f>
        <v>0</v>
      </c>
      <c r="F444" s="419" t="s">
        <v>1393</v>
      </c>
      <c r="G444" s="412" t="s">
        <v>1347</v>
      </c>
    </row>
    <row r="445" spans="1:7" x14ac:dyDescent="0.2">
      <c r="A445" s="786">
        <f>MID(Instructions!$B$1,3,4)*1</f>
        <v>2024</v>
      </c>
      <c r="B445" s="203">
        <f>'Stmt of Revs Exps'!$D$3</f>
        <v>0</v>
      </c>
      <c r="C445" s="205" t="s">
        <v>165</v>
      </c>
      <c r="D445" s="411" t="s">
        <v>165</v>
      </c>
      <c r="E445" s="415">
        <f>'Stmt of Revs Exps'!$D$49</f>
        <v>0</v>
      </c>
      <c r="F445" s="419" t="s">
        <v>1394</v>
      </c>
      <c r="G445" s="412" t="s">
        <v>1347</v>
      </c>
    </row>
    <row r="446" spans="1:7" x14ac:dyDescent="0.2">
      <c r="A446" s="786">
        <f>MID(Instructions!$B$1,3,4)*1</f>
        <v>2024</v>
      </c>
      <c r="B446" s="203">
        <f>'Stmt of Revs Exps'!$D$3</f>
        <v>0</v>
      </c>
      <c r="C446" s="205" t="s">
        <v>166</v>
      </c>
      <c r="D446" s="411" t="s">
        <v>166</v>
      </c>
      <c r="E446" s="415">
        <f>'Stmt of Revs Exps'!$D$50</f>
        <v>0</v>
      </c>
      <c r="F446" s="419" t="s">
        <v>1395</v>
      </c>
      <c r="G446" s="412" t="s">
        <v>1347</v>
      </c>
    </row>
    <row r="447" spans="1:7" x14ac:dyDescent="0.2">
      <c r="A447" s="786">
        <f>MID(Instructions!$B$1,3,4)*1</f>
        <v>2024</v>
      </c>
      <c r="B447" s="203">
        <f>'Stmt of Revs Exps'!$D$3</f>
        <v>0</v>
      </c>
      <c r="C447" s="205" t="s">
        <v>167</v>
      </c>
      <c r="D447" s="411" t="s">
        <v>167</v>
      </c>
      <c r="E447" s="415">
        <f>'Stmt of Revs Exps'!$D$51</f>
        <v>0</v>
      </c>
      <c r="F447" s="419" t="s">
        <v>1396</v>
      </c>
      <c r="G447" s="412" t="s">
        <v>1347</v>
      </c>
    </row>
    <row r="448" spans="1:7" x14ac:dyDescent="0.2">
      <c r="A448" s="786">
        <f>MID(Instructions!$B$1,3,4)*1</f>
        <v>2024</v>
      </c>
      <c r="B448" s="203">
        <f>'Stmt of Revs Exps'!$D$3</f>
        <v>0</v>
      </c>
      <c r="C448" s="205" t="s">
        <v>450</v>
      </c>
      <c r="D448" s="411" t="s">
        <v>450</v>
      </c>
      <c r="E448" s="415">
        <f>'Stmt of Revs Exps'!$D$52</f>
        <v>0</v>
      </c>
      <c r="F448" s="419" t="s">
        <v>1397</v>
      </c>
      <c r="G448" s="412" t="s">
        <v>1347</v>
      </c>
    </row>
    <row r="449" spans="1:7" x14ac:dyDescent="0.2">
      <c r="A449" s="786">
        <f>MID(Instructions!$B$1,3,4)*1</f>
        <v>2024</v>
      </c>
      <c r="B449" s="203">
        <f>'Stmt of Revs Exps'!$D$3</f>
        <v>0</v>
      </c>
      <c r="C449" s="205" t="s">
        <v>995</v>
      </c>
      <c r="D449" s="411" t="s">
        <v>995</v>
      </c>
      <c r="E449" s="415">
        <f>'Stmt of Revs Exps'!$D$55</f>
        <v>0</v>
      </c>
      <c r="F449" s="419" t="s">
        <v>1398</v>
      </c>
      <c r="G449" s="412" t="s">
        <v>1347</v>
      </c>
    </row>
    <row r="450" spans="1:7" x14ac:dyDescent="0.2">
      <c r="A450" s="786">
        <f>MID(Instructions!$B$1,3,4)*1</f>
        <v>2024</v>
      </c>
      <c r="B450" s="203">
        <f>'Stmt of Revs Exps'!$D$3</f>
        <v>0</v>
      </c>
      <c r="C450" s="205" t="s">
        <v>996</v>
      </c>
      <c r="D450" s="411" t="s">
        <v>996</v>
      </c>
      <c r="E450" s="415">
        <f>'Stmt of Revs Exps'!$D$56</f>
        <v>0</v>
      </c>
      <c r="F450" s="419" t="s">
        <v>1399</v>
      </c>
      <c r="G450" s="412" t="s">
        <v>1347</v>
      </c>
    </row>
    <row r="451" spans="1:7" x14ac:dyDescent="0.2">
      <c r="A451" s="786">
        <f>MID(Instructions!$B$1,3,4)*1</f>
        <v>2024</v>
      </c>
      <c r="B451" s="203">
        <f>'Stmt of Revs Exps'!$D$3</f>
        <v>0</v>
      </c>
      <c r="C451" s="205" t="s">
        <v>997</v>
      </c>
      <c r="D451" s="411" t="s">
        <v>997</v>
      </c>
      <c r="E451" s="415">
        <f>'Stmt of Revs Exps'!$D$57</f>
        <v>0</v>
      </c>
      <c r="F451" s="419" t="s">
        <v>1400</v>
      </c>
      <c r="G451" s="412" t="s">
        <v>1347</v>
      </c>
    </row>
    <row r="452" spans="1:7" x14ac:dyDescent="0.2">
      <c r="A452" s="786">
        <f>MID(Instructions!$B$1,3,4)*1</f>
        <v>2024</v>
      </c>
      <c r="B452" s="203">
        <f>'Stmt of Revs Exps'!$D$3</f>
        <v>0</v>
      </c>
      <c r="C452" s="205" t="s">
        <v>998</v>
      </c>
      <c r="D452" s="411" t="s">
        <v>998</v>
      </c>
      <c r="E452" s="415">
        <f>'Stmt of Revs Exps'!$K$12</f>
        <v>0</v>
      </c>
      <c r="F452" s="419" t="s">
        <v>1401</v>
      </c>
      <c r="G452" s="412" t="s">
        <v>1347</v>
      </c>
    </row>
    <row r="453" spans="1:7" x14ac:dyDescent="0.2">
      <c r="A453" s="786">
        <f>MID(Instructions!$B$1,3,4)*1</f>
        <v>2024</v>
      </c>
      <c r="B453" s="203">
        <f>'Stmt of Revs Exps'!$D$3</f>
        <v>0</v>
      </c>
      <c r="C453" s="205" t="s">
        <v>2433</v>
      </c>
      <c r="D453" s="205" t="s">
        <v>2433</v>
      </c>
      <c r="E453" s="415">
        <f>'Stmt of Revs Exps'!$K$13</f>
        <v>0</v>
      </c>
      <c r="F453" s="419" t="s">
        <v>6681</v>
      </c>
      <c r="G453" s="412" t="s">
        <v>1347</v>
      </c>
    </row>
    <row r="454" spans="1:7" x14ac:dyDescent="0.2">
      <c r="A454" s="786">
        <f>MID(Instructions!$B$1,3,4)*1</f>
        <v>2024</v>
      </c>
      <c r="B454" s="203">
        <f>'Stmt of Revs Exps'!$D$3</f>
        <v>0</v>
      </c>
      <c r="C454" s="205" t="s">
        <v>6682</v>
      </c>
      <c r="D454" s="205" t="s">
        <v>6682</v>
      </c>
      <c r="E454" s="415">
        <f>'Stmt of Revs Exps'!$K$14</f>
        <v>0</v>
      </c>
      <c r="F454" s="419" t="s">
        <v>6678</v>
      </c>
      <c r="G454" s="412" t="s">
        <v>1347</v>
      </c>
    </row>
    <row r="455" spans="1:7" x14ac:dyDescent="0.2">
      <c r="A455" s="786">
        <f>MID(Instructions!$B$1,3,4)*1</f>
        <v>2024</v>
      </c>
      <c r="B455" s="203">
        <f>'Stmt of Revs Exps'!$D$3</f>
        <v>0</v>
      </c>
      <c r="C455" s="205" t="s">
        <v>6683</v>
      </c>
      <c r="D455" s="205" t="s">
        <v>6683</v>
      </c>
      <c r="E455" s="415">
        <f>'Stmt of Revs Exps'!$K$15</f>
        <v>0</v>
      </c>
      <c r="F455" s="419" t="s">
        <v>6680</v>
      </c>
      <c r="G455" s="412" t="s">
        <v>1347</v>
      </c>
    </row>
    <row r="456" spans="1:7" x14ac:dyDescent="0.2">
      <c r="A456" s="786">
        <f>MID(Instructions!$B$1,3,4)*1</f>
        <v>2024</v>
      </c>
      <c r="B456" s="203">
        <f>'Stmt of Revs Exps'!$D$3</f>
        <v>0</v>
      </c>
      <c r="C456" s="205" t="s">
        <v>999</v>
      </c>
      <c r="D456" s="205" t="s">
        <v>999</v>
      </c>
      <c r="E456" s="415">
        <f>'Stmt of Revs Exps'!$K$16</f>
        <v>0</v>
      </c>
      <c r="F456" s="419" t="s">
        <v>6679</v>
      </c>
      <c r="G456" s="412" t="s">
        <v>1347</v>
      </c>
    </row>
    <row r="457" spans="1:7" x14ac:dyDescent="0.2">
      <c r="A457" s="786">
        <f>MID(Instructions!$B$1,3,4)*1</f>
        <v>2024</v>
      </c>
      <c r="B457" s="203">
        <f>'Stmt of Revs Exps'!$D$3</f>
        <v>0</v>
      </c>
      <c r="C457" s="205" t="s">
        <v>1000</v>
      </c>
      <c r="D457" s="411" t="s">
        <v>1000</v>
      </c>
      <c r="E457" s="415">
        <f>'Stmt of Revs Exps'!$K$17</f>
        <v>0</v>
      </c>
      <c r="F457" s="419" t="s">
        <v>1402</v>
      </c>
      <c r="G457" s="412" t="s">
        <v>1347</v>
      </c>
    </row>
    <row r="458" spans="1:7" x14ac:dyDescent="0.2">
      <c r="A458" s="786">
        <f>MID(Instructions!$B$1,3,4)*1</f>
        <v>2024</v>
      </c>
      <c r="B458" s="203">
        <f>'Stmt of Revs Exps'!$D$3</f>
        <v>0</v>
      </c>
      <c r="C458" s="205" t="s">
        <v>1001</v>
      </c>
      <c r="D458" s="411" t="s">
        <v>1001</v>
      </c>
      <c r="E458" s="415">
        <f>'Stmt of Revs Exps'!$K$18</f>
        <v>0</v>
      </c>
      <c r="F458" s="419" t="s">
        <v>1403</v>
      </c>
      <c r="G458" s="412" t="s">
        <v>1347</v>
      </c>
    </row>
    <row r="459" spans="1:7" x14ac:dyDescent="0.2">
      <c r="A459" s="786">
        <f>MID(Instructions!$B$1,3,4)*1</f>
        <v>2024</v>
      </c>
      <c r="B459" s="203">
        <f>'Stmt of Revs Exps'!$D$3</f>
        <v>0</v>
      </c>
      <c r="C459" s="205" t="s">
        <v>1002</v>
      </c>
      <c r="D459" s="411" t="s">
        <v>1002</v>
      </c>
      <c r="E459" s="416">
        <f>'Stmt of Revs Exps'!$K$21</f>
        <v>0</v>
      </c>
      <c r="F459" s="419" t="s">
        <v>1404</v>
      </c>
      <c r="G459" s="412" t="s">
        <v>1347</v>
      </c>
    </row>
    <row r="460" spans="1:7" x14ac:dyDescent="0.2">
      <c r="A460" s="786">
        <f>MID(Instructions!$B$1,3,4)*1</f>
        <v>2024</v>
      </c>
      <c r="B460" s="203">
        <f>'Stmt of Revs Exps'!$D$3</f>
        <v>0</v>
      </c>
      <c r="C460" s="205" t="s">
        <v>1003</v>
      </c>
      <c r="D460" s="411" t="s">
        <v>1003</v>
      </c>
      <c r="E460" s="416">
        <f>'Stmt of Revs Exps'!$K$22</f>
        <v>0</v>
      </c>
      <c r="F460" s="419" t="s">
        <v>1405</v>
      </c>
      <c r="G460" s="412" t="s">
        <v>1347</v>
      </c>
    </row>
    <row r="461" spans="1:7" x14ac:dyDescent="0.2">
      <c r="A461" s="786">
        <f>MID(Instructions!$B$1,3,4)*1</f>
        <v>2024</v>
      </c>
      <c r="B461" s="203">
        <f>'Stmt of Revs Exps'!$D$3</f>
        <v>0</v>
      </c>
      <c r="C461" s="205" t="s">
        <v>1004</v>
      </c>
      <c r="D461" s="411" t="s">
        <v>1004</v>
      </c>
      <c r="E461" s="416">
        <f>'Stmt of Revs Exps'!$K$23</f>
        <v>0</v>
      </c>
      <c r="F461" s="419" t="s">
        <v>1406</v>
      </c>
      <c r="G461" s="412" t="s">
        <v>1347</v>
      </c>
    </row>
    <row r="462" spans="1:7" x14ac:dyDescent="0.2">
      <c r="A462" s="786">
        <f>MID(Instructions!$B$1,3,4)*1</f>
        <v>2024</v>
      </c>
      <c r="B462" s="203">
        <f>'Stmt of Revs Exps'!$D$3</f>
        <v>0</v>
      </c>
      <c r="C462" s="205" t="s">
        <v>1005</v>
      </c>
      <c r="D462" s="411" t="s">
        <v>1005</v>
      </c>
      <c r="E462" s="416">
        <f>'Stmt of Revs Exps'!$K$24</f>
        <v>0</v>
      </c>
      <c r="F462" s="419" t="s">
        <v>1521</v>
      </c>
      <c r="G462" s="412" t="s">
        <v>1347</v>
      </c>
    </row>
    <row r="463" spans="1:7" x14ac:dyDescent="0.2">
      <c r="A463" s="786">
        <f>MID(Instructions!$B$1,3,4)*1</f>
        <v>2024</v>
      </c>
      <c r="B463" s="203">
        <f>'Stmt of Revs Exps'!$D$3</f>
        <v>0</v>
      </c>
      <c r="C463" s="205" t="s">
        <v>1006</v>
      </c>
      <c r="D463" s="411" t="s">
        <v>1006</v>
      </c>
      <c r="E463" s="416">
        <f>'Stmt of Revs Exps'!$K$25</f>
        <v>0</v>
      </c>
      <c r="F463" s="419" t="s">
        <v>1407</v>
      </c>
      <c r="G463" s="412" t="s">
        <v>1347</v>
      </c>
    </row>
    <row r="464" spans="1:7" x14ac:dyDescent="0.2">
      <c r="A464" s="786">
        <f>MID(Instructions!$B$1,3,4)*1</f>
        <v>2024</v>
      </c>
      <c r="B464" s="203">
        <f>'Stmt of Revs Exps'!$D$3</f>
        <v>0</v>
      </c>
      <c r="C464" s="205" t="s">
        <v>566</v>
      </c>
      <c r="D464" s="411" t="s">
        <v>566</v>
      </c>
      <c r="E464" s="788">
        <f>'Stmt of Revs Exps'!$K$26</f>
        <v>0</v>
      </c>
      <c r="F464" s="419" t="s">
        <v>1408</v>
      </c>
      <c r="G464" s="412" t="s">
        <v>1347</v>
      </c>
    </row>
    <row r="465" spans="1:7" x14ac:dyDescent="0.2">
      <c r="A465" s="786">
        <f>MID(Instructions!$B$1,3,4)*1</f>
        <v>2024</v>
      </c>
      <c r="B465" s="203">
        <f>'Stmt of Revs Exps'!$D$3</f>
        <v>0</v>
      </c>
      <c r="C465" s="205" t="s">
        <v>469</v>
      </c>
      <c r="D465" s="411" t="s">
        <v>469</v>
      </c>
      <c r="E465" s="416">
        <f>'Stmt of Revs Exps'!$K$28</f>
        <v>0</v>
      </c>
      <c r="F465" s="419" t="s">
        <v>1409</v>
      </c>
      <c r="G465" s="412" t="s">
        <v>1347</v>
      </c>
    </row>
    <row r="466" spans="1:7" x14ac:dyDescent="0.2">
      <c r="A466" s="786">
        <f>MID(Instructions!$B$1,3,4)*1</f>
        <v>2024</v>
      </c>
      <c r="B466" s="203">
        <f>'Stmt of Revs Exps'!$D$3</f>
        <v>0</v>
      </c>
      <c r="C466" s="205" t="s">
        <v>562</v>
      </c>
      <c r="D466" s="411" t="s">
        <v>562</v>
      </c>
      <c r="E466" s="416">
        <f>'Stmt of Revs Exps'!$K$29</f>
        <v>0</v>
      </c>
      <c r="F466" s="419" t="s">
        <v>1410</v>
      </c>
      <c r="G466" s="412" t="s">
        <v>1347</v>
      </c>
    </row>
    <row r="467" spans="1:7" x14ac:dyDescent="0.2">
      <c r="A467" s="786">
        <f>MID(Instructions!$B$1,3,4)*1</f>
        <v>2024</v>
      </c>
      <c r="B467" s="203">
        <f>'Stmt of Revs Exps'!$D$3</f>
        <v>0</v>
      </c>
      <c r="C467" s="205" t="s">
        <v>644</v>
      </c>
      <c r="D467" s="411" t="s">
        <v>644</v>
      </c>
      <c r="E467" s="416">
        <f>'Stmt of Revs Exps'!$K$32</f>
        <v>0</v>
      </c>
      <c r="F467" s="419" t="s">
        <v>2431</v>
      </c>
      <c r="G467" s="412" t="s">
        <v>1347</v>
      </c>
    </row>
    <row r="468" spans="1:7" x14ac:dyDescent="0.2">
      <c r="A468" s="786">
        <f>MID(Instructions!$B$1,3,4)*1</f>
        <v>2024</v>
      </c>
      <c r="B468" s="203">
        <f>'Stmt of Revs Exps'!$D$3</f>
        <v>0</v>
      </c>
      <c r="C468" s="205" t="s">
        <v>645</v>
      </c>
      <c r="D468" s="205" t="s">
        <v>645</v>
      </c>
      <c r="E468" s="416">
        <f>'Stmt of Revs Exps'!$K$33</f>
        <v>0</v>
      </c>
      <c r="F468" s="419" t="s">
        <v>2432</v>
      </c>
      <c r="G468" s="412" t="s">
        <v>1347</v>
      </c>
    </row>
    <row r="469" spans="1:7" x14ac:dyDescent="0.2">
      <c r="A469" s="786">
        <f>MID(Instructions!$B$1,3,4)*1</f>
        <v>2024</v>
      </c>
      <c r="B469" s="203">
        <f>'Stmt of Revs Exps'!$D$3</f>
        <v>0</v>
      </c>
      <c r="C469" s="205" t="s">
        <v>168</v>
      </c>
      <c r="D469" s="411" t="s">
        <v>168</v>
      </c>
      <c r="E469" s="416">
        <f>'Stmt of Revs Exps'!$K$34</f>
        <v>0</v>
      </c>
      <c r="F469" s="419" t="s">
        <v>1411</v>
      </c>
      <c r="G469" s="412" t="s">
        <v>1347</v>
      </c>
    </row>
    <row r="470" spans="1:7" x14ac:dyDescent="0.2">
      <c r="A470" s="786">
        <f>MID(Instructions!$B$1,3,4)*1</f>
        <v>2024</v>
      </c>
      <c r="B470" s="203">
        <f>'Stmt of Revs Exps'!$D$3</f>
        <v>0</v>
      </c>
      <c r="C470" s="205" t="s">
        <v>169</v>
      </c>
      <c r="D470" s="411" t="s">
        <v>169</v>
      </c>
      <c r="E470" s="416">
        <f>'Stmt of Revs Exps'!$K$35</f>
        <v>0</v>
      </c>
      <c r="F470" s="419" t="s">
        <v>6749</v>
      </c>
      <c r="G470" s="412" t="s">
        <v>1347</v>
      </c>
    </row>
    <row r="471" spans="1:7" x14ac:dyDescent="0.2">
      <c r="A471" s="786">
        <f>MID(Instructions!$B$1,3,4)*1</f>
        <v>2024</v>
      </c>
      <c r="B471" s="203">
        <f>'Stmt of Revs Exps'!$D$3</f>
        <v>0</v>
      </c>
      <c r="C471" s="205" t="s">
        <v>170</v>
      </c>
      <c r="D471" s="411" t="s">
        <v>170</v>
      </c>
      <c r="E471" s="416">
        <f>'Stmt of Revs Exps'!$K$36</f>
        <v>0</v>
      </c>
      <c r="F471" s="419" t="s">
        <v>6750</v>
      </c>
      <c r="G471" s="412" t="s">
        <v>1347</v>
      </c>
    </row>
    <row r="472" spans="1:7" x14ac:dyDescent="0.2">
      <c r="A472" s="786">
        <f>MID(Instructions!$B$1,3,4)*1</f>
        <v>2024</v>
      </c>
      <c r="B472" s="203">
        <f>'Stmt of Revs Exps'!$D$3</f>
        <v>0</v>
      </c>
      <c r="C472" s="205" t="s">
        <v>1007</v>
      </c>
      <c r="D472" s="411" t="s">
        <v>1007</v>
      </c>
      <c r="E472" s="416">
        <f>'Stmt of Revs Exps'!$K$37</f>
        <v>0</v>
      </c>
      <c r="F472" s="419" t="s">
        <v>6751</v>
      </c>
      <c r="G472" s="412" t="s">
        <v>1347</v>
      </c>
    </row>
    <row r="473" spans="1:7" x14ac:dyDescent="0.2">
      <c r="A473" s="786">
        <f>MID(Instructions!$B$1,3,4)*1</f>
        <v>2024</v>
      </c>
      <c r="B473" s="203">
        <f>'Stmt of Revs Exps'!$D$3</f>
        <v>0</v>
      </c>
      <c r="C473" s="205" t="s">
        <v>1008</v>
      </c>
      <c r="D473" s="411" t="s">
        <v>1008</v>
      </c>
      <c r="E473" s="416">
        <f>'Stmt of Revs Exps'!$K$38</f>
        <v>0</v>
      </c>
      <c r="F473" s="419" t="s">
        <v>1412</v>
      </c>
      <c r="G473" s="412" t="s">
        <v>1347</v>
      </c>
    </row>
    <row r="474" spans="1:7" x14ac:dyDescent="0.2">
      <c r="A474" s="786">
        <f>MID(Instructions!$B$1,3,4)*1</f>
        <v>2024</v>
      </c>
      <c r="B474" s="203">
        <f>'Stmt of Revs Exps'!$D$3</f>
        <v>0</v>
      </c>
      <c r="C474" s="205" t="s">
        <v>1009</v>
      </c>
      <c r="D474" s="411" t="s">
        <v>1009</v>
      </c>
      <c r="E474" s="416">
        <f>'Stmt of Revs Exps'!$K$39</f>
        <v>0</v>
      </c>
      <c r="F474" s="419" t="s">
        <v>1413</v>
      </c>
      <c r="G474" s="412" t="s">
        <v>1347</v>
      </c>
    </row>
    <row r="475" spans="1:7" x14ac:dyDescent="0.2">
      <c r="A475" s="786">
        <f>MID(Instructions!$B$1,3,4)*1</f>
        <v>2024</v>
      </c>
      <c r="B475" s="203">
        <f>'Stmt of Revs Exps'!$D$3</f>
        <v>0</v>
      </c>
      <c r="C475" s="205" t="s">
        <v>573</v>
      </c>
      <c r="D475" s="411" t="s">
        <v>573</v>
      </c>
      <c r="E475" s="416">
        <f>'Stmt of Revs Exps'!$K$40</f>
        <v>0</v>
      </c>
      <c r="F475" s="419" t="s">
        <v>1414</v>
      </c>
      <c r="G475" s="412" t="s">
        <v>1347</v>
      </c>
    </row>
    <row r="476" spans="1:7" x14ac:dyDescent="0.2">
      <c r="A476" s="786">
        <f>MID(Instructions!$B$1,3,4)*1</f>
        <v>2024</v>
      </c>
      <c r="B476" s="203">
        <f>'Stmt of Revs Exps'!$D$3</f>
        <v>0</v>
      </c>
      <c r="C476" s="205" t="s">
        <v>1010</v>
      </c>
      <c r="D476" s="411" t="s">
        <v>1010</v>
      </c>
      <c r="E476" s="416">
        <f>'Stmt of Revs Exps'!$K$41</f>
        <v>0</v>
      </c>
      <c r="F476" s="419" t="s">
        <v>1415</v>
      </c>
      <c r="G476" s="412" t="s">
        <v>1347</v>
      </c>
    </row>
    <row r="477" spans="1:7" x14ac:dyDescent="0.2">
      <c r="A477" s="786">
        <f>MID(Instructions!$B$1,3,4)*1</f>
        <v>2024</v>
      </c>
      <c r="B477" s="203">
        <f>'Stmt of Revs Exps'!$D$3</f>
        <v>0</v>
      </c>
      <c r="C477" s="205" t="s">
        <v>1011</v>
      </c>
      <c r="D477" s="411" t="s">
        <v>1011</v>
      </c>
      <c r="E477" s="788">
        <f>'Stmt of Revs Exps'!$K$42</f>
        <v>0</v>
      </c>
      <c r="F477" s="419" t="s">
        <v>1416</v>
      </c>
      <c r="G477" s="412" t="s">
        <v>1347</v>
      </c>
    </row>
    <row r="478" spans="1:7" x14ac:dyDescent="0.2">
      <c r="A478" s="786">
        <f>MID(Instructions!$B$1,3,4)*1</f>
        <v>2024</v>
      </c>
      <c r="B478" s="203">
        <f>'Stmt of Revs Exps'!$D$3</f>
        <v>0</v>
      </c>
      <c r="C478" s="205" t="s">
        <v>377</v>
      </c>
      <c r="D478" s="411" t="s">
        <v>377</v>
      </c>
      <c r="E478" s="416">
        <f>'Stmt of Revs Exps'!$K$44</f>
        <v>0</v>
      </c>
      <c r="F478" s="419" t="s">
        <v>1417</v>
      </c>
      <c r="G478" s="412" t="s">
        <v>1347</v>
      </c>
    </row>
    <row r="479" spans="1:7" x14ac:dyDescent="0.2">
      <c r="A479" s="786">
        <f>MID(Instructions!$B$1,3,4)*1</f>
        <v>2024</v>
      </c>
      <c r="B479" s="203">
        <f>'Stmt of Revs Exps'!$D$3</f>
        <v>0</v>
      </c>
      <c r="C479" s="205" t="s">
        <v>379</v>
      </c>
      <c r="D479" s="411" t="s">
        <v>379</v>
      </c>
      <c r="E479" s="416">
        <f>'Stmt of Revs Exps'!$K$45</f>
        <v>0</v>
      </c>
      <c r="F479" s="419" t="s">
        <v>1418</v>
      </c>
      <c r="G479" s="412" t="s">
        <v>1347</v>
      </c>
    </row>
    <row r="480" spans="1:7" x14ac:dyDescent="0.2">
      <c r="A480" s="786">
        <f>MID(Instructions!$B$1,3,4)*1</f>
        <v>2024</v>
      </c>
      <c r="B480" s="203">
        <f>'Stmt of Revs Exps'!$D$3</f>
        <v>0</v>
      </c>
      <c r="C480" s="205" t="s">
        <v>378</v>
      </c>
      <c r="D480" s="411" t="s">
        <v>378</v>
      </c>
      <c r="E480" s="416">
        <f>'Stmt of Revs Exps'!$K$46</f>
        <v>0</v>
      </c>
      <c r="F480" s="419" t="s">
        <v>1419</v>
      </c>
      <c r="G480" s="412" t="s">
        <v>1347</v>
      </c>
    </row>
    <row r="481" spans="1:7" x14ac:dyDescent="0.2">
      <c r="A481" s="786">
        <f>MID(Instructions!$B$1,3,4)*1</f>
        <v>2024</v>
      </c>
      <c r="B481" s="203">
        <f>'Stmt of Revs Exps'!$D$3</f>
        <v>0</v>
      </c>
      <c r="C481" s="205" t="s">
        <v>171</v>
      </c>
      <c r="D481" s="411" t="s">
        <v>171</v>
      </c>
      <c r="E481" s="416">
        <f>'Stmt of Revs Exps'!$K$49</f>
        <v>0</v>
      </c>
      <c r="F481" s="419" t="s">
        <v>1420</v>
      </c>
      <c r="G481" s="412" t="s">
        <v>1347</v>
      </c>
    </row>
    <row r="482" spans="1:7" x14ac:dyDescent="0.2">
      <c r="A482" s="786">
        <f>MID(Instructions!$B$1,3,4)*1</f>
        <v>2024</v>
      </c>
      <c r="B482" s="203">
        <f>'Stmt of Revs Exps'!$D$3</f>
        <v>0</v>
      </c>
      <c r="C482" s="205" t="s">
        <v>172</v>
      </c>
      <c r="D482" s="411" t="s">
        <v>172</v>
      </c>
      <c r="E482" s="416">
        <f>'Stmt of Revs Exps'!$K$50</f>
        <v>0</v>
      </c>
      <c r="F482" s="419" t="s">
        <v>1421</v>
      </c>
      <c r="G482" s="412" t="s">
        <v>1347</v>
      </c>
    </row>
    <row r="483" spans="1:7" x14ac:dyDescent="0.2">
      <c r="A483" s="786">
        <f>MID(Instructions!$B$1,3,4)*1</f>
        <v>2024</v>
      </c>
      <c r="B483" s="203">
        <f>'Stmt of Revs Exps'!$D$3</f>
        <v>0</v>
      </c>
      <c r="C483" s="205" t="s">
        <v>173</v>
      </c>
      <c r="D483" s="411" t="s">
        <v>173</v>
      </c>
      <c r="E483" s="788">
        <f>'Stmt of Revs Exps'!$K$51</f>
        <v>0</v>
      </c>
      <c r="F483" s="419" t="s">
        <v>1422</v>
      </c>
      <c r="G483" s="412" t="s">
        <v>1347</v>
      </c>
    </row>
    <row r="484" spans="1:7" x14ac:dyDescent="0.2">
      <c r="A484" s="786">
        <f>MID(Instructions!$B$1,3,4)*1</f>
        <v>2024</v>
      </c>
      <c r="B484" s="203">
        <f>'Stmt of Revs Exps'!$D$3</f>
        <v>0</v>
      </c>
      <c r="C484" s="205" t="s">
        <v>174</v>
      </c>
      <c r="D484" s="411" t="s">
        <v>174</v>
      </c>
      <c r="E484" s="416">
        <f>'Stmt of Revs Exps'!$K$52</f>
        <v>0</v>
      </c>
      <c r="F484" s="419" t="s">
        <v>1423</v>
      </c>
      <c r="G484" s="412" t="s">
        <v>1347</v>
      </c>
    </row>
    <row r="485" spans="1:7" x14ac:dyDescent="0.2">
      <c r="A485" s="786">
        <f>MID(Instructions!$B$1,3,4)*1</f>
        <v>2024</v>
      </c>
      <c r="B485" s="203">
        <f>'Stmt of Revs Exps'!$D$3</f>
        <v>0</v>
      </c>
      <c r="C485" s="205" t="s">
        <v>925</v>
      </c>
      <c r="D485" s="411" t="s">
        <v>925</v>
      </c>
      <c r="E485" s="416">
        <f>'Stmt of Revs Exps'!$K$53</f>
        <v>0</v>
      </c>
      <c r="F485" s="419" t="s">
        <v>1424</v>
      </c>
      <c r="G485" s="412" t="s">
        <v>1347</v>
      </c>
    </row>
    <row r="486" spans="1:7" x14ac:dyDescent="0.2">
      <c r="A486" s="786">
        <f>MID(Instructions!$B$1,3,4)*1</f>
        <v>2024</v>
      </c>
      <c r="B486" s="203">
        <f>'Stmt of Revs Exps'!$D$3</f>
        <v>0</v>
      </c>
      <c r="C486" s="205" t="s">
        <v>926</v>
      </c>
      <c r="D486" s="411" t="s">
        <v>926</v>
      </c>
      <c r="E486" s="416">
        <f>'Stmt of Revs Exps'!$K$54</f>
        <v>0</v>
      </c>
      <c r="F486" s="419" t="s">
        <v>1425</v>
      </c>
      <c r="G486" s="412" t="s">
        <v>1347</v>
      </c>
    </row>
    <row r="487" spans="1:7" x14ac:dyDescent="0.2">
      <c r="A487" s="786">
        <f>MID(Instructions!$B$1,3,4)*1</f>
        <v>2024</v>
      </c>
      <c r="B487" s="203">
        <f>'Stmt of Revs Exps'!$D$3</f>
        <v>0</v>
      </c>
      <c r="C487" s="205" t="s">
        <v>927</v>
      </c>
      <c r="D487" s="411" t="s">
        <v>927</v>
      </c>
      <c r="E487" s="416">
        <f>'Stmt of Revs Exps'!$K$55</f>
        <v>0</v>
      </c>
      <c r="F487" s="419" t="s">
        <v>1426</v>
      </c>
      <c r="G487" s="412" t="s">
        <v>1347</v>
      </c>
    </row>
    <row r="488" spans="1:7" x14ac:dyDescent="0.2">
      <c r="A488" s="786">
        <f>MID(Instructions!$B$1,3,4)*1</f>
        <v>2024</v>
      </c>
      <c r="B488" s="203">
        <f>'Stmt of Revs Exps'!$D$3</f>
        <v>0</v>
      </c>
      <c r="C488" s="205" t="s">
        <v>567</v>
      </c>
      <c r="D488" s="411" t="s">
        <v>567</v>
      </c>
      <c r="E488" s="416">
        <f>'Stmt of Revs Exps'!$K$56</f>
        <v>0</v>
      </c>
      <c r="F488" s="419" t="s">
        <v>1427</v>
      </c>
      <c r="G488" s="412" t="s">
        <v>1347</v>
      </c>
    </row>
    <row r="489" spans="1:7" x14ac:dyDescent="0.2">
      <c r="A489" s="786">
        <f>MID(Instructions!$B$1,3,4)*1</f>
        <v>2024</v>
      </c>
      <c r="B489" s="203">
        <f>'Stmt of Revs Exps'!$D$3</f>
        <v>0</v>
      </c>
      <c r="C489" s="205" t="s">
        <v>302</v>
      </c>
      <c r="D489" s="411" t="s">
        <v>302</v>
      </c>
      <c r="E489" s="788">
        <f>'Stmt of Revs Exps'!$K$57</f>
        <v>0</v>
      </c>
      <c r="F489" s="419" t="s">
        <v>1428</v>
      </c>
      <c r="G489" s="412" t="s">
        <v>1347</v>
      </c>
    </row>
    <row r="490" spans="1:7" x14ac:dyDescent="0.2">
      <c r="A490" s="786">
        <f>MID(Instructions!$B$1,3,4)*1</f>
        <v>2024</v>
      </c>
      <c r="B490" s="203">
        <f>'Stmt of Revs Exps'!$D$3</f>
        <v>0</v>
      </c>
      <c r="C490" s="205" t="s">
        <v>303</v>
      </c>
      <c r="D490" s="411" t="s">
        <v>303</v>
      </c>
      <c r="E490" s="416">
        <f>'Stmt of Revs Exps'!$K$58</f>
        <v>0</v>
      </c>
      <c r="F490" s="419" t="s">
        <v>1429</v>
      </c>
      <c r="G490" s="412" t="s">
        <v>1347</v>
      </c>
    </row>
    <row r="491" spans="1:7" x14ac:dyDescent="0.2">
      <c r="A491" s="786">
        <f>MID(Instructions!$B$1,3,4)*1</f>
        <v>2024</v>
      </c>
      <c r="B491" s="203">
        <f>'Stmt of Revs Exps'!$D$3</f>
        <v>0</v>
      </c>
      <c r="C491" s="426" t="s">
        <v>858</v>
      </c>
      <c r="D491" s="411" t="s">
        <v>858</v>
      </c>
      <c r="E491" s="416">
        <f>'Stmt of Revs Exps'!$K$60</f>
        <v>0</v>
      </c>
      <c r="F491" s="419" t="s">
        <v>1430</v>
      </c>
      <c r="G491" s="412" t="s">
        <v>1347</v>
      </c>
    </row>
    <row r="492" spans="1:7" s="773" customFormat="1" x14ac:dyDescent="0.2">
      <c r="A492" s="774"/>
      <c r="B492" s="774"/>
      <c r="C492" s="517"/>
      <c r="D492" s="517"/>
      <c r="E492" s="793"/>
      <c r="F492" s="793"/>
    </row>
    <row r="493" spans="1:7" s="773" customFormat="1" x14ac:dyDescent="0.2">
      <c r="A493" s="774"/>
      <c r="B493" s="774"/>
      <c r="C493" s="517"/>
      <c r="D493" s="517"/>
      <c r="E493" s="793"/>
      <c r="F493" s="793"/>
    </row>
  </sheetData>
  <autoFilter ref="A1:G491" xr:uid="{00000000-0009-0000-0000-000010000000}"/>
  <phoneticPr fontId="10"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CC6600"/>
  </sheetPr>
  <dimension ref="A1:F2"/>
  <sheetViews>
    <sheetView workbookViewId="0">
      <selection activeCell="F2" sqref="F2"/>
    </sheetView>
  </sheetViews>
  <sheetFormatPr defaultColWidth="8.88671875" defaultRowHeight="13.2" x14ac:dyDescent="0.25"/>
  <cols>
    <col min="1" max="1" width="12.44140625" bestFit="1" customWidth="1"/>
    <col min="2" max="2" width="17.6640625" customWidth="1"/>
    <col min="3" max="3" width="24" customWidth="1"/>
    <col min="4" max="4" width="20.44140625" customWidth="1"/>
    <col min="5" max="5" width="21.6640625" customWidth="1"/>
    <col min="6" max="6" width="29.109375" customWidth="1"/>
  </cols>
  <sheetData>
    <row r="1" spans="1:6" x14ac:dyDescent="0.25">
      <c r="A1" s="1" t="s">
        <v>324</v>
      </c>
      <c r="B1" s="1" t="s">
        <v>119</v>
      </c>
      <c r="C1" s="1" t="s">
        <v>1133</v>
      </c>
      <c r="D1" s="1" t="s">
        <v>1134</v>
      </c>
      <c r="E1" s="1" t="s">
        <v>1135</v>
      </c>
      <c r="F1" s="1" t="s">
        <v>1136</v>
      </c>
    </row>
    <row r="2" spans="1:6" x14ac:dyDescent="0.25">
      <c r="A2">
        <f>'Stmt of Revs Exps'!D3</f>
        <v>0</v>
      </c>
      <c r="B2">
        <f>'Stmt of Revs Exps'!C2</f>
        <v>0</v>
      </c>
      <c r="C2" s="259">
        <f>'Stmt of Revs Exps'!D6</f>
        <v>0</v>
      </c>
      <c r="D2" s="403">
        <f>'Stmt of Revs Exps'!D9</f>
        <v>0</v>
      </c>
      <c r="E2" s="259">
        <f>'Stmt of Revs Exps'!D7</f>
        <v>0</v>
      </c>
      <c r="F2" s="259">
        <f>'Stmt of Revs Exps'!D8</f>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CC6600"/>
  </sheetPr>
  <dimension ref="A1:B72"/>
  <sheetViews>
    <sheetView zoomScaleNormal="100" workbookViewId="0">
      <selection activeCell="A11" sqref="A11"/>
    </sheetView>
  </sheetViews>
  <sheetFormatPr defaultColWidth="8.6640625" defaultRowHeight="13.2" x14ac:dyDescent="0.25"/>
  <cols>
    <col min="1" max="1" width="88.6640625" bestFit="1" customWidth="1"/>
  </cols>
  <sheetData>
    <row r="1" spans="1:2" x14ac:dyDescent="0.25">
      <c r="A1" s="198" t="s">
        <v>2382</v>
      </c>
      <c r="B1">
        <f>General!C4</f>
        <v>0</v>
      </c>
    </row>
    <row r="2" spans="1:2" x14ac:dyDescent="0.25">
      <c r="A2" s="199" t="s">
        <v>2383</v>
      </c>
      <c r="B2">
        <f>General!C5</f>
        <v>0</v>
      </c>
    </row>
    <row r="3" spans="1:2" x14ac:dyDescent="0.25">
      <c r="A3" s="199" t="s">
        <v>2384</v>
      </c>
      <c r="B3">
        <f>General!C6</f>
        <v>0</v>
      </c>
    </row>
    <row r="4" spans="1:2" x14ac:dyDescent="0.25">
      <c r="A4" s="200" t="s">
        <v>2385</v>
      </c>
      <c r="B4" s="535">
        <f>General!C7</f>
        <v>0</v>
      </c>
    </row>
    <row r="5" spans="1:2" x14ac:dyDescent="0.25">
      <c r="A5" s="200" t="s">
        <v>2386</v>
      </c>
      <c r="B5">
        <f>General!C8</f>
        <v>0</v>
      </c>
    </row>
    <row r="6" spans="1:2" x14ac:dyDescent="0.25">
      <c r="A6" s="200" t="s">
        <v>7111</v>
      </c>
      <c r="B6">
        <f>General!D10</f>
        <v>0</v>
      </c>
    </row>
    <row r="7" spans="1:2" x14ac:dyDescent="0.25">
      <c r="A7" s="200" t="s">
        <v>7263</v>
      </c>
      <c r="B7">
        <f>General!D11</f>
        <v>0</v>
      </c>
    </row>
    <row r="8" spans="1:2" x14ac:dyDescent="0.25">
      <c r="A8" s="200" t="s">
        <v>7112</v>
      </c>
      <c r="B8">
        <f>General!D12</f>
        <v>0</v>
      </c>
    </row>
    <row r="9" spans="1:2" x14ac:dyDescent="0.25">
      <c r="A9" s="200" t="s">
        <v>7113</v>
      </c>
      <c r="B9">
        <f>General!D13</f>
        <v>0</v>
      </c>
    </row>
    <row r="10" spans="1:2" x14ac:dyDescent="0.25">
      <c r="A10" s="200" t="s">
        <v>7114</v>
      </c>
      <c r="B10">
        <f>General!D14</f>
        <v>0</v>
      </c>
    </row>
    <row r="11" spans="1:2" x14ac:dyDescent="0.25">
      <c r="A11" s="200" t="s">
        <v>7115</v>
      </c>
      <c r="B11">
        <f>General!C17</f>
        <v>0</v>
      </c>
    </row>
    <row r="12" spans="1:2" x14ac:dyDescent="0.25">
      <c r="A12" s="200" t="s">
        <v>7116</v>
      </c>
      <c r="B12">
        <f>General!C18</f>
        <v>0</v>
      </c>
    </row>
    <row r="13" spans="1:2" x14ac:dyDescent="0.25">
      <c r="A13" s="200" t="s">
        <v>7117</v>
      </c>
      <c r="B13">
        <f>General!C19</f>
        <v>0</v>
      </c>
    </row>
    <row r="14" spans="1:2" x14ac:dyDescent="0.25">
      <c r="A14" s="200" t="s">
        <v>7118</v>
      </c>
      <c r="B14">
        <f>General!C20</f>
        <v>0</v>
      </c>
    </row>
    <row r="15" spans="1:2" x14ac:dyDescent="0.25">
      <c r="A15" s="200" t="s">
        <v>7119</v>
      </c>
      <c r="B15">
        <f>General!F17</f>
        <v>0</v>
      </c>
    </row>
    <row r="16" spans="1:2" x14ac:dyDescent="0.25">
      <c r="A16" s="200" t="s">
        <v>7120</v>
      </c>
      <c r="B16">
        <f>General!F18</f>
        <v>0</v>
      </c>
    </row>
    <row r="17" spans="1:2" x14ac:dyDescent="0.25">
      <c r="A17" s="200" t="s">
        <v>7121</v>
      </c>
      <c r="B17">
        <f>General!F19</f>
        <v>0</v>
      </c>
    </row>
    <row r="18" spans="1:2" x14ac:dyDescent="0.25">
      <c r="A18" s="200" t="s">
        <v>7122</v>
      </c>
      <c r="B18">
        <f>General!C22</f>
        <v>0</v>
      </c>
    </row>
    <row r="19" spans="1:2" ht="17.25" customHeight="1" x14ac:dyDescent="0.25">
      <c r="A19" s="200" t="s">
        <v>7123</v>
      </c>
      <c r="B19">
        <f>General!E25</f>
        <v>0</v>
      </c>
    </row>
    <row r="20" spans="1:2" x14ac:dyDescent="0.25">
      <c r="A20" s="200" t="s">
        <v>7124</v>
      </c>
      <c r="B20">
        <f>General!D28</f>
        <v>0</v>
      </c>
    </row>
    <row r="21" spans="1:2" x14ac:dyDescent="0.25">
      <c r="A21" s="200" t="s">
        <v>7125</v>
      </c>
      <c r="B21">
        <f>General!D30</f>
        <v>0</v>
      </c>
    </row>
    <row r="22" spans="1:2" x14ac:dyDescent="0.25">
      <c r="A22" s="200" t="s">
        <v>7126</v>
      </c>
      <c r="B22">
        <f>General!E30</f>
        <v>0</v>
      </c>
    </row>
    <row r="23" spans="1:2" x14ac:dyDescent="0.25">
      <c r="A23" s="200" t="s">
        <v>7127</v>
      </c>
      <c r="B23">
        <f>General!E33</f>
        <v>0</v>
      </c>
    </row>
    <row r="24" spans="1:2" x14ac:dyDescent="0.25">
      <c r="A24" s="200" t="s">
        <v>7462</v>
      </c>
      <c r="B24">
        <f>General!E34</f>
        <v>0</v>
      </c>
    </row>
    <row r="25" spans="1:2" x14ac:dyDescent="0.25">
      <c r="A25" s="200" t="s">
        <v>7128</v>
      </c>
      <c r="B25">
        <f>General!D37</f>
        <v>0</v>
      </c>
    </row>
    <row r="26" spans="1:2" x14ac:dyDescent="0.25">
      <c r="A26" s="200" t="s">
        <v>7129</v>
      </c>
      <c r="B26">
        <f>General!E37</f>
        <v>0</v>
      </c>
    </row>
    <row r="27" spans="1:2" x14ac:dyDescent="0.25">
      <c r="A27" s="200" t="s">
        <v>7130</v>
      </c>
      <c r="B27">
        <f>General!D38</f>
        <v>0</v>
      </c>
    </row>
    <row r="28" spans="1:2" x14ac:dyDescent="0.25">
      <c r="A28" s="200" t="s">
        <v>7131</v>
      </c>
      <c r="B28">
        <f>General!E38</f>
        <v>0</v>
      </c>
    </row>
    <row r="29" spans="1:2" x14ac:dyDescent="0.25">
      <c r="A29" s="200" t="s">
        <v>7132</v>
      </c>
      <c r="B29">
        <f>General!C44</f>
        <v>0</v>
      </c>
    </row>
    <row r="30" spans="1:2" x14ac:dyDescent="0.25">
      <c r="A30" s="200" t="s">
        <v>7133</v>
      </c>
      <c r="B30">
        <f>General!D44</f>
        <v>1</v>
      </c>
    </row>
    <row r="31" spans="1:2" x14ac:dyDescent="0.25">
      <c r="A31" s="200" t="s">
        <v>7134</v>
      </c>
      <c r="B31">
        <f>General!C45</f>
        <v>0</v>
      </c>
    </row>
    <row r="32" spans="1:2" x14ac:dyDescent="0.25">
      <c r="A32" s="200" t="s">
        <v>7136</v>
      </c>
      <c r="B32">
        <f>General!D45</f>
        <v>1</v>
      </c>
    </row>
    <row r="33" spans="1:2" x14ac:dyDescent="0.25">
      <c r="A33" s="200" t="s">
        <v>7135</v>
      </c>
      <c r="B33">
        <f>General!C46</f>
        <v>0</v>
      </c>
    </row>
    <row r="34" spans="1:2" x14ac:dyDescent="0.25">
      <c r="A34" s="200" t="s">
        <v>7137</v>
      </c>
      <c r="B34">
        <f>General!D46</f>
        <v>1</v>
      </c>
    </row>
    <row r="35" spans="1:2" x14ac:dyDescent="0.25">
      <c r="A35" s="200" t="s">
        <v>7138</v>
      </c>
      <c r="B35" s="201">
        <f>General!C49</f>
        <v>0</v>
      </c>
    </row>
    <row r="36" spans="1:2" x14ac:dyDescent="0.25">
      <c r="A36" s="200" t="s">
        <v>7139</v>
      </c>
      <c r="B36" s="259">
        <f>General!D49</f>
        <v>0</v>
      </c>
    </row>
    <row r="37" spans="1:2" x14ac:dyDescent="0.25">
      <c r="A37" s="200" t="s">
        <v>7140</v>
      </c>
      <c r="B37">
        <f>General!E49</f>
        <v>0</v>
      </c>
    </row>
    <row r="38" spans="1:2" x14ac:dyDescent="0.25">
      <c r="A38" s="200" t="s">
        <v>7142</v>
      </c>
      <c r="B38" s="201">
        <f>General!C50</f>
        <v>0</v>
      </c>
    </row>
    <row r="39" spans="1:2" x14ac:dyDescent="0.25">
      <c r="A39" s="200" t="s">
        <v>7143</v>
      </c>
      <c r="B39" s="259">
        <f>General!D50</f>
        <v>0</v>
      </c>
    </row>
    <row r="40" spans="1:2" x14ac:dyDescent="0.25">
      <c r="A40" s="200" t="s">
        <v>7144</v>
      </c>
      <c r="B40">
        <f>General!E50</f>
        <v>0</v>
      </c>
    </row>
    <row r="41" spans="1:2" x14ac:dyDescent="0.25">
      <c r="A41" s="200" t="s">
        <v>7145</v>
      </c>
      <c r="B41">
        <f>General!C51</f>
        <v>0</v>
      </c>
    </row>
    <row r="42" spans="1:2" x14ac:dyDescent="0.25">
      <c r="A42" s="200" t="s">
        <v>7449</v>
      </c>
      <c r="B42">
        <f>General!C52</f>
        <v>0</v>
      </c>
    </row>
    <row r="43" spans="1:2" x14ac:dyDescent="0.25">
      <c r="A43" s="200" t="s">
        <v>7450</v>
      </c>
      <c r="B43">
        <f>General!C53</f>
        <v>0</v>
      </c>
    </row>
    <row r="44" spans="1:2" x14ac:dyDescent="0.25">
      <c r="A44" s="200" t="s">
        <v>7146</v>
      </c>
      <c r="B44">
        <f>General!C58</f>
        <v>0</v>
      </c>
    </row>
    <row r="45" spans="1:2" x14ac:dyDescent="0.25">
      <c r="A45" s="200" t="s">
        <v>7147</v>
      </c>
      <c r="B45" s="201">
        <f>General!D58</f>
        <v>0</v>
      </c>
    </row>
    <row r="46" spans="1:2" x14ac:dyDescent="0.25">
      <c r="A46" s="200" t="s">
        <v>7148</v>
      </c>
      <c r="B46" s="201">
        <f>General!E58</f>
        <v>0</v>
      </c>
    </row>
    <row r="47" spans="1:2" x14ac:dyDescent="0.25">
      <c r="A47" s="200" t="s">
        <v>7149</v>
      </c>
      <c r="B47" s="201">
        <f>General!F58</f>
        <v>0</v>
      </c>
    </row>
    <row r="48" spans="1:2" x14ac:dyDescent="0.25">
      <c r="A48" s="200" t="s">
        <v>7150</v>
      </c>
      <c r="B48" s="201">
        <f>General!G58</f>
        <v>0</v>
      </c>
    </row>
    <row r="49" spans="1:2" x14ac:dyDescent="0.25">
      <c r="A49" s="200" t="s">
        <v>7151</v>
      </c>
      <c r="B49" s="201">
        <f>General!H58</f>
        <v>0</v>
      </c>
    </row>
    <row r="50" spans="1:2" x14ac:dyDescent="0.25">
      <c r="A50" s="200" t="s">
        <v>7152</v>
      </c>
      <c r="B50" s="201">
        <f>General!I58</f>
        <v>0</v>
      </c>
    </row>
    <row r="51" spans="1:2" x14ac:dyDescent="0.25">
      <c r="A51" s="200" t="s">
        <v>7153</v>
      </c>
      <c r="B51" s="201">
        <f>General!J58</f>
        <v>0</v>
      </c>
    </row>
    <row r="52" spans="1:2" x14ac:dyDescent="0.25">
      <c r="A52" s="200" t="s">
        <v>7154</v>
      </c>
      <c r="B52">
        <f>General!E65</f>
        <v>0</v>
      </c>
    </row>
    <row r="53" spans="1:2" x14ac:dyDescent="0.25">
      <c r="A53" s="200" t="s">
        <v>7155</v>
      </c>
      <c r="B53">
        <f>General!E66</f>
        <v>0</v>
      </c>
    </row>
    <row r="54" spans="1:2" x14ac:dyDescent="0.25">
      <c r="A54" s="200" t="s">
        <v>7156</v>
      </c>
      <c r="B54">
        <f>General!E67</f>
        <v>0</v>
      </c>
    </row>
    <row r="55" spans="1:2" x14ac:dyDescent="0.25">
      <c r="A55" s="200" t="s">
        <v>7157</v>
      </c>
      <c r="B55">
        <f>General!E68</f>
        <v>0</v>
      </c>
    </row>
    <row r="56" spans="1:2" x14ac:dyDescent="0.25">
      <c r="A56" s="200" t="s">
        <v>7158</v>
      </c>
      <c r="B56">
        <f>General!E69</f>
        <v>0</v>
      </c>
    </row>
    <row r="57" spans="1:2" x14ac:dyDescent="0.25">
      <c r="A57" s="200" t="s">
        <v>7159</v>
      </c>
      <c r="B57">
        <f>General!E72</f>
        <v>0</v>
      </c>
    </row>
    <row r="58" spans="1:2" x14ac:dyDescent="0.25">
      <c r="A58" s="200" t="s">
        <v>7458</v>
      </c>
      <c r="B58">
        <f>General!E73</f>
        <v>0</v>
      </c>
    </row>
    <row r="59" spans="1:2" x14ac:dyDescent="0.25">
      <c r="A59" s="200" t="s">
        <v>7160</v>
      </c>
      <c r="B59">
        <f>General!E74</f>
        <v>0</v>
      </c>
    </row>
    <row r="60" spans="1:2" x14ac:dyDescent="0.25">
      <c r="A60" s="200" t="s">
        <v>7161</v>
      </c>
      <c r="B60">
        <f>General!E75</f>
        <v>0</v>
      </c>
    </row>
    <row r="61" spans="1:2" x14ac:dyDescent="0.25">
      <c r="A61" s="200" t="s">
        <v>7162</v>
      </c>
      <c r="B61">
        <f>General!E76</f>
        <v>0</v>
      </c>
    </row>
    <row r="62" spans="1:2" x14ac:dyDescent="0.25">
      <c r="A62" s="200" t="s">
        <v>7163</v>
      </c>
      <c r="B62">
        <f>General!E77</f>
        <v>0</v>
      </c>
    </row>
    <row r="63" spans="1:2" x14ac:dyDescent="0.25">
      <c r="A63" s="200" t="s">
        <v>7164</v>
      </c>
      <c r="B63">
        <f>General!E78</f>
        <v>0</v>
      </c>
    </row>
    <row r="64" spans="1:2" x14ac:dyDescent="0.25">
      <c r="A64" s="200" t="s">
        <v>7167</v>
      </c>
      <c r="B64">
        <f>General!E81</f>
        <v>0</v>
      </c>
    </row>
    <row r="65" spans="1:2" x14ac:dyDescent="0.25">
      <c r="A65" s="200" t="s">
        <v>7165</v>
      </c>
      <c r="B65" s="202">
        <f>General!E84</f>
        <v>0</v>
      </c>
    </row>
    <row r="66" spans="1:2" x14ac:dyDescent="0.25">
      <c r="A66" s="200" t="s">
        <v>7166</v>
      </c>
      <c r="B66">
        <f>General!E87</f>
        <v>0</v>
      </c>
    </row>
    <row r="71" spans="1:2" x14ac:dyDescent="0.25">
      <c r="A71" s="5"/>
    </row>
    <row r="72" spans="1:2" x14ac:dyDescent="0.25">
      <c r="A72" s="5"/>
    </row>
  </sheetData>
  <phoneticPr fontId="1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7030A0"/>
    <pageSetUpPr fitToPage="1"/>
  </sheetPr>
  <dimension ref="B1:T65"/>
  <sheetViews>
    <sheetView showGridLines="0" zoomScale="120" zoomScaleNormal="120" workbookViewId="0">
      <selection activeCell="E2" sqref="E2:H2"/>
    </sheetView>
  </sheetViews>
  <sheetFormatPr defaultColWidth="1.6640625" defaultRowHeight="10.199999999999999" outlineLevelCol="1" x14ac:dyDescent="0.25"/>
  <cols>
    <col min="1" max="1" width="1.44140625" style="831" customWidth="1"/>
    <col min="2" max="2" width="1.6640625" style="831" customWidth="1"/>
    <col min="3" max="3" width="4.44140625" style="831" customWidth="1"/>
    <col min="4" max="4" width="35.109375" style="831" bestFit="1" customWidth="1"/>
    <col min="5" max="5" width="11.88671875" style="831" customWidth="1"/>
    <col min="6" max="6" width="11.109375" style="831" customWidth="1"/>
    <col min="7" max="7" width="8" style="831" customWidth="1"/>
    <col min="8" max="8" width="8.33203125" style="842" customWidth="1" outlineLevel="1"/>
    <col min="9" max="9" width="1.6640625" style="831" customWidth="1"/>
    <col min="10" max="10" width="5" style="831" customWidth="1"/>
    <col min="11" max="11" width="35.88671875" style="831" customWidth="1"/>
    <col min="12" max="12" width="11.6640625" style="831" customWidth="1"/>
    <col min="13" max="13" width="9.44140625" style="831" customWidth="1"/>
    <col min="14" max="14" width="8.5546875" style="831" customWidth="1"/>
    <col min="15" max="15" width="8.33203125" style="842" customWidth="1" outlineLevel="1"/>
    <col min="16" max="16384" width="1.6640625" style="831"/>
  </cols>
  <sheetData>
    <row r="1" spans="2:15" s="827" customFormat="1" ht="8.4" thickBot="1" x14ac:dyDescent="0.3"/>
    <row r="2" spans="2:15" ht="10.5" customHeight="1" thickTop="1" x14ac:dyDescent="0.25">
      <c r="B2" s="828"/>
      <c r="C2" s="865" t="s">
        <v>789</v>
      </c>
      <c r="D2" s="829"/>
      <c r="E2" s="1019"/>
      <c r="F2" s="1020"/>
      <c r="G2" s="1020"/>
      <c r="H2" s="1021"/>
      <c r="I2" s="859"/>
      <c r="J2" s="859"/>
      <c r="K2" s="860" t="s">
        <v>790</v>
      </c>
      <c r="L2" s="861"/>
      <c r="M2" s="859"/>
      <c r="N2" s="859"/>
      <c r="O2" s="867"/>
    </row>
    <row r="3" spans="2:15" ht="10.5" customHeight="1" x14ac:dyDescent="0.25">
      <c r="B3" s="832"/>
      <c r="C3" s="833" t="s">
        <v>1054</v>
      </c>
      <c r="E3" s="862"/>
      <c r="F3" s="834"/>
      <c r="G3" s="834"/>
      <c r="H3" s="866"/>
      <c r="I3" s="755"/>
      <c r="J3" s="755"/>
      <c r="K3" s="863" t="s">
        <v>385</v>
      </c>
      <c r="L3" s="864"/>
      <c r="M3" s="755"/>
      <c r="N3" s="755"/>
      <c r="O3" s="868"/>
    </row>
    <row r="4" spans="2:15" ht="10.5" customHeight="1" thickBot="1" x14ac:dyDescent="0.3">
      <c r="B4" s="836"/>
      <c r="C4" s="837" t="s">
        <v>386</v>
      </c>
      <c r="D4" s="837"/>
      <c r="E4" s="837"/>
      <c r="F4" s="838"/>
      <c r="G4" s="838"/>
      <c r="H4" s="838"/>
      <c r="I4" s="839" t="s">
        <v>6786</v>
      </c>
      <c r="J4" s="839"/>
      <c r="K4" s="839"/>
      <c r="L4" s="838"/>
      <c r="M4" s="838"/>
      <c r="N4" s="838"/>
      <c r="O4" s="840"/>
    </row>
    <row r="5" spans="2:15" ht="8.1" customHeight="1" thickTop="1" x14ac:dyDescent="0.25">
      <c r="B5" s="828"/>
      <c r="C5" s="841"/>
      <c r="D5" s="829"/>
      <c r="E5" s="829"/>
      <c r="F5" s="842"/>
      <c r="G5" s="842"/>
      <c r="H5" s="835"/>
      <c r="I5" s="842"/>
      <c r="J5" s="842"/>
      <c r="K5" s="842"/>
      <c r="L5" s="842"/>
      <c r="M5" s="842"/>
      <c r="N5" s="842"/>
      <c r="O5" s="830"/>
    </row>
    <row r="6" spans="2:15" ht="10.5" customHeight="1" x14ac:dyDescent="0.25">
      <c r="B6" s="832"/>
      <c r="C6" s="843" t="s">
        <v>387</v>
      </c>
      <c r="D6" s="833" t="s">
        <v>388</v>
      </c>
      <c r="E6" s="844" t="str">
        <f>MID(Instructions!B1,1,6)</f>
        <v>FY2024</v>
      </c>
      <c r="F6" s="844" t="str">
        <f>"FY"&amp;RIGHT(E6,4)-1</f>
        <v>FY2023</v>
      </c>
      <c r="G6" s="844" t="s">
        <v>389</v>
      </c>
      <c r="H6" s="845" t="s">
        <v>608</v>
      </c>
      <c r="I6" s="842"/>
      <c r="J6" s="843" t="s">
        <v>390</v>
      </c>
      <c r="K6" s="846" t="s">
        <v>1061</v>
      </c>
      <c r="L6" s="844" t="str">
        <f>E6</f>
        <v>FY2024</v>
      </c>
      <c r="M6" s="844" t="str">
        <f>F6</f>
        <v>FY2023</v>
      </c>
      <c r="N6" s="844" t="s">
        <v>389</v>
      </c>
      <c r="O6" s="845" t="s">
        <v>608</v>
      </c>
    </row>
    <row r="7" spans="2:15" ht="10.5" customHeight="1" x14ac:dyDescent="0.25">
      <c r="B7" s="832"/>
      <c r="C7" s="843" t="s">
        <v>404</v>
      </c>
      <c r="D7" s="831" t="s">
        <v>405</v>
      </c>
      <c r="E7" s="869"/>
      <c r="F7" s="870">
        <v>0</v>
      </c>
      <c r="G7" s="823" t="e">
        <f t="shared" ref="G7:G12" si="0">SUM(E7/F7-1)</f>
        <v>#DIV/0!</v>
      </c>
      <c r="H7" s="835" t="s">
        <v>581</v>
      </c>
      <c r="J7" s="843" t="s">
        <v>406</v>
      </c>
      <c r="K7" s="831" t="s">
        <v>1064</v>
      </c>
      <c r="L7" s="869"/>
      <c r="M7" s="870">
        <v>0</v>
      </c>
      <c r="N7" s="822" t="e">
        <f t="shared" ref="N7:N14" si="1">SUM(L7/M7-1)</f>
        <v>#DIV/0!</v>
      </c>
      <c r="O7" s="835" t="s">
        <v>171</v>
      </c>
    </row>
    <row r="8" spans="2:15" ht="10.5" customHeight="1" x14ac:dyDescent="0.25">
      <c r="B8" s="832"/>
      <c r="C8" s="843">
        <v>1.2</v>
      </c>
      <c r="D8" s="831" t="s">
        <v>539</v>
      </c>
      <c r="E8" s="869"/>
      <c r="F8" s="871">
        <v>0</v>
      </c>
      <c r="G8" s="822" t="e">
        <f t="shared" si="0"/>
        <v>#DIV/0!</v>
      </c>
      <c r="H8" s="835" t="s">
        <v>843</v>
      </c>
      <c r="J8" s="843" t="s">
        <v>540</v>
      </c>
      <c r="K8" s="831" t="s">
        <v>541</v>
      </c>
      <c r="L8" s="869"/>
      <c r="M8" s="871">
        <v>0</v>
      </c>
      <c r="N8" s="822" t="e">
        <f t="shared" si="1"/>
        <v>#DIV/0!</v>
      </c>
      <c r="O8" s="835" t="s">
        <v>925</v>
      </c>
    </row>
    <row r="9" spans="2:15" ht="10.5" customHeight="1" x14ac:dyDescent="0.25">
      <c r="B9" s="832"/>
      <c r="C9" s="843">
        <v>1.3</v>
      </c>
      <c r="D9" s="831" t="s">
        <v>542</v>
      </c>
      <c r="E9" s="869"/>
      <c r="F9" s="871">
        <v>0</v>
      </c>
      <c r="G9" s="822" t="e">
        <f t="shared" si="0"/>
        <v>#DIV/0!</v>
      </c>
      <c r="H9" s="835" t="s">
        <v>845</v>
      </c>
      <c r="J9" s="843" t="s">
        <v>543</v>
      </c>
      <c r="K9" s="831" t="s">
        <v>544</v>
      </c>
      <c r="L9" s="869"/>
      <c r="M9" s="871">
        <v>0</v>
      </c>
      <c r="N9" s="822" t="e">
        <f t="shared" si="1"/>
        <v>#DIV/0!</v>
      </c>
      <c r="O9" s="835" t="s">
        <v>172</v>
      </c>
    </row>
    <row r="10" spans="2:15" ht="10.5" customHeight="1" x14ac:dyDescent="0.25">
      <c r="B10" s="832"/>
      <c r="C10" s="843" t="s">
        <v>545</v>
      </c>
      <c r="D10" s="831" t="s">
        <v>546</v>
      </c>
      <c r="E10" s="869"/>
      <c r="F10" s="871">
        <v>0</v>
      </c>
      <c r="G10" s="822" t="e">
        <f t="shared" si="0"/>
        <v>#DIV/0!</v>
      </c>
      <c r="H10" s="835" t="s">
        <v>844</v>
      </c>
      <c r="J10" s="843" t="s">
        <v>547</v>
      </c>
      <c r="K10" s="831" t="s">
        <v>879</v>
      </c>
      <c r="L10" s="869"/>
      <c r="M10" s="871">
        <v>0</v>
      </c>
      <c r="N10" s="822" t="e">
        <f t="shared" si="1"/>
        <v>#DIV/0!</v>
      </c>
      <c r="O10" s="835" t="s">
        <v>173</v>
      </c>
    </row>
    <row r="11" spans="2:15" ht="10.5" customHeight="1" x14ac:dyDescent="0.25">
      <c r="B11" s="832"/>
      <c r="C11" s="843" t="s">
        <v>548</v>
      </c>
      <c r="D11" s="831" t="s">
        <v>672</v>
      </c>
      <c r="E11" s="869"/>
      <c r="F11" s="872">
        <v>0</v>
      </c>
      <c r="G11" s="822" t="e">
        <f t="shared" si="0"/>
        <v>#DIV/0!</v>
      </c>
      <c r="H11" s="835" t="s">
        <v>580</v>
      </c>
      <c r="J11" s="843" t="s">
        <v>673</v>
      </c>
      <c r="K11" s="831" t="s">
        <v>50</v>
      </c>
      <c r="L11" s="869"/>
      <c r="M11" s="871">
        <v>0</v>
      </c>
      <c r="N11" s="822" t="e">
        <f t="shared" si="1"/>
        <v>#DIV/0!</v>
      </c>
      <c r="O11" s="835" t="s">
        <v>926</v>
      </c>
    </row>
    <row r="12" spans="2:15" ht="10.5" customHeight="1" x14ac:dyDescent="0.25">
      <c r="B12" s="832"/>
      <c r="C12" s="847">
        <v>1.6</v>
      </c>
      <c r="D12" s="848" t="s">
        <v>917</v>
      </c>
      <c r="E12" s="821">
        <f>SUM(E7:E11)</f>
        <v>0</v>
      </c>
      <c r="F12" s="812">
        <f>SUM(F7:F11)</f>
        <v>0</v>
      </c>
      <c r="G12" s="824" t="e">
        <f t="shared" si="0"/>
        <v>#DIV/0!</v>
      </c>
      <c r="H12" s="835" t="s">
        <v>533</v>
      </c>
      <c r="J12" s="843" t="s">
        <v>918</v>
      </c>
      <c r="K12" s="831" t="s">
        <v>620</v>
      </c>
      <c r="L12" s="869"/>
      <c r="M12" s="871">
        <v>0</v>
      </c>
      <c r="N12" s="822" t="e">
        <f t="shared" si="1"/>
        <v>#DIV/0!</v>
      </c>
      <c r="O12" s="835" t="s">
        <v>927</v>
      </c>
    </row>
    <row r="13" spans="2:15" ht="10.5" customHeight="1" x14ac:dyDescent="0.25">
      <c r="B13" s="832"/>
      <c r="C13" s="843"/>
      <c r="E13" s="764"/>
      <c r="F13" s="764"/>
      <c r="H13" s="835"/>
      <c r="J13" s="843" t="s">
        <v>621</v>
      </c>
      <c r="K13" s="831" t="s">
        <v>880</v>
      </c>
      <c r="L13" s="869"/>
      <c r="M13" s="871">
        <v>0</v>
      </c>
      <c r="N13" s="822" t="e">
        <f t="shared" si="1"/>
        <v>#DIV/0!</v>
      </c>
      <c r="O13" s="835" t="s">
        <v>671</v>
      </c>
    </row>
    <row r="14" spans="2:15" ht="10.5" customHeight="1" x14ac:dyDescent="0.25">
      <c r="B14" s="832"/>
      <c r="C14" s="843" t="s">
        <v>622</v>
      </c>
      <c r="D14" s="833" t="s">
        <v>623</v>
      </c>
      <c r="E14" s="764"/>
      <c r="F14" s="764"/>
      <c r="H14" s="835"/>
      <c r="J14" s="843" t="s">
        <v>624</v>
      </c>
      <c r="K14" s="833" t="s">
        <v>1062</v>
      </c>
      <c r="L14" s="820">
        <f>SUM(L7:L13)</f>
        <v>0</v>
      </c>
      <c r="M14" s="812">
        <f>SUM(M7:M13)</f>
        <v>0</v>
      </c>
      <c r="N14" s="824" t="e">
        <f t="shared" si="1"/>
        <v>#DIV/0!</v>
      </c>
      <c r="O14" s="835" t="s">
        <v>533</v>
      </c>
    </row>
    <row r="15" spans="2:15" ht="10.5" customHeight="1" x14ac:dyDescent="0.25">
      <c r="B15" s="832"/>
      <c r="C15" s="843" t="s">
        <v>625</v>
      </c>
      <c r="D15" s="831" t="s">
        <v>295</v>
      </c>
      <c r="E15" s="869"/>
      <c r="F15" s="871">
        <v>0</v>
      </c>
      <c r="G15" s="822" t="e">
        <f t="shared" ref="G15:G23" si="2">SUM(E15/F15-1)</f>
        <v>#DIV/0!</v>
      </c>
      <c r="H15" s="835" t="s">
        <v>156</v>
      </c>
      <c r="J15" s="843"/>
      <c r="L15" s="763"/>
      <c r="M15" s="764"/>
      <c r="N15" s="811"/>
      <c r="O15" s="835"/>
    </row>
    <row r="16" spans="2:15" ht="10.5" customHeight="1" x14ac:dyDescent="0.25">
      <c r="B16" s="832"/>
      <c r="C16" s="843" t="s">
        <v>626</v>
      </c>
      <c r="D16" s="831" t="s">
        <v>296</v>
      </c>
      <c r="E16" s="869"/>
      <c r="F16" s="871">
        <v>0</v>
      </c>
      <c r="G16" s="822" t="e">
        <f t="shared" si="2"/>
        <v>#DIV/0!</v>
      </c>
      <c r="H16" s="835" t="s">
        <v>157</v>
      </c>
      <c r="J16" s="843" t="s">
        <v>628</v>
      </c>
      <c r="K16" s="833" t="s">
        <v>629</v>
      </c>
      <c r="L16" s="764" t="s">
        <v>916</v>
      </c>
      <c r="M16" s="764"/>
      <c r="O16" s="835"/>
    </row>
    <row r="17" spans="2:20" ht="10.5" customHeight="1" x14ac:dyDescent="0.25">
      <c r="B17" s="832"/>
      <c r="C17" s="843" t="s">
        <v>630</v>
      </c>
      <c r="D17" s="831" t="s">
        <v>627</v>
      </c>
      <c r="E17" s="869"/>
      <c r="F17" s="871">
        <v>0</v>
      </c>
      <c r="G17" s="822" t="e">
        <f t="shared" si="2"/>
        <v>#DIV/0!</v>
      </c>
      <c r="H17" s="835" t="s">
        <v>162</v>
      </c>
      <c r="J17" s="843" t="s">
        <v>632</v>
      </c>
      <c r="K17" s="831" t="s">
        <v>23</v>
      </c>
      <c r="L17" s="869"/>
      <c r="M17" s="874">
        <f>SUM(F51+M14)</f>
        <v>0</v>
      </c>
      <c r="N17" s="822" t="e">
        <f>SUM(L17/M17-1)</f>
        <v>#DIV/0!</v>
      </c>
      <c r="O17" s="835" t="s">
        <v>858</v>
      </c>
    </row>
    <row r="18" spans="2:20" ht="10.5" customHeight="1" x14ac:dyDescent="0.25">
      <c r="B18" s="832"/>
      <c r="C18" s="843" t="s">
        <v>634</v>
      </c>
      <c r="D18" s="831" t="s">
        <v>631</v>
      </c>
      <c r="E18" s="869"/>
      <c r="F18" s="871">
        <v>0</v>
      </c>
      <c r="G18" s="822" t="e">
        <f t="shared" si="2"/>
        <v>#DIV/0!</v>
      </c>
      <c r="H18" s="835" t="s">
        <v>175</v>
      </c>
      <c r="J18" s="843" t="s">
        <v>18</v>
      </c>
      <c r="K18" s="831" t="s">
        <v>633</v>
      </c>
      <c r="L18" s="869"/>
      <c r="M18" s="875">
        <v>0</v>
      </c>
      <c r="N18" s="822" t="e">
        <f>SUM(L18/M18-1)</f>
        <v>#DIV/0!</v>
      </c>
      <c r="O18" s="835" t="s">
        <v>532</v>
      </c>
    </row>
    <row r="19" spans="2:20" ht="10.5" customHeight="1" x14ac:dyDescent="0.25">
      <c r="B19" s="832"/>
      <c r="C19" s="843" t="s">
        <v>20</v>
      </c>
      <c r="D19" s="831" t="s">
        <v>696</v>
      </c>
      <c r="E19" s="869"/>
      <c r="F19" s="871">
        <v>0</v>
      </c>
      <c r="G19" s="822" t="e">
        <f t="shared" si="2"/>
        <v>#DIV/0!</v>
      </c>
      <c r="H19" s="835" t="s">
        <v>988</v>
      </c>
      <c r="J19" s="843" t="s">
        <v>22</v>
      </c>
      <c r="K19" s="831" t="s">
        <v>19</v>
      </c>
      <c r="L19" s="869"/>
      <c r="M19" s="875"/>
      <c r="N19" s="822" t="e">
        <f>SUM(L19/M19-1)</f>
        <v>#DIV/0!</v>
      </c>
      <c r="O19" s="835" t="s">
        <v>533</v>
      </c>
      <c r="Q19" s="842"/>
      <c r="R19" s="842"/>
      <c r="S19" s="842"/>
      <c r="T19" s="842"/>
    </row>
    <row r="20" spans="2:20" ht="10.5" customHeight="1" x14ac:dyDescent="0.25">
      <c r="B20" s="832"/>
      <c r="C20" s="843" t="s">
        <v>24</v>
      </c>
      <c r="D20" s="831" t="s">
        <v>21</v>
      </c>
      <c r="E20" s="869"/>
      <c r="F20" s="871">
        <v>0</v>
      </c>
      <c r="G20" s="822" t="e">
        <f t="shared" si="2"/>
        <v>#DIV/0!</v>
      </c>
      <c r="H20" s="835" t="s">
        <v>989</v>
      </c>
      <c r="L20" s="765"/>
      <c r="M20" s="765"/>
      <c r="O20" s="835"/>
    </row>
    <row r="21" spans="2:20" ht="10.5" customHeight="1" x14ac:dyDescent="0.25">
      <c r="B21" s="832"/>
      <c r="C21" s="843" t="s">
        <v>25</v>
      </c>
      <c r="D21" s="831" t="s">
        <v>720</v>
      </c>
      <c r="E21" s="869"/>
      <c r="F21" s="871">
        <v>0</v>
      </c>
      <c r="G21" s="822" t="e">
        <f t="shared" si="2"/>
        <v>#DIV/0!</v>
      </c>
      <c r="H21" s="835" t="s">
        <v>990</v>
      </c>
      <c r="J21" s="843" t="s">
        <v>27</v>
      </c>
      <c r="K21" s="833" t="s">
        <v>928</v>
      </c>
      <c r="L21" s="764"/>
      <c r="M21" s="764"/>
      <c r="O21" s="835"/>
    </row>
    <row r="22" spans="2:20" ht="10.5" customHeight="1" x14ac:dyDescent="0.25">
      <c r="B22" s="832"/>
      <c r="C22" s="843" t="s">
        <v>28</v>
      </c>
      <c r="D22" s="831" t="s">
        <v>26</v>
      </c>
      <c r="E22" s="869"/>
      <c r="F22" s="871">
        <v>0</v>
      </c>
      <c r="G22" s="822" t="e">
        <f t="shared" si="2"/>
        <v>#DIV/0!</v>
      </c>
      <c r="H22" s="835" t="s">
        <v>6698</v>
      </c>
      <c r="J22" s="843" t="s">
        <v>29</v>
      </c>
      <c r="K22" s="831" t="s">
        <v>886</v>
      </c>
      <c r="L22" s="869"/>
      <c r="M22" s="871">
        <v>0</v>
      </c>
      <c r="N22" s="822" t="e">
        <f t="shared" ref="N22:N27" si="3">SUM(L22/M22-1)</f>
        <v>#DIV/0!</v>
      </c>
      <c r="O22" s="835" t="s">
        <v>1016</v>
      </c>
    </row>
    <row r="23" spans="2:20" ht="10.5" customHeight="1" x14ac:dyDescent="0.25">
      <c r="B23" s="832"/>
      <c r="C23" s="843" t="s">
        <v>294</v>
      </c>
      <c r="D23" s="848" t="s">
        <v>917</v>
      </c>
      <c r="E23" s="820">
        <f>SUM(E15:E22)</f>
        <v>0</v>
      </c>
      <c r="F23" s="812">
        <f>SUM(F15:F22)</f>
        <v>0</v>
      </c>
      <c r="G23" s="824" t="e">
        <f t="shared" si="2"/>
        <v>#DIV/0!</v>
      </c>
      <c r="H23" s="835" t="s">
        <v>533</v>
      </c>
      <c r="J23" s="843" t="s">
        <v>30</v>
      </c>
      <c r="K23" s="831" t="s">
        <v>887</v>
      </c>
      <c r="L23" s="869"/>
      <c r="M23" s="871">
        <v>0</v>
      </c>
      <c r="N23" s="822" t="e">
        <f t="shared" si="3"/>
        <v>#DIV/0!</v>
      </c>
      <c r="O23" s="835" t="s">
        <v>1017</v>
      </c>
    </row>
    <row r="24" spans="2:20" ht="10.5" customHeight="1" x14ac:dyDescent="0.25">
      <c r="B24" s="832"/>
      <c r="C24" s="843"/>
      <c r="E24" s="763"/>
      <c r="F24" s="764"/>
      <c r="H24" s="835"/>
      <c r="J24" s="843" t="s">
        <v>33</v>
      </c>
      <c r="K24" s="831" t="s">
        <v>878</v>
      </c>
      <c r="L24" s="869"/>
      <c r="M24" s="871">
        <v>0</v>
      </c>
      <c r="N24" s="822" t="e">
        <f t="shared" si="3"/>
        <v>#DIV/0!</v>
      </c>
      <c r="O24" s="835" t="s">
        <v>1018</v>
      </c>
    </row>
    <row r="25" spans="2:20" ht="10.5" customHeight="1" x14ac:dyDescent="0.25">
      <c r="B25" s="832"/>
      <c r="C25" s="843" t="s">
        <v>31</v>
      </c>
      <c r="D25" s="833" t="s">
        <v>32</v>
      </c>
      <c r="E25" s="820">
        <f>SUM(E12+E23)</f>
        <v>0</v>
      </c>
      <c r="F25" s="820">
        <f>SUM(F12+F23)</f>
        <v>0</v>
      </c>
      <c r="G25" s="824" t="e">
        <f>SUM(E25/F25-1)</f>
        <v>#DIV/0!</v>
      </c>
      <c r="H25" s="835" t="s">
        <v>533</v>
      </c>
      <c r="J25" s="843" t="s">
        <v>34</v>
      </c>
      <c r="K25" s="831" t="s">
        <v>35</v>
      </c>
      <c r="L25" s="869"/>
      <c r="M25" s="871">
        <v>0</v>
      </c>
      <c r="N25" s="822" t="e">
        <f t="shared" si="3"/>
        <v>#DIV/0!</v>
      </c>
      <c r="O25" s="835" t="s">
        <v>1019</v>
      </c>
    </row>
    <row r="26" spans="2:20" ht="10.5" customHeight="1" x14ac:dyDescent="0.25">
      <c r="B26" s="832"/>
      <c r="C26" s="843"/>
      <c r="E26" s="763"/>
      <c r="F26" s="764"/>
      <c r="H26" s="835"/>
      <c r="J26" s="843" t="s">
        <v>38</v>
      </c>
      <c r="K26" s="831" t="s">
        <v>880</v>
      </c>
      <c r="L26" s="869"/>
      <c r="M26" s="871">
        <v>0</v>
      </c>
      <c r="N26" s="822" t="e">
        <f t="shared" si="3"/>
        <v>#DIV/0!</v>
      </c>
      <c r="O26" s="835" t="s">
        <v>1020</v>
      </c>
    </row>
    <row r="27" spans="2:20" ht="10.5" customHeight="1" x14ac:dyDescent="0.25">
      <c r="B27" s="832"/>
      <c r="C27" s="843" t="s">
        <v>36</v>
      </c>
      <c r="D27" s="833" t="s">
        <v>37</v>
      </c>
      <c r="E27" s="763"/>
      <c r="F27" s="764"/>
      <c r="H27" s="835"/>
      <c r="J27" s="843" t="s">
        <v>41</v>
      </c>
      <c r="K27" s="848" t="s">
        <v>917</v>
      </c>
      <c r="L27" s="820">
        <f>SUM(L22:L26)</f>
        <v>0</v>
      </c>
      <c r="M27" s="812">
        <f>SUM(M22:M26)</f>
        <v>0</v>
      </c>
      <c r="N27" s="824" t="e">
        <f t="shared" si="3"/>
        <v>#DIV/0!</v>
      </c>
      <c r="O27" s="851" t="s">
        <v>533</v>
      </c>
    </row>
    <row r="28" spans="2:20" ht="10.5" customHeight="1" x14ac:dyDescent="0.25">
      <c r="B28" s="832"/>
      <c r="C28" s="843" t="s">
        <v>39</v>
      </c>
      <c r="D28" s="831" t="s">
        <v>40</v>
      </c>
      <c r="E28" s="869"/>
      <c r="F28" s="871">
        <v>0</v>
      </c>
      <c r="G28" s="822" t="e">
        <f t="shared" ref="G28:G36" si="4">SUM(E28/F28-1)</f>
        <v>#DIV/0!</v>
      </c>
      <c r="H28" s="835" t="s">
        <v>1003</v>
      </c>
      <c r="J28" s="843"/>
      <c r="L28" s="763"/>
      <c r="M28" s="763"/>
      <c r="N28" s="842"/>
      <c r="O28" s="835"/>
    </row>
    <row r="29" spans="2:20" ht="10.5" customHeight="1" x14ac:dyDescent="0.25">
      <c r="B29" s="832"/>
      <c r="C29" s="843" t="s">
        <v>42</v>
      </c>
      <c r="D29" s="831" t="s">
        <v>43</v>
      </c>
      <c r="E29" s="869"/>
      <c r="F29" s="871">
        <v>0</v>
      </c>
      <c r="G29" s="822" t="e">
        <f t="shared" si="4"/>
        <v>#DIV/0!</v>
      </c>
      <c r="H29" s="835" t="s">
        <v>164</v>
      </c>
      <c r="J29" s="843" t="s">
        <v>481</v>
      </c>
      <c r="K29" s="833" t="s">
        <v>482</v>
      </c>
      <c r="L29" s="762"/>
      <c r="M29" s="762"/>
      <c r="N29" s="842"/>
      <c r="O29" s="835"/>
    </row>
    <row r="30" spans="2:20" ht="10.5" customHeight="1" x14ac:dyDescent="0.25">
      <c r="B30" s="832"/>
      <c r="C30" s="843" t="s">
        <v>44</v>
      </c>
      <c r="D30" s="831" t="s">
        <v>480</v>
      </c>
      <c r="E30" s="869"/>
      <c r="F30" s="871">
        <v>0</v>
      </c>
      <c r="G30" s="822" t="e">
        <f t="shared" si="4"/>
        <v>#DIV/0!</v>
      </c>
      <c r="H30" s="835" t="s">
        <v>6699</v>
      </c>
      <c r="J30" s="843" t="s">
        <v>485</v>
      </c>
      <c r="K30" s="831" t="s">
        <v>1065</v>
      </c>
      <c r="L30" s="869"/>
      <c r="M30" s="871">
        <v>0</v>
      </c>
      <c r="N30" s="822" t="e">
        <f>SUM(L30/M30-1)</f>
        <v>#DIV/0!</v>
      </c>
      <c r="O30" s="835" t="s">
        <v>6789</v>
      </c>
    </row>
    <row r="31" spans="2:20" ht="10.5" customHeight="1" x14ac:dyDescent="0.25">
      <c r="B31" s="832"/>
      <c r="C31" s="843" t="s">
        <v>483</v>
      </c>
      <c r="D31" s="831" t="s">
        <v>484</v>
      </c>
      <c r="E31" s="869"/>
      <c r="F31" s="871">
        <v>0</v>
      </c>
      <c r="G31" s="822" t="e">
        <f t="shared" si="4"/>
        <v>#DIV/0!</v>
      </c>
      <c r="H31" s="835" t="s">
        <v>167</v>
      </c>
      <c r="J31" s="843" t="s">
        <v>487</v>
      </c>
      <c r="K31" s="831" t="s">
        <v>488</v>
      </c>
      <c r="L31" s="869"/>
      <c r="M31" s="871">
        <v>0</v>
      </c>
      <c r="N31" s="822" t="e">
        <f>SUM(L31/M31-1)</f>
        <v>#DIV/0!</v>
      </c>
      <c r="O31" s="835" t="s">
        <v>6787</v>
      </c>
    </row>
    <row r="32" spans="2:20" ht="10.5" customHeight="1" x14ac:dyDescent="0.25">
      <c r="B32" s="832"/>
      <c r="C32" s="843" t="s">
        <v>486</v>
      </c>
      <c r="D32" s="831" t="s">
        <v>719</v>
      </c>
      <c r="E32" s="869"/>
      <c r="F32" s="871">
        <v>0</v>
      </c>
      <c r="G32" s="822" t="e">
        <f t="shared" si="4"/>
        <v>#DIV/0!</v>
      </c>
      <c r="H32" s="835" t="s">
        <v>997</v>
      </c>
      <c r="J32" s="843" t="s">
        <v>491</v>
      </c>
      <c r="K32" s="831" t="s">
        <v>492</v>
      </c>
      <c r="L32" s="869"/>
      <c r="M32" s="871">
        <v>0</v>
      </c>
      <c r="N32" s="822" t="e">
        <f>SUM(L32/M32-1)</f>
        <v>#DIV/0!</v>
      </c>
      <c r="O32" s="835" t="s">
        <v>6785</v>
      </c>
    </row>
    <row r="33" spans="2:15" ht="10.5" customHeight="1" x14ac:dyDescent="0.25">
      <c r="B33" s="832"/>
      <c r="C33" s="843" t="s">
        <v>489</v>
      </c>
      <c r="D33" s="831" t="s">
        <v>490</v>
      </c>
      <c r="E33" s="869"/>
      <c r="F33" s="871">
        <v>0</v>
      </c>
      <c r="G33" s="822" t="e">
        <f t="shared" si="4"/>
        <v>#DIV/0!</v>
      </c>
      <c r="H33" s="835" t="s">
        <v>1001</v>
      </c>
      <c r="J33" s="843" t="s">
        <v>495</v>
      </c>
      <c r="K33" s="833" t="s">
        <v>496</v>
      </c>
      <c r="L33" s="820">
        <f>SUM(L30:L32)</f>
        <v>0</v>
      </c>
      <c r="M33" s="812">
        <f>SUM(M30:M32)</f>
        <v>0</v>
      </c>
      <c r="N33" s="824" t="e">
        <f>SUM(L33/M33-1)</f>
        <v>#DIV/0!</v>
      </c>
      <c r="O33" s="835" t="s">
        <v>6788</v>
      </c>
    </row>
    <row r="34" spans="2:15" ht="10.5" customHeight="1" x14ac:dyDescent="0.25">
      <c r="B34" s="832"/>
      <c r="C34" s="843" t="s">
        <v>493</v>
      </c>
      <c r="D34" s="831" t="s">
        <v>494</v>
      </c>
      <c r="E34" s="869"/>
      <c r="F34" s="871">
        <v>0</v>
      </c>
      <c r="G34" s="822" t="e">
        <f t="shared" si="4"/>
        <v>#DIV/0!</v>
      </c>
      <c r="H34" s="835" t="s">
        <v>1002</v>
      </c>
      <c r="J34" s="843"/>
      <c r="L34" s="763"/>
      <c r="M34" s="763"/>
      <c r="N34" s="842"/>
      <c r="O34" s="835"/>
    </row>
    <row r="35" spans="2:15" ht="10.5" customHeight="1" x14ac:dyDescent="0.25">
      <c r="B35" s="832"/>
      <c r="C35" s="843" t="s">
        <v>497</v>
      </c>
      <c r="D35" s="831" t="s">
        <v>880</v>
      </c>
      <c r="E35" s="869"/>
      <c r="F35" s="871">
        <v>0</v>
      </c>
      <c r="G35" s="822" t="e">
        <f t="shared" si="4"/>
        <v>#DIV/0!</v>
      </c>
      <c r="H35" s="835" t="s">
        <v>582</v>
      </c>
      <c r="J35" s="843" t="s">
        <v>499</v>
      </c>
      <c r="K35" s="833" t="s">
        <v>7190</v>
      </c>
      <c r="L35" s="763"/>
      <c r="M35" s="763"/>
      <c r="N35" s="842"/>
      <c r="O35" s="835"/>
    </row>
    <row r="36" spans="2:15" ht="10.5" customHeight="1" x14ac:dyDescent="0.25">
      <c r="B36" s="832"/>
      <c r="C36" s="843" t="s">
        <v>498</v>
      </c>
      <c r="D36" s="848" t="s">
        <v>917</v>
      </c>
      <c r="E36" s="820">
        <f>SUM(E28:E35)</f>
        <v>0</v>
      </c>
      <c r="F36" s="812">
        <f>SUM(F28:F35)</f>
        <v>0</v>
      </c>
      <c r="G36" s="824" t="e">
        <f t="shared" si="4"/>
        <v>#DIV/0!</v>
      </c>
      <c r="H36" s="835" t="s">
        <v>533</v>
      </c>
      <c r="J36" s="843" t="s">
        <v>500</v>
      </c>
      <c r="K36" s="831" t="s">
        <v>1075</v>
      </c>
      <c r="L36" s="869"/>
      <c r="M36" s="871">
        <v>0</v>
      </c>
      <c r="N36" s="822" t="e">
        <f>SUM(L36/M36-1)</f>
        <v>#DIV/0!</v>
      </c>
      <c r="O36" s="851" t="s">
        <v>7451</v>
      </c>
    </row>
    <row r="37" spans="2:15" ht="10.5" customHeight="1" x14ac:dyDescent="0.25">
      <c r="B37" s="832"/>
      <c r="C37" s="843"/>
      <c r="E37" s="763"/>
      <c r="F37" s="764"/>
      <c r="H37" s="835"/>
      <c r="J37" s="843" t="s">
        <v>503</v>
      </c>
      <c r="K37" s="831" t="s">
        <v>1076</v>
      </c>
      <c r="L37" s="869"/>
      <c r="M37" s="872">
        <v>0</v>
      </c>
      <c r="N37" s="825" t="e">
        <f>SUM(L37/M37-1)</f>
        <v>#DIV/0!</v>
      </c>
      <c r="O37" s="851" t="s">
        <v>7452</v>
      </c>
    </row>
    <row r="38" spans="2:15" ht="10.5" customHeight="1" x14ac:dyDescent="0.25">
      <c r="B38" s="832"/>
      <c r="C38" s="843" t="s">
        <v>501</v>
      </c>
      <c r="D38" s="833" t="s">
        <v>502</v>
      </c>
      <c r="E38" s="820">
        <f>SUM(E25+E36)</f>
        <v>0</v>
      </c>
      <c r="F38" s="812">
        <f>SUM(F25+F36)</f>
        <v>0</v>
      </c>
      <c r="G38" s="824" t="e">
        <f>SUM(E38/F38-1)</f>
        <v>#DIV/0!</v>
      </c>
      <c r="H38" s="835" t="s">
        <v>533</v>
      </c>
      <c r="J38" s="843" t="s">
        <v>409</v>
      </c>
      <c r="K38" s="848" t="s">
        <v>917</v>
      </c>
      <c r="L38" s="820">
        <f>SUM(L36:L37)</f>
        <v>0</v>
      </c>
      <c r="M38" s="812">
        <f>SUM(M36:M37)</f>
        <v>0</v>
      </c>
      <c r="N38" s="824" t="e">
        <f>SUM(L38/M38-1)</f>
        <v>#DIV/0!</v>
      </c>
      <c r="O38" s="835" t="s">
        <v>1025</v>
      </c>
    </row>
    <row r="39" spans="2:15" ht="10.5" customHeight="1" x14ac:dyDescent="0.25">
      <c r="B39" s="832"/>
      <c r="C39" s="843" t="s">
        <v>916</v>
      </c>
      <c r="E39" s="763"/>
      <c r="F39" s="764"/>
      <c r="H39" s="835"/>
      <c r="J39" s="843"/>
      <c r="L39" s="763"/>
      <c r="M39" s="763"/>
      <c r="N39" s="842"/>
      <c r="O39" s="835"/>
    </row>
    <row r="40" spans="2:15" ht="10.5" customHeight="1" x14ac:dyDescent="0.25">
      <c r="B40" s="832"/>
      <c r="C40" s="843" t="s">
        <v>410</v>
      </c>
      <c r="D40" s="833" t="s">
        <v>411</v>
      </c>
      <c r="E40" s="763"/>
      <c r="F40" s="764"/>
      <c r="H40" s="835"/>
      <c r="J40" s="843">
        <v>13</v>
      </c>
      <c r="K40" s="833" t="s">
        <v>1070</v>
      </c>
      <c r="L40" s="869"/>
      <c r="M40" s="871">
        <v>0</v>
      </c>
      <c r="N40" s="822" t="e">
        <f>SUM(L40/M40-1)</f>
        <v>#DIV/0!</v>
      </c>
      <c r="O40" s="835" t="s">
        <v>535</v>
      </c>
    </row>
    <row r="41" spans="2:15" ht="10.5" customHeight="1" x14ac:dyDescent="0.25">
      <c r="B41" s="832"/>
      <c r="C41" s="843" t="s">
        <v>412</v>
      </c>
      <c r="D41" s="831" t="s">
        <v>413</v>
      </c>
      <c r="E41" s="869"/>
      <c r="F41" s="871">
        <v>0</v>
      </c>
      <c r="G41" s="822" t="e">
        <f t="shared" ref="G41:G49" si="5">SUM(E41/F41-1)</f>
        <v>#DIV/0!</v>
      </c>
      <c r="H41" s="835" t="s">
        <v>168</v>
      </c>
      <c r="L41" s="763"/>
      <c r="M41" s="764"/>
      <c r="O41" s="835"/>
    </row>
    <row r="42" spans="2:15" ht="10.5" customHeight="1" x14ac:dyDescent="0.25">
      <c r="B42" s="832"/>
      <c r="C42" s="843" t="s">
        <v>414</v>
      </c>
      <c r="D42" s="831" t="s">
        <v>552</v>
      </c>
      <c r="E42" s="869"/>
      <c r="F42" s="871">
        <v>0</v>
      </c>
      <c r="G42" s="822" t="e">
        <f t="shared" si="5"/>
        <v>#DIV/0!</v>
      </c>
      <c r="H42" s="835" t="s">
        <v>1007</v>
      </c>
      <c r="J42" s="843" t="s">
        <v>650</v>
      </c>
      <c r="K42" s="833" t="s">
        <v>651</v>
      </c>
      <c r="L42" s="763"/>
      <c r="M42" s="764"/>
      <c r="O42" s="835"/>
    </row>
    <row r="43" spans="2:15" ht="10.5" customHeight="1" x14ac:dyDescent="0.25">
      <c r="B43" s="832"/>
      <c r="C43" s="843" t="s">
        <v>648</v>
      </c>
      <c r="D43" s="831" t="s">
        <v>653</v>
      </c>
      <c r="E43" s="869"/>
      <c r="F43" s="871">
        <v>0</v>
      </c>
      <c r="G43" s="822" t="e">
        <f t="shared" si="5"/>
        <v>#DIV/0!</v>
      </c>
      <c r="H43" s="835" t="str">
        <f>'Stmt of Revs Exps'!F36</f>
        <v>M3</v>
      </c>
      <c r="J43" s="831" t="s">
        <v>654</v>
      </c>
      <c r="K43" s="831" t="s">
        <v>655</v>
      </c>
      <c r="L43" s="869"/>
      <c r="M43" s="871">
        <v>0</v>
      </c>
      <c r="N43" s="822" t="e">
        <f>SUM(L43/M43-1)</f>
        <v>#DIV/0!</v>
      </c>
      <c r="O43" s="835" t="s">
        <v>358</v>
      </c>
    </row>
    <row r="44" spans="2:15" ht="10.5" customHeight="1" x14ac:dyDescent="0.25">
      <c r="B44" s="832"/>
      <c r="C44" s="843" t="s">
        <v>649</v>
      </c>
      <c r="D44" s="831" t="s">
        <v>657</v>
      </c>
      <c r="E44" s="869"/>
      <c r="F44" s="871">
        <v>0</v>
      </c>
      <c r="G44" s="822" t="e">
        <f t="shared" si="5"/>
        <v>#DIV/0!</v>
      </c>
      <c r="H44" s="835" t="str">
        <f>'Stmt of Revs Exps'!F35</f>
        <v>M2</v>
      </c>
      <c r="J44" s="831" t="s">
        <v>658</v>
      </c>
      <c r="K44" s="831" t="s">
        <v>659</v>
      </c>
      <c r="L44" s="869"/>
      <c r="M44" s="871">
        <v>0</v>
      </c>
      <c r="N44" s="822" t="e">
        <f>SUM(L44/M44-1)</f>
        <v>#DIV/0!</v>
      </c>
      <c r="O44" s="835" t="s">
        <v>359</v>
      </c>
    </row>
    <row r="45" spans="2:15" ht="10.5" customHeight="1" x14ac:dyDescent="0.25">
      <c r="B45" s="832"/>
      <c r="C45" s="843" t="s">
        <v>652</v>
      </c>
      <c r="D45" s="831" t="s">
        <v>660</v>
      </c>
      <c r="E45" s="869"/>
      <c r="F45" s="871">
        <v>0</v>
      </c>
      <c r="G45" s="822" t="e">
        <f t="shared" si="5"/>
        <v>#DIV/0!</v>
      </c>
      <c r="H45" s="835" t="str">
        <f>'Stmt of Revs Exps'!F38</f>
        <v>M5</v>
      </c>
      <c r="L45" s="763"/>
      <c r="M45" s="763"/>
      <c r="N45" s="811"/>
      <c r="O45" s="835"/>
    </row>
    <row r="46" spans="2:15" ht="10.5" customHeight="1" x14ac:dyDescent="0.25">
      <c r="B46" s="832"/>
      <c r="C46" s="843" t="s">
        <v>656</v>
      </c>
      <c r="D46" s="831" t="s">
        <v>880</v>
      </c>
      <c r="E46" s="869"/>
      <c r="F46" s="872">
        <v>0</v>
      </c>
      <c r="G46" s="825" t="e">
        <f t="shared" si="5"/>
        <v>#DIV/0!</v>
      </c>
      <c r="H46" s="835" t="s">
        <v>583</v>
      </c>
      <c r="J46" s="843" t="s">
        <v>662</v>
      </c>
      <c r="K46" s="833" t="s">
        <v>663</v>
      </c>
      <c r="L46" s="766"/>
      <c r="M46" s="766"/>
      <c r="O46" s="835"/>
    </row>
    <row r="47" spans="2:15" ht="10.5" customHeight="1" x14ac:dyDescent="0.25">
      <c r="B47" s="832"/>
      <c r="C47" s="843">
        <v>6.7</v>
      </c>
      <c r="D47" s="852" t="s">
        <v>297</v>
      </c>
      <c r="E47" s="820">
        <f>SUM(E41:E46)</f>
        <v>0</v>
      </c>
      <c r="F47" s="812">
        <f>SUM(F41:F46)</f>
        <v>0</v>
      </c>
      <c r="G47" s="824" t="e">
        <f t="shared" si="5"/>
        <v>#DIV/0!</v>
      </c>
      <c r="H47" s="835" t="s">
        <v>533</v>
      </c>
      <c r="J47" s="843" t="s">
        <v>664</v>
      </c>
      <c r="K47" s="831" t="s">
        <v>665</v>
      </c>
      <c r="L47" s="869"/>
      <c r="M47" s="871">
        <v>0</v>
      </c>
      <c r="N47" s="822" t="e">
        <f>SUM(L47/M47-1)</f>
        <v>#DIV/0!</v>
      </c>
      <c r="O47" s="851" t="s">
        <v>7453</v>
      </c>
    </row>
    <row r="48" spans="2:15" ht="10.5" customHeight="1" x14ac:dyDescent="0.25">
      <c r="B48" s="832"/>
      <c r="C48" s="843" t="s">
        <v>661</v>
      </c>
      <c r="D48" s="831" t="s">
        <v>885</v>
      </c>
      <c r="E48" s="869"/>
      <c r="F48" s="873">
        <v>0</v>
      </c>
      <c r="G48" s="824" t="e">
        <f t="shared" si="5"/>
        <v>#DIV/0!</v>
      </c>
      <c r="H48" s="835" t="s">
        <v>379</v>
      </c>
      <c r="J48" s="843" t="s">
        <v>666</v>
      </c>
      <c r="K48" s="831" t="s">
        <v>667</v>
      </c>
      <c r="L48" s="869"/>
      <c r="M48" s="871">
        <v>0</v>
      </c>
      <c r="N48" s="822" t="e">
        <f>SUM(L48/M48-1)</f>
        <v>#DIV/0!</v>
      </c>
      <c r="O48" s="853" t="s">
        <v>7454</v>
      </c>
    </row>
    <row r="49" spans="2:15" ht="10.5" customHeight="1" x14ac:dyDescent="0.25">
      <c r="B49" s="832"/>
      <c r="C49" s="843" t="s">
        <v>1074</v>
      </c>
      <c r="D49" s="833" t="s">
        <v>71</v>
      </c>
      <c r="E49" s="820">
        <f>SUM(E41:E46)+E48</f>
        <v>0</v>
      </c>
      <c r="F49" s="812">
        <f>SUM(F41:F46)+F48</f>
        <v>0</v>
      </c>
      <c r="G49" s="824" t="e">
        <f t="shared" si="5"/>
        <v>#DIV/0!</v>
      </c>
      <c r="H49" s="835" t="s">
        <v>533</v>
      </c>
      <c r="L49" s="763"/>
      <c r="M49" s="763"/>
      <c r="N49" s="842"/>
      <c r="O49" s="835"/>
    </row>
    <row r="50" spans="2:15" ht="10.5" customHeight="1" x14ac:dyDescent="0.25">
      <c r="B50" s="832"/>
      <c r="C50" s="843"/>
      <c r="E50" s="763"/>
      <c r="F50" s="763"/>
      <c r="H50" s="835"/>
      <c r="J50" s="843" t="s">
        <v>599</v>
      </c>
      <c r="K50" s="833" t="s">
        <v>1063</v>
      </c>
      <c r="L50" s="764"/>
      <c r="M50" s="766"/>
      <c r="O50" s="835"/>
    </row>
    <row r="51" spans="2:15" ht="10.5" customHeight="1" x14ac:dyDescent="0.25">
      <c r="B51" s="832"/>
      <c r="C51" s="843" t="s">
        <v>668</v>
      </c>
      <c r="D51" s="833" t="s">
        <v>669</v>
      </c>
      <c r="E51" s="820">
        <f>SUM(E38-E49)</f>
        <v>0</v>
      </c>
      <c r="F51" s="812">
        <f>SUM(F38-F49)</f>
        <v>0</v>
      </c>
      <c r="G51" s="824" t="e">
        <f>SUM(E51/F51-1)</f>
        <v>#DIV/0!</v>
      </c>
      <c r="H51" s="835" t="s">
        <v>533</v>
      </c>
      <c r="J51" s="843" t="s">
        <v>600</v>
      </c>
      <c r="K51" s="831" t="s">
        <v>601</v>
      </c>
      <c r="L51" s="869"/>
      <c r="M51" s="871">
        <v>0</v>
      </c>
      <c r="N51" s="822" t="e">
        <f t="shared" ref="N51:N60" si="6">SUM(L51/M51-1)</f>
        <v>#DIV/0!</v>
      </c>
      <c r="O51" s="835" t="s">
        <v>312</v>
      </c>
    </row>
    <row r="52" spans="2:15" ht="10.5" customHeight="1" x14ac:dyDescent="0.25">
      <c r="B52" s="832"/>
      <c r="H52" s="835"/>
      <c r="J52" s="843" t="s">
        <v>602</v>
      </c>
      <c r="K52" s="831" t="s">
        <v>1066</v>
      </c>
      <c r="L52" s="869"/>
      <c r="M52" s="871">
        <v>0</v>
      </c>
      <c r="N52" s="822" t="e">
        <f t="shared" si="6"/>
        <v>#DIV/0!</v>
      </c>
      <c r="O52" s="835" t="s">
        <v>319</v>
      </c>
    </row>
    <row r="53" spans="2:15" ht="10.5" customHeight="1" x14ac:dyDescent="0.25">
      <c r="B53" s="832"/>
      <c r="C53" s="854" t="s">
        <v>7468</v>
      </c>
      <c r="H53" s="835"/>
      <c r="J53" s="843" t="s">
        <v>603</v>
      </c>
      <c r="K53" s="831" t="s">
        <v>604</v>
      </c>
      <c r="L53" s="869"/>
      <c r="M53" s="871">
        <v>0</v>
      </c>
      <c r="N53" s="822" t="e">
        <f t="shared" si="6"/>
        <v>#DIV/0!</v>
      </c>
      <c r="O53" s="835" t="str">
        <f>'Cap &amp; Ops Stats'!F33</f>
        <v>Y1</v>
      </c>
    </row>
    <row r="54" spans="2:15" ht="10.5" customHeight="1" x14ac:dyDescent="0.25">
      <c r="B54" s="832"/>
      <c r="C54" s="854" t="s">
        <v>7469</v>
      </c>
      <c r="D54" s="855"/>
      <c r="E54" s="855"/>
      <c r="F54" s="855"/>
      <c r="G54" s="855"/>
      <c r="H54" s="835"/>
      <c r="I54" s="832"/>
      <c r="J54" s="843" t="s">
        <v>605</v>
      </c>
      <c r="K54" s="831" t="s">
        <v>606</v>
      </c>
      <c r="L54" s="869"/>
      <c r="M54" s="871">
        <v>0</v>
      </c>
      <c r="N54" s="822" t="e">
        <f t="shared" si="6"/>
        <v>#DIV/0!</v>
      </c>
      <c r="O54" s="835" t="str">
        <f>'Cap &amp; Ops Stats'!F45</f>
        <v>Z7</v>
      </c>
    </row>
    <row r="55" spans="2:15" ht="10.5" customHeight="1" x14ac:dyDescent="0.25">
      <c r="B55" s="832"/>
      <c r="C55" s="854" t="s">
        <v>7470</v>
      </c>
      <c r="D55" s="855"/>
      <c r="E55" s="855"/>
      <c r="F55" s="855"/>
      <c r="G55" s="855"/>
      <c r="H55" s="835"/>
      <c r="I55" s="832"/>
      <c r="J55" s="843" t="s">
        <v>607</v>
      </c>
      <c r="K55" s="831" t="s">
        <v>1077</v>
      </c>
      <c r="L55" s="826" t="e">
        <f>E12/L51</f>
        <v>#DIV/0!</v>
      </c>
      <c r="M55" s="849" t="e">
        <f>F12/M51</f>
        <v>#DIV/0!</v>
      </c>
      <c r="N55" s="822" t="e">
        <f t="shared" si="6"/>
        <v>#DIV/0!</v>
      </c>
      <c r="O55" s="835" t="s">
        <v>533</v>
      </c>
    </row>
    <row r="56" spans="2:15" ht="10.5" customHeight="1" x14ac:dyDescent="0.25">
      <c r="B56" s="832"/>
      <c r="C56" s="834"/>
      <c r="D56" s="855"/>
      <c r="E56" s="855"/>
      <c r="F56" s="855"/>
      <c r="G56" s="855"/>
      <c r="H56" s="835"/>
      <c r="I56" s="832"/>
      <c r="J56" s="843">
        <v>16.600000000000001</v>
      </c>
      <c r="K56" s="831" t="s">
        <v>1032</v>
      </c>
      <c r="L56" s="869"/>
      <c r="M56" s="871">
        <v>0</v>
      </c>
      <c r="N56" s="822" t="e">
        <f t="shared" si="6"/>
        <v>#DIV/0!</v>
      </c>
      <c r="O56" s="835" t="s">
        <v>714</v>
      </c>
    </row>
    <row r="57" spans="2:15" ht="10.5" customHeight="1" x14ac:dyDescent="0.25">
      <c r="B57" s="832"/>
      <c r="C57" s="854" t="s">
        <v>7471</v>
      </c>
      <c r="D57" s="855"/>
      <c r="E57" s="855"/>
      <c r="F57" s="855"/>
      <c r="G57" s="855"/>
      <c r="H57" s="835"/>
      <c r="I57" s="832"/>
      <c r="J57" s="843" t="s">
        <v>299</v>
      </c>
      <c r="K57" s="831" t="s">
        <v>300</v>
      </c>
      <c r="L57" s="869"/>
      <c r="M57" s="871">
        <v>0</v>
      </c>
      <c r="N57" s="822" t="e">
        <f t="shared" si="6"/>
        <v>#DIV/0!</v>
      </c>
      <c r="O57" s="835" t="s">
        <v>213</v>
      </c>
    </row>
    <row r="58" spans="2:15" ht="10.5" customHeight="1" x14ac:dyDescent="0.25">
      <c r="B58" s="832"/>
      <c r="C58" s="854" t="s">
        <v>7472</v>
      </c>
      <c r="D58" s="855"/>
      <c r="E58" s="855"/>
      <c r="F58" s="855"/>
      <c r="G58" s="855"/>
      <c r="H58" s="835"/>
      <c r="I58" s="832"/>
      <c r="J58" s="843" t="s">
        <v>298</v>
      </c>
      <c r="K58" s="831" t="s">
        <v>301</v>
      </c>
      <c r="L58" s="869"/>
      <c r="M58" s="871">
        <v>0</v>
      </c>
      <c r="N58" s="822" t="e">
        <f t="shared" si="6"/>
        <v>#DIV/0!</v>
      </c>
      <c r="O58" s="835" t="s">
        <v>214</v>
      </c>
    </row>
    <row r="59" spans="2:15" ht="10.5" customHeight="1" x14ac:dyDescent="0.25">
      <c r="B59" s="832"/>
      <c r="C59" s="854" t="s">
        <v>7473</v>
      </c>
      <c r="D59" s="855"/>
      <c r="E59" s="855"/>
      <c r="F59" s="855"/>
      <c r="G59" s="855"/>
      <c r="H59" s="835"/>
      <c r="I59" s="832"/>
      <c r="J59" s="843" t="s">
        <v>422</v>
      </c>
      <c r="K59" s="831" t="s">
        <v>1078</v>
      </c>
      <c r="L59" s="869"/>
      <c r="M59" s="871">
        <v>0</v>
      </c>
      <c r="N59" s="822" t="e">
        <f t="shared" si="6"/>
        <v>#DIV/0!</v>
      </c>
      <c r="O59" s="835" t="s">
        <v>215</v>
      </c>
    </row>
    <row r="60" spans="2:15" ht="10.5" customHeight="1" x14ac:dyDescent="0.25">
      <c r="B60" s="832"/>
      <c r="C60" s="854" t="s">
        <v>7474</v>
      </c>
      <c r="D60" s="855"/>
      <c r="E60" s="855"/>
      <c r="F60" s="855"/>
      <c r="G60" s="855"/>
      <c r="H60" s="835"/>
      <c r="I60" s="832"/>
      <c r="J60" s="843" t="s">
        <v>423</v>
      </c>
      <c r="K60" s="831" t="s">
        <v>1079</v>
      </c>
      <c r="L60" s="869"/>
      <c r="M60" s="871">
        <v>0</v>
      </c>
      <c r="N60" s="822" t="e">
        <f t="shared" si="6"/>
        <v>#DIV/0!</v>
      </c>
      <c r="O60" s="835" t="s">
        <v>216</v>
      </c>
    </row>
    <row r="61" spans="2:15" ht="10.5" customHeight="1" x14ac:dyDescent="0.25">
      <c r="B61" s="832"/>
      <c r="C61" s="854" t="s">
        <v>7475</v>
      </c>
      <c r="D61" s="855"/>
      <c r="E61" s="855"/>
      <c r="F61" s="855"/>
      <c r="G61" s="855"/>
      <c r="H61" s="835"/>
      <c r="I61" s="832"/>
      <c r="J61" s="843"/>
      <c r="L61" s="850"/>
      <c r="M61" s="764"/>
      <c r="N61" s="822"/>
      <c r="O61" s="835"/>
    </row>
    <row r="62" spans="2:15" ht="10.5" customHeight="1" x14ac:dyDescent="0.25">
      <c r="B62" s="832"/>
      <c r="C62" s="854" t="s">
        <v>7476</v>
      </c>
      <c r="D62" s="855"/>
      <c r="E62" s="855"/>
      <c r="F62" s="855"/>
      <c r="G62" s="855"/>
      <c r="H62" s="835"/>
      <c r="I62" s="832"/>
      <c r="J62" s="843"/>
      <c r="L62" s="850"/>
      <c r="M62" s="764"/>
      <c r="N62" s="822"/>
      <c r="O62" s="835"/>
    </row>
    <row r="63" spans="2:15" ht="13.8" thickBot="1" x14ac:dyDescent="0.3">
      <c r="B63" s="836"/>
      <c r="C63" s="856" t="s">
        <v>7477</v>
      </c>
      <c r="D63" s="857"/>
      <c r="E63" s="857"/>
      <c r="F63" s="857"/>
      <c r="G63" s="857"/>
      <c r="H63" s="840"/>
      <c r="I63" s="836"/>
      <c r="J63" s="858"/>
      <c r="K63" s="858"/>
      <c r="L63" s="838"/>
      <c r="M63" s="838"/>
      <c r="N63" s="858"/>
      <c r="O63" s="840"/>
    </row>
    <row r="64" spans="2:15" ht="10.8" thickTop="1" x14ac:dyDescent="0.25"/>
    <row r="65" spans="4:4" x14ac:dyDescent="0.25">
      <c r="D65" s="843"/>
    </row>
  </sheetData>
  <sheetProtection algorithmName="SHA-512" hashValue="YtHsSz2DM9bs4KpvogXs30xoLHV0DKqyXwKgarqwWr0L/MCEoliHrx1HlAcuKaA/gYoS2gNQT2MPo/DzmQXz9w==" saltValue="Wgqr1x96v2a90FUsGgqEZg==" spinCount="100000" sheet="1" selectLockedCells="1"/>
  <mergeCells count="1">
    <mergeCell ref="E2:H2"/>
  </mergeCells>
  <phoneticPr fontId="10" type="noConversion"/>
  <pageMargins left="0.3" right="0.35" top="0.47" bottom="0.5" header="0.5" footer="0.5"/>
  <pageSetup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sheetPr>
  <dimension ref="A1:O219"/>
  <sheetViews>
    <sheetView workbookViewId="0">
      <selection activeCell="R43" sqref="R43"/>
    </sheetView>
  </sheetViews>
  <sheetFormatPr defaultColWidth="8.6640625" defaultRowHeight="13.2" x14ac:dyDescent="0.25"/>
  <cols>
    <col min="1" max="1" width="13.6640625" customWidth="1"/>
    <col min="4" max="4" width="48.44140625" bestFit="1" customWidth="1"/>
  </cols>
  <sheetData>
    <row r="1" spans="1:15" s="427" customFormat="1" ht="14.4" x14ac:dyDescent="0.3">
      <c r="A1" s="427" t="s">
        <v>1624</v>
      </c>
      <c r="B1" s="427" t="s">
        <v>1625</v>
      </c>
      <c r="C1" s="427" t="s">
        <v>1626</v>
      </c>
      <c r="D1" s="427" t="s">
        <v>1627</v>
      </c>
      <c r="E1" s="427" t="s">
        <v>1628</v>
      </c>
      <c r="F1" s="427" t="s">
        <v>1629</v>
      </c>
      <c r="G1" s="427" t="s">
        <v>1630</v>
      </c>
      <c r="H1" s="427" t="s">
        <v>1631</v>
      </c>
      <c r="I1" s="427" t="s">
        <v>1632</v>
      </c>
      <c r="J1" s="427" t="s">
        <v>1633</v>
      </c>
      <c r="K1" s="427" t="s">
        <v>1634</v>
      </c>
      <c r="L1" s="427" t="s">
        <v>1635</v>
      </c>
      <c r="M1" s="427" t="s">
        <v>1636</v>
      </c>
      <c r="N1" s="427" t="s">
        <v>1637</v>
      </c>
      <c r="O1" s="427" t="s">
        <v>2442</v>
      </c>
    </row>
    <row r="2" spans="1:15" x14ac:dyDescent="0.25">
      <c r="A2" t="s">
        <v>1638</v>
      </c>
      <c r="B2" t="s">
        <v>1639</v>
      </c>
      <c r="C2" t="s">
        <v>1640</v>
      </c>
      <c r="D2" t="s">
        <v>1543</v>
      </c>
      <c r="E2">
        <v>47.845312499999999</v>
      </c>
      <c r="F2">
        <v>49.494597499999998</v>
      </c>
      <c r="G2">
        <v>49.925330833333298</v>
      </c>
      <c r="H2">
        <v>49.962017770397203</v>
      </c>
      <c r="I2">
        <v>50.249614743589703</v>
      </c>
      <c r="J2">
        <v>50.325000000000003</v>
      </c>
      <c r="K2">
        <v>46.452461001317502</v>
      </c>
      <c r="L2">
        <v>46.747007738580997</v>
      </c>
      <c r="M2">
        <v>50.921399999999998</v>
      </c>
      <c r="N2" t="s">
        <v>1641</v>
      </c>
      <c r="O2">
        <v>57.247500000000002</v>
      </c>
    </row>
    <row r="3" spans="1:15" x14ac:dyDescent="0.25">
      <c r="A3" t="s">
        <v>1642</v>
      </c>
      <c r="B3" t="s">
        <v>1643</v>
      </c>
      <c r="C3" t="s">
        <v>1644</v>
      </c>
      <c r="D3" t="s">
        <v>1544</v>
      </c>
      <c r="E3">
        <v>102.780051196172</v>
      </c>
      <c r="F3">
        <v>99.870254480899206</v>
      </c>
      <c r="G3">
        <v>98.103377091269806</v>
      </c>
      <c r="H3">
        <v>90.427893831070804</v>
      </c>
      <c r="I3">
        <v>83.894604100529094</v>
      </c>
      <c r="J3">
        <v>94.978119820384293</v>
      </c>
      <c r="K3">
        <v>103.9364433527</v>
      </c>
      <c r="L3">
        <v>100.89495472583</v>
      </c>
      <c r="M3">
        <v>108.18464459924201</v>
      </c>
      <c r="N3">
        <v>105.668673352632</v>
      </c>
      <c r="O3">
        <v>105.47923411584</v>
      </c>
    </row>
    <row r="4" spans="1:15" x14ac:dyDescent="0.25">
      <c r="A4" t="s">
        <v>1645</v>
      </c>
      <c r="B4" t="s">
        <v>1646</v>
      </c>
      <c r="C4" t="s">
        <v>1647</v>
      </c>
      <c r="D4" t="s">
        <v>1112</v>
      </c>
      <c r="E4">
        <v>72.060649999999995</v>
      </c>
      <c r="F4">
        <v>73.276308333333304</v>
      </c>
      <c r="G4">
        <v>72.646616666666702</v>
      </c>
      <c r="H4">
        <v>69.292400000000001</v>
      </c>
      <c r="I4">
        <v>64.582800000000006</v>
      </c>
      <c r="J4">
        <v>72.6474166666667</v>
      </c>
      <c r="K4">
        <v>74.3859833333333</v>
      </c>
      <c r="L4">
        <v>72.937883333333303</v>
      </c>
      <c r="M4">
        <v>77.535966666666695</v>
      </c>
      <c r="N4">
        <v>79.368399999999994</v>
      </c>
      <c r="O4">
        <v>80.579016666666703</v>
      </c>
    </row>
    <row r="5" spans="1:15" x14ac:dyDescent="0.25">
      <c r="A5" t="s">
        <v>1654</v>
      </c>
      <c r="B5" t="s">
        <v>1655</v>
      </c>
      <c r="C5" t="s">
        <v>1656</v>
      </c>
      <c r="D5" t="s">
        <v>1171</v>
      </c>
      <c r="E5">
        <v>83.541362500000005</v>
      </c>
      <c r="F5">
        <v>87.159141666666699</v>
      </c>
      <c r="G5">
        <v>80.368072055555601</v>
      </c>
      <c r="H5">
        <v>76.706142749999998</v>
      </c>
      <c r="I5">
        <v>75.033354166666697</v>
      </c>
      <c r="J5">
        <v>79.328166666666704</v>
      </c>
      <c r="K5">
        <v>91.905720340501802</v>
      </c>
      <c r="L5">
        <v>93.934749999999994</v>
      </c>
      <c r="M5">
        <v>95.467955421311004</v>
      </c>
      <c r="N5">
        <v>96.518279479152596</v>
      </c>
      <c r="O5">
        <v>98.302416855633496</v>
      </c>
    </row>
    <row r="6" spans="1:15" x14ac:dyDescent="0.25">
      <c r="A6" t="s">
        <v>1660</v>
      </c>
      <c r="B6" t="s">
        <v>1661</v>
      </c>
      <c r="C6" t="s">
        <v>1662</v>
      </c>
      <c r="D6" t="s">
        <v>1111</v>
      </c>
      <c r="E6">
        <v>2.9233008189033201</v>
      </c>
      <c r="F6">
        <v>2.9036575</v>
      </c>
      <c r="G6">
        <v>3.0543133333333299</v>
      </c>
      <c r="H6">
        <v>3.0956488492063499</v>
      </c>
      <c r="I6">
        <v>3.14416455988456</v>
      </c>
      <c r="J6">
        <v>3.7101068305232801</v>
      </c>
      <c r="K6">
        <v>3.8962951544704998</v>
      </c>
      <c r="L6">
        <v>4.1101395762132604</v>
      </c>
      <c r="M6">
        <v>4.5369343601874599</v>
      </c>
      <c r="N6">
        <v>5.4593526646570396</v>
      </c>
      <c r="O6">
        <v>8.0752759928133404</v>
      </c>
    </row>
    <row r="7" spans="1:15" x14ac:dyDescent="0.25">
      <c r="A7" t="s">
        <v>1663</v>
      </c>
      <c r="B7" t="s">
        <v>1664</v>
      </c>
      <c r="C7" t="s">
        <v>1665</v>
      </c>
      <c r="D7" t="s">
        <v>1110</v>
      </c>
      <c r="E7">
        <v>533.45083333333298</v>
      </c>
      <c r="F7">
        <v>457.68694062915898</v>
      </c>
      <c r="G7">
        <v>416.04036972454202</v>
      </c>
      <c r="H7">
        <v>342.079116208671</v>
      </c>
      <c r="I7">
        <v>305.96940026193602</v>
      </c>
      <c r="J7">
        <v>363.28328560606099</v>
      </c>
      <c r="K7">
        <v>373.66046673881698</v>
      </c>
      <c r="L7">
        <v>372.50088244871102</v>
      </c>
      <c r="M7">
        <v>401.76397562691602</v>
      </c>
      <c r="N7">
        <v>409.625749270293</v>
      </c>
      <c r="O7">
        <v>415.91978920493801</v>
      </c>
    </row>
    <row r="8" spans="1:15" x14ac:dyDescent="0.25">
      <c r="A8" t="s">
        <v>1666</v>
      </c>
      <c r="B8" t="s">
        <v>1667</v>
      </c>
      <c r="C8" t="s">
        <v>1668</v>
      </c>
      <c r="D8" t="s">
        <v>1546</v>
      </c>
      <c r="E8">
        <v>1.79</v>
      </c>
      <c r="F8">
        <v>1.79</v>
      </c>
      <c r="G8">
        <v>1.79</v>
      </c>
      <c r="H8">
        <v>1.79</v>
      </c>
      <c r="I8">
        <v>1.79</v>
      </c>
      <c r="J8">
        <v>1.79</v>
      </c>
      <c r="K8">
        <v>1.79</v>
      </c>
      <c r="L8">
        <v>1.79</v>
      </c>
      <c r="M8">
        <v>1.79</v>
      </c>
      <c r="N8">
        <v>1.79</v>
      </c>
      <c r="O8">
        <v>1.79</v>
      </c>
    </row>
    <row r="9" spans="1:15" x14ac:dyDescent="0.25">
      <c r="A9" t="s">
        <v>1669</v>
      </c>
      <c r="B9" t="s">
        <v>1670</v>
      </c>
      <c r="C9" t="s">
        <v>1671</v>
      </c>
      <c r="D9" t="s">
        <v>1109</v>
      </c>
      <c r="E9">
        <v>1.3597524999999999</v>
      </c>
      <c r="F9">
        <v>1.3094733333333299</v>
      </c>
      <c r="G9">
        <v>1.3279734405000001</v>
      </c>
      <c r="H9">
        <v>1.1950725</v>
      </c>
      <c r="I9">
        <v>1.19217833333333</v>
      </c>
      <c r="J9">
        <v>1.28218881008452</v>
      </c>
      <c r="K9">
        <v>1.0901594863867701</v>
      </c>
      <c r="L9">
        <v>0.96946320149673504</v>
      </c>
      <c r="M9">
        <v>0.96580103065870804</v>
      </c>
      <c r="N9">
        <v>1.0358430965205401</v>
      </c>
      <c r="O9">
        <v>1.1093632928169199</v>
      </c>
    </row>
    <row r="10" spans="1:15" x14ac:dyDescent="0.25">
      <c r="A10" t="s">
        <v>1883</v>
      </c>
      <c r="B10" t="s">
        <v>1670</v>
      </c>
      <c r="C10" t="s">
        <v>1671</v>
      </c>
      <c r="D10" t="s">
        <v>1109</v>
      </c>
      <c r="E10">
        <v>1.3597524999999999</v>
      </c>
      <c r="F10">
        <v>1.3094733333333299</v>
      </c>
      <c r="G10">
        <v>1.3279734405000001</v>
      </c>
      <c r="H10">
        <v>1.1950725</v>
      </c>
      <c r="I10">
        <v>1.19217833333333</v>
      </c>
      <c r="J10">
        <v>1.28218881008452</v>
      </c>
      <c r="K10">
        <v>1.0901594863867701</v>
      </c>
      <c r="L10">
        <v>0.96946320149673504</v>
      </c>
      <c r="M10">
        <v>0.96580103065870804</v>
      </c>
      <c r="N10">
        <v>1.0358430965205401</v>
      </c>
      <c r="O10">
        <v>1.1093632928169199</v>
      </c>
    </row>
    <row r="11" spans="1:15" x14ac:dyDescent="0.25">
      <c r="A11" t="s">
        <v>2120</v>
      </c>
      <c r="B11" t="s">
        <v>1670</v>
      </c>
      <c r="C11" t="s">
        <v>1671</v>
      </c>
      <c r="D11" t="s">
        <v>1109</v>
      </c>
      <c r="E11">
        <v>1.3597524999999999</v>
      </c>
      <c r="F11">
        <v>1.3094733333333299</v>
      </c>
      <c r="G11">
        <v>1.3279734405000001</v>
      </c>
      <c r="H11">
        <v>1.1950725</v>
      </c>
      <c r="I11">
        <v>1.19217833333333</v>
      </c>
      <c r="J11">
        <v>1.28218881008452</v>
      </c>
      <c r="K11">
        <v>1.0901594863867701</v>
      </c>
      <c r="L11">
        <v>0.96946320149673504</v>
      </c>
      <c r="M11">
        <v>0.96580103065870804</v>
      </c>
      <c r="N11">
        <v>1.0358430965205401</v>
      </c>
      <c r="O11">
        <v>1.1093632928169199</v>
      </c>
    </row>
    <row r="12" spans="1:15" x14ac:dyDescent="0.25">
      <c r="A12" t="s">
        <v>1673</v>
      </c>
      <c r="B12" t="s">
        <v>1674</v>
      </c>
      <c r="C12" t="s">
        <v>1675</v>
      </c>
      <c r="D12" t="s">
        <v>1547</v>
      </c>
      <c r="E12">
        <v>0.98269550000000006</v>
      </c>
      <c r="F12">
        <v>0.94542099999999996</v>
      </c>
      <c r="G12">
        <v>0.89344500000000004</v>
      </c>
      <c r="H12">
        <v>0.85812380824372803</v>
      </c>
      <c r="I12">
        <v>0.82161957885304604</v>
      </c>
      <c r="J12">
        <v>0.80378333333333296</v>
      </c>
      <c r="K12">
        <v>0.80264999999999997</v>
      </c>
      <c r="L12">
        <v>0.78968638888888898</v>
      </c>
      <c r="M12">
        <v>0.78564534946236597</v>
      </c>
      <c r="N12">
        <v>0.784541075268817</v>
      </c>
      <c r="O12">
        <v>0.78434749999999998</v>
      </c>
    </row>
    <row r="13" spans="1:15" x14ac:dyDescent="0.25">
      <c r="A13" t="s">
        <v>1676</v>
      </c>
      <c r="B13" t="s">
        <v>1677</v>
      </c>
      <c r="C13" t="s">
        <v>1678</v>
      </c>
      <c r="D13" t="s">
        <v>1108</v>
      </c>
      <c r="E13">
        <v>1</v>
      </c>
      <c r="F13">
        <v>1</v>
      </c>
      <c r="G13">
        <v>1</v>
      </c>
      <c r="H13">
        <v>1</v>
      </c>
      <c r="I13">
        <v>1</v>
      </c>
      <c r="J13">
        <v>1</v>
      </c>
      <c r="K13">
        <v>1</v>
      </c>
      <c r="L13">
        <v>1</v>
      </c>
      <c r="M13">
        <v>1</v>
      </c>
      <c r="N13">
        <v>1</v>
      </c>
      <c r="O13">
        <v>1</v>
      </c>
    </row>
    <row r="14" spans="1:15" x14ac:dyDescent="0.25">
      <c r="A14" t="s">
        <v>1679</v>
      </c>
      <c r="B14" t="s">
        <v>1680</v>
      </c>
      <c r="C14" t="s">
        <v>1681</v>
      </c>
      <c r="D14" t="s">
        <v>1107</v>
      </c>
      <c r="E14">
        <v>0.376</v>
      </c>
      <c r="F14">
        <v>0.376</v>
      </c>
      <c r="G14">
        <v>0.376</v>
      </c>
      <c r="H14">
        <v>0.376</v>
      </c>
      <c r="I14">
        <v>0.376</v>
      </c>
      <c r="J14">
        <v>0.376</v>
      </c>
      <c r="K14">
        <v>0.376</v>
      </c>
      <c r="L14">
        <v>0.376</v>
      </c>
      <c r="M14">
        <v>0.376</v>
      </c>
      <c r="N14">
        <v>0.376</v>
      </c>
      <c r="O14">
        <v>0.376</v>
      </c>
    </row>
    <row r="15" spans="1:15" x14ac:dyDescent="0.25">
      <c r="A15" t="s">
        <v>1682</v>
      </c>
      <c r="B15" t="s">
        <v>1683</v>
      </c>
      <c r="C15" t="s">
        <v>1684</v>
      </c>
      <c r="D15" t="s">
        <v>1548</v>
      </c>
      <c r="E15">
        <v>59.512658333333299</v>
      </c>
      <c r="F15">
        <v>64.327475000000007</v>
      </c>
      <c r="G15">
        <v>68.933233333333305</v>
      </c>
      <c r="H15">
        <v>68.874875000000003</v>
      </c>
      <c r="I15">
        <v>68.598275000000001</v>
      </c>
      <c r="J15">
        <v>69.039066666666699</v>
      </c>
      <c r="K15">
        <v>69.649291666666699</v>
      </c>
      <c r="L15">
        <v>74.1524</v>
      </c>
      <c r="M15">
        <v>81.8626583333333</v>
      </c>
      <c r="N15">
        <v>78.103234999999998</v>
      </c>
      <c r="O15">
        <v>77.641408333333302</v>
      </c>
    </row>
    <row r="16" spans="1:15" x14ac:dyDescent="0.25">
      <c r="A16" t="s">
        <v>1685</v>
      </c>
      <c r="B16" t="s">
        <v>1686</v>
      </c>
      <c r="C16" t="s">
        <v>1687</v>
      </c>
      <c r="D16" t="s">
        <v>1172</v>
      </c>
      <c r="E16">
        <v>2</v>
      </c>
      <c r="F16">
        <v>2</v>
      </c>
      <c r="G16">
        <v>2</v>
      </c>
      <c r="H16">
        <v>2</v>
      </c>
      <c r="I16">
        <v>2</v>
      </c>
      <c r="J16">
        <v>2</v>
      </c>
      <c r="K16">
        <v>2</v>
      </c>
      <c r="L16">
        <v>2</v>
      </c>
      <c r="M16">
        <v>2</v>
      </c>
      <c r="N16">
        <v>2</v>
      </c>
      <c r="O16">
        <v>2</v>
      </c>
    </row>
    <row r="17" spans="1:15" x14ac:dyDescent="0.25">
      <c r="A17" t="s">
        <v>1688</v>
      </c>
      <c r="B17" t="s">
        <v>1689</v>
      </c>
      <c r="C17" t="s">
        <v>1690</v>
      </c>
      <c r="D17" t="s">
        <v>1549</v>
      </c>
      <c r="E17">
        <v>2160.2575000000002</v>
      </c>
      <c r="F17">
        <v>2153.8200000000002</v>
      </c>
      <c r="G17">
        <v>2144.5641666666702</v>
      </c>
      <c r="H17">
        <v>2146.0783333333302</v>
      </c>
      <c r="I17">
        <v>2136.3975</v>
      </c>
      <c r="J17">
        <v>2793.0492178846898</v>
      </c>
      <c r="K17">
        <v>2978.51</v>
      </c>
      <c r="L17">
        <v>4974.6333333333296</v>
      </c>
      <c r="M17">
        <v>8336.8983333333308</v>
      </c>
      <c r="N17">
        <v>8880.0524999999998</v>
      </c>
      <c r="O17">
        <v>10224.102500000001</v>
      </c>
    </row>
    <row r="18" spans="1:15" x14ac:dyDescent="0.25">
      <c r="A18" t="s">
        <v>1692</v>
      </c>
      <c r="B18" t="s">
        <v>1693</v>
      </c>
      <c r="C18" t="s">
        <v>1694</v>
      </c>
      <c r="D18" t="s">
        <v>1106</v>
      </c>
      <c r="E18">
        <v>2</v>
      </c>
      <c r="F18">
        <v>2</v>
      </c>
      <c r="G18">
        <v>2</v>
      </c>
      <c r="H18">
        <v>2</v>
      </c>
      <c r="I18">
        <v>2</v>
      </c>
      <c r="J18">
        <v>2</v>
      </c>
      <c r="K18">
        <v>2</v>
      </c>
      <c r="L18">
        <v>2</v>
      </c>
      <c r="M18">
        <v>2</v>
      </c>
      <c r="N18">
        <v>2</v>
      </c>
      <c r="O18">
        <v>2</v>
      </c>
    </row>
    <row r="19" spans="1:15" x14ac:dyDescent="0.25">
      <c r="A19" t="s">
        <v>1698</v>
      </c>
      <c r="B19" t="s">
        <v>1699</v>
      </c>
      <c r="C19" t="s">
        <v>1700</v>
      </c>
      <c r="D19" t="s">
        <v>1174</v>
      </c>
      <c r="E19">
        <v>1</v>
      </c>
      <c r="F19">
        <v>1</v>
      </c>
      <c r="G19">
        <v>1</v>
      </c>
      <c r="H19">
        <v>1</v>
      </c>
      <c r="I19">
        <v>1</v>
      </c>
      <c r="J19">
        <v>1</v>
      </c>
      <c r="K19">
        <v>1</v>
      </c>
      <c r="L19">
        <v>1</v>
      </c>
      <c r="M19">
        <v>1</v>
      </c>
      <c r="N19">
        <v>1</v>
      </c>
      <c r="O19">
        <v>1</v>
      </c>
    </row>
    <row r="20" spans="1:15" x14ac:dyDescent="0.25">
      <c r="A20" t="s">
        <v>1701</v>
      </c>
      <c r="B20" t="s">
        <v>1702</v>
      </c>
      <c r="C20" t="s">
        <v>1703</v>
      </c>
      <c r="D20" t="s">
        <v>1550</v>
      </c>
      <c r="E20">
        <v>45.316466666666699</v>
      </c>
      <c r="F20">
        <v>44.099975000000001</v>
      </c>
      <c r="G20">
        <v>45.3070083333333</v>
      </c>
      <c r="H20">
        <v>41.3485333333333</v>
      </c>
      <c r="I20">
        <v>43.505183333333299</v>
      </c>
      <c r="J20">
        <v>48.405266666666698</v>
      </c>
      <c r="K20">
        <v>45.725812121212101</v>
      </c>
      <c r="L20">
        <v>46.670466666666698</v>
      </c>
      <c r="M20">
        <v>53.437233333333303</v>
      </c>
      <c r="N20">
        <v>58.597845416666701</v>
      </c>
      <c r="O20">
        <v>61.029514460784299</v>
      </c>
    </row>
    <row r="21" spans="1:15" x14ac:dyDescent="0.25">
      <c r="A21" t="s">
        <v>1704</v>
      </c>
      <c r="B21" t="s">
        <v>1705</v>
      </c>
      <c r="C21" t="s">
        <v>1706</v>
      </c>
      <c r="D21" t="s">
        <v>1551</v>
      </c>
      <c r="E21">
        <v>7.9362666666666701</v>
      </c>
      <c r="F21">
        <v>8.0660624999999992</v>
      </c>
      <c r="G21">
        <v>8.0116166666666704</v>
      </c>
      <c r="H21">
        <v>7.8512451612499996</v>
      </c>
      <c r="I21">
        <v>7.2383206989166702</v>
      </c>
      <c r="J21">
        <v>7.02</v>
      </c>
      <c r="K21">
        <v>7.0166666666666702</v>
      </c>
      <c r="L21">
        <v>6.9369624999999999</v>
      </c>
      <c r="M21">
        <v>6.91</v>
      </c>
      <c r="N21">
        <v>6.91</v>
      </c>
      <c r="O21">
        <v>6.91</v>
      </c>
    </row>
    <row r="22" spans="1:15" x14ac:dyDescent="0.25">
      <c r="A22" t="s">
        <v>1707</v>
      </c>
      <c r="B22" t="s">
        <v>1708</v>
      </c>
      <c r="C22" t="s">
        <v>1709</v>
      </c>
      <c r="D22" t="s">
        <v>1552</v>
      </c>
      <c r="E22">
        <v>1.57515702795</v>
      </c>
      <c r="F22">
        <v>1.5727220196</v>
      </c>
      <c r="G22">
        <v>1.5590719560583299</v>
      </c>
      <c r="H22">
        <v>1.429002741625</v>
      </c>
      <c r="I22">
        <v>1.3351956804842799</v>
      </c>
      <c r="J22">
        <v>1.4078912383694999</v>
      </c>
      <c r="K22">
        <v>1.47673956845028</v>
      </c>
      <c r="L22">
        <v>1.40693658566639</v>
      </c>
      <c r="M22">
        <v>1.5222099744513</v>
      </c>
      <c r="N22">
        <v>1.4730513226323501</v>
      </c>
      <c r="O22">
        <v>1.4741691867940001</v>
      </c>
    </row>
    <row r="23" spans="1:15" x14ac:dyDescent="0.25">
      <c r="A23" t="s">
        <v>1710</v>
      </c>
      <c r="B23" t="s">
        <v>1711</v>
      </c>
      <c r="C23" t="s">
        <v>1712</v>
      </c>
      <c r="D23" t="s">
        <v>1175</v>
      </c>
      <c r="E23">
        <v>4.6928873903333299</v>
      </c>
      <c r="F23">
        <v>5.1103544346666698</v>
      </c>
      <c r="G23">
        <v>5.8365711929166704</v>
      </c>
      <c r="H23">
        <v>6.1388192053663602</v>
      </c>
      <c r="I23">
        <v>6.8268566666666697</v>
      </c>
      <c r="J23">
        <v>7.1551376959950197</v>
      </c>
      <c r="K23">
        <v>6.7936211559750799</v>
      </c>
      <c r="L23">
        <v>6.8382358333333304</v>
      </c>
      <c r="M23">
        <v>7.6191416666666703</v>
      </c>
      <c r="N23">
        <v>8.3989083333333294</v>
      </c>
      <c r="O23">
        <v>8.9760833333333405</v>
      </c>
    </row>
    <row r="24" spans="1:15" x14ac:dyDescent="0.25">
      <c r="A24" t="s">
        <v>1713</v>
      </c>
      <c r="B24" t="s">
        <v>1714</v>
      </c>
      <c r="C24" t="s">
        <v>1715</v>
      </c>
      <c r="D24" t="s">
        <v>1105</v>
      </c>
      <c r="E24">
        <v>2.9251194495158601</v>
      </c>
      <c r="F24">
        <v>2.4343900362318802</v>
      </c>
      <c r="G24">
        <v>2.17532666666667</v>
      </c>
      <c r="H24">
        <v>1.94705833333333</v>
      </c>
      <c r="I24">
        <v>1.8337666666666701</v>
      </c>
      <c r="J24">
        <v>1.99942817314426</v>
      </c>
      <c r="K24">
        <v>1.7592267105871799</v>
      </c>
      <c r="L24">
        <v>1.6728287552565899</v>
      </c>
      <c r="M24">
        <v>1.9530686111248701</v>
      </c>
      <c r="N24">
        <v>2.1572221117269499</v>
      </c>
      <c r="O24">
        <v>2.3533580126287399</v>
      </c>
    </row>
    <row r="25" spans="1:15" x14ac:dyDescent="0.25">
      <c r="A25" t="s">
        <v>1716</v>
      </c>
      <c r="B25" t="s">
        <v>1717</v>
      </c>
      <c r="C25" t="s">
        <v>1718</v>
      </c>
      <c r="D25" t="s">
        <v>1176</v>
      </c>
      <c r="E25">
        <v>1.6902283333333299</v>
      </c>
      <c r="F25">
        <v>1.6643975</v>
      </c>
      <c r="G25">
        <v>1.58893333333333</v>
      </c>
      <c r="H25">
        <v>1.5071016666666699</v>
      </c>
      <c r="I25">
        <v>1.41716666666667</v>
      </c>
      <c r="J25">
        <v>1.4545692733233</v>
      </c>
      <c r="K25">
        <v>1.3635094736842099</v>
      </c>
      <c r="L25">
        <v>1.25791302014692</v>
      </c>
      <c r="M25">
        <v>1.24956701649958</v>
      </c>
      <c r="N25">
        <v>1.25116566976059</v>
      </c>
      <c r="O25">
        <v>1.2670401230813999</v>
      </c>
    </row>
    <row r="26" spans="1:15" x14ac:dyDescent="0.25">
      <c r="A26" t="s">
        <v>1719</v>
      </c>
      <c r="B26" t="s">
        <v>1720</v>
      </c>
      <c r="C26" t="s">
        <v>1721</v>
      </c>
      <c r="D26" t="s">
        <v>1104</v>
      </c>
      <c r="E26">
        <v>1.5751089166666701</v>
      </c>
      <c r="F26">
        <v>1.5741333333333301</v>
      </c>
      <c r="G26">
        <v>1.5592666666666699</v>
      </c>
      <c r="H26">
        <v>1.4290499999999999</v>
      </c>
      <c r="I26">
        <v>1.3371166666666701</v>
      </c>
      <c r="J26">
        <v>1.40669166666667</v>
      </c>
      <c r="K26">
        <v>1.47739166666667</v>
      </c>
      <c r="L26">
        <v>1.40645833333333</v>
      </c>
      <c r="M26">
        <v>1.5220499999999999</v>
      </c>
      <c r="N26">
        <v>1.47356666666667</v>
      </c>
      <c r="O26">
        <v>1.4741795</v>
      </c>
    </row>
    <row r="27" spans="1:15" x14ac:dyDescent="0.25">
      <c r="A27" t="s">
        <v>1723</v>
      </c>
      <c r="B27" t="s">
        <v>1724</v>
      </c>
      <c r="C27" t="s">
        <v>1725</v>
      </c>
      <c r="D27" t="s">
        <v>1177</v>
      </c>
      <c r="E27">
        <v>1100.9000000000001</v>
      </c>
      <c r="F27">
        <v>1081.5771666666701</v>
      </c>
      <c r="G27">
        <v>1028.6835530000001</v>
      </c>
      <c r="H27">
        <v>1081.8696825</v>
      </c>
      <c r="I27">
        <v>1185.6908333333299</v>
      </c>
      <c r="J27">
        <v>1230.17916666667</v>
      </c>
      <c r="K27">
        <v>1230.74833333333</v>
      </c>
      <c r="L27">
        <v>1261.0733333333301</v>
      </c>
      <c r="M27">
        <v>1442.505625</v>
      </c>
      <c r="N27">
        <v>1555.09083333333</v>
      </c>
      <c r="O27">
        <v>1546.6866666666699</v>
      </c>
    </row>
    <row r="28" spans="1:15" x14ac:dyDescent="0.25">
      <c r="A28" t="s">
        <v>1726</v>
      </c>
      <c r="B28" t="s">
        <v>1727</v>
      </c>
      <c r="C28" t="s">
        <v>1728</v>
      </c>
      <c r="D28" t="s">
        <v>1553</v>
      </c>
      <c r="E28">
        <v>88.807598549999994</v>
      </c>
      <c r="F28">
        <v>88.6703124</v>
      </c>
      <c r="G28">
        <v>87.900719691666694</v>
      </c>
      <c r="H28">
        <v>80.567397124999999</v>
      </c>
      <c r="I28">
        <v>75.278540408420795</v>
      </c>
      <c r="J28">
        <v>79.377127283559702</v>
      </c>
      <c r="K28">
        <v>83.258806855919104</v>
      </c>
      <c r="L28">
        <v>79.323303815481395</v>
      </c>
      <c r="M28">
        <v>85.822435427795199</v>
      </c>
      <c r="N28">
        <v>83.050862982298497</v>
      </c>
      <c r="O28">
        <v>83.113888337827902</v>
      </c>
    </row>
    <row r="29" spans="1:15" x14ac:dyDescent="0.25">
      <c r="A29" t="s">
        <v>1729</v>
      </c>
      <c r="B29" t="s">
        <v>1730</v>
      </c>
      <c r="C29" t="s">
        <v>1731</v>
      </c>
      <c r="D29" t="s">
        <v>1178</v>
      </c>
      <c r="E29">
        <v>4016.25</v>
      </c>
      <c r="F29">
        <v>4092.5</v>
      </c>
      <c r="G29">
        <v>4103.25</v>
      </c>
      <c r="H29">
        <v>4056.1666666666702</v>
      </c>
      <c r="I29">
        <v>4054.1666666666702</v>
      </c>
      <c r="J29">
        <v>4139.3333333333303</v>
      </c>
      <c r="K29">
        <v>4184.9166666666697</v>
      </c>
      <c r="L29">
        <v>4058.5</v>
      </c>
      <c r="M29">
        <v>4033</v>
      </c>
      <c r="N29">
        <v>4027.25</v>
      </c>
      <c r="O29">
        <v>4037.5</v>
      </c>
    </row>
    <row r="30" spans="1:15" x14ac:dyDescent="0.25">
      <c r="A30" t="s">
        <v>1733</v>
      </c>
      <c r="B30" t="s">
        <v>1734</v>
      </c>
      <c r="C30" t="s">
        <v>1735</v>
      </c>
      <c r="D30" t="s">
        <v>1103</v>
      </c>
      <c r="E30">
        <v>1.3010191666666699</v>
      </c>
      <c r="F30">
        <v>1.21176333333333</v>
      </c>
      <c r="G30">
        <v>1.1343633333333301</v>
      </c>
      <c r="H30">
        <v>1.0740991666666699</v>
      </c>
      <c r="I30">
        <v>1.06704</v>
      </c>
      <c r="J30">
        <v>1.14310055659983</v>
      </c>
      <c r="K30">
        <v>1.0301627829537601</v>
      </c>
      <c r="L30">
        <v>0.98953069187935705</v>
      </c>
      <c r="M30">
        <v>0.99918830972261297</v>
      </c>
      <c r="N30">
        <v>1.02979656989696</v>
      </c>
      <c r="O30">
        <v>1.10610494395711</v>
      </c>
    </row>
    <row r="31" spans="1:15" x14ac:dyDescent="0.25">
      <c r="A31" t="s">
        <v>1736</v>
      </c>
      <c r="B31" t="s">
        <v>1737</v>
      </c>
      <c r="C31" t="s">
        <v>1738</v>
      </c>
      <c r="D31" t="s">
        <v>1554</v>
      </c>
      <c r="E31">
        <v>0.83333000000000002</v>
      </c>
      <c r="F31">
        <v>0.83333000000000002</v>
      </c>
      <c r="G31">
        <v>0.83333000000000002</v>
      </c>
      <c r="H31" t="s">
        <v>1641</v>
      </c>
      <c r="I31" t="s">
        <v>1641</v>
      </c>
      <c r="J31" t="s">
        <v>1641</v>
      </c>
      <c r="K31" t="s">
        <v>1641</v>
      </c>
      <c r="L31" t="s">
        <v>1641</v>
      </c>
      <c r="M31" t="s">
        <v>1641</v>
      </c>
      <c r="N31" t="s">
        <v>1641</v>
      </c>
      <c r="O31" t="s">
        <v>2443</v>
      </c>
    </row>
    <row r="32" spans="1:15" x14ac:dyDescent="0.25">
      <c r="A32" t="s">
        <v>1732</v>
      </c>
      <c r="B32" t="s">
        <v>2156</v>
      </c>
      <c r="C32" t="s">
        <v>1697</v>
      </c>
      <c r="D32" t="s">
        <v>2156</v>
      </c>
      <c r="E32">
        <v>528.28480930499995</v>
      </c>
      <c r="F32">
        <v>527.46814284000004</v>
      </c>
      <c r="G32">
        <v>522.89010961083295</v>
      </c>
      <c r="H32">
        <v>479.26678258750002</v>
      </c>
      <c r="I32">
        <v>447.80525556077299</v>
      </c>
      <c r="J32">
        <v>472.18629075489298</v>
      </c>
      <c r="K32">
        <v>495.277021572396</v>
      </c>
      <c r="L32">
        <v>471.86611409170001</v>
      </c>
      <c r="M32">
        <v>510.52713590196998</v>
      </c>
      <c r="N32">
        <v>494.04003744699003</v>
      </c>
      <c r="O32">
        <v>494.41495286493699</v>
      </c>
    </row>
    <row r="33" spans="1:15" x14ac:dyDescent="0.25">
      <c r="A33" t="s">
        <v>1695</v>
      </c>
      <c r="B33" t="s">
        <v>1696</v>
      </c>
      <c r="C33" t="s">
        <v>1697</v>
      </c>
      <c r="D33" t="s">
        <v>1173</v>
      </c>
      <c r="E33">
        <v>528.28480930499995</v>
      </c>
      <c r="F33">
        <v>527.46814284000004</v>
      </c>
      <c r="G33">
        <v>522.89010961083295</v>
      </c>
      <c r="H33">
        <v>479.26678258750002</v>
      </c>
      <c r="I33">
        <v>447.80525556077299</v>
      </c>
      <c r="J33">
        <v>472.18629075489298</v>
      </c>
      <c r="K33">
        <v>495.277021572396</v>
      </c>
      <c r="L33">
        <v>471.86611409170001</v>
      </c>
      <c r="M33">
        <v>510.52713590196998</v>
      </c>
      <c r="N33">
        <v>494.04003744699003</v>
      </c>
      <c r="O33">
        <v>494.41495286493699</v>
      </c>
    </row>
    <row r="34" spans="1:15" x14ac:dyDescent="0.25">
      <c r="A34" t="s">
        <v>1722</v>
      </c>
      <c r="B34" t="s">
        <v>1696</v>
      </c>
      <c r="C34" t="s">
        <v>1697</v>
      </c>
      <c r="D34" t="s">
        <v>1173</v>
      </c>
      <c r="E34">
        <v>528.28480930499995</v>
      </c>
      <c r="F34">
        <v>527.46814284000004</v>
      </c>
      <c r="G34">
        <v>522.89010961083295</v>
      </c>
      <c r="H34">
        <v>479.26678258750002</v>
      </c>
      <c r="I34">
        <v>447.80525556077299</v>
      </c>
      <c r="J34">
        <v>472.18629075489298</v>
      </c>
      <c r="K34">
        <v>495.277021572396</v>
      </c>
      <c r="L34">
        <v>471.86611409170001</v>
      </c>
      <c r="M34">
        <v>510.52713590196998</v>
      </c>
      <c r="N34">
        <v>494.04003744699003</v>
      </c>
      <c r="O34">
        <v>494.41495286493699</v>
      </c>
    </row>
    <row r="35" spans="1:15" x14ac:dyDescent="0.25">
      <c r="A35" t="s">
        <v>1732</v>
      </c>
      <c r="B35" t="s">
        <v>1696</v>
      </c>
      <c r="C35" t="s">
        <v>1697</v>
      </c>
      <c r="D35" t="s">
        <v>1173</v>
      </c>
      <c r="E35">
        <v>528.28480930499995</v>
      </c>
      <c r="F35">
        <v>527.46814284000004</v>
      </c>
      <c r="G35">
        <v>522.89010961083295</v>
      </c>
      <c r="H35">
        <v>479.26678258750002</v>
      </c>
      <c r="I35">
        <v>447.80525556077299</v>
      </c>
      <c r="J35">
        <v>472.18629075489298</v>
      </c>
      <c r="K35">
        <v>495.277021572396</v>
      </c>
      <c r="L35">
        <v>471.86611409170001</v>
      </c>
      <c r="M35">
        <v>510.52713590196998</v>
      </c>
      <c r="N35">
        <v>494.04003744699003</v>
      </c>
      <c r="O35">
        <v>494.41495286493699</v>
      </c>
    </row>
    <row r="36" spans="1:15" x14ac:dyDescent="0.25">
      <c r="A36" t="s">
        <v>1739</v>
      </c>
      <c r="B36" t="s">
        <v>1696</v>
      </c>
      <c r="C36" t="s">
        <v>1697</v>
      </c>
      <c r="D36" t="s">
        <v>1173</v>
      </c>
      <c r="E36">
        <v>528.28480930499995</v>
      </c>
      <c r="F36">
        <v>527.46814284000004</v>
      </c>
      <c r="G36">
        <v>522.89010961083295</v>
      </c>
      <c r="H36">
        <v>479.26678258750002</v>
      </c>
      <c r="I36">
        <v>447.80525556077299</v>
      </c>
      <c r="J36">
        <v>472.18629075489298</v>
      </c>
      <c r="K36">
        <v>495.277021572396</v>
      </c>
      <c r="L36">
        <v>471.86611409170001</v>
      </c>
      <c r="M36">
        <v>510.52713590196998</v>
      </c>
      <c r="N36">
        <v>494.04003744699003</v>
      </c>
      <c r="O36">
        <v>494.41495286493699</v>
      </c>
    </row>
    <row r="37" spans="1:15" x14ac:dyDescent="0.25">
      <c r="A37" t="s">
        <v>1740</v>
      </c>
      <c r="B37" t="s">
        <v>1696</v>
      </c>
      <c r="C37" t="s">
        <v>1697</v>
      </c>
      <c r="D37" t="s">
        <v>1173</v>
      </c>
      <c r="E37">
        <v>528.28480930499995</v>
      </c>
      <c r="F37">
        <v>527.46814284000004</v>
      </c>
      <c r="G37">
        <v>522.89010961083295</v>
      </c>
      <c r="H37">
        <v>479.26678258750002</v>
      </c>
      <c r="I37">
        <v>447.80525556077299</v>
      </c>
      <c r="J37">
        <v>472.18629075489298</v>
      </c>
      <c r="K37">
        <v>495.277021572396</v>
      </c>
      <c r="L37">
        <v>471.86611409170001</v>
      </c>
      <c r="M37">
        <v>510.52713590196998</v>
      </c>
      <c r="N37">
        <v>494.04003744699003</v>
      </c>
      <c r="O37">
        <v>494.41495286493699</v>
      </c>
    </row>
    <row r="38" spans="1:15" x14ac:dyDescent="0.25">
      <c r="A38" t="s">
        <v>1759</v>
      </c>
      <c r="B38" t="s">
        <v>1696</v>
      </c>
      <c r="C38" t="s">
        <v>1697</v>
      </c>
      <c r="D38" t="s">
        <v>1173</v>
      </c>
      <c r="E38">
        <v>528.28480930499995</v>
      </c>
      <c r="F38">
        <v>527.46814284000004</v>
      </c>
      <c r="G38">
        <v>522.89010961083295</v>
      </c>
      <c r="H38">
        <v>479.26678258750002</v>
      </c>
      <c r="I38">
        <v>447.80525556077299</v>
      </c>
      <c r="J38">
        <v>472.18629075489298</v>
      </c>
      <c r="K38">
        <v>495.277021572396</v>
      </c>
      <c r="L38">
        <v>471.86611409170001</v>
      </c>
      <c r="M38">
        <v>510.52713590196998</v>
      </c>
      <c r="N38">
        <v>494.04003744699003</v>
      </c>
      <c r="O38">
        <v>494.41495286493699</v>
      </c>
    </row>
    <row r="39" spans="1:15" x14ac:dyDescent="0.25">
      <c r="A39" t="s">
        <v>1763</v>
      </c>
      <c r="B39" t="s">
        <v>1696</v>
      </c>
      <c r="C39" t="s">
        <v>1697</v>
      </c>
      <c r="D39" t="s">
        <v>1173</v>
      </c>
      <c r="E39">
        <v>528.28480930499995</v>
      </c>
      <c r="F39">
        <v>527.46814284000004</v>
      </c>
      <c r="G39">
        <v>522.89010961083295</v>
      </c>
      <c r="H39">
        <v>479.26678258750002</v>
      </c>
      <c r="I39">
        <v>447.80525556077299</v>
      </c>
      <c r="J39">
        <v>472.18629075489298</v>
      </c>
      <c r="K39">
        <v>495.277021572396</v>
      </c>
      <c r="L39">
        <v>471.86611409170001</v>
      </c>
      <c r="M39">
        <v>510.52713590196998</v>
      </c>
      <c r="N39">
        <v>494.04003744699003</v>
      </c>
      <c r="O39">
        <v>494.41495286493699</v>
      </c>
    </row>
    <row r="40" spans="1:15" x14ac:dyDescent="0.25">
      <c r="A40" t="s">
        <v>1792</v>
      </c>
      <c r="B40" t="s">
        <v>1696</v>
      </c>
      <c r="C40" t="s">
        <v>1697</v>
      </c>
      <c r="D40" t="s">
        <v>1173</v>
      </c>
      <c r="E40">
        <v>528.28480930499995</v>
      </c>
      <c r="F40">
        <v>527.46814284000004</v>
      </c>
      <c r="G40">
        <v>522.89010961083295</v>
      </c>
      <c r="H40">
        <v>479.26678258750002</v>
      </c>
      <c r="I40">
        <v>447.80525556077299</v>
      </c>
      <c r="J40">
        <v>472.18629075489298</v>
      </c>
      <c r="K40">
        <v>495.277021572396</v>
      </c>
      <c r="L40">
        <v>471.86611409170001</v>
      </c>
      <c r="M40">
        <v>510.52713590196998</v>
      </c>
      <c r="N40">
        <v>494.04003744699003</v>
      </c>
      <c r="O40">
        <v>494.41495286493699</v>
      </c>
    </row>
    <row r="41" spans="1:15" x14ac:dyDescent="0.25">
      <c r="A41" t="s">
        <v>1809</v>
      </c>
      <c r="B41" t="s">
        <v>1696</v>
      </c>
      <c r="C41" t="s">
        <v>1697</v>
      </c>
      <c r="D41" t="s">
        <v>1173</v>
      </c>
      <c r="E41">
        <v>528.28480930499995</v>
      </c>
      <c r="F41">
        <v>527.46814284000004</v>
      </c>
      <c r="G41">
        <v>522.89010961083295</v>
      </c>
      <c r="H41">
        <v>479.26678258750002</v>
      </c>
      <c r="I41">
        <v>447.80525556077299</v>
      </c>
      <c r="J41">
        <v>472.18629075489298</v>
      </c>
      <c r="K41">
        <v>495.277021572396</v>
      </c>
      <c r="L41">
        <v>471.86611409170001</v>
      </c>
      <c r="M41">
        <v>510.52713590196998</v>
      </c>
      <c r="N41">
        <v>494.04003744699003</v>
      </c>
      <c r="O41">
        <v>494.41495286493699</v>
      </c>
    </row>
    <row r="42" spans="1:15" x14ac:dyDescent="0.25">
      <c r="A42" t="s">
        <v>1830</v>
      </c>
      <c r="B42" t="s">
        <v>1696</v>
      </c>
      <c r="C42" t="s">
        <v>1697</v>
      </c>
      <c r="D42" t="s">
        <v>1173</v>
      </c>
      <c r="E42">
        <v>528.28480930499995</v>
      </c>
      <c r="F42">
        <v>527.46814284000004</v>
      </c>
      <c r="G42">
        <v>522.89010961083295</v>
      </c>
      <c r="H42">
        <v>479.26678258750002</v>
      </c>
      <c r="I42">
        <v>447.80525556077299</v>
      </c>
      <c r="J42">
        <v>472.18629075489298</v>
      </c>
      <c r="K42">
        <v>495.277021572396</v>
      </c>
      <c r="L42">
        <v>471.86611409170001</v>
      </c>
      <c r="M42">
        <v>510.52713590196998</v>
      </c>
      <c r="N42">
        <v>494.04003744699003</v>
      </c>
      <c r="O42">
        <v>494.41495286493699</v>
      </c>
    </row>
    <row r="43" spans="1:15" x14ac:dyDescent="0.25">
      <c r="A43" t="s">
        <v>1940</v>
      </c>
      <c r="B43" t="s">
        <v>1696</v>
      </c>
      <c r="C43" t="s">
        <v>1697</v>
      </c>
      <c r="D43" t="s">
        <v>1173</v>
      </c>
      <c r="E43">
        <v>528.28480930499995</v>
      </c>
      <c r="F43">
        <v>527.46814284000004</v>
      </c>
      <c r="G43">
        <v>522.89010961083295</v>
      </c>
      <c r="H43">
        <v>479.26678258750002</v>
      </c>
      <c r="I43">
        <v>447.80525556077299</v>
      </c>
      <c r="J43">
        <v>472.18629075489298</v>
      </c>
      <c r="K43">
        <v>495.277021572396</v>
      </c>
      <c r="L43">
        <v>471.86611409170001</v>
      </c>
      <c r="M43">
        <v>510.52713590196998</v>
      </c>
      <c r="N43">
        <v>494.04003744699003</v>
      </c>
      <c r="O43">
        <v>494.41495286493699</v>
      </c>
    </row>
    <row r="44" spans="1:15" x14ac:dyDescent="0.25">
      <c r="A44" t="s">
        <v>1984</v>
      </c>
      <c r="B44" t="s">
        <v>1696</v>
      </c>
      <c r="C44" t="s">
        <v>1697</v>
      </c>
      <c r="D44" t="s">
        <v>1173</v>
      </c>
      <c r="E44">
        <v>528.28480930499995</v>
      </c>
      <c r="F44">
        <v>527.46814284000004</v>
      </c>
      <c r="G44">
        <v>522.89010961083295</v>
      </c>
      <c r="H44">
        <v>479.26678258750002</v>
      </c>
      <c r="I44">
        <v>447.80525556077299</v>
      </c>
      <c r="J44">
        <v>472.18629075489298</v>
      </c>
      <c r="K44">
        <v>495.277021572396</v>
      </c>
      <c r="L44">
        <v>471.86611409170001</v>
      </c>
      <c r="M44">
        <v>510.52713590196998</v>
      </c>
      <c r="N44">
        <v>494.04003744699003</v>
      </c>
      <c r="O44">
        <v>494.41495286493699</v>
      </c>
    </row>
    <row r="45" spans="1:15" x14ac:dyDescent="0.25">
      <c r="A45" t="s">
        <v>2041</v>
      </c>
      <c r="B45" t="s">
        <v>1696</v>
      </c>
      <c r="C45" t="s">
        <v>1697</v>
      </c>
      <c r="D45" t="s">
        <v>1173</v>
      </c>
      <c r="E45">
        <v>528.28480930499995</v>
      </c>
      <c r="F45">
        <v>527.46814284000004</v>
      </c>
      <c r="G45">
        <v>522.89010961083295</v>
      </c>
      <c r="H45">
        <v>479.26678258750002</v>
      </c>
      <c r="I45">
        <v>447.80525556077299</v>
      </c>
      <c r="J45">
        <v>472.18629075489298</v>
      </c>
      <c r="K45">
        <v>495.277021572396</v>
      </c>
      <c r="L45">
        <v>471.86611409170001</v>
      </c>
      <c r="M45">
        <v>510.52713590196998</v>
      </c>
      <c r="N45">
        <v>494.04003744699003</v>
      </c>
      <c r="O45">
        <v>494.41495286493699</v>
      </c>
    </row>
    <row r="46" spans="1:15" x14ac:dyDescent="0.25">
      <c r="A46" t="s">
        <v>2103</v>
      </c>
      <c r="B46" t="s">
        <v>1696</v>
      </c>
      <c r="C46" t="s">
        <v>1697</v>
      </c>
      <c r="D46" t="s">
        <v>1173</v>
      </c>
      <c r="E46">
        <v>528.28480930499995</v>
      </c>
      <c r="F46">
        <v>527.46814284000004</v>
      </c>
      <c r="G46">
        <v>522.89010961083295</v>
      </c>
      <c r="H46">
        <v>479.26678258750002</v>
      </c>
      <c r="I46">
        <v>447.80525556077299</v>
      </c>
      <c r="J46">
        <v>472.18629075489298</v>
      </c>
      <c r="K46">
        <v>495.277021572396</v>
      </c>
      <c r="L46">
        <v>471.86611409170001</v>
      </c>
      <c r="M46">
        <v>510.52713590196998</v>
      </c>
      <c r="N46">
        <v>494.04003744699003</v>
      </c>
      <c r="O46">
        <v>494.41495286493699</v>
      </c>
    </row>
    <row r="47" spans="1:15" x14ac:dyDescent="0.25">
      <c r="A47" t="s">
        <v>1806</v>
      </c>
      <c r="B47" t="s">
        <v>1807</v>
      </c>
      <c r="C47" t="s">
        <v>1808</v>
      </c>
      <c r="D47" t="s">
        <v>1183</v>
      </c>
      <c r="E47">
        <v>96.105574570499996</v>
      </c>
      <c r="F47">
        <v>95.957006604</v>
      </c>
      <c r="G47">
        <v>95.124170781083293</v>
      </c>
      <c r="H47">
        <v>87.188214958749995</v>
      </c>
      <c r="I47">
        <v>81.464733839263204</v>
      </c>
      <c r="J47">
        <v>85.900131856929093</v>
      </c>
      <c r="K47">
        <v>90.100797697365394</v>
      </c>
      <c r="L47">
        <v>85.841885317111505</v>
      </c>
      <c r="M47">
        <v>92.875098555717997</v>
      </c>
      <c r="N47">
        <v>88.15</v>
      </c>
      <c r="O47">
        <v>89.943970154740001</v>
      </c>
    </row>
    <row r="48" spans="1:15" x14ac:dyDescent="0.25">
      <c r="A48" t="s">
        <v>1977</v>
      </c>
      <c r="B48" t="s">
        <v>1807</v>
      </c>
      <c r="C48" t="s">
        <v>1808</v>
      </c>
      <c r="D48" t="s">
        <v>1183</v>
      </c>
      <c r="E48">
        <v>96.105574570499996</v>
      </c>
      <c r="F48">
        <v>95.957006604</v>
      </c>
      <c r="G48">
        <v>95.124170781083293</v>
      </c>
      <c r="H48">
        <v>87.188214958749995</v>
      </c>
      <c r="I48">
        <v>81.464733839263204</v>
      </c>
      <c r="J48">
        <v>85.900131856929093</v>
      </c>
      <c r="K48">
        <v>90.100797697365394</v>
      </c>
      <c r="L48">
        <v>85.841885317111505</v>
      </c>
      <c r="M48">
        <v>92.875098555717997</v>
      </c>
      <c r="N48" t="s">
        <v>1641</v>
      </c>
      <c r="O48">
        <v>89.943970154740001</v>
      </c>
    </row>
    <row r="49" spans="1:15" x14ac:dyDescent="0.25">
      <c r="A49" t="s">
        <v>1744</v>
      </c>
      <c r="B49" t="s">
        <v>1745</v>
      </c>
      <c r="C49" t="s">
        <v>1746</v>
      </c>
      <c r="D49" t="s">
        <v>1179</v>
      </c>
      <c r="E49">
        <v>609.52916666666704</v>
      </c>
      <c r="F49">
        <v>559.76750000000004</v>
      </c>
      <c r="G49">
        <v>530.27499999999998</v>
      </c>
      <c r="H49">
        <v>522.46416666666698</v>
      </c>
      <c r="I49">
        <v>522.46103583333297</v>
      </c>
      <c r="J49">
        <v>560.85989484127003</v>
      </c>
      <c r="K49">
        <v>510.24916666666701</v>
      </c>
      <c r="L49">
        <v>483.66750000000002</v>
      </c>
      <c r="M49">
        <v>486.47130339105303</v>
      </c>
      <c r="N49">
        <v>495.272877645503</v>
      </c>
      <c r="O49">
        <v>570.34821612743997</v>
      </c>
    </row>
    <row r="50" spans="1:15" x14ac:dyDescent="0.25">
      <c r="A50" t="s">
        <v>1747</v>
      </c>
      <c r="B50" t="s">
        <v>1748</v>
      </c>
      <c r="C50" t="s">
        <v>1749</v>
      </c>
      <c r="D50" t="s">
        <v>1555</v>
      </c>
      <c r="E50">
        <v>8.2768008333333292</v>
      </c>
      <c r="F50">
        <v>8.1943166666666691</v>
      </c>
      <c r="G50">
        <v>7.9734383333333296</v>
      </c>
      <c r="H50">
        <v>7.6075324999999996</v>
      </c>
      <c r="I50">
        <v>6.9486549999999996</v>
      </c>
      <c r="J50">
        <v>6.8314160517666602</v>
      </c>
      <c r="K50">
        <v>6.7702690287094001</v>
      </c>
      <c r="L50">
        <v>6.4614613265500704</v>
      </c>
      <c r="M50">
        <v>6.3123328268318604</v>
      </c>
      <c r="N50">
        <v>6.19575834608231</v>
      </c>
      <c r="O50">
        <v>6.1434340944886703</v>
      </c>
    </row>
    <row r="51" spans="1:15" x14ac:dyDescent="0.25">
      <c r="A51" t="s">
        <v>1750</v>
      </c>
      <c r="B51" t="s">
        <v>1751</v>
      </c>
      <c r="C51" t="s">
        <v>1752</v>
      </c>
      <c r="D51" t="s">
        <v>1102</v>
      </c>
      <c r="E51">
        <v>2628.6129025</v>
      </c>
      <c r="F51">
        <v>2320.8341766666699</v>
      </c>
      <c r="G51">
        <v>2361.1394074999998</v>
      </c>
      <c r="H51">
        <v>2078.29183666667</v>
      </c>
      <c r="I51">
        <v>1967.7113091666699</v>
      </c>
      <c r="J51">
        <v>2158.25590299025</v>
      </c>
      <c r="K51">
        <v>1898.56963600842</v>
      </c>
      <c r="L51">
        <v>1848.1394699518301</v>
      </c>
      <c r="M51">
        <v>1796.8959123110001</v>
      </c>
      <c r="N51">
        <v>1868.7853270907999</v>
      </c>
      <c r="O51">
        <v>2001.781048176</v>
      </c>
    </row>
    <row r="52" spans="1:15" x14ac:dyDescent="0.25">
      <c r="A52" t="s">
        <v>1753</v>
      </c>
      <c r="B52" t="s">
        <v>1754</v>
      </c>
      <c r="C52" t="s">
        <v>1755</v>
      </c>
      <c r="D52" t="s">
        <v>1556</v>
      </c>
      <c r="E52">
        <v>396.21380832</v>
      </c>
      <c r="F52">
        <v>395.60130815999997</v>
      </c>
      <c r="G52">
        <v>392.167781493333</v>
      </c>
      <c r="H52">
        <v>359.45026960000001</v>
      </c>
      <c r="I52">
        <v>335.85411233925799</v>
      </c>
      <c r="J52">
        <v>354.139898027009</v>
      </c>
      <c r="K52">
        <v>371.45795494053499</v>
      </c>
      <c r="L52">
        <v>353.89976540758801</v>
      </c>
      <c r="M52">
        <v>382.89554649987798</v>
      </c>
      <c r="N52">
        <v>370.53021637503798</v>
      </c>
      <c r="O52">
        <v>370.81140308138703</v>
      </c>
    </row>
    <row r="53" spans="1:15" x14ac:dyDescent="0.25">
      <c r="A53" t="s">
        <v>1756</v>
      </c>
      <c r="B53" t="s">
        <v>1757</v>
      </c>
      <c r="C53" t="s">
        <v>1758</v>
      </c>
      <c r="D53" t="s">
        <v>1557</v>
      </c>
      <c r="E53">
        <v>399.47579166666702</v>
      </c>
      <c r="F53">
        <v>473.90800833333299</v>
      </c>
      <c r="G53">
        <v>468.27882499999998</v>
      </c>
      <c r="H53">
        <v>516.74989166666705</v>
      </c>
      <c r="I53">
        <v>559.29250833333299</v>
      </c>
      <c r="J53">
        <v>809.78583333333302</v>
      </c>
      <c r="K53">
        <v>905.91345833333298</v>
      </c>
      <c r="L53">
        <v>919.49130000000002</v>
      </c>
      <c r="M53">
        <v>919.75540833333298</v>
      </c>
      <c r="N53">
        <v>919.79277402154798</v>
      </c>
      <c r="O53">
        <v>925.22628253199696</v>
      </c>
    </row>
    <row r="54" spans="1:15" x14ac:dyDescent="0.25">
      <c r="A54" t="s">
        <v>1760</v>
      </c>
      <c r="B54" t="s">
        <v>1761</v>
      </c>
      <c r="C54" t="s">
        <v>1762</v>
      </c>
      <c r="D54" t="s">
        <v>1558</v>
      </c>
      <c r="E54">
        <v>437.935</v>
      </c>
      <c r="F54">
        <v>477.786741487455</v>
      </c>
      <c r="G54">
        <v>511.30181794034797</v>
      </c>
      <c r="H54">
        <v>516.61739023297503</v>
      </c>
      <c r="I54">
        <v>526.23551344086002</v>
      </c>
      <c r="J54">
        <v>573.287956733231</v>
      </c>
      <c r="K54">
        <v>525.829200716846</v>
      </c>
      <c r="L54">
        <v>505.664239919355</v>
      </c>
      <c r="M54">
        <v>502.90146198156702</v>
      </c>
      <c r="N54">
        <v>499.76683256528401</v>
      </c>
      <c r="O54">
        <v>538.31720027905806</v>
      </c>
    </row>
    <row r="55" spans="1:15" x14ac:dyDescent="0.25">
      <c r="A55" t="s">
        <v>1764</v>
      </c>
      <c r="B55" t="s">
        <v>1765</v>
      </c>
      <c r="C55" t="s">
        <v>1766</v>
      </c>
      <c r="D55" t="s">
        <v>1559</v>
      </c>
      <c r="E55">
        <v>6.0343406666666697</v>
      </c>
      <c r="F55">
        <v>5.9492369166666697</v>
      </c>
      <c r="G55">
        <v>5.8377932499999998</v>
      </c>
      <c r="H55">
        <v>5.3645356666666704</v>
      </c>
      <c r="I55">
        <v>4.9350397499999996</v>
      </c>
      <c r="J55">
        <v>5.2839464166666703</v>
      </c>
      <c r="K55">
        <v>5.4980105833333299</v>
      </c>
      <c r="L55">
        <v>5.3438697499999996</v>
      </c>
      <c r="M55">
        <v>5.8502918333333298</v>
      </c>
      <c r="N55">
        <v>5.70488016666667</v>
      </c>
      <c r="O55">
        <v>5.7481654166666702</v>
      </c>
    </row>
    <row r="56" spans="1:15" x14ac:dyDescent="0.25">
      <c r="A56" t="s">
        <v>1767</v>
      </c>
      <c r="B56" t="s">
        <v>1768</v>
      </c>
      <c r="C56" t="s">
        <v>1769</v>
      </c>
      <c r="D56" t="s">
        <v>1180</v>
      </c>
      <c r="E56" t="s">
        <v>1641</v>
      </c>
      <c r="F56" t="s">
        <v>1641</v>
      </c>
      <c r="G56" t="s">
        <v>1641</v>
      </c>
      <c r="H56" t="s">
        <v>1641</v>
      </c>
      <c r="I56" t="s">
        <v>1641</v>
      </c>
      <c r="J56" t="s">
        <v>1641</v>
      </c>
      <c r="K56" t="s">
        <v>1641</v>
      </c>
      <c r="L56" t="s">
        <v>1641</v>
      </c>
      <c r="M56" t="s">
        <v>1641</v>
      </c>
      <c r="N56" t="s">
        <v>1641</v>
      </c>
      <c r="O56" t="s">
        <v>2443</v>
      </c>
    </row>
    <row r="57" spans="1:15" x14ac:dyDescent="0.25">
      <c r="A57" t="s">
        <v>1774</v>
      </c>
      <c r="B57" t="s">
        <v>1775</v>
      </c>
      <c r="C57" t="s">
        <v>1776</v>
      </c>
      <c r="D57" t="s">
        <v>1101</v>
      </c>
      <c r="E57">
        <v>25.699750000000002</v>
      </c>
      <c r="F57">
        <v>23.957416666666699</v>
      </c>
      <c r="G57">
        <v>22.595583333333298</v>
      </c>
      <c r="H57">
        <v>20.293666666666699</v>
      </c>
      <c r="I57">
        <v>17.071666666666701</v>
      </c>
      <c r="J57">
        <v>19.062999999999999</v>
      </c>
      <c r="K57">
        <v>19.09825</v>
      </c>
      <c r="L57">
        <v>17.695916666666701</v>
      </c>
      <c r="M57">
        <v>19.577500000000001</v>
      </c>
      <c r="N57">
        <v>19.5705833333333</v>
      </c>
      <c r="O57">
        <v>20.7575</v>
      </c>
    </row>
    <row r="58" spans="1:15" x14ac:dyDescent="0.25">
      <c r="A58" t="s">
        <v>1777</v>
      </c>
      <c r="B58" t="s">
        <v>1778</v>
      </c>
      <c r="C58" t="s">
        <v>1779</v>
      </c>
      <c r="D58" t="s">
        <v>1100</v>
      </c>
      <c r="E58">
        <v>5.9910566666666698</v>
      </c>
      <c r="F58">
        <v>5.9969099999999997</v>
      </c>
      <c r="G58">
        <v>5.9467783333333299</v>
      </c>
      <c r="H58">
        <v>5.4437008333333301</v>
      </c>
      <c r="I58">
        <v>5.0981308333333297</v>
      </c>
      <c r="J58">
        <v>5.36086666666667</v>
      </c>
      <c r="K58">
        <v>5.6240750000000004</v>
      </c>
      <c r="L58">
        <v>5.3687115350877201</v>
      </c>
      <c r="M58">
        <v>5.7924755370391603</v>
      </c>
      <c r="N58">
        <v>5.6163116861762203</v>
      </c>
      <c r="O58">
        <v>5.6124666666666698</v>
      </c>
    </row>
    <row r="59" spans="1:15" x14ac:dyDescent="0.25">
      <c r="A59" t="s">
        <v>1800</v>
      </c>
      <c r="B59" t="s">
        <v>1778</v>
      </c>
      <c r="C59" t="s">
        <v>1779</v>
      </c>
      <c r="D59" t="s">
        <v>1100</v>
      </c>
      <c r="E59">
        <v>5.9910566666666698</v>
      </c>
      <c r="F59">
        <v>5.9969099999999997</v>
      </c>
      <c r="G59">
        <v>5.9467783333333299</v>
      </c>
      <c r="H59">
        <v>5.4437008333333301</v>
      </c>
      <c r="I59">
        <v>5.0981308333333297</v>
      </c>
      <c r="J59">
        <v>5.36086666666667</v>
      </c>
      <c r="K59">
        <v>5.6240750000000004</v>
      </c>
      <c r="L59">
        <v>5.3687115350877201</v>
      </c>
      <c r="M59">
        <v>5.7924755370391603</v>
      </c>
      <c r="N59">
        <v>5.6163116861762203</v>
      </c>
      <c r="O59">
        <v>5.6124666666666698</v>
      </c>
    </row>
    <row r="60" spans="1:15" x14ac:dyDescent="0.25">
      <c r="A60" t="s">
        <v>1821</v>
      </c>
      <c r="B60" t="s">
        <v>1778</v>
      </c>
      <c r="C60" t="s">
        <v>1779</v>
      </c>
      <c r="D60" t="s">
        <v>1100</v>
      </c>
      <c r="E60">
        <v>5.9910566666666698</v>
      </c>
      <c r="F60">
        <v>5.9969099999999997</v>
      </c>
      <c r="G60">
        <v>5.9467783333333299</v>
      </c>
      <c r="H60">
        <v>5.4437008333333301</v>
      </c>
      <c r="I60">
        <v>5.0981308333333297</v>
      </c>
      <c r="J60">
        <v>5.36086666666667</v>
      </c>
      <c r="K60">
        <v>5.6240750000000004</v>
      </c>
      <c r="L60">
        <v>5.3687115350877201</v>
      </c>
      <c r="M60">
        <v>5.7924755370391603</v>
      </c>
      <c r="N60">
        <v>5.6163116861762203</v>
      </c>
      <c r="O60">
        <v>5.6124666666666698</v>
      </c>
    </row>
    <row r="61" spans="1:15" x14ac:dyDescent="0.25">
      <c r="A61" t="s">
        <v>1884</v>
      </c>
      <c r="B61" t="s">
        <v>1885</v>
      </c>
      <c r="C61" t="s">
        <v>1886</v>
      </c>
      <c r="D61" t="s">
        <v>1560</v>
      </c>
      <c r="E61" t="s">
        <v>1641</v>
      </c>
      <c r="F61" t="s">
        <v>1641</v>
      </c>
      <c r="G61" t="s">
        <v>1641</v>
      </c>
      <c r="H61" t="s">
        <v>1641</v>
      </c>
      <c r="I61" t="s">
        <v>1641</v>
      </c>
      <c r="J61" t="s">
        <v>1641</v>
      </c>
      <c r="K61" t="s">
        <v>1641</v>
      </c>
      <c r="L61" t="s">
        <v>1641</v>
      </c>
      <c r="M61" t="s">
        <v>1641</v>
      </c>
      <c r="N61" t="s">
        <v>1641</v>
      </c>
      <c r="O61" t="s">
        <v>2443</v>
      </c>
    </row>
    <row r="62" spans="1:15" x14ac:dyDescent="0.25">
      <c r="A62" t="s">
        <v>1780</v>
      </c>
      <c r="B62" t="s">
        <v>1781</v>
      </c>
      <c r="C62" t="s">
        <v>1782</v>
      </c>
      <c r="D62" t="s">
        <v>1561</v>
      </c>
      <c r="E62">
        <v>177.721</v>
      </c>
      <c r="F62">
        <v>177.721</v>
      </c>
      <c r="G62">
        <v>177.721</v>
      </c>
      <c r="H62">
        <v>177.721</v>
      </c>
      <c r="I62">
        <v>177.721</v>
      </c>
      <c r="J62">
        <v>177.721</v>
      </c>
      <c r="K62">
        <v>177.721</v>
      </c>
      <c r="L62">
        <v>177.721</v>
      </c>
      <c r="M62">
        <v>177.721</v>
      </c>
      <c r="N62">
        <v>177.721</v>
      </c>
      <c r="O62">
        <v>177.72083333333299</v>
      </c>
    </row>
    <row r="63" spans="1:15" x14ac:dyDescent="0.25">
      <c r="A63" t="s">
        <v>1784</v>
      </c>
      <c r="B63" t="s">
        <v>1785</v>
      </c>
      <c r="C63" t="s">
        <v>1786</v>
      </c>
      <c r="D63" t="s">
        <v>1099</v>
      </c>
      <c r="E63">
        <v>42.098830166595597</v>
      </c>
      <c r="F63">
        <v>30.510637891145301</v>
      </c>
      <c r="G63">
        <v>33.253692462625899</v>
      </c>
      <c r="H63">
        <v>33.311861935421703</v>
      </c>
      <c r="I63">
        <v>34.866101629908201</v>
      </c>
      <c r="J63">
        <v>36.1140522203929</v>
      </c>
      <c r="K63">
        <v>37.306578987810397</v>
      </c>
      <c r="L63">
        <v>38.231558748196299</v>
      </c>
      <c r="M63">
        <v>39.3356563644234</v>
      </c>
      <c r="N63">
        <v>41.807735185117799</v>
      </c>
      <c r="O63">
        <v>43.555962698045299</v>
      </c>
    </row>
    <row r="64" spans="1:15" x14ac:dyDescent="0.25">
      <c r="A64" t="s">
        <v>1657</v>
      </c>
      <c r="B64" t="s">
        <v>1658</v>
      </c>
      <c r="C64" t="s">
        <v>1659</v>
      </c>
      <c r="D64" t="s">
        <v>1562</v>
      </c>
      <c r="E64">
        <v>2.7</v>
      </c>
      <c r="F64">
        <v>2.7</v>
      </c>
      <c r="G64">
        <v>2.7</v>
      </c>
      <c r="H64">
        <v>2.7</v>
      </c>
      <c r="I64">
        <v>2.7</v>
      </c>
      <c r="J64">
        <v>2.7</v>
      </c>
      <c r="K64">
        <v>2.7</v>
      </c>
      <c r="L64">
        <v>2.7</v>
      </c>
      <c r="M64">
        <v>2.7</v>
      </c>
      <c r="N64">
        <v>2.7</v>
      </c>
      <c r="O64">
        <v>2.7</v>
      </c>
    </row>
    <row r="65" spans="1:15" x14ac:dyDescent="0.25">
      <c r="A65" t="s">
        <v>1783</v>
      </c>
      <c r="B65" t="s">
        <v>1658</v>
      </c>
      <c r="C65" t="s">
        <v>1659</v>
      </c>
      <c r="D65" t="s">
        <v>1562</v>
      </c>
      <c r="E65">
        <v>2.7</v>
      </c>
      <c r="F65">
        <v>2.7</v>
      </c>
      <c r="G65">
        <v>2.7</v>
      </c>
      <c r="H65">
        <v>2.7</v>
      </c>
      <c r="I65">
        <v>2.7</v>
      </c>
      <c r="J65">
        <v>2.7</v>
      </c>
      <c r="K65">
        <v>2.7</v>
      </c>
      <c r="L65">
        <v>2.7</v>
      </c>
      <c r="M65">
        <v>2.7</v>
      </c>
      <c r="N65">
        <v>2.7</v>
      </c>
      <c r="O65">
        <v>2.7</v>
      </c>
    </row>
    <row r="66" spans="1:15" x14ac:dyDescent="0.25">
      <c r="A66" t="s">
        <v>1822</v>
      </c>
      <c r="B66" t="s">
        <v>1658</v>
      </c>
      <c r="C66" t="s">
        <v>1659</v>
      </c>
      <c r="D66" t="s">
        <v>1562</v>
      </c>
      <c r="E66">
        <v>2.7</v>
      </c>
      <c r="F66">
        <v>2.7</v>
      </c>
      <c r="G66">
        <v>2.7</v>
      </c>
      <c r="H66">
        <v>2.7</v>
      </c>
      <c r="I66">
        <v>2.7</v>
      </c>
      <c r="J66">
        <v>2.7</v>
      </c>
      <c r="K66">
        <v>2.7</v>
      </c>
      <c r="L66">
        <v>2.7</v>
      </c>
      <c r="M66">
        <v>2.7</v>
      </c>
      <c r="N66">
        <v>2.7</v>
      </c>
      <c r="O66">
        <v>2.7</v>
      </c>
    </row>
    <row r="67" spans="1:15" x14ac:dyDescent="0.25">
      <c r="A67" t="s">
        <v>2074</v>
      </c>
      <c r="B67" t="s">
        <v>1658</v>
      </c>
      <c r="C67" t="s">
        <v>1659</v>
      </c>
      <c r="D67" t="s">
        <v>1562</v>
      </c>
      <c r="E67">
        <v>2.7</v>
      </c>
      <c r="F67">
        <v>2.7</v>
      </c>
      <c r="G67">
        <v>2.7</v>
      </c>
      <c r="H67">
        <v>2.7</v>
      </c>
      <c r="I67">
        <v>2.7</v>
      </c>
      <c r="J67">
        <v>2.7</v>
      </c>
      <c r="K67">
        <v>2.7</v>
      </c>
      <c r="L67">
        <v>2.7</v>
      </c>
      <c r="M67">
        <v>2.7</v>
      </c>
      <c r="N67">
        <v>2.7</v>
      </c>
      <c r="O67">
        <v>2.7</v>
      </c>
    </row>
    <row r="68" spans="1:15" x14ac:dyDescent="0.25">
      <c r="A68" t="s">
        <v>2075</v>
      </c>
      <c r="B68" t="s">
        <v>1658</v>
      </c>
      <c r="C68" t="s">
        <v>1659</v>
      </c>
      <c r="D68" t="s">
        <v>1562</v>
      </c>
      <c r="E68">
        <v>2.7</v>
      </c>
      <c r="F68">
        <v>2.7</v>
      </c>
      <c r="G68">
        <v>2.7</v>
      </c>
      <c r="H68">
        <v>2.7</v>
      </c>
      <c r="I68">
        <v>2.7</v>
      </c>
      <c r="J68">
        <v>2.7</v>
      </c>
      <c r="K68">
        <v>2.7</v>
      </c>
      <c r="L68">
        <v>2.7</v>
      </c>
      <c r="M68">
        <v>2.7</v>
      </c>
      <c r="N68">
        <v>2.7</v>
      </c>
      <c r="O68">
        <v>2.7</v>
      </c>
    </row>
    <row r="69" spans="1:15" x14ac:dyDescent="0.25">
      <c r="A69" t="s">
        <v>2077</v>
      </c>
      <c r="B69" t="s">
        <v>1658</v>
      </c>
      <c r="C69" t="s">
        <v>1659</v>
      </c>
      <c r="D69" t="s">
        <v>1562</v>
      </c>
      <c r="E69">
        <v>2.7</v>
      </c>
      <c r="F69">
        <v>2.7</v>
      </c>
      <c r="G69">
        <v>2.7</v>
      </c>
      <c r="H69">
        <v>2.7</v>
      </c>
      <c r="I69">
        <v>2.7</v>
      </c>
      <c r="J69">
        <v>2.7</v>
      </c>
      <c r="K69">
        <v>2.7</v>
      </c>
      <c r="L69">
        <v>2.7</v>
      </c>
      <c r="M69">
        <v>2.7</v>
      </c>
      <c r="N69">
        <v>2.7</v>
      </c>
      <c r="O69">
        <v>2.7</v>
      </c>
    </row>
    <row r="70" spans="1:15" x14ac:dyDescent="0.25">
      <c r="A70" t="s">
        <v>1788</v>
      </c>
      <c r="B70" t="s">
        <v>1789</v>
      </c>
      <c r="C70" t="s">
        <v>1790</v>
      </c>
      <c r="D70" t="s">
        <v>1098</v>
      </c>
      <c r="E70">
        <v>6.19624166666667</v>
      </c>
      <c r="F70">
        <v>5.7788333333333304</v>
      </c>
      <c r="G70">
        <v>5.7331666666666701</v>
      </c>
      <c r="H70">
        <v>5.6354333333333297</v>
      </c>
      <c r="I70">
        <v>5.4325000000000001</v>
      </c>
      <c r="J70">
        <v>5.54455330862978</v>
      </c>
      <c r="K70">
        <v>5.62194291761051</v>
      </c>
      <c r="L70">
        <v>5.9328276515151499</v>
      </c>
      <c r="M70">
        <v>6.05605833333333</v>
      </c>
      <c r="N70">
        <v>6.8703250000000002</v>
      </c>
      <c r="O70">
        <v>7.0776085606060599</v>
      </c>
    </row>
    <row r="71" spans="1:15" x14ac:dyDescent="0.25">
      <c r="A71" t="s">
        <v>1791</v>
      </c>
      <c r="B71" t="s">
        <v>2157</v>
      </c>
      <c r="C71" t="s">
        <v>2158</v>
      </c>
      <c r="D71" t="s">
        <v>1181</v>
      </c>
      <c r="E71">
        <v>8.75</v>
      </c>
      <c r="F71">
        <v>8.75</v>
      </c>
      <c r="G71">
        <v>8.75</v>
      </c>
      <c r="H71">
        <v>8.75</v>
      </c>
      <c r="I71">
        <v>8.75</v>
      </c>
      <c r="J71">
        <v>8.75</v>
      </c>
      <c r="K71">
        <v>8.75</v>
      </c>
      <c r="L71">
        <v>8.75</v>
      </c>
      <c r="M71">
        <v>8.75</v>
      </c>
      <c r="N71">
        <v>8.75</v>
      </c>
      <c r="O71">
        <v>8.75</v>
      </c>
    </row>
    <row r="72" spans="1:15" x14ac:dyDescent="0.25">
      <c r="A72" t="s">
        <v>1793</v>
      </c>
      <c r="B72" t="s">
        <v>1794</v>
      </c>
      <c r="C72" t="s">
        <v>1795</v>
      </c>
      <c r="D72" t="s">
        <v>1563</v>
      </c>
      <c r="E72">
        <v>13.7875</v>
      </c>
      <c r="F72">
        <v>15.3679166666667</v>
      </c>
      <c r="G72">
        <v>15.375</v>
      </c>
      <c r="H72">
        <v>15.375</v>
      </c>
      <c r="I72">
        <v>15.375</v>
      </c>
      <c r="J72">
        <v>15.375</v>
      </c>
      <c r="K72">
        <v>15.375</v>
      </c>
      <c r="L72">
        <v>15.375</v>
      </c>
      <c r="M72">
        <v>15.375</v>
      </c>
      <c r="N72">
        <v>15.375</v>
      </c>
      <c r="O72">
        <v>15.375</v>
      </c>
    </row>
    <row r="73" spans="1:15" x14ac:dyDescent="0.25">
      <c r="A73" t="s">
        <v>1797</v>
      </c>
      <c r="B73" t="s">
        <v>1798</v>
      </c>
      <c r="C73" t="s">
        <v>1799</v>
      </c>
      <c r="D73" t="s">
        <v>1182</v>
      </c>
      <c r="E73">
        <v>8.6355833333333294</v>
      </c>
      <c r="F73">
        <v>8.6664416666666693</v>
      </c>
      <c r="G73">
        <v>8.6986158333333297</v>
      </c>
      <c r="H73">
        <v>8.9659499999999994</v>
      </c>
      <c r="I73">
        <v>9.5997416666666702</v>
      </c>
      <c r="J73">
        <v>11.777599672499999</v>
      </c>
      <c r="K73">
        <v>14.409589808006601</v>
      </c>
      <c r="L73">
        <v>16.8992257595275</v>
      </c>
      <c r="M73">
        <v>17.704761378267399</v>
      </c>
      <c r="N73" t="s">
        <v>1641</v>
      </c>
      <c r="O73" t="s">
        <v>2443</v>
      </c>
    </row>
    <row r="74" spans="1:15" x14ac:dyDescent="0.25">
      <c r="A74" t="s">
        <v>1651</v>
      </c>
      <c r="B74" t="s">
        <v>1652</v>
      </c>
      <c r="C74" t="s">
        <v>1653</v>
      </c>
      <c r="D74" t="s">
        <v>1097</v>
      </c>
      <c r="E74" t="s">
        <v>1641</v>
      </c>
      <c r="F74" t="s">
        <v>1641</v>
      </c>
      <c r="G74" t="s">
        <v>1641</v>
      </c>
      <c r="H74" t="s">
        <v>1641</v>
      </c>
      <c r="I74" t="s">
        <v>1641</v>
      </c>
      <c r="J74" t="s">
        <v>1641</v>
      </c>
      <c r="K74">
        <v>0.75504495198983501</v>
      </c>
      <c r="L74">
        <v>0.71935525360915398</v>
      </c>
      <c r="M74">
        <v>0.77829360141285198</v>
      </c>
      <c r="N74">
        <v>0.75315918184727004</v>
      </c>
      <c r="O74">
        <v>0.75373073671740198</v>
      </c>
    </row>
    <row r="75" spans="1:15" x14ac:dyDescent="0.25">
      <c r="A75" t="s">
        <v>1672</v>
      </c>
      <c r="B75" t="s">
        <v>1652</v>
      </c>
      <c r="C75" t="s">
        <v>1653</v>
      </c>
      <c r="D75" t="s">
        <v>1097</v>
      </c>
      <c r="E75" t="s">
        <v>1641</v>
      </c>
      <c r="F75" t="s">
        <v>1641</v>
      </c>
      <c r="G75" t="s">
        <v>1641</v>
      </c>
      <c r="H75" t="s">
        <v>1641</v>
      </c>
      <c r="I75" t="s">
        <v>1641</v>
      </c>
      <c r="J75" t="s">
        <v>1641</v>
      </c>
      <c r="K75">
        <v>0.75504495198983501</v>
      </c>
      <c r="L75">
        <v>0.71935525360915398</v>
      </c>
      <c r="M75">
        <v>0.77829360141285198</v>
      </c>
      <c r="N75">
        <v>0.75315918184727004</v>
      </c>
      <c r="O75">
        <v>0.75373073671740198</v>
      </c>
    </row>
    <row r="76" spans="1:15" x14ac:dyDescent="0.25">
      <c r="A76" t="s">
        <v>1691</v>
      </c>
      <c r="B76" t="s">
        <v>1652</v>
      </c>
      <c r="C76" t="s">
        <v>1653</v>
      </c>
      <c r="D76" t="s">
        <v>1097</v>
      </c>
      <c r="E76" t="s">
        <v>1641</v>
      </c>
      <c r="F76" t="s">
        <v>1641</v>
      </c>
      <c r="G76" t="s">
        <v>1641</v>
      </c>
      <c r="H76" t="s">
        <v>1641</v>
      </c>
      <c r="I76" t="s">
        <v>1641</v>
      </c>
      <c r="J76" t="s">
        <v>1641</v>
      </c>
      <c r="K76">
        <v>0.75504495198983501</v>
      </c>
      <c r="L76">
        <v>0.71935525360915398</v>
      </c>
      <c r="M76">
        <v>0.77829360141285198</v>
      </c>
      <c r="N76">
        <v>0.75315918184727004</v>
      </c>
      <c r="O76">
        <v>0.75373073671740198</v>
      </c>
    </row>
    <row r="77" spans="1:15" x14ac:dyDescent="0.25">
      <c r="A77" t="s">
        <v>1773</v>
      </c>
      <c r="B77" t="s">
        <v>1652</v>
      </c>
      <c r="C77" t="s">
        <v>1653</v>
      </c>
      <c r="D77" t="s">
        <v>1097</v>
      </c>
      <c r="E77">
        <v>0.46860055225000002</v>
      </c>
      <c r="F77">
        <v>0.46407050716166698</v>
      </c>
      <c r="G77">
        <v>0.45891594691666698</v>
      </c>
      <c r="H77">
        <v>0.42612499999999998</v>
      </c>
      <c r="I77" t="s">
        <v>1641</v>
      </c>
      <c r="J77" t="s">
        <v>1641</v>
      </c>
      <c r="K77">
        <v>0.75504495198983501</v>
      </c>
      <c r="L77">
        <v>0.71935525360915398</v>
      </c>
      <c r="M77">
        <v>0.77829360141285198</v>
      </c>
      <c r="N77">
        <v>0.75315918184727004</v>
      </c>
      <c r="O77">
        <v>0.75373073671740198</v>
      </c>
    </row>
    <row r="78" spans="1:15" x14ac:dyDescent="0.25">
      <c r="A78" t="s">
        <v>1796</v>
      </c>
      <c r="B78" t="s">
        <v>1652</v>
      </c>
      <c r="C78" t="s">
        <v>1653</v>
      </c>
      <c r="D78" t="s">
        <v>1097</v>
      </c>
      <c r="E78">
        <v>12.5955635879843</v>
      </c>
      <c r="F78">
        <v>12.5837865859395</v>
      </c>
      <c r="G78">
        <v>12.4654837577722</v>
      </c>
      <c r="H78">
        <v>11.4338529961624</v>
      </c>
      <c r="I78">
        <v>10.694443093841301</v>
      </c>
      <c r="J78">
        <v>11.257430885076699</v>
      </c>
      <c r="K78">
        <v>0.75504495198983501</v>
      </c>
      <c r="L78">
        <v>0.71935525360915398</v>
      </c>
      <c r="M78">
        <v>0.77829360141285198</v>
      </c>
      <c r="N78">
        <v>0.75315918184727004</v>
      </c>
      <c r="O78">
        <v>0.75373073671740198</v>
      </c>
    </row>
    <row r="79" spans="1:15" x14ac:dyDescent="0.25">
      <c r="A79" t="s">
        <v>1804</v>
      </c>
      <c r="B79" t="s">
        <v>1652</v>
      </c>
      <c r="C79" t="s">
        <v>1653</v>
      </c>
      <c r="D79" t="s">
        <v>1097</v>
      </c>
      <c r="E79" t="s">
        <v>1641</v>
      </c>
      <c r="F79" t="s">
        <v>1641</v>
      </c>
      <c r="G79" t="s">
        <v>1641</v>
      </c>
      <c r="H79" t="s">
        <v>1641</v>
      </c>
      <c r="I79" t="s">
        <v>1641</v>
      </c>
      <c r="J79" t="s">
        <v>1641</v>
      </c>
      <c r="K79">
        <v>0.75504495198983501</v>
      </c>
      <c r="L79">
        <v>0.71935525360915398</v>
      </c>
      <c r="M79">
        <v>0.77829360141285198</v>
      </c>
      <c r="N79">
        <v>0.75315918184727004</v>
      </c>
      <c r="O79">
        <v>0.75373073671740198</v>
      </c>
    </row>
    <row r="80" spans="1:15" x14ac:dyDescent="0.25">
      <c r="A80" t="s">
        <v>1805</v>
      </c>
      <c r="B80" t="s">
        <v>1652</v>
      </c>
      <c r="C80" t="s">
        <v>1653</v>
      </c>
      <c r="D80" t="s">
        <v>1097</v>
      </c>
      <c r="E80" t="s">
        <v>1641</v>
      </c>
      <c r="F80" t="s">
        <v>1641</v>
      </c>
      <c r="G80" t="s">
        <v>1641</v>
      </c>
      <c r="H80" t="s">
        <v>1641</v>
      </c>
      <c r="I80" t="s">
        <v>1641</v>
      </c>
      <c r="J80" t="s">
        <v>1641</v>
      </c>
      <c r="K80">
        <v>0.75504495198983501</v>
      </c>
      <c r="L80">
        <v>0.71935525360915398</v>
      </c>
      <c r="M80">
        <v>0.77829360141285198</v>
      </c>
      <c r="N80">
        <v>0.75315918184727004</v>
      </c>
      <c r="O80">
        <v>0.75373073671740198</v>
      </c>
    </row>
    <row r="81" spans="1:15" x14ac:dyDescent="0.25">
      <c r="A81" t="s">
        <v>1816</v>
      </c>
      <c r="B81" t="s">
        <v>1652</v>
      </c>
      <c r="C81" t="s">
        <v>1653</v>
      </c>
      <c r="D81" t="s">
        <v>1097</v>
      </c>
      <c r="E81" t="s">
        <v>1641</v>
      </c>
      <c r="F81" t="s">
        <v>1641</v>
      </c>
      <c r="G81" t="s">
        <v>1641</v>
      </c>
      <c r="H81" t="s">
        <v>1641</v>
      </c>
      <c r="I81" t="s">
        <v>1641</v>
      </c>
      <c r="J81" t="s">
        <v>1641</v>
      </c>
      <c r="K81">
        <v>0.75504495198983501</v>
      </c>
      <c r="L81">
        <v>0.71935525360915398</v>
      </c>
      <c r="M81">
        <v>0.77829360141285198</v>
      </c>
      <c r="N81">
        <v>0.75315918184727004</v>
      </c>
      <c r="O81">
        <v>0.75373073671740198</v>
      </c>
    </row>
    <row r="82" spans="1:15" x14ac:dyDescent="0.25">
      <c r="A82" t="s">
        <v>1820</v>
      </c>
      <c r="B82" t="s">
        <v>1652</v>
      </c>
      <c r="C82" t="s">
        <v>1653</v>
      </c>
      <c r="D82" t="s">
        <v>1097</v>
      </c>
      <c r="E82" t="s">
        <v>1641</v>
      </c>
      <c r="F82" t="s">
        <v>1641</v>
      </c>
      <c r="G82" t="s">
        <v>1641</v>
      </c>
      <c r="H82" t="s">
        <v>1641</v>
      </c>
      <c r="I82" t="s">
        <v>1641</v>
      </c>
      <c r="J82" t="s">
        <v>1641</v>
      </c>
      <c r="K82">
        <v>0.75504495198983501</v>
      </c>
      <c r="L82">
        <v>0.71935525360915398</v>
      </c>
      <c r="M82">
        <v>0.77829360141285198</v>
      </c>
      <c r="N82">
        <v>0.75315918184727004</v>
      </c>
      <c r="O82">
        <v>0.75373073671740198</v>
      </c>
    </row>
    <row r="83" spans="1:15" x14ac:dyDescent="0.25">
      <c r="A83" t="s">
        <v>1861</v>
      </c>
      <c r="B83" t="s">
        <v>1652</v>
      </c>
      <c r="C83" t="s">
        <v>1653</v>
      </c>
      <c r="D83" t="s">
        <v>1097</v>
      </c>
      <c r="E83" t="s">
        <v>1641</v>
      </c>
      <c r="F83" t="s">
        <v>1641</v>
      </c>
      <c r="G83" t="s">
        <v>1641</v>
      </c>
      <c r="H83" t="s">
        <v>1641</v>
      </c>
      <c r="I83" t="s">
        <v>1641</v>
      </c>
      <c r="J83" t="s">
        <v>1641</v>
      </c>
      <c r="K83">
        <v>0.75504495198983501</v>
      </c>
      <c r="L83">
        <v>0.71935525360915398</v>
      </c>
      <c r="M83">
        <v>0.77829360141285198</v>
      </c>
      <c r="N83">
        <v>0.75315918184727004</v>
      </c>
      <c r="O83">
        <v>0.75373073671740198</v>
      </c>
    </row>
    <row r="84" spans="1:15" x14ac:dyDescent="0.25">
      <c r="A84" t="s">
        <v>1867</v>
      </c>
      <c r="B84" t="s">
        <v>1652</v>
      </c>
      <c r="C84" t="s">
        <v>1653</v>
      </c>
      <c r="D84" t="s">
        <v>1097</v>
      </c>
      <c r="E84" t="s">
        <v>1641</v>
      </c>
      <c r="F84" t="s">
        <v>1641</v>
      </c>
      <c r="G84" t="s">
        <v>1641</v>
      </c>
      <c r="H84" t="s">
        <v>1641</v>
      </c>
      <c r="I84" t="s">
        <v>1641</v>
      </c>
      <c r="J84" t="s">
        <v>1641</v>
      </c>
      <c r="K84">
        <v>0.75504495198983501</v>
      </c>
      <c r="L84">
        <v>0.71935525360915398</v>
      </c>
      <c r="M84">
        <v>0.77829360141285198</v>
      </c>
      <c r="N84">
        <v>0.75315918184727004</v>
      </c>
      <c r="O84">
        <v>0.75373073671740198</v>
      </c>
    </row>
    <row r="85" spans="1:15" x14ac:dyDescent="0.25">
      <c r="A85" t="s">
        <v>1890</v>
      </c>
      <c r="B85" t="s">
        <v>1652</v>
      </c>
      <c r="C85" t="s">
        <v>1653</v>
      </c>
      <c r="D85" t="s">
        <v>1097</v>
      </c>
      <c r="E85" t="s">
        <v>1641</v>
      </c>
      <c r="F85" t="s">
        <v>1641</v>
      </c>
      <c r="G85" t="s">
        <v>1641</v>
      </c>
      <c r="H85" t="s">
        <v>1641</v>
      </c>
      <c r="I85">
        <v>0.682674711239873</v>
      </c>
      <c r="J85">
        <v>0.71984335978561498</v>
      </c>
      <c r="K85">
        <v>0.75504495198983501</v>
      </c>
      <c r="L85">
        <v>0.71935525360915398</v>
      </c>
      <c r="M85">
        <v>0.77829360141285198</v>
      </c>
      <c r="N85">
        <v>0.75315918184727004</v>
      </c>
      <c r="O85">
        <v>0.75373073671740198</v>
      </c>
    </row>
    <row r="86" spans="1:15" x14ac:dyDescent="0.25">
      <c r="A86" t="s">
        <v>1921</v>
      </c>
      <c r="B86" t="s">
        <v>1652</v>
      </c>
      <c r="C86" t="s">
        <v>1653</v>
      </c>
      <c r="D86" t="s">
        <v>1097</v>
      </c>
      <c r="E86" t="s">
        <v>1641</v>
      </c>
      <c r="F86" t="s">
        <v>1641</v>
      </c>
      <c r="G86" t="s">
        <v>1641</v>
      </c>
      <c r="H86" t="s">
        <v>1641</v>
      </c>
      <c r="I86" t="s">
        <v>1641</v>
      </c>
      <c r="J86" t="s">
        <v>1641</v>
      </c>
      <c r="K86">
        <v>0.75504495198983501</v>
      </c>
      <c r="L86">
        <v>0.71935525360915398</v>
      </c>
      <c r="M86">
        <v>0.77829360141285198</v>
      </c>
      <c r="N86">
        <v>0.75315918184727004</v>
      </c>
      <c r="O86">
        <v>0.75373073671740198</v>
      </c>
    </row>
    <row r="87" spans="1:15" x14ac:dyDescent="0.25">
      <c r="A87" t="s">
        <v>1941</v>
      </c>
      <c r="B87" t="s">
        <v>1652</v>
      </c>
      <c r="C87" t="s">
        <v>1653</v>
      </c>
      <c r="D87" t="s">
        <v>1097</v>
      </c>
      <c r="E87">
        <v>0.34466317998548601</v>
      </c>
      <c r="F87">
        <v>0.34577739224999998</v>
      </c>
      <c r="G87">
        <v>0.340893885583333</v>
      </c>
      <c r="H87">
        <v>0.31167499999999998</v>
      </c>
      <c r="I87" t="s">
        <v>1641</v>
      </c>
      <c r="J87" t="s">
        <v>1641</v>
      </c>
      <c r="K87">
        <v>0.75504495198983501</v>
      </c>
      <c r="L87">
        <v>0.71935525360915398</v>
      </c>
      <c r="M87">
        <v>0.77829360141285198</v>
      </c>
      <c r="N87">
        <v>0.75315918184727004</v>
      </c>
      <c r="O87">
        <v>0.75373073671740198</v>
      </c>
    </row>
    <row r="88" spans="1:15" x14ac:dyDescent="0.25">
      <c r="A88" t="s">
        <v>1956</v>
      </c>
      <c r="B88" t="s">
        <v>1652</v>
      </c>
      <c r="C88" t="s">
        <v>1653</v>
      </c>
      <c r="D88" t="s">
        <v>1097</v>
      </c>
      <c r="E88" t="s">
        <v>1641</v>
      </c>
      <c r="F88" t="s">
        <v>1641</v>
      </c>
      <c r="G88" t="s">
        <v>1641</v>
      </c>
      <c r="H88" t="s">
        <v>1641</v>
      </c>
      <c r="I88" t="s">
        <v>1641</v>
      </c>
      <c r="J88" t="s">
        <v>1641</v>
      </c>
      <c r="K88">
        <v>0.75504495198983501</v>
      </c>
      <c r="L88">
        <v>0.71935525360915398</v>
      </c>
      <c r="M88">
        <v>0.77829360141285198</v>
      </c>
      <c r="N88">
        <v>0.75315918184727004</v>
      </c>
      <c r="O88">
        <v>0.75373073671740198</v>
      </c>
    </row>
    <row r="89" spans="1:15" x14ac:dyDescent="0.25">
      <c r="A89" t="s">
        <v>1960</v>
      </c>
      <c r="B89" t="s">
        <v>1652</v>
      </c>
      <c r="C89" t="s">
        <v>1653</v>
      </c>
      <c r="D89" t="s">
        <v>1097</v>
      </c>
      <c r="E89">
        <v>0.805365</v>
      </c>
      <c r="F89">
        <v>0.80411999999999995</v>
      </c>
      <c r="G89">
        <v>0.79714083333333297</v>
      </c>
      <c r="H89">
        <v>0.73063750000000005</v>
      </c>
      <c r="I89">
        <v>0.682674711239873</v>
      </c>
      <c r="J89">
        <v>0.71984335978561498</v>
      </c>
      <c r="K89">
        <v>0.75504495198983501</v>
      </c>
      <c r="L89">
        <v>0.71935525360915398</v>
      </c>
      <c r="M89">
        <v>0.77829360141285198</v>
      </c>
      <c r="N89">
        <v>0.75315918184727004</v>
      </c>
      <c r="O89">
        <v>0.75373073671740198</v>
      </c>
    </row>
    <row r="90" spans="1:15" x14ac:dyDescent="0.25">
      <c r="A90" t="s">
        <v>1976</v>
      </c>
      <c r="B90" t="s">
        <v>1652</v>
      </c>
      <c r="C90" t="s">
        <v>1653</v>
      </c>
      <c r="D90" t="s">
        <v>1097</v>
      </c>
      <c r="E90" t="s">
        <v>1641</v>
      </c>
      <c r="F90" t="s">
        <v>1641</v>
      </c>
      <c r="G90" t="s">
        <v>1641</v>
      </c>
      <c r="H90" t="s">
        <v>1641</v>
      </c>
      <c r="I90" t="s">
        <v>1641</v>
      </c>
      <c r="J90" t="s">
        <v>1641</v>
      </c>
      <c r="K90">
        <v>0.75504495198983501</v>
      </c>
      <c r="L90">
        <v>0.71935525360915398</v>
      </c>
      <c r="M90">
        <v>0.77829360141285198</v>
      </c>
      <c r="N90">
        <v>0.75315918184727004</v>
      </c>
      <c r="O90">
        <v>0.75373073671740198</v>
      </c>
    </row>
    <row r="91" spans="1:15" x14ac:dyDescent="0.25">
      <c r="A91" t="s">
        <v>2017</v>
      </c>
      <c r="B91" t="s">
        <v>1652</v>
      </c>
      <c r="C91" t="s">
        <v>1653</v>
      </c>
      <c r="D91" t="s">
        <v>1097</v>
      </c>
      <c r="E91" t="s">
        <v>1641</v>
      </c>
      <c r="F91" t="s">
        <v>1641</v>
      </c>
      <c r="G91" t="s">
        <v>1641</v>
      </c>
      <c r="H91" t="s">
        <v>1641</v>
      </c>
      <c r="I91" t="s">
        <v>1641</v>
      </c>
      <c r="J91" t="s">
        <v>1641</v>
      </c>
      <c r="K91">
        <v>0.75504495198983501</v>
      </c>
      <c r="L91">
        <v>0.71935525360915398</v>
      </c>
      <c r="M91">
        <v>0.77829360141285198</v>
      </c>
      <c r="N91">
        <v>0.75315918184727004</v>
      </c>
      <c r="O91">
        <v>0.75373073671740198</v>
      </c>
    </row>
    <row r="92" spans="1:15" x14ac:dyDescent="0.25">
      <c r="A92" t="s">
        <v>2034</v>
      </c>
      <c r="B92" t="s">
        <v>1652</v>
      </c>
      <c r="C92" t="s">
        <v>1653</v>
      </c>
      <c r="D92" t="s">
        <v>1097</v>
      </c>
      <c r="E92">
        <v>0.805365</v>
      </c>
      <c r="F92">
        <v>0.80411999999999995</v>
      </c>
      <c r="G92">
        <v>0.79714083333333297</v>
      </c>
      <c r="H92">
        <v>0.73063750000000005</v>
      </c>
      <c r="I92">
        <v>0.682674711239873</v>
      </c>
      <c r="J92">
        <v>0.71984335978561498</v>
      </c>
      <c r="K92">
        <v>0.75504495198983501</v>
      </c>
      <c r="L92">
        <v>0.71935525360915398</v>
      </c>
      <c r="M92">
        <v>0.77829360141285198</v>
      </c>
      <c r="N92">
        <v>0.75315918184727004</v>
      </c>
      <c r="O92">
        <v>0.75373073671740198</v>
      </c>
    </row>
    <row r="93" spans="1:15" x14ac:dyDescent="0.25">
      <c r="A93" t="s">
        <v>2056</v>
      </c>
      <c r="B93" t="s">
        <v>1652</v>
      </c>
      <c r="C93" t="s">
        <v>1653</v>
      </c>
      <c r="D93" t="s">
        <v>1097</v>
      </c>
      <c r="E93">
        <v>32.256916666666697</v>
      </c>
      <c r="F93">
        <v>31.018249999999998</v>
      </c>
      <c r="G93">
        <v>29.69725</v>
      </c>
      <c r="H93">
        <v>24.694333333333301</v>
      </c>
      <c r="I93">
        <v>21.361416666666699</v>
      </c>
      <c r="J93" t="s">
        <v>1641</v>
      </c>
      <c r="K93">
        <v>0.75504495198983501</v>
      </c>
      <c r="L93">
        <v>0.71935525360915398</v>
      </c>
      <c r="M93">
        <v>0.77829360141285198</v>
      </c>
      <c r="N93">
        <v>0.75315918184727004</v>
      </c>
      <c r="O93">
        <v>0.75373073671740198</v>
      </c>
    </row>
    <row r="94" spans="1:15" x14ac:dyDescent="0.25">
      <c r="A94" t="s">
        <v>2057</v>
      </c>
      <c r="B94" t="s">
        <v>1652</v>
      </c>
      <c r="C94" t="s">
        <v>1653</v>
      </c>
      <c r="D94" t="s">
        <v>1097</v>
      </c>
      <c r="E94">
        <v>192.38112433333299</v>
      </c>
      <c r="F94">
        <v>192.705468</v>
      </c>
      <c r="G94">
        <v>191.02825783333299</v>
      </c>
      <c r="H94" t="s">
        <v>1641</v>
      </c>
      <c r="I94" t="s">
        <v>1641</v>
      </c>
      <c r="J94" t="s">
        <v>1641</v>
      </c>
      <c r="K94">
        <v>0.75504495198983501</v>
      </c>
      <c r="L94">
        <v>0.71935525360915398</v>
      </c>
      <c r="M94">
        <v>0.77829360141285198</v>
      </c>
      <c r="N94">
        <v>0.75315918184727004</v>
      </c>
      <c r="O94">
        <v>0.75373073671740198</v>
      </c>
    </row>
    <row r="95" spans="1:15" x14ac:dyDescent="0.25">
      <c r="A95" t="s">
        <v>2070</v>
      </c>
      <c r="B95" t="s">
        <v>1652</v>
      </c>
      <c r="C95" t="s">
        <v>1653</v>
      </c>
      <c r="D95" t="s">
        <v>1097</v>
      </c>
      <c r="E95" t="s">
        <v>1641</v>
      </c>
      <c r="F95" t="s">
        <v>1641</v>
      </c>
      <c r="G95" t="s">
        <v>1641</v>
      </c>
      <c r="H95" t="s">
        <v>1641</v>
      </c>
      <c r="I95" t="s">
        <v>1641</v>
      </c>
      <c r="J95" t="s">
        <v>1641</v>
      </c>
      <c r="K95">
        <v>0.75504495198983501</v>
      </c>
      <c r="L95">
        <v>0.71935525360915398</v>
      </c>
      <c r="M95">
        <v>0.77829360141285198</v>
      </c>
      <c r="N95">
        <v>0.75315918184727004</v>
      </c>
      <c r="O95">
        <v>0.75373073671740198</v>
      </c>
    </row>
    <row r="96" spans="1:15" x14ac:dyDescent="0.25">
      <c r="A96" t="s">
        <v>2076</v>
      </c>
      <c r="B96" t="s">
        <v>1652</v>
      </c>
      <c r="C96" t="s">
        <v>1653</v>
      </c>
      <c r="D96" t="s">
        <v>1097</v>
      </c>
      <c r="E96" t="s">
        <v>1641</v>
      </c>
      <c r="F96" t="s">
        <v>1641</v>
      </c>
      <c r="G96" t="s">
        <v>1641</v>
      </c>
      <c r="H96" t="s">
        <v>1641</v>
      </c>
      <c r="I96" t="s">
        <v>1641</v>
      </c>
      <c r="J96" t="s">
        <v>1641</v>
      </c>
      <c r="K96">
        <v>0.75504495198983501</v>
      </c>
      <c r="L96">
        <v>0.71935525360915398</v>
      </c>
      <c r="M96">
        <v>0.77829360141285198</v>
      </c>
      <c r="N96">
        <v>0.75315918184727004</v>
      </c>
      <c r="O96">
        <v>0.75373073671740198</v>
      </c>
    </row>
    <row r="97" spans="1:15" x14ac:dyDescent="0.25">
      <c r="A97" t="s">
        <v>1801</v>
      </c>
      <c r="B97" t="s">
        <v>1802</v>
      </c>
      <c r="C97" t="s">
        <v>1803</v>
      </c>
      <c r="D97" t="s">
        <v>1564</v>
      </c>
      <c r="E97">
        <v>1.73295</v>
      </c>
      <c r="F97">
        <v>1.6909666666666701</v>
      </c>
      <c r="G97">
        <v>1.73118333333333</v>
      </c>
      <c r="H97">
        <v>1.61028333333333</v>
      </c>
      <c r="I97">
        <v>1.59370833333333</v>
      </c>
      <c r="J97">
        <v>1.9557083333333301</v>
      </c>
      <c r="K97">
        <v>1.91830833333333</v>
      </c>
      <c r="L97">
        <v>1.79319425769221</v>
      </c>
      <c r="M97">
        <v>1.7898939221094901</v>
      </c>
      <c r="N97">
        <v>1.8413879855123001</v>
      </c>
      <c r="O97">
        <v>1.8873497233985801</v>
      </c>
    </row>
    <row r="98" spans="1:15" x14ac:dyDescent="0.25">
      <c r="A98" t="s">
        <v>1810</v>
      </c>
      <c r="B98" t="s">
        <v>1811</v>
      </c>
      <c r="C98" t="s">
        <v>1812</v>
      </c>
      <c r="D98" t="s">
        <v>1184</v>
      </c>
      <c r="E98">
        <v>30.030083333333302</v>
      </c>
      <c r="F98">
        <v>28.575433333333301</v>
      </c>
      <c r="G98">
        <v>28.065725</v>
      </c>
      <c r="H98">
        <v>24.873433333333299</v>
      </c>
      <c r="I98">
        <v>22.192350000000001</v>
      </c>
      <c r="J98">
        <v>26.644361204231299</v>
      </c>
      <c r="K98">
        <v>28.0119536626841</v>
      </c>
      <c r="L98">
        <v>29.4615200601576</v>
      </c>
      <c r="M98">
        <v>32.077133888621702</v>
      </c>
      <c r="N98" t="s">
        <v>1641</v>
      </c>
      <c r="O98">
        <v>41.7329616505126</v>
      </c>
    </row>
    <row r="99" spans="1:15" x14ac:dyDescent="0.25">
      <c r="A99" t="s">
        <v>1813</v>
      </c>
      <c r="B99" t="s">
        <v>1814</v>
      </c>
      <c r="C99" t="s">
        <v>1815</v>
      </c>
      <c r="D99" t="s">
        <v>1185</v>
      </c>
      <c r="E99">
        <v>1.91665</v>
      </c>
      <c r="F99">
        <v>1.812675</v>
      </c>
      <c r="G99">
        <v>1.78043333333333</v>
      </c>
      <c r="H99">
        <v>1.67049166666667</v>
      </c>
      <c r="I99">
        <v>1.4907916666666701</v>
      </c>
      <c r="J99">
        <v>1.6704870967741901</v>
      </c>
      <c r="K99">
        <v>1.78234166666667</v>
      </c>
      <c r="L99">
        <v>1.6864954301075299</v>
      </c>
      <c r="M99">
        <v>1.6512583333333299</v>
      </c>
      <c r="N99">
        <v>1.6633500000000001</v>
      </c>
      <c r="O99">
        <v>1.76566666666667</v>
      </c>
    </row>
    <row r="100" spans="1:15" x14ac:dyDescent="0.25">
      <c r="A100" t="s">
        <v>1817</v>
      </c>
      <c r="B100" t="s">
        <v>1818</v>
      </c>
      <c r="C100" t="s">
        <v>1819</v>
      </c>
      <c r="D100" t="s">
        <v>1565</v>
      </c>
      <c r="E100">
        <v>0.89949485400706297</v>
      </c>
      <c r="F100">
        <v>0.90627897003822699</v>
      </c>
      <c r="G100">
        <v>0.91645177271303002</v>
      </c>
      <c r="H100">
        <v>0.93524784557480201</v>
      </c>
      <c r="I100">
        <v>1.05785833333333</v>
      </c>
      <c r="J100">
        <v>1.4088000000000001</v>
      </c>
      <c r="K100">
        <v>1.431025</v>
      </c>
      <c r="L100">
        <v>1.5118499999999999</v>
      </c>
      <c r="M100">
        <v>1.7958166666666699</v>
      </c>
      <c r="N100">
        <v>1.9540500000000001</v>
      </c>
      <c r="O100">
        <v>3.8729</v>
      </c>
    </row>
    <row r="101" spans="1:15" x14ac:dyDescent="0.25">
      <c r="A101" t="s">
        <v>1824</v>
      </c>
      <c r="B101" t="s">
        <v>1825</v>
      </c>
      <c r="C101" t="s">
        <v>1826</v>
      </c>
      <c r="D101" t="s">
        <v>1566</v>
      </c>
      <c r="E101">
        <v>7.94649583333333</v>
      </c>
      <c r="F101">
        <v>7.6339441666666703</v>
      </c>
      <c r="G101">
        <v>7.6026308333333299</v>
      </c>
      <c r="H101">
        <v>7.6733041666666697</v>
      </c>
      <c r="I101">
        <v>7.5600283333333298</v>
      </c>
      <c r="J101">
        <v>8.1615554166666708</v>
      </c>
      <c r="K101">
        <v>8.0577708333333309</v>
      </c>
      <c r="L101">
        <v>7.7854183333333298</v>
      </c>
      <c r="M101">
        <v>7.8336054166666704</v>
      </c>
      <c r="N101">
        <v>7.8568137499999997</v>
      </c>
      <c r="O101">
        <v>7.7322333333333297</v>
      </c>
    </row>
    <row r="102" spans="1:15" x14ac:dyDescent="0.25">
      <c r="A102" t="s">
        <v>1827</v>
      </c>
      <c r="B102" t="s">
        <v>1828</v>
      </c>
      <c r="C102" t="s">
        <v>1829</v>
      </c>
      <c r="D102" t="s">
        <v>1186</v>
      </c>
      <c r="E102">
        <v>2243.9312500000001</v>
      </c>
      <c r="F102">
        <v>3644.3333333333298</v>
      </c>
      <c r="G102">
        <v>5148.75</v>
      </c>
      <c r="H102">
        <v>4197.7520041666703</v>
      </c>
      <c r="I102">
        <v>4601.6910041666697</v>
      </c>
      <c r="J102">
        <v>4801.0832375</v>
      </c>
      <c r="K102">
        <v>5726.0710208333303</v>
      </c>
      <c r="L102">
        <v>6658.0312583333298</v>
      </c>
      <c r="M102" t="s">
        <v>1641</v>
      </c>
      <c r="N102" t="s">
        <v>1641</v>
      </c>
      <c r="O102">
        <v>7014.1187772499998</v>
      </c>
    </row>
    <row r="103" spans="1:15" x14ac:dyDescent="0.25">
      <c r="A103" t="s">
        <v>1831</v>
      </c>
      <c r="B103" t="s">
        <v>1832</v>
      </c>
      <c r="C103" t="s">
        <v>1833</v>
      </c>
      <c r="D103" t="s">
        <v>1096</v>
      </c>
      <c r="E103">
        <v>198.3075</v>
      </c>
      <c r="F103">
        <v>199.875</v>
      </c>
      <c r="G103">
        <v>200.18833333333299</v>
      </c>
      <c r="H103">
        <v>202.34666666666701</v>
      </c>
      <c r="I103">
        <v>203.63333333333301</v>
      </c>
      <c r="J103">
        <v>203.95</v>
      </c>
      <c r="K103">
        <v>203.63583333333301</v>
      </c>
      <c r="L103">
        <v>204.01750000000001</v>
      </c>
      <c r="M103">
        <v>204.35833333333301</v>
      </c>
      <c r="N103">
        <v>205.39416666666699</v>
      </c>
      <c r="O103">
        <v>206.449166666667</v>
      </c>
    </row>
    <row r="104" spans="1:15" x14ac:dyDescent="0.25">
      <c r="A104" t="s">
        <v>1834</v>
      </c>
      <c r="B104" t="s">
        <v>1835</v>
      </c>
      <c r="C104" t="s">
        <v>1836</v>
      </c>
      <c r="D104" t="s">
        <v>1567</v>
      </c>
      <c r="E104">
        <v>38.352033333333303</v>
      </c>
      <c r="F104">
        <v>40.448549999999997</v>
      </c>
      <c r="G104">
        <v>40.408516666666699</v>
      </c>
      <c r="H104">
        <v>36.861416666666699</v>
      </c>
      <c r="I104">
        <v>39.1075916666667</v>
      </c>
      <c r="J104">
        <v>41.197608333333299</v>
      </c>
      <c r="K104">
        <v>39.797400000000003</v>
      </c>
      <c r="L104">
        <v>40.522821939374403</v>
      </c>
      <c r="M104">
        <v>41.949722952315597</v>
      </c>
      <c r="N104">
        <v>43.462783333333299</v>
      </c>
      <c r="O104">
        <v>45.2159808923792</v>
      </c>
    </row>
    <row r="105" spans="1:15" x14ac:dyDescent="0.25">
      <c r="A105" t="s">
        <v>1837</v>
      </c>
      <c r="B105" t="s">
        <v>1838</v>
      </c>
      <c r="C105" t="s">
        <v>1839</v>
      </c>
      <c r="D105" t="s">
        <v>1568</v>
      </c>
      <c r="E105">
        <v>18.206220714285699</v>
      </c>
      <c r="F105">
        <v>18.8323416666667</v>
      </c>
      <c r="G105">
        <v>18.895208333333301</v>
      </c>
      <c r="H105">
        <v>18.895099999999999</v>
      </c>
      <c r="I105">
        <v>18.9037583333333</v>
      </c>
      <c r="J105">
        <v>18.895099999999999</v>
      </c>
      <c r="K105">
        <v>18.895099999999999</v>
      </c>
      <c r="L105">
        <v>18.917141666666701</v>
      </c>
      <c r="M105">
        <v>19.502249512161502</v>
      </c>
      <c r="N105" t="s">
        <v>1641</v>
      </c>
      <c r="O105" t="s">
        <v>2443</v>
      </c>
    </row>
    <row r="106" spans="1:15" x14ac:dyDescent="0.25">
      <c r="A106" t="s">
        <v>1840</v>
      </c>
      <c r="B106" t="s">
        <v>1841</v>
      </c>
      <c r="C106" t="s">
        <v>1842</v>
      </c>
      <c r="D106" t="s">
        <v>1569</v>
      </c>
      <c r="E106">
        <v>7.7880000000000003</v>
      </c>
      <c r="F106">
        <v>7.7773333333333303</v>
      </c>
      <c r="G106">
        <v>7.7678333333333303</v>
      </c>
      <c r="H106">
        <v>7.80141666666667</v>
      </c>
      <c r="I106">
        <v>7.7868333333333304</v>
      </c>
      <c r="J106">
        <v>7.7517500000000004</v>
      </c>
      <c r="K106">
        <v>7.7691666666666697</v>
      </c>
      <c r="L106">
        <v>7.7839999999999998</v>
      </c>
      <c r="M106">
        <v>7.7564166666666701</v>
      </c>
      <c r="N106">
        <v>7.7560000000000002</v>
      </c>
      <c r="O106">
        <v>7.7540833333333303</v>
      </c>
    </row>
    <row r="107" spans="1:15" x14ac:dyDescent="0.25">
      <c r="A107" t="s">
        <v>1843</v>
      </c>
      <c r="B107" t="s">
        <v>1844</v>
      </c>
      <c r="C107" t="s">
        <v>1845</v>
      </c>
      <c r="D107" t="s">
        <v>1570</v>
      </c>
      <c r="E107">
        <v>202.745833333333</v>
      </c>
      <c r="F107">
        <v>199.58250000000001</v>
      </c>
      <c r="G107">
        <v>210.39</v>
      </c>
      <c r="H107">
        <v>183.62583333333299</v>
      </c>
      <c r="I107">
        <v>172.113333333333</v>
      </c>
      <c r="J107">
        <v>202.34166666666701</v>
      </c>
      <c r="K107">
        <v>207.944166666667</v>
      </c>
      <c r="L107">
        <v>201.05500000000001</v>
      </c>
      <c r="M107">
        <v>225.104166666667</v>
      </c>
      <c r="N107">
        <v>223.69499999999999</v>
      </c>
      <c r="O107">
        <v>232.601666666667</v>
      </c>
    </row>
    <row r="108" spans="1:15" x14ac:dyDescent="0.25">
      <c r="A108" t="s">
        <v>1846</v>
      </c>
      <c r="B108" t="s">
        <v>1847</v>
      </c>
      <c r="C108" t="s">
        <v>1848</v>
      </c>
      <c r="D108" t="s">
        <v>1095</v>
      </c>
      <c r="E108">
        <v>70.191666666666706</v>
      </c>
      <c r="F108">
        <v>62.981666666666698</v>
      </c>
      <c r="G108">
        <v>70.180000000000007</v>
      </c>
      <c r="H108">
        <v>64.055000000000007</v>
      </c>
      <c r="I108">
        <v>87.9479166666667</v>
      </c>
      <c r="J108">
        <v>123.638381413044</v>
      </c>
      <c r="K108">
        <v>122.24181120516501</v>
      </c>
      <c r="L108">
        <v>115.954039762284</v>
      </c>
      <c r="M108">
        <v>125.08278701376901</v>
      </c>
      <c r="N108">
        <v>122.17912132045799</v>
      </c>
      <c r="O108">
        <v>116.767352506899</v>
      </c>
    </row>
    <row r="109" spans="1:15" x14ac:dyDescent="0.25">
      <c r="A109" t="s">
        <v>1849</v>
      </c>
      <c r="B109" t="s">
        <v>1850</v>
      </c>
      <c r="C109" t="s">
        <v>1851</v>
      </c>
      <c r="D109" t="s">
        <v>1094</v>
      </c>
      <c r="E109">
        <v>45.316466666666699</v>
      </c>
      <c r="F109">
        <v>44.099975000000001</v>
      </c>
      <c r="G109">
        <v>45.3070083333333</v>
      </c>
      <c r="H109">
        <v>41.3485333333333</v>
      </c>
      <c r="I109">
        <v>43.505183333333299</v>
      </c>
      <c r="J109">
        <v>48.405266666666698</v>
      </c>
      <c r="K109">
        <v>45.725812121212101</v>
      </c>
      <c r="L109">
        <v>46.670466666666698</v>
      </c>
      <c r="M109">
        <v>53.437233333333303</v>
      </c>
      <c r="N109">
        <v>58.597845416666701</v>
      </c>
      <c r="O109">
        <v>61.029514460784299</v>
      </c>
    </row>
    <row r="110" spans="1:15" x14ac:dyDescent="0.25">
      <c r="A110" t="s">
        <v>1852</v>
      </c>
      <c r="B110" t="s">
        <v>1853</v>
      </c>
      <c r="C110" t="s">
        <v>1854</v>
      </c>
      <c r="D110" t="s">
        <v>1571</v>
      </c>
      <c r="E110">
        <v>8938.85</v>
      </c>
      <c r="F110">
        <v>9704.7416666666704</v>
      </c>
      <c r="G110">
        <v>9159.3166666666693</v>
      </c>
      <c r="H110">
        <v>9141</v>
      </c>
      <c r="I110">
        <v>9698.9624999999996</v>
      </c>
      <c r="J110">
        <v>10389.9375</v>
      </c>
      <c r="K110">
        <v>9090.4333333333307</v>
      </c>
      <c r="L110">
        <v>8770.4333333333307</v>
      </c>
      <c r="M110">
        <v>9386.6291666666693</v>
      </c>
      <c r="N110">
        <v>10461.24</v>
      </c>
      <c r="O110">
        <v>11865.2112962963</v>
      </c>
    </row>
    <row r="111" spans="1:15" x14ac:dyDescent="0.25">
      <c r="A111" t="s">
        <v>1855</v>
      </c>
      <c r="B111" t="s">
        <v>1856</v>
      </c>
      <c r="C111" t="s">
        <v>1857</v>
      </c>
      <c r="D111" t="s">
        <v>1093</v>
      </c>
      <c r="E111">
        <v>8613.9894207500001</v>
      </c>
      <c r="F111">
        <v>8963.9589066666704</v>
      </c>
      <c r="G111">
        <v>9170.9428774999997</v>
      </c>
      <c r="H111">
        <v>9281.1518283333298</v>
      </c>
      <c r="I111">
        <v>9428.5282608333291</v>
      </c>
      <c r="J111">
        <v>9864.3024562682003</v>
      </c>
      <c r="K111">
        <v>10254.176470289</v>
      </c>
      <c r="L111">
        <v>10616.306643907599</v>
      </c>
      <c r="M111">
        <v>12175.5472222222</v>
      </c>
      <c r="N111">
        <v>18414.448010037398</v>
      </c>
      <c r="O111">
        <v>25941.664144597202</v>
      </c>
    </row>
    <row r="112" spans="1:15" x14ac:dyDescent="0.25">
      <c r="A112" t="s">
        <v>1858</v>
      </c>
      <c r="B112" t="s">
        <v>1859</v>
      </c>
      <c r="C112" t="s">
        <v>1860</v>
      </c>
      <c r="D112" t="s">
        <v>1187</v>
      </c>
      <c r="E112">
        <v>1453.4166666666699</v>
      </c>
      <c r="F112">
        <v>1472</v>
      </c>
      <c r="G112">
        <v>1467.4166666666699</v>
      </c>
      <c r="H112">
        <v>1254.5672185870401</v>
      </c>
      <c r="I112">
        <v>1193.0833333333301</v>
      </c>
      <c r="J112">
        <v>1170</v>
      </c>
      <c r="K112">
        <v>1170</v>
      </c>
      <c r="L112">
        <v>1170</v>
      </c>
      <c r="M112">
        <v>1166.1666666666699</v>
      </c>
      <c r="N112">
        <v>1166</v>
      </c>
      <c r="O112">
        <v>1166</v>
      </c>
    </row>
    <row r="113" spans="1:15" x14ac:dyDescent="0.25">
      <c r="A113" t="s">
        <v>1863</v>
      </c>
      <c r="B113" t="s">
        <v>1864</v>
      </c>
      <c r="C113" t="s">
        <v>1865</v>
      </c>
      <c r="D113" t="s">
        <v>1866</v>
      </c>
      <c r="E113">
        <v>4.4819833333333303</v>
      </c>
      <c r="F113">
        <v>4.4877000000000002</v>
      </c>
      <c r="G113">
        <v>4.45580833333333</v>
      </c>
      <c r="H113">
        <v>4.1080829490557802</v>
      </c>
      <c r="I113">
        <v>3.5880211940836899</v>
      </c>
      <c r="J113">
        <v>3.9323354779166699</v>
      </c>
      <c r="K113">
        <v>3.7389749999999999</v>
      </c>
      <c r="L113">
        <v>3.5781293062201001</v>
      </c>
      <c r="M113">
        <v>3.8559218253968202</v>
      </c>
      <c r="N113">
        <v>3.61075833333333</v>
      </c>
      <c r="O113">
        <v>3.577925</v>
      </c>
    </row>
    <row r="114" spans="1:15" x14ac:dyDescent="0.25">
      <c r="A114" t="s">
        <v>2148</v>
      </c>
      <c r="B114" t="s">
        <v>1864</v>
      </c>
      <c r="C114" t="s">
        <v>1865</v>
      </c>
      <c r="D114" t="s">
        <v>1866</v>
      </c>
      <c r="E114" t="s">
        <v>1641</v>
      </c>
      <c r="F114" t="s">
        <v>1641</v>
      </c>
      <c r="G114" t="s">
        <v>1641</v>
      </c>
      <c r="H114" t="s">
        <v>1641</v>
      </c>
      <c r="I114" t="s">
        <v>1641</v>
      </c>
      <c r="J114" t="s">
        <v>1641</v>
      </c>
      <c r="K114" t="s">
        <v>1641</v>
      </c>
      <c r="L114" t="s">
        <v>1641</v>
      </c>
      <c r="M114" t="s">
        <v>1641</v>
      </c>
      <c r="N114">
        <v>3.61075833333333</v>
      </c>
      <c r="O114">
        <v>3.577925</v>
      </c>
    </row>
    <row r="115" spans="1:15" x14ac:dyDescent="0.25">
      <c r="A115" t="s">
        <v>1868</v>
      </c>
      <c r="B115" t="s">
        <v>1869</v>
      </c>
      <c r="C115" t="s">
        <v>1870</v>
      </c>
      <c r="D115" t="s">
        <v>1188</v>
      </c>
      <c r="E115">
        <v>61.197200000000002</v>
      </c>
      <c r="F115">
        <v>62.280714944083698</v>
      </c>
      <c r="G115">
        <v>65.743857539682494</v>
      </c>
      <c r="H115">
        <v>69.1921618494152</v>
      </c>
      <c r="I115">
        <v>72.756203406152096</v>
      </c>
      <c r="J115">
        <v>87.894119810653507</v>
      </c>
      <c r="K115">
        <v>87.196136812547707</v>
      </c>
      <c r="L115">
        <v>85.892458333333295</v>
      </c>
      <c r="M115">
        <v>88.750937362392705</v>
      </c>
      <c r="N115">
        <v>100.241055631431</v>
      </c>
      <c r="O115">
        <v>110.934529155866</v>
      </c>
    </row>
    <row r="116" spans="1:15" x14ac:dyDescent="0.25">
      <c r="A116" t="s">
        <v>1871</v>
      </c>
      <c r="B116" t="s">
        <v>1872</v>
      </c>
      <c r="C116" t="s">
        <v>1873</v>
      </c>
      <c r="D116" t="s">
        <v>1189</v>
      </c>
      <c r="E116">
        <v>108.192569166667</v>
      </c>
      <c r="F116">
        <v>110.218211666667</v>
      </c>
      <c r="G116">
        <v>116.29931166666699</v>
      </c>
      <c r="H116">
        <v>117.75352916666699</v>
      </c>
      <c r="I116">
        <v>103.359493968254</v>
      </c>
      <c r="J116">
        <v>93.570089087045702</v>
      </c>
      <c r="K116">
        <v>87.779875000000004</v>
      </c>
      <c r="L116">
        <v>79.807019832189198</v>
      </c>
      <c r="M116">
        <v>79.790455417006498</v>
      </c>
      <c r="N116">
        <v>97.595658277638506</v>
      </c>
      <c r="O116">
        <v>105.944781034025</v>
      </c>
    </row>
    <row r="117" spans="1:15" x14ac:dyDescent="0.25">
      <c r="A117" t="s">
        <v>1874</v>
      </c>
      <c r="B117" t="s">
        <v>1875</v>
      </c>
      <c r="C117" t="s">
        <v>1876</v>
      </c>
      <c r="D117" t="s">
        <v>1190</v>
      </c>
      <c r="E117">
        <v>0.70899999999999996</v>
      </c>
      <c r="F117">
        <v>0.70899999999999996</v>
      </c>
      <c r="G117">
        <v>0.70899999999999996</v>
      </c>
      <c r="H117">
        <v>0.70899976666666698</v>
      </c>
      <c r="I117">
        <v>0.70966655000000001</v>
      </c>
      <c r="J117">
        <v>0.71</v>
      </c>
      <c r="K117">
        <v>0.71</v>
      </c>
      <c r="L117">
        <v>0.71</v>
      </c>
      <c r="M117">
        <v>0.71</v>
      </c>
      <c r="N117">
        <v>0.71</v>
      </c>
      <c r="O117">
        <v>0.71</v>
      </c>
    </row>
    <row r="118" spans="1:15" x14ac:dyDescent="0.25">
      <c r="A118" t="s">
        <v>1877</v>
      </c>
      <c r="B118" t="s">
        <v>1878</v>
      </c>
      <c r="C118" t="s">
        <v>1879</v>
      </c>
      <c r="D118" t="s">
        <v>1572</v>
      </c>
      <c r="E118">
        <v>136.035</v>
      </c>
      <c r="F118">
        <v>132.88</v>
      </c>
      <c r="G118">
        <v>126.089430555555</v>
      </c>
      <c r="H118">
        <v>122.554166666667</v>
      </c>
      <c r="I118">
        <v>120.29916666666701</v>
      </c>
      <c r="J118">
        <v>147.49666666666701</v>
      </c>
      <c r="K118">
        <v>147.35499999999999</v>
      </c>
      <c r="L118">
        <v>146.620833333333</v>
      </c>
      <c r="M118">
        <v>149.11250000000001</v>
      </c>
      <c r="N118">
        <v>152.129166666667</v>
      </c>
      <c r="O118">
        <v>179.191666666667</v>
      </c>
    </row>
    <row r="119" spans="1:15" x14ac:dyDescent="0.25">
      <c r="A119" t="s">
        <v>1880</v>
      </c>
      <c r="B119" t="s">
        <v>1881</v>
      </c>
      <c r="C119" t="s">
        <v>1882</v>
      </c>
      <c r="D119" t="s">
        <v>1191</v>
      </c>
      <c r="E119">
        <v>79.173876064213601</v>
      </c>
      <c r="F119">
        <v>75.554109451431103</v>
      </c>
      <c r="G119">
        <v>72.100835017862096</v>
      </c>
      <c r="H119">
        <v>67.317638124285693</v>
      </c>
      <c r="I119">
        <v>69.175319816225993</v>
      </c>
      <c r="J119">
        <v>77.352012297578995</v>
      </c>
      <c r="K119">
        <v>79.233151704545506</v>
      </c>
      <c r="L119">
        <v>88.810769971045602</v>
      </c>
      <c r="M119">
        <v>84.529601757352907</v>
      </c>
      <c r="N119">
        <v>86.122878898265398</v>
      </c>
      <c r="O119">
        <v>87.922163808972698</v>
      </c>
    </row>
    <row r="120" spans="1:15" x14ac:dyDescent="0.25">
      <c r="A120" t="s">
        <v>1887</v>
      </c>
      <c r="B120" t="s">
        <v>1888</v>
      </c>
      <c r="C120" t="s">
        <v>1889</v>
      </c>
      <c r="D120" t="s">
        <v>1573</v>
      </c>
      <c r="E120">
        <v>1145.3191666666701</v>
      </c>
      <c r="F120">
        <v>1024.11666666667</v>
      </c>
      <c r="G120">
        <v>954.79051583333296</v>
      </c>
      <c r="H120">
        <v>929.25726166666698</v>
      </c>
      <c r="I120">
        <v>1102.04666666667</v>
      </c>
      <c r="J120">
        <v>1276.93</v>
      </c>
      <c r="K120">
        <v>1156.06098787879</v>
      </c>
      <c r="L120">
        <v>1108.2921249999999</v>
      </c>
      <c r="M120">
        <v>1126.4708260833299</v>
      </c>
      <c r="N120">
        <v>1094.8529166666699</v>
      </c>
      <c r="O120">
        <v>1052.9608333333299</v>
      </c>
    </row>
    <row r="121" spans="1:15" x14ac:dyDescent="0.25">
      <c r="A121" t="s">
        <v>1891</v>
      </c>
      <c r="B121" t="s">
        <v>1892</v>
      </c>
      <c r="C121" t="s">
        <v>1893</v>
      </c>
      <c r="D121" t="s">
        <v>1092</v>
      </c>
      <c r="E121">
        <v>0.29470000000000002</v>
      </c>
      <c r="F121">
        <v>0.29199999999999998</v>
      </c>
      <c r="G121">
        <v>0.29017622500000001</v>
      </c>
      <c r="H121">
        <v>0.28421395833333302</v>
      </c>
      <c r="I121">
        <v>0.26882836666666698</v>
      </c>
      <c r="J121">
        <v>0.28778541666666702</v>
      </c>
      <c r="K121">
        <v>0.28660659166666702</v>
      </c>
      <c r="L121">
        <v>0.27597894444444399</v>
      </c>
      <c r="M121">
        <v>0.279935558333333</v>
      </c>
      <c r="N121">
        <v>0.28358333333333302</v>
      </c>
      <c r="O121">
        <v>0.28455719835004201</v>
      </c>
    </row>
    <row r="122" spans="1:15" x14ac:dyDescent="0.25">
      <c r="A122" t="s">
        <v>1894</v>
      </c>
      <c r="B122" t="s">
        <v>1895</v>
      </c>
      <c r="C122" t="s">
        <v>1896</v>
      </c>
      <c r="D122" t="s">
        <v>1574</v>
      </c>
      <c r="E122">
        <v>42.649941666666699</v>
      </c>
      <c r="F122">
        <v>41.011820505934899</v>
      </c>
      <c r="G122">
        <v>40.152899945420501</v>
      </c>
      <c r="H122">
        <v>37.316256805555597</v>
      </c>
      <c r="I122">
        <v>36.574591666666699</v>
      </c>
      <c r="J122">
        <v>42.904108333333298</v>
      </c>
      <c r="K122">
        <v>45.964261400813903</v>
      </c>
      <c r="L122">
        <v>46.143901317204303</v>
      </c>
      <c r="M122">
        <v>47.004479142256798</v>
      </c>
      <c r="N122">
        <v>48.438059008772598</v>
      </c>
      <c r="O122">
        <v>53.654058312852001</v>
      </c>
    </row>
    <row r="123" spans="1:15" x14ac:dyDescent="0.25">
      <c r="A123" t="s">
        <v>1897</v>
      </c>
      <c r="B123" t="s">
        <v>1898</v>
      </c>
      <c r="C123" t="s">
        <v>1899</v>
      </c>
      <c r="D123" t="s">
        <v>1575</v>
      </c>
      <c r="E123">
        <v>10585.375</v>
      </c>
      <c r="F123">
        <v>10655.166666666701</v>
      </c>
      <c r="G123">
        <v>10159.9391666667</v>
      </c>
      <c r="H123">
        <v>9603.1603062450195</v>
      </c>
      <c r="I123">
        <v>8744.2240881609705</v>
      </c>
      <c r="J123">
        <v>8516.0526154260806</v>
      </c>
      <c r="K123">
        <v>8258.7700862033598</v>
      </c>
      <c r="L123">
        <v>8030.0550000000003</v>
      </c>
      <c r="M123">
        <v>8007.7574999999997</v>
      </c>
      <c r="N123" t="s">
        <v>1641</v>
      </c>
      <c r="O123">
        <v>8048.9603333333298</v>
      </c>
    </row>
    <row r="124" spans="1:15" x14ac:dyDescent="0.25">
      <c r="A124" t="s">
        <v>1900</v>
      </c>
      <c r="B124" t="s">
        <v>1901</v>
      </c>
      <c r="C124" t="s">
        <v>1902</v>
      </c>
      <c r="D124" t="s">
        <v>1192</v>
      </c>
      <c r="E124">
        <v>0.54023333333333301</v>
      </c>
      <c r="F124">
        <v>0.56471666666666698</v>
      </c>
      <c r="G124">
        <v>0.56040833333333295</v>
      </c>
      <c r="H124">
        <v>0.51379166666666698</v>
      </c>
      <c r="I124">
        <v>0.480816666666667</v>
      </c>
      <c r="J124">
        <v>0.50555000000000005</v>
      </c>
      <c r="K124">
        <v>0.53047500000000003</v>
      </c>
      <c r="L124">
        <v>0.50123333333333298</v>
      </c>
      <c r="M124">
        <v>0.546875</v>
      </c>
      <c r="N124">
        <v>0.52939166666666704</v>
      </c>
      <c r="O124" t="s">
        <v>2443</v>
      </c>
    </row>
    <row r="125" spans="1:15" x14ac:dyDescent="0.25">
      <c r="A125" t="s">
        <v>1903</v>
      </c>
      <c r="B125" t="s">
        <v>1904</v>
      </c>
      <c r="C125" t="s">
        <v>1905</v>
      </c>
      <c r="D125" t="s">
        <v>1193</v>
      </c>
      <c r="E125">
        <v>1507.5</v>
      </c>
      <c r="F125">
        <v>1507.5</v>
      </c>
      <c r="G125">
        <v>1507.5</v>
      </c>
      <c r="H125">
        <v>1507.5</v>
      </c>
      <c r="I125">
        <v>1507.5</v>
      </c>
      <c r="J125">
        <v>1507.5</v>
      </c>
      <c r="K125">
        <v>1507.5</v>
      </c>
      <c r="L125">
        <v>1507.5</v>
      </c>
      <c r="M125">
        <v>1507.5</v>
      </c>
      <c r="N125">
        <v>1507.5</v>
      </c>
      <c r="O125">
        <v>1507.5</v>
      </c>
    </row>
    <row r="126" spans="1:15" x14ac:dyDescent="0.25">
      <c r="A126" t="s">
        <v>1906</v>
      </c>
      <c r="B126" t="s">
        <v>1907</v>
      </c>
      <c r="C126" t="s">
        <v>1908</v>
      </c>
      <c r="D126" t="s">
        <v>1194</v>
      </c>
      <c r="E126">
        <v>6.4596925000000001</v>
      </c>
      <c r="F126">
        <v>6.3593283333333304</v>
      </c>
      <c r="G126">
        <v>6.7715491666666701</v>
      </c>
      <c r="H126">
        <v>7.0453650000000003</v>
      </c>
      <c r="I126">
        <v>8.26122333333333</v>
      </c>
      <c r="J126">
        <v>8.4736741582488797</v>
      </c>
      <c r="K126">
        <v>7.3212219611528804</v>
      </c>
      <c r="L126">
        <v>7.2611321323273499</v>
      </c>
      <c r="M126">
        <v>8.2099686265933105</v>
      </c>
      <c r="N126">
        <v>9.6550560691352594</v>
      </c>
      <c r="O126">
        <v>10.852655568783099</v>
      </c>
    </row>
    <row r="127" spans="1:15" x14ac:dyDescent="0.25">
      <c r="A127" t="s">
        <v>1909</v>
      </c>
      <c r="B127" t="s">
        <v>1910</v>
      </c>
      <c r="C127" t="s">
        <v>1911</v>
      </c>
      <c r="D127" t="s">
        <v>1195</v>
      </c>
      <c r="E127">
        <v>54.905833333333298</v>
      </c>
      <c r="F127">
        <v>57.095833333333303</v>
      </c>
      <c r="G127">
        <v>58.0133333333333</v>
      </c>
      <c r="H127">
        <v>61.272222222222197</v>
      </c>
      <c r="I127">
        <v>63.207500000000003</v>
      </c>
      <c r="J127">
        <v>68.286666666666704</v>
      </c>
      <c r="K127">
        <v>71.403333333333293</v>
      </c>
      <c r="L127">
        <v>72.226666666666702</v>
      </c>
      <c r="M127">
        <v>73.514772079772101</v>
      </c>
      <c r="N127">
        <v>77.52</v>
      </c>
      <c r="O127">
        <v>83.892499999999998</v>
      </c>
    </row>
    <row r="128" spans="1:15" x14ac:dyDescent="0.25">
      <c r="A128" t="s">
        <v>1912</v>
      </c>
      <c r="B128" t="s">
        <v>1913</v>
      </c>
      <c r="C128" t="s">
        <v>1914</v>
      </c>
      <c r="D128" t="s">
        <v>1196</v>
      </c>
      <c r="E128">
        <v>1.3049661442676701</v>
      </c>
      <c r="F128">
        <v>1.3083848239159199</v>
      </c>
      <c r="G128">
        <v>1.3135716247906699</v>
      </c>
      <c r="H128">
        <v>1.26264486767833</v>
      </c>
      <c r="I128">
        <v>1.2235623934186699</v>
      </c>
      <c r="J128">
        <v>1.2535344886256801</v>
      </c>
      <c r="K128">
        <v>1.26678941001316</v>
      </c>
      <c r="L128">
        <v>1.2241524946034601</v>
      </c>
      <c r="M128">
        <v>1.26165963821484</v>
      </c>
      <c r="N128" t="s">
        <v>1641</v>
      </c>
      <c r="O128">
        <v>1.27240206718888</v>
      </c>
    </row>
    <row r="129" spans="1:15" x14ac:dyDescent="0.25">
      <c r="A129" t="s">
        <v>1918</v>
      </c>
      <c r="B129" t="s">
        <v>1919</v>
      </c>
      <c r="C129" t="s">
        <v>1920</v>
      </c>
      <c r="D129" t="s">
        <v>1576</v>
      </c>
      <c r="E129">
        <v>2.7805916666666701</v>
      </c>
      <c r="F129">
        <v>2.774025</v>
      </c>
      <c r="G129">
        <v>2.7522250000000001</v>
      </c>
      <c r="H129">
        <v>2.5237250000000002</v>
      </c>
      <c r="I129">
        <v>2.357075</v>
      </c>
      <c r="J129">
        <v>2.48403333333333</v>
      </c>
      <c r="K129">
        <v>2.6063333333333301</v>
      </c>
      <c r="L129">
        <v>2.4811000000000001</v>
      </c>
      <c r="M129">
        <v>2.6862916666666701</v>
      </c>
      <c r="N129">
        <v>2.60100833333333</v>
      </c>
      <c r="O129">
        <v>2.6002916666666702</v>
      </c>
    </row>
    <row r="130" spans="1:15" x14ac:dyDescent="0.25">
      <c r="A130" t="s">
        <v>1922</v>
      </c>
      <c r="B130" t="s">
        <v>1923</v>
      </c>
      <c r="C130" t="s">
        <v>1924</v>
      </c>
      <c r="D130" t="s">
        <v>1198</v>
      </c>
      <c r="E130">
        <v>8.0221710833333297</v>
      </c>
      <c r="F130">
        <v>8.0110645833333294</v>
      </c>
      <c r="G130">
        <v>8.0014261666666702</v>
      </c>
      <c r="H130">
        <v>8.0358539166666692</v>
      </c>
      <c r="I130">
        <v>8.0201099166666694</v>
      </c>
      <c r="J130">
        <v>7.9842833333333303</v>
      </c>
      <c r="K130">
        <v>8.0022166666666692</v>
      </c>
      <c r="L130">
        <v>8.0182083333333303</v>
      </c>
      <c r="M130">
        <v>7.9898635000000002</v>
      </c>
      <c r="N130">
        <v>7.9892553333333298</v>
      </c>
      <c r="O130">
        <v>7.9871290000000004</v>
      </c>
    </row>
    <row r="131" spans="1:15" x14ac:dyDescent="0.25">
      <c r="A131" t="s">
        <v>1925</v>
      </c>
      <c r="B131" t="s">
        <v>1926</v>
      </c>
      <c r="C131" t="s">
        <v>1927</v>
      </c>
      <c r="D131" t="s">
        <v>1577</v>
      </c>
      <c r="E131">
        <v>49.409933333333299</v>
      </c>
      <c r="F131">
        <v>49.2836833333333</v>
      </c>
      <c r="G131">
        <v>48.801766666666701</v>
      </c>
      <c r="H131">
        <v>44.7298166666667</v>
      </c>
      <c r="I131">
        <v>41.867683333333297</v>
      </c>
      <c r="J131">
        <v>44.100574999999999</v>
      </c>
      <c r="K131">
        <v>46.4853916666667</v>
      </c>
      <c r="L131">
        <v>44.230825000000003</v>
      </c>
      <c r="M131">
        <v>47.890250000000002</v>
      </c>
      <c r="N131">
        <v>46.395341666666702</v>
      </c>
      <c r="O131">
        <v>46.437130833333299</v>
      </c>
    </row>
    <row r="132" spans="1:15" x14ac:dyDescent="0.25">
      <c r="A132" t="s">
        <v>1928</v>
      </c>
      <c r="B132" t="s">
        <v>1929</v>
      </c>
      <c r="C132" t="s">
        <v>1930</v>
      </c>
      <c r="D132" t="s">
        <v>1578</v>
      </c>
      <c r="E132">
        <v>1868.8578333333301</v>
      </c>
      <c r="F132">
        <v>2003.02583333333</v>
      </c>
      <c r="G132">
        <v>2142.3016666666699</v>
      </c>
      <c r="H132">
        <v>1873.87666666667</v>
      </c>
      <c r="I132">
        <v>1708.37083333333</v>
      </c>
      <c r="J132">
        <v>1956.20583333333</v>
      </c>
      <c r="K132">
        <v>2089.9499999999998</v>
      </c>
      <c r="L132">
        <v>2025.1175000000001</v>
      </c>
      <c r="M132">
        <v>2194.9666666666699</v>
      </c>
      <c r="N132">
        <v>2206.9141666666701</v>
      </c>
      <c r="O132">
        <v>2414.8116666666701</v>
      </c>
    </row>
    <row r="133" spans="1:15" x14ac:dyDescent="0.25">
      <c r="A133" t="s">
        <v>1931</v>
      </c>
      <c r="B133" t="s">
        <v>1932</v>
      </c>
      <c r="C133" t="s">
        <v>1933</v>
      </c>
      <c r="D133" t="s">
        <v>1199</v>
      </c>
      <c r="E133">
        <v>108.89750833333299</v>
      </c>
      <c r="F133">
        <v>118.41974166666699</v>
      </c>
      <c r="G133">
        <v>136.01354166666701</v>
      </c>
      <c r="H133">
        <v>139.95728662071801</v>
      </c>
      <c r="I133">
        <v>140.52269213564199</v>
      </c>
      <c r="J133">
        <v>141.16694375</v>
      </c>
      <c r="K133">
        <v>150.486655869408</v>
      </c>
      <c r="L133">
        <v>156.51545111111099</v>
      </c>
      <c r="M133">
        <v>249.105950100379</v>
      </c>
      <c r="N133">
        <v>364.40728728829703</v>
      </c>
      <c r="O133">
        <v>424.895808098656</v>
      </c>
    </row>
    <row r="134" spans="1:15" x14ac:dyDescent="0.25">
      <c r="A134" t="s">
        <v>1934</v>
      </c>
      <c r="B134" t="s">
        <v>1935</v>
      </c>
      <c r="C134" t="s">
        <v>1936</v>
      </c>
      <c r="D134" t="s">
        <v>1579</v>
      </c>
      <c r="E134">
        <v>3.8</v>
      </c>
      <c r="F134">
        <v>3.7870916666666701</v>
      </c>
      <c r="G134">
        <v>3.6681769583333299</v>
      </c>
      <c r="H134">
        <v>3.43756938226247</v>
      </c>
      <c r="I134">
        <v>3.3358333333333299</v>
      </c>
      <c r="J134">
        <v>3.5245029107064401</v>
      </c>
      <c r="K134">
        <v>3.22108691472175</v>
      </c>
      <c r="L134">
        <v>3.06000301052058</v>
      </c>
      <c r="M134">
        <v>3.08880086662188</v>
      </c>
      <c r="N134">
        <v>3.1509085500972498</v>
      </c>
      <c r="O134">
        <v>3.2728597464304698</v>
      </c>
    </row>
    <row r="135" spans="1:15" x14ac:dyDescent="0.25">
      <c r="A135" t="s">
        <v>1937</v>
      </c>
      <c r="B135" t="s">
        <v>1938</v>
      </c>
      <c r="C135" t="s">
        <v>1939</v>
      </c>
      <c r="D135" t="s">
        <v>1580</v>
      </c>
      <c r="E135">
        <v>12.8</v>
      </c>
      <c r="F135">
        <v>12.8</v>
      </c>
      <c r="G135">
        <v>12.8</v>
      </c>
      <c r="H135">
        <v>12.8</v>
      </c>
      <c r="I135">
        <v>12.8</v>
      </c>
      <c r="J135">
        <v>12.8</v>
      </c>
      <c r="K135">
        <v>12.8</v>
      </c>
      <c r="L135">
        <v>14.6020084036964</v>
      </c>
      <c r="M135">
        <v>15.364835316359599</v>
      </c>
      <c r="N135">
        <v>15.3667100302841</v>
      </c>
      <c r="O135">
        <v>15.380393518089299</v>
      </c>
    </row>
    <row r="136" spans="1:15" x14ac:dyDescent="0.25">
      <c r="A136" t="s">
        <v>1943</v>
      </c>
      <c r="B136" t="s">
        <v>1944</v>
      </c>
      <c r="C136" t="s">
        <v>1945</v>
      </c>
      <c r="D136" t="s">
        <v>1581</v>
      </c>
      <c r="E136" t="s">
        <v>1641</v>
      </c>
      <c r="F136">
        <v>265.52833333333302</v>
      </c>
      <c r="G136">
        <v>268.60000000000002</v>
      </c>
      <c r="H136">
        <v>258.58666666666699</v>
      </c>
      <c r="I136">
        <v>238.20333333333301</v>
      </c>
      <c r="J136">
        <v>262.365833333333</v>
      </c>
      <c r="K136">
        <v>275.89416666666699</v>
      </c>
      <c r="L136">
        <v>281.118333333333</v>
      </c>
      <c r="M136">
        <v>296.62</v>
      </c>
      <c r="N136" t="s">
        <v>1641</v>
      </c>
      <c r="O136" t="s">
        <v>2443</v>
      </c>
    </row>
    <row r="137" spans="1:15" x14ac:dyDescent="0.25">
      <c r="A137" t="s">
        <v>1946</v>
      </c>
      <c r="B137" t="s">
        <v>1947</v>
      </c>
      <c r="C137" t="s">
        <v>1948</v>
      </c>
      <c r="D137" t="s">
        <v>1582</v>
      </c>
      <c r="E137">
        <v>27.498516666666699</v>
      </c>
      <c r="F137">
        <v>29.496233333333301</v>
      </c>
      <c r="G137">
        <v>31.708066666666699</v>
      </c>
      <c r="H137">
        <v>31.313656250000001</v>
      </c>
      <c r="I137">
        <v>28.452837500000001</v>
      </c>
      <c r="J137">
        <v>31.959800000000001</v>
      </c>
      <c r="K137">
        <v>30.784400000000002</v>
      </c>
      <c r="L137">
        <v>28.705950000000001</v>
      </c>
      <c r="M137">
        <v>30.0499716666667</v>
      </c>
      <c r="N137">
        <v>30.7013583333333</v>
      </c>
      <c r="O137">
        <v>30.6216166666667</v>
      </c>
    </row>
    <row r="138" spans="1:15" x14ac:dyDescent="0.25">
      <c r="A138" t="s">
        <v>1949</v>
      </c>
      <c r="B138" t="s">
        <v>1950</v>
      </c>
      <c r="C138" t="s">
        <v>1951</v>
      </c>
      <c r="D138" t="s">
        <v>1091</v>
      </c>
      <c r="E138">
        <v>11.285966666666701</v>
      </c>
      <c r="F138">
        <v>10.8978916666667</v>
      </c>
      <c r="G138">
        <v>10.8992416666667</v>
      </c>
      <c r="H138">
        <v>10.9281916666667</v>
      </c>
      <c r="I138">
        <v>11.129716666666701</v>
      </c>
      <c r="J138">
        <v>13.513475</v>
      </c>
      <c r="K138">
        <v>12.636008333333301</v>
      </c>
      <c r="L138">
        <v>12.423325</v>
      </c>
      <c r="M138">
        <v>13.169458333333299</v>
      </c>
      <c r="N138">
        <v>12.7719916666667</v>
      </c>
      <c r="O138">
        <v>13.292450000000001</v>
      </c>
    </row>
    <row r="139" spans="1:15" x14ac:dyDescent="0.25">
      <c r="A139" t="s">
        <v>1953</v>
      </c>
      <c r="B139" t="s">
        <v>1954</v>
      </c>
      <c r="C139" t="s">
        <v>1955</v>
      </c>
      <c r="D139" t="s">
        <v>1090</v>
      </c>
      <c r="E139">
        <v>12.3297166666667</v>
      </c>
      <c r="F139">
        <v>12.599625</v>
      </c>
      <c r="G139">
        <v>13.1310583333333</v>
      </c>
      <c r="H139">
        <v>12.1399449731183</v>
      </c>
      <c r="I139">
        <v>10.3920436827957</v>
      </c>
      <c r="J139">
        <v>11.1095754339478</v>
      </c>
      <c r="K139">
        <v>12.369260961341499</v>
      </c>
      <c r="L139">
        <v>11.7386124865591</v>
      </c>
      <c r="M139">
        <v>12.1114368159066</v>
      </c>
      <c r="N139">
        <v>12.5867562314388</v>
      </c>
      <c r="O139">
        <v>14.035630049923199</v>
      </c>
    </row>
    <row r="140" spans="1:15" x14ac:dyDescent="0.25">
      <c r="A140" t="s">
        <v>1957</v>
      </c>
      <c r="B140" t="s">
        <v>1958</v>
      </c>
      <c r="C140" t="s">
        <v>1959</v>
      </c>
      <c r="D140" t="s">
        <v>1583</v>
      </c>
      <c r="E140">
        <v>1185.2974999999999</v>
      </c>
      <c r="F140">
        <v>1205.2466666666701</v>
      </c>
      <c r="G140">
        <v>1179.69916666667</v>
      </c>
      <c r="H140">
        <v>1170.40083333333</v>
      </c>
      <c r="I140">
        <v>1165.80416666667</v>
      </c>
      <c r="J140">
        <v>1437.7950000000001</v>
      </c>
      <c r="K140">
        <v>1357.06416666667</v>
      </c>
      <c r="L140">
        <v>1265.51583333333</v>
      </c>
      <c r="M140">
        <v>1357.58</v>
      </c>
      <c r="N140">
        <v>1523.9275</v>
      </c>
      <c r="O140">
        <v>1817.9387083333299</v>
      </c>
    </row>
    <row r="141" spans="1:15" x14ac:dyDescent="0.25">
      <c r="A141" t="s">
        <v>1961</v>
      </c>
      <c r="B141" t="s">
        <v>1962</v>
      </c>
      <c r="C141" t="s">
        <v>1963</v>
      </c>
      <c r="D141" t="s">
        <v>1584</v>
      </c>
      <c r="E141">
        <v>8.8680166666666693</v>
      </c>
      <c r="F141">
        <v>8.8650083333333303</v>
      </c>
      <c r="G141">
        <v>8.7955833333333295</v>
      </c>
      <c r="H141">
        <v>8.1923333333333304</v>
      </c>
      <c r="I141">
        <v>7.7503250000000001</v>
      </c>
      <c r="J141">
        <v>8.0571000000000002</v>
      </c>
      <c r="K141">
        <v>8.4171570833333291</v>
      </c>
      <c r="L141">
        <v>8.0898672145930792</v>
      </c>
      <c r="M141">
        <v>8.6284413726551197</v>
      </c>
      <c r="N141">
        <v>8.4055039167442995</v>
      </c>
      <c r="O141">
        <v>8.4063366882615203</v>
      </c>
    </row>
    <row r="142" spans="1:15" x14ac:dyDescent="0.25">
      <c r="A142" t="s">
        <v>1964</v>
      </c>
      <c r="B142" t="s">
        <v>1965</v>
      </c>
      <c r="C142" t="s">
        <v>1966</v>
      </c>
      <c r="D142" t="s">
        <v>1585</v>
      </c>
      <c r="E142">
        <v>22.581342500000002</v>
      </c>
      <c r="F142">
        <v>23.060964999999999</v>
      </c>
      <c r="G142">
        <v>25.400779166666702</v>
      </c>
      <c r="H142">
        <v>25.840341450216499</v>
      </c>
      <c r="I142">
        <v>24.300642472865299</v>
      </c>
      <c r="J142">
        <v>27.518299963924999</v>
      </c>
      <c r="K142">
        <v>33.960098800690801</v>
      </c>
      <c r="L142">
        <v>29.067599931977501</v>
      </c>
      <c r="M142">
        <v>28.3729844798921</v>
      </c>
      <c r="N142">
        <v>30.1041110929498</v>
      </c>
      <c r="O142">
        <v>31.352687700944301</v>
      </c>
    </row>
    <row r="143" spans="1:15" x14ac:dyDescent="0.25">
      <c r="A143" t="s">
        <v>1967</v>
      </c>
      <c r="B143" t="s">
        <v>1968</v>
      </c>
      <c r="C143" t="s">
        <v>1969</v>
      </c>
      <c r="D143" t="s">
        <v>1200</v>
      </c>
      <c r="E143">
        <v>5.8058333333333296</v>
      </c>
      <c r="F143">
        <v>5.81816666666667</v>
      </c>
      <c r="G143">
        <v>5.84294166666667</v>
      </c>
      <c r="H143">
        <v>5.6168833333333303</v>
      </c>
      <c r="I143">
        <v>5.4414499999999997</v>
      </c>
      <c r="J143">
        <v>5.5763666666666696</v>
      </c>
      <c r="K143">
        <v>5.6348833333333301</v>
      </c>
      <c r="L143">
        <v>5.4441083333333298</v>
      </c>
      <c r="M143">
        <v>640.653416666667</v>
      </c>
      <c r="N143">
        <v>933.57045405802899</v>
      </c>
      <c r="O143">
        <v>984.34574756004599</v>
      </c>
    </row>
    <row r="144" spans="1:15" x14ac:dyDescent="0.25">
      <c r="A144" t="s">
        <v>1970</v>
      </c>
      <c r="B144" t="s">
        <v>1971</v>
      </c>
      <c r="C144" t="s">
        <v>1972</v>
      </c>
      <c r="D144" t="s">
        <v>1586</v>
      </c>
      <c r="E144">
        <v>6.4596925000000001</v>
      </c>
      <c r="F144">
        <v>6.3593283333333304</v>
      </c>
      <c r="G144">
        <v>6.7715491666666701</v>
      </c>
      <c r="H144">
        <v>7.0453650000000003</v>
      </c>
      <c r="I144">
        <v>8.26122333333333</v>
      </c>
      <c r="J144">
        <v>8.4736741582488797</v>
      </c>
      <c r="K144">
        <v>7.3212219611528804</v>
      </c>
      <c r="L144">
        <v>7.2611321323273499</v>
      </c>
      <c r="M144">
        <v>8.2099686265933105</v>
      </c>
      <c r="N144">
        <v>9.6550560691352594</v>
      </c>
      <c r="O144">
        <v>10.852655568783099</v>
      </c>
    </row>
    <row r="145" spans="1:15" x14ac:dyDescent="0.25">
      <c r="A145" t="s">
        <v>1973</v>
      </c>
      <c r="B145" t="s">
        <v>1974</v>
      </c>
      <c r="C145" t="s">
        <v>1975</v>
      </c>
      <c r="D145" t="s">
        <v>1201</v>
      </c>
      <c r="E145">
        <v>73.673596666666697</v>
      </c>
      <c r="F145">
        <v>71.367500000000007</v>
      </c>
      <c r="G145">
        <v>72.755605833333306</v>
      </c>
      <c r="H145">
        <v>66.415027499999994</v>
      </c>
      <c r="I145">
        <v>69.761695000000003</v>
      </c>
      <c r="J145">
        <v>77.545214027699302</v>
      </c>
      <c r="K145">
        <v>73.155546840913701</v>
      </c>
      <c r="L145">
        <v>74.019679993588497</v>
      </c>
      <c r="M145">
        <v>85.197155411224799</v>
      </c>
      <c r="N145">
        <v>93.581837443988803</v>
      </c>
      <c r="O145">
        <v>99.625555555555593</v>
      </c>
    </row>
    <row r="146" spans="1:15" x14ac:dyDescent="0.25">
      <c r="A146" t="s">
        <v>1770</v>
      </c>
      <c r="B146" t="s">
        <v>1771</v>
      </c>
      <c r="C146" t="s">
        <v>1772</v>
      </c>
      <c r="D146" t="s">
        <v>1587</v>
      </c>
      <c r="E146" t="s">
        <v>1641</v>
      </c>
      <c r="F146" t="s">
        <v>1641</v>
      </c>
      <c r="G146" t="s">
        <v>1641</v>
      </c>
      <c r="H146" t="s">
        <v>1641</v>
      </c>
      <c r="I146" t="s">
        <v>1641</v>
      </c>
      <c r="J146" t="s">
        <v>1641</v>
      </c>
      <c r="K146" t="s">
        <v>1641</v>
      </c>
      <c r="L146" t="s">
        <v>1641</v>
      </c>
      <c r="M146" t="s">
        <v>1641</v>
      </c>
      <c r="N146">
        <v>1.79</v>
      </c>
      <c r="O146" t="s">
        <v>2443</v>
      </c>
    </row>
    <row r="147" spans="1:15" x14ac:dyDescent="0.25">
      <c r="A147" t="s">
        <v>2054</v>
      </c>
      <c r="B147" t="s">
        <v>2055</v>
      </c>
      <c r="C147" t="s">
        <v>1772</v>
      </c>
      <c r="D147" t="s">
        <v>1202</v>
      </c>
      <c r="E147" t="s">
        <v>1641</v>
      </c>
      <c r="F147" t="s">
        <v>1641</v>
      </c>
      <c r="G147" t="s">
        <v>1641</v>
      </c>
      <c r="H147" t="s">
        <v>1641</v>
      </c>
      <c r="I147" t="s">
        <v>1641</v>
      </c>
      <c r="J147" t="s">
        <v>1641</v>
      </c>
      <c r="K147" t="s">
        <v>1641</v>
      </c>
      <c r="L147" t="s">
        <v>1641</v>
      </c>
      <c r="M147" t="s">
        <v>1641</v>
      </c>
      <c r="N147" t="s">
        <v>1641</v>
      </c>
      <c r="O147" t="s">
        <v>2443</v>
      </c>
    </row>
    <row r="148" spans="1:15" x14ac:dyDescent="0.25">
      <c r="A148" t="s">
        <v>1978</v>
      </c>
      <c r="B148" t="s">
        <v>1979</v>
      </c>
      <c r="C148" t="s">
        <v>1980</v>
      </c>
      <c r="D148" t="s">
        <v>1089</v>
      </c>
      <c r="E148">
        <v>1.50868127077323</v>
      </c>
      <c r="F148">
        <v>1.42027345661433</v>
      </c>
      <c r="G148">
        <v>1.5420557566968101</v>
      </c>
      <c r="H148">
        <v>1.36067522852426</v>
      </c>
      <c r="I148">
        <v>1.4227268095265</v>
      </c>
      <c r="J148">
        <v>1.6008772952194701</v>
      </c>
      <c r="K148">
        <v>1.38783382768108</v>
      </c>
      <c r="L148">
        <v>1.26581069673447</v>
      </c>
      <c r="M148">
        <v>1.2342836550132901</v>
      </c>
      <c r="N148">
        <v>1.21940714161595</v>
      </c>
      <c r="O148">
        <v>1.2054416666666701</v>
      </c>
    </row>
    <row r="149" spans="1:15" x14ac:dyDescent="0.25">
      <c r="A149" t="s">
        <v>1981</v>
      </c>
      <c r="B149" t="s">
        <v>2159</v>
      </c>
      <c r="C149" t="s">
        <v>2160</v>
      </c>
      <c r="D149" t="s">
        <v>1203</v>
      </c>
      <c r="E149">
        <v>15.937247316462701</v>
      </c>
      <c r="F149">
        <v>16.733329534050199</v>
      </c>
      <c r="G149">
        <v>17.569998431899599</v>
      </c>
      <c r="H149">
        <v>18.448506159754199</v>
      </c>
      <c r="I149">
        <v>19.371896406501101</v>
      </c>
      <c r="J149">
        <v>20.339481870199702</v>
      </c>
      <c r="K149">
        <v>21.356448683435801</v>
      </c>
      <c r="L149">
        <v>22.424270616359401</v>
      </c>
      <c r="M149">
        <v>23.546663531083901</v>
      </c>
      <c r="N149">
        <v>24.7227641666667</v>
      </c>
      <c r="O149">
        <v>25.958900366743499</v>
      </c>
    </row>
    <row r="150" spans="1:15" x14ac:dyDescent="0.25">
      <c r="A150" t="s">
        <v>1981</v>
      </c>
      <c r="B150" t="s">
        <v>1982</v>
      </c>
      <c r="C150" t="s">
        <v>1983</v>
      </c>
      <c r="D150" t="s">
        <v>1588</v>
      </c>
      <c r="E150">
        <v>15.937247316462701</v>
      </c>
      <c r="F150">
        <v>16.733329534050199</v>
      </c>
      <c r="G150">
        <v>17.569998431899599</v>
      </c>
      <c r="H150">
        <v>18.448506159754199</v>
      </c>
      <c r="I150">
        <v>19.371896406501101</v>
      </c>
      <c r="J150">
        <v>20.339481870199702</v>
      </c>
      <c r="K150">
        <v>21.356448683435801</v>
      </c>
      <c r="L150">
        <v>22.424270616359401</v>
      </c>
      <c r="M150">
        <v>23.546663531083901</v>
      </c>
      <c r="N150">
        <v>24.7227641666667</v>
      </c>
      <c r="O150">
        <v>25.958900366743499</v>
      </c>
    </row>
    <row r="151" spans="1:15" x14ac:dyDescent="0.25">
      <c r="A151" t="s">
        <v>1985</v>
      </c>
      <c r="B151" t="s">
        <v>1986</v>
      </c>
      <c r="C151" t="s">
        <v>1987</v>
      </c>
      <c r="D151" t="s">
        <v>1589</v>
      </c>
      <c r="E151">
        <v>132.888025</v>
      </c>
      <c r="F151">
        <v>131.274333333333</v>
      </c>
      <c r="G151">
        <v>128.65166666666701</v>
      </c>
      <c r="H151">
        <v>125.808108333333</v>
      </c>
      <c r="I151">
        <v>118.546016666667</v>
      </c>
      <c r="J151">
        <v>148.90174166666699</v>
      </c>
      <c r="K151">
        <v>150.298025</v>
      </c>
      <c r="L151">
        <v>154.74029999999999</v>
      </c>
      <c r="M151">
        <v>156.80968562314899</v>
      </c>
      <c r="N151" t="s">
        <v>1641</v>
      </c>
      <c r="O151">
        <v>198.99700000000001</v>
      </c>
    </row>
    <row r="152" spans="1:15" x14ac:dyDescent="0.25">
      <c r="A152" t="s">
        <v>1989</v>
      </c>
      <c r="B152" t="s">
        <v>1990</v>
      </c>
      <c r="C152" t="s">
        <v>1991</v>
      </c>
      <c r="D152" t="s">
        <v>1088</v>
      </c>
      <c r="E152">
        <v>6.7408333333333301</v>
      </c>
      <c r="F152">
        <v>6.4424999999999999</v>
      </c>
      <c r="G152">
        <v>6.4133333333333304</v>
      </c>
      <c r="H152">
        <v>5.8616666666666699</v>
      </c>
      <c r="I152">
        <v>5.64</v>
      </c>
      <c r="J152">
        <v>6.2883333333333304</v>
      </c>
      <c r="K152">
        <v>6.04416666666667</v>
      </c>
      <c r="L152">
        <v>5.60460730676329</v>
      </c>
      <c r="M152">
        <v>5.8174999999999999</v>
      </c>
      <c r="N152">
        <v>5.875</v>
      </c>
      <c r="O152">
        <v>6.3016666666666703</v>
      </c>
    </row>
    <row r="153" spans="1:15" x14ac:dyDescent="0.25">
      <c r="A153" t="s">
        <v>1995</v>
      </c>
      <c r="B153" t="s">
        <v>1996</v>
      </c>
      <c r="C153" t="s">
        <v>1997</v>
      </c>
      <c r="D153" t="s">
        <v>1204</v>
      </c>
      <c r="E153">
        <v>58.257863333333297</v>
      </c>
      <c r="F153">
        <v>59.514474999999997</v>
      </c>
      <c r="G153">
        <v>60.271335000000001</v>
      </c>
      <c r="H153">
        <v>60.738515833333302</v>
      </c>
      <c r="I153">
        <v>70.408033333333293</v>
      </c>
      <c r="J153">
        <v>81.712891666666707</v>
      </c>
      <c r="K153">
        <v>85.193816325757595</v>
      </c>
      <c r="L153">
        <v>86.343383333333307</v>
      </c>
      <c r="M153">
        <v>93.395197222222194</v>
      </c>
      <c r="N153">
        <v>101.628899206349</v>
      </c>
      <c r="O153">
        <v>101.100088423521</v>
      </c>
    </row>
    <row r="154" spans="1:15" x14ac:dyDescent="0.25">
      <c r="A154" t="s">
        <v>1999</v>
      </c>
      <c r="B154" t="s">
        <v>2000</v>
      </c>
      <c r="C154" t="s">
        <v>2001</v>
      </c>
      <c r="D154" t="s">
        <v>1590</v>
      </c>
      <c r="E154">
        <v>1</v>
      </c>
      <c r="F154">
        <v>1</v>
      </c>
      <c r="G154">
        <v>1</v>
      </c>
      <c r="H154">
        <v>1</v>
      </c>
      <c r="I154">
        <v>1</v>
      </c>
      <c r="J154">
        <v>1</v>
      </c>
      <c r="K154">
        <v>1</v>
      </c>
      <c r="L154">
        <v>1</v>
      </c>
      <c r="M154">
        <v>1</v>
      </c>
      <c r="N154">
        <v>1</v>
      </c>
      <c r="O154">
        <v>1</v>
      </c>
    </row>
    <row r="155" spans="1:15" x14ac:dyDescent="0.25">
      <c r="A155" t="s">
        <v>2002</v>
      </c>
      <c r="B155" t="s">
        <v>2003</v>
      </c>
      <c r="C155" t="s">
        <v>2004</v>
      </c>
      <c r="D155" t="s">
        <v>1205</v>
      </c>
      <c r="E155">
        <v>3.2225401036691999</v>
      </c>
      <c r="F155">
        <v>3.1019498003333301</v>
      </c>
      <c r="G155">
        <v>3.0567347873333302</v>
      </c>
      <c r="H155">
        <v>2.96534583333333</v>
      </c>
      <c r="I155">
        <v>2.7000883333333299</v>
      </c>
      <c r="J155">
        <v>2.7551433333333302</v>
      </c>
      <c r="K155">
        <v>2.7192941666666699</v>
      </c>
      <c r="L155">
        <v>2.37096994940423</v>
      </c>
      <c r="M155">
        <v>2.0836483390254799</v>
      </c>
      <c r="N155">
        <v>2.24451</v>
      </c>
      <c r="O155">
        <v>2.4613849999999999</v>
      </c>
    </row>
    <row r="156" spans="1:15" x14ac:dyDescent="0.25">
      <c r="A156" t="s">
        <v>2005</v>
      </c>
      <c r="B156" t="s">
        <v>2006</v>
      </c>
      <c r="C156" t="s">
        <v>2007</v>
      </c>
      <c r="D156" t="s">
        <v>1591</v>
      </c>
      <c r="E156">
        <v>5974.5775000000003</v>
      </c>
      <c r="F156">
        <v>6177.9583333333303</v>
      </c>
      <c r="G156">
        <v>5635.4624999999996</v>
      </c>
      <c r="H156">
        <v>5032.7166666666699</v>
      </c>
      <c r="I156">
        <v>4363.2416666666704</v>
      </c>
      <c r="J156">
        <v>4965.3916666666701</v>
      </c>
      <c r="K156">
        <v>4735.4616666666698</v>
      </c>
      <c r="L156">
        <v>4191.4162500000002</v>
      </c>
      <c r="M156">
        <v>4424.9174999999996</v>
      </c>
      <c r="N156">
        <v>4320.6741666666703</v>
      </c>
      <c r="O156">
        <v>4462.1916666666702</v>
      </c>
    </row>
    <row r="157" spans="1:15" x14ac:dyDescent="0.25">
      <c r="A157" t="s">
        <v>2008</v>
      </c>
      <c r="B157" t="s">
        <v>2009</v>
      </c>
      <c r="C157" t="s">
        <v>2010</v>
      </c>
      <c r="D157" t="s">
        <v>1592</v>
      </c>
      <c r="E157">
        <v>3.4131749999999998</v>
      </c>
      <c r="F157">
        <v>3.2958416666666701</v>
      </c>
      <c r="G157">
        <v>3.27403250265816</v>
      </c>
      <c r="H157">
        <v>3.1280445773524699</v>
      </c>
      <c r="I157">
        <v>2.9244083333333299</v>
      </c>
      <c r="J157">
        <v>3.0115083333333299</v>
      </c>
      <c r="K157">
        <v>2.8251249999999999</v>
      </c>
      <c r="L157">
        <v>2.7541000000000002</v>
      </c>
      <c r="M157">
        <v>2.6375864177489201</v>
      </c>
      <c r="N157">
        <v>2.7018990259740301</v>
      </c>
      <c r="O157">
        <v>2.8390441378066402</v>
      </c>
    </row>
    <row r="158" spans="1:15" x14ac:dyDescent="0.25">
      <c r="A158" t="s">
        <v>2011</v>
      </c>
      <c r="B158" t="s">
        <v>2012</v>
      </c>
      <c r="C158" t="s">
        <v>2013</v>
      </c>
      <c r="D158" t="s">
        <v>1087</v>
      </c>
      <c r="E158">
        <v>56.039916666666699</v>
      </c>
      <c r="F158">
        <v>55.085491666666698</v>
      </c>
      <c r="G158">
        <v>51.314272500000001</v>
      </c>
      <c r="H158">
        <v>46.148391177755002</v>
      </c>
      <c r="I158">
        <v>44.323287609410002</v>
      </c>
      <c r="J158">
        <v>47.679688453509101</v>
      </c>
      <c r="K158">
        <v>45.109664180089602</v>
      </c>
      <c r="L158">
        <v>43.3131369237488</v>
      </c>
      <c r="M158">
        <v>42.228794734943399</v>
      </c>
      <c r="N158">
        <v>42.446184830673999</v>
      </c>
      <c r="O158">
        <v>44.395154304209697</v>
      </c>
    </row>
    <row r="159" spans="1:15" x14ac:dyDescent="0.25">
      <c r="A159" t="s">
        <v>2014</v>
      </c>
      <c r="B159" t="s">
        <v>2015</v>
      </c>
      <c r="C159" t="s">
        <v>2016</v>
      </c>
      <c r="D159" t="s">
        <v>1593</v>
      </c>
      <c r="E159">
        <v>3.6576416666666698</v>
      </c>
      <c r="F159">
        <v>3.2354833333333302</v>
      </c>
      <c r="G159">
        <v>3.1031583333333299</v>
      </c>
      <c r="H159">
        <v>2.7679499999999999</v>
      </c>
      <c r="I159">
        <v>2.4092416666666701</v>
      </c>
      <c r="J159">
        <v>3.1201416666666701</v>
      </c>
      <c r="K159">
        <v>3.0152999999999999</v>
      </c>
      <c r="L159">
        <v>2.96284777777778</v>
      </c>
      <c r="M159">
        <v>3.2565416666666702</v>
      </c>
      <c r="N159">
        <v>3.16061666666667</v>
      </c>
      <c r="O159">
        <v>3.1545416666666699</v>
      </c>
    </row>
    <row r="160" spans="1:15" x14ac:dyDescent="0.25">
      <c r="A160" t="s">
        <v>1741</v>
      </c>
      <c r="B160" t="s">
        <v>1742</v>
      </c>
      <c r="C160" t="s">
        <v>1743</v>
      </c>
      <c r="D160" t="s">
        <v>1594</v>
      </c>
      <c r="E160" t="s">
        <v>1641</v>
      </c>
      <c r="F160" t="s">
        <v>1641</v>
      </c>
      <c r="G160" t="s">
        <v>1641</v>
      </c>
      <c r="H160" t="s">
        <v>1641</v>
      </c>
      <c r="I160" t="s">
        <v>1641</v>
      </c>
      <c r="J160" t="s">
        <v>1641</v>
      </c>
      <c r="K160" t="s">
        <v>1641</v>
      </c>
      <c r="L160" t="s">
        <v>1641</v>
      </c>
      <c r="M160" t="s">
        <v>1641</v>
      </c>
      <c r="N160">
        <v>0.63966057761347705</v>
      </c>
      <c r="O160">
        <v>0.66136200000000001</v>
      </c>
    </row>
    <row r="161" spans="1:15" x14ac:dyDescent="0.25">
      <c r="A161" t="s">
        <v>1862</v>
      </c>
      <c r="B161" t="s">
        <v>1742</v>
      </c>
      <c r="C161" t="s">
        <v>1743</v>
      </c>
      <c r="D161" t="s">
        <v>1594</v>
      </c>
      <c r="E161">
        <v>0.54618</v>
      </c>
      <c r="F161">
        <v>0.54999833333333303</v>
      </c>
      <c r="G161">
        <v>0.54348666666666701</v>
      </c>
      <c r="H161">
        <v>0.499771666666667</v>
      </c>
      <c r="I161">
        <v>0.54396624999999998</v>
      </c>
      <c r="J161">
        <v>0.64191926349599604</v>
      </c>
      <c r="K161">
        <v>0.64717934556016499</v>
      </c>
      <c r="L161">
        <v>0.62414083574049495</v>
      </c>
      <c r="M161">
        <v>0.63304698885732702</v>
      </c>
      <c r="N161">
        <v>0.63966057761347705</v>
      </c>
      <c r="O161">
        <v>0.60772962687825505</v>
      </c>
    </row>
    <row r="162" spans="1:15" x14ac:dyDescent="0.25">
      <c r="A162" t="s">
        <v>2130</v>
      </c>
      <c r="B162" t="s">
        <v>1742</v>
      </c>
      <c r="C162" t="s">
        <v>1743</v>
      </c>
      <c r="D162" t="s">
        <v>1594</v>
      </c>
      <c r="E162">
        <v>0.54618</v>
      </c>
      <c r="F162">
        <v>0.54999833333333303</v>
      </c>
      <c r="G162">
        <v>0.54348666666666701</v>
      </c>
      <c r="H162">
        <v>0.499771666666667</v>
      </c>
      <c r="I162">
        <v>0.54396624999999998</v>
      </c>
      <c r="J162">
        <v>0.64191926349599604</v>
      </c>
      <c r="K162">
        <v>0.64717934556016499</v>
      </c>
      <c r="L162">
        <v>0.62414083574049495</v>
      </c>
      <c r="M162">
        <v>0.63304698885732702</v>
      </c>
      <c r="N162">
        <v>0.63966057761347705</v>
      </c>
      <c r="O162">
        <v>0.60772962687825505</v>
      </c>
    </row>
    <row r="163" spans="1:15" x14ac:dyDescent="0.25">
      <c r="A163" t="s">
        <v>2019</v>
      </c>
      <c r="B163" t="s">
        <v>2020</v>
      </c>
      <c r="C163" t="s">
        <v>2021</v>
      </c>
      <c r="D163" t="s">
        <v>1595</v>
      </c>
      <c r="E163">
        <v>3.64</v>
      </c>
      <c r="F163">
        <v>3.64</v>
      </c>
      <c r="G163">
        <v>3.64</v>
      </c>
      <c r="H163">
        <v>3.64</v>
      </c>
      <c r="I163">
        <v>3.64</v>
      </c>
      <c r="J163">
        <v>3.64</v>
      </c>
      <c r="K163">
        <v>3.64</v>
      </c>
      <c r="L163">
        <v>3.64</v>
      </c>
      <c r="M163">
        <v>3.64</v>
      </c>
      <c r="N163">
        <v>3.64</v>
      </c>
      <c r="O163">
        <v>3.64</v>
      </c>
    </row>
    <row r="164" spans="1:15" x14ac:dyDescent="0.25">
      <c r="A164" t="s">
        <v>1992</v>
      </c>
      <c r="B164" t="s">
        <v>1993</v>
      </c>
      <c r="C164" t="s">
        <v>1994</v>
      </c>
      <c r="D164" t="s">
        <v>1596</v>
      </c>
      <c r="E164">
        <v>0.38450000000000001</v>
      </c>
      <c r="F164">
        <v>0.38450000000000001</v>
      </c>
      <c r="G164">
        <v>0.38450000000000001</v>
      </c>
      <c r="H164">
        <v>0.38450000000000001</v>
      </c>
      <c r="I164">
        <v>0.38450000000000001</v>
      </c>
      <c r="J164">
        <v>0.38450000000000001</v>
      </c>
      <c r="K164">
        <v>0.38450000000000001</v>
      </c>
      <c r="L164">
        <v>0.38450000000000001</v>
      </c>
      <c r="M164">
        <v>0.38450000000000001</v>
      </c>
      <c r="N164">
        <v>0.38450000000000001</v>
      </c>
      <c r="O164">
        <v>0.38450000000000001</v>
      </c>
    </row>
    <row r="165" spans="1:15" x14ac:dyDescent="0.25">
      <c r="A165" t="s">
        <v>2022</v>
      </c>
      <c r="B165" t="s">
        <v>2023</v>
      </c>
      <c r="C165" t="s">
        <v>2024</v>
      </c>
      <c r="D165" t="s">
        <v>1207</v>
      </c>
      <c r="E165">
        <v>3.26365683333333</v>
      </c>
      <c r="F165">
        <v>2.9136531666666698</v>
      </c>
      <c r="G165">
        <v>2.8089833333333298</v>
      </c>
      <c r="H165">
        <v>2.43825</v>
      </c>
      <c r="I165">
        <v>2.5188583333333301</v>
      </c>
      <c r="J165">
        <v>3.0493250000000001</v>
      </c>
      <c r="K165">
        <v>3.1779000000000002</v>
      </c>
      <c r="L165">
        <v>3.04860833333333</v>
      </c>
      <c r="M165">
        <v>3.4681999999999999</v>
      </c>
      <c r="N165">
        <v>3.32791666666667</v>
      </c>
      <c r="O165">
        <v>3.3491749999999998</v>
      </c>
    </row>
    <row r="166" spans="1:15" x14ac:dyDescent="0.25">
      <c r="A166" t="s">
        <v>2025</v>
      </c>
      <c r="B166" t="s">
        <v>2026</v>
      </c>
      <c r="C166" t="s">
        <v>2027</v>
      </c>
      <c r="D166" t="s">
        <v>1597</v>
      </c>
      <c r="E166">
        <v>28.813741666666701</v>
      </c>
      <c r="F166">
        <v>28.284441666666702</v>
      </c>
      <c r="G166">
        <v>27.190958333333299</v>
      </c>
      <c r="H166">
        <v>25.580845367540402</v>
      </c>
      <c r="I166">
        <v>24.852875000000001</v>
      </c>
      <c r="J166">
        <v>31.740358333333301</v>
      </c>
      <c r="K166">
        <v>30.367915338305899</v>
      </c>
      <c r="L166">
        <v>29.382341370930199</v>
      </c>
      <c r="M166">
        <v>30.839831351991698</v>
      </c>
      <c r="N166">
        <v>31.837143640281301</v>
      </c>
      <c r="O166">
        <v>38.378207144416798</v>
      </c>
    </row>
    <row r="167" spans="1:15" x14ac:dyDescent="0.25">
      <c r="A167" t="s">
        <v>2028</v>
      </c>
      <c r="B167" t="s">
        <v>2029</v>
      </c>
      <c r="C167" t="s">
        <v>2030</v>
      </c>
      <c r="D167" t="s">
        <v>1598</v>
      </c>
      <c r="E167">
        <v>577.44897458333298</v>
      </c>
      <c r="F167">
        <v>557.82264077499997</v>
      </c>
      <c r="G167">
        <v>551.71033333333298</v>
      </c>
      <c r="H167">
        <v>546.95500000000004</v>
      </c>
      <c r="I167">
        <v>546.84865308253995</v>
      </c>
      <c r="J167">
        <v>568.28132683333297</v>
      </c>
      <c r="K167">
        <v>583.13090659057195</v>
      </c>
      <c r="L167">
        <v>600.30651968109703</v>
      </c>
      <c r="M167">
        <v>614.29514240306696</v>
      </c>
      <c r="N167" t="s">
        <v>1641</v>
      </c>
      <c r="O167" t="s">
        <v>2443</v>
      </c>
    </row>
    <row r="168" spans="1:15" x14ac:dyDescent="0.25">
      <c r="A168" t="s">
        <v>2031</v>
      </c>
      <c r="B168" t="s">
        <v>2032</v>
      </c>
      <c r="C168" t="s">
        <v>2033</v>
      </c>
      <c r="D168" t="s">
        <v>1599</v>
      </c>
      <c r="E168">
        <v>2.7807234306666699</v>
      </c>
      <c r="F168">
        <v>2.71033673441667</v>
      </c>
      <c r="G168">
        <v>2.7792940446967198</v>
      </c>
      <c r="H168">
        <v>2.6165724724799602</v>
      </c>
      <c r="I168">
        <v>2.64417628032353</v>
      </c>
      <c r="J168">
        <v>2.7307785095373101</v>
      </c>
      <c r="K168">
        <v>2.4846565845233801</v>
      </c>
      <c r="L168">
        <v>2.3174720118126002</v>
      </c>
      <c r="M168">
        <v>2.29231194992329</v>
      </c>
      <c r="N168">
        <v>2.3109000348257598</v>
      </c>
      <c r="O168">
        <v>2.3317688461830799</v>
      </c>
    </row>
    <row r="169" spans="1:15" x14ac:dyDescent="0.25">
      <c r="A169" t="s">
        <v>2035</v>
      </c>
      <c r="B169" t="s">
        <v>2036</v>
      </c>
      <c r="C169" t="s">
        <v>2037</v>
      </c>
      <c r="D169" t="s">
        <v>1600</v>
      </c>
      <c r="E169">
        <v>9902.3241666666709</v>
      </c>
      <c r="F169">
        <v>10557.9703333333</v>
      </c>
      <c r="G169">
        <v>12448.6425</v>
      </c>
      <c r="H169">
        <v>13536.754999999999</v>
      </c>
      <c r="I169">
        <v>14695.2016666667</v>
      </c>
      <c r="J169">
        <v>16208.451254166701</v>
      </c>
      <c r="K169">
        <v>18498.601323751001</v>
      </c>
      <c r="L169">
        <v>17622.935005819701</v>
      </c>
      <c r="M169">
        <v>19068.416808415401</v>
      </c>
      <c r="N169">
        <v>18449.9526248781</v>
      </c>
      <c r="O169">
        <v>18466.4030495763</v>
      </c>
    </row>
    <row r="170" spans="1:15" x14ac:dyDescent="0.25">
      <c r="A170" t="s">
        <v>2038</v>
      </c>
      <c r="B170" t="s">
        <v>2039</v>
      </c>
      <c r="C170" t="s">
        <v>2040</v>
      </c>
      <c r="D170" t="s">
        <v>1601</v>
      </c>
      <c r="E170">
        <v>3.75</v>
      </c>
      <c r="F170">
        <v>3.7470833333333302</v>
      </c>
      <c r="G170">
        <v>3.7450000000000001</v>
      </c>
      <c r="H170">
        <v>3.7475000000000001</v>
      </c>
      <c r="I170">
        <v>3.75</v>
      </c>
      <c r="J170">
        <v>3.75</v>
      </c>
      <c r="K170">
        <v>3.75</v>
      </c>
      <c r="L170">
        <v>3.75</v>
      </c>
      <c r="M170">
        <v>3.75</v>
      </c>
      <c r="N170">
        <v>3.75</v>
      </c>
      <c r="O170">
        <v>3.75</v>
      </c>
    </row>
    <row r="171" spans="1:15" x14ac:dyDescent="0.25">
      <c r="A171" t="s">
        <v>2042</v>
      </c>
      <c r="B171" t="s">
        <v>2043</v>
      </c>
      <c r="C171" t="s">
        <v>2044</v>
      </c>
      <c r="D171" t="s">
        <v>1208</v>
      </c>
      <c r="E171">
        <v>58.381399999999999</v>
      </c>
      <c r="F171">
        <v>66.713808333333304</v>
      </c>
      <c r="G171">
        <v>67.145816666666704</v>
      </c>
      <c r="H171">
        <v>58.453524999999999</v>
      </c>
      <c r="I171">
        <v>55.723483333333299</v>
      </c>
      <c r="J171">
        <v>67.580600000000004</v>
      </c>
      <c r="K171">
        <v>77.728933333333302</v>
      </c>
      <c r="L171">
        <v>73.333399999999997</v>
      </c>
      <c r="M171">
        <v>87.973299999999995</v>
      </c>
      <c r="N171">
        <v>85.158850000000001</v>
      </c>
      <c r="O171">
        <v>88.405308333333394</v>
      </c>
    </row>
    <row r="172" spans="1:15" x14ac:dyDescent="0.25">
      <c r="A172" t="s">
        <v>2045</v>
      </c>
      <c r="B172" t="s">
        <v>2046</v>
      </c>
      <c r="C172" t="s">
        <v>2047</v>
      </c>
      <c r="D172" t="s">
        <v>1209</v>
      </c>
      <c r="E172">
        <v>5.5</v>
      </c>
      <c r="F172">
        <v>5.5</v>
      </c>
      <c r="G172">
        <v>5.5196916666666702</v>
      </c>
      <c r="H172">
        <v>6.7010595376306004</v>
      </c>
      <c r="I172">
        <v>9.4572432834492108</v>
      </c>
      <c r="J172">
        <v>13.609940452489999</v>
      </c>
      <c r="K172">
        <v>12.06775664095</v>
      </c>
      <c r="L172">
        <v>12.381031907384401</v>
      </c>
      <c r="M172">
        <v>13.704031214932501</v>
      </c>
      <c r="N172">
        <v>12.0583166666667</v>
      </c>
      <c r="O172">
        <v>12.746874999999999</v>
      </c>
    </row>
    <row r="173" spans="1:15" x14ac:dyDescent="0.25">
      <c r="A173" t="s">
        <v>2048</v>
      </c>
      <c r="B173" t="s">
        <v>2049</v>
      </c>
      <c r="C173" t="s">
        <v>2050</v>
      </c>
      <c r="D173" t="s">
        <v>1602</v>
      </c>
      <c r="E173">
        <v>2701.2966666666698</v>
      </c>
      <c r="F173">
        <v>2889.5875000000001</v>
      </c>
      <c r="G173">
        <v>2961.90916666667</v>
      </c>
      <c r="H173">
        <v>2985.1858333333298</v>
      </c>
      <c r="I173">
        <v>2981.5146583333299</v>
      </c>
      <c r="J173">
        <v>3385.65</v>
      </c>
      <c r="K173">
        <v>3978.0875265341401</v>
      </c>
      <c r="L173">
        <v>4349.1621352623997</v>
      </c>
      <c r="M173">
        <v>4344.0376417010802</v>
      </c>
      <c r="N173">
        <v>4332.4990985828799</v>
      </c>
      <c r="O173">
        <v>4524.1578819254601</v>
      </c>
    </row>
    <row r="174" spans="1:15" x14ac:dyDescent="0.25">
      <c r="A174" t="s">
        <v>2051</v>
      </c>
      <c r="B174" t="s">
        <v>2052</v>
      </c>
      <c r="C174" t="s">
        <v>2053</v>
      </c>
      <c r="D174" t="s">
        <v>1086</v>
      </c>
      <c r="E174">
        <v>1.6902283333333299</v>
      </c>
      <c r="F174">
        <v>1.6643975</v>
      </c>
      <c r="G174">
        <v>1.58893333333333</v>
      </c>
      <c r="H174">
        <v>1.5071016666666699</v>
      </c>
      <c r="I174">
        <v>1.4148608333333299</v>
      </c>
      <c r="J174">
        <v>1.45451471343873</v>
      </c>
      <c r="K174">
        <v>1.36350833333333</v>
      </c>
      <c r="L174">
        <v>1.2577758771929799</v>
      </c>
      <c r="M174">
        <v>1.2496762037036999</v>
      </c>
      <c r="N174">
        <v>1.2513000000000001</v>
      </c>
      <c r="O174">
        <v>1.26705</v>
      </c>
    </row>
    <row r="175" spans="1:15" x14ac:dyDescent="0.25">
      <c r="A175" t="s">
        <v>2058</v>
      </c>
      <c r="B175" t="s">
        <v>2059</v>
      </c>
      <c r="C175" t="s">
        <v>2060</v>
      </c>
      <c r="D175" t="s">
        <v>1603</v>
      </c>
      <c r="E175">
        <v>7.48474390550839</v>
      </c>
      <c r="F175">
        <v>7.5298730248359602</v>
      </c>
      <c r="G175">
        <v>7.6094583333333299</v>
      </c>
      <c r="H175">
        <v>7.6520000000000001</v>
      </c>
      <c r="I175">
        <v>7.7479166666666703</v>
      </c>
      <c r="J175">
        <v>8.0550416666666695</v>
      </c>
      <c r="K175">
        <v>8.06450134408602</v>
      </c>
      <c r="L175">
        <v>7.64125903009875</v>
      </c>
      <c r="M175">
        <v>7.3552028471520297</v>
      </c>
      <c r="N175">
        <v>7.3021351000420598</v>
      </c>
      <c r="O175">
        <v>7.3753453536421096</v>
      </c>
    </row>
    <row r="176" spans="1:15" x14ac:dyDescent="0.25">
      <c r="A176" t="s">
        <v>2061</v>
      </c>
      <c r="B176" t="s">
        <v>2062</v>
      </c>
      <c r="C176" t="s">
        <v>2063</v>
      </c>
      <c r="D176" t="s">
        <v>1210</v>
      </c>
      <c r="E176" t="s">
        <v>1641</v>
      </c>
      <c r="F176" t="s">
        <v>1641</v>
      </c>
      <c r="G176" t="s">
        <v>1641</v>
      </c>
      <c r="H176" t="s">
        <v>1641</v>
      </c>
      <c r="I176" t="s">
        <v>1641</v>
      </c>
      <c r="J176" t="s">
        <v>1641</v>
      </c>
      <c r="K176" t="s">
        <v>1641</v>
      </c>
      <c r="L176" t="s">
        <v>1641</v>
      </c>
      <c r="M176" t="s">
        <v>1641</v>
      </c>
      <c r="N176" t="s">
        <v>1641</v>
      </c>
      <c r="O176" t="s">
        <v>2443</v>
      </c>
    </row>
    <row r="177" spans="1:15" x14ac:dyDescent="0.25">
      <c r="A177" t="s">
        <v>2064</v>
      </c>
      <c r="B177" t="s">
        <v>2065</v>
      </c>
      <c r="C177" t="s">
        <v>2066</v>
      </c>
      <c r="D177" t="s">
        <v>1604</v>
      </c>
      <c r="E177">
        <v>6.4596925000000001</v>
      </c>
      <c r="F177">
        <v>6.3593283333333304</v>
      </c>
      <c r="G177">
        <v>6.7715491666666701</v>
      </c>
      <c r="H177">
        <v>7.0453650000000003</v>
      </c>
      <c r="I177">
        <v>8.26122333333333</v>
      </c>
      <c r="J177">
        <v>8.4736741582488797</v>
      </c>
      <c r="K177">
        <v>7.3212219611528804</v>
      </c>
      <c r="L177">
        <v>7.2611321323273499</v>
      </c>
      <c r="M177">
        <v>8.2099686265933105</v>
      </c>
      <c r="N177">
        <v>9.6550560691352594</v>
      </c>
      <c r="O177">
        <v>10.852655568783099</v>
      </c>
    </row>
    <row r="178" spans="1:15" x14ac:dyDescent="0.25">
      <c r="A178" t="s">
        <v>2067</v>
      </c>
      <c r="B178" t="s">
        <v>2068</v>
      </c>
      <c r="C178" t="s">
        <v>2069</v>
      </c>
      <c r="D178" t="s">
        <v>1605</v>
      </c>
      <c r="E178" t="s">
        <v>1641</v>
      </c>
      <c r="F178" t="s">
        <v>1641</v>
      </c>
      <c r="G178" t="s">
        <v>1641</v>
      </c>
      <c r="H178" t="s">
        <v>1641</v>
      </c>
      <c r="I178" t="s">
        <v>1641</v>
      </c>
      <c r="J178" t="s">
        <v>1641</v>
      </c>
      <c r="K178" t="s">
        <v>1641</v>
      </c>
      <c r="L178" t="s">
        <v>1641</v>
      </c>
      <c r="M178" t="s">
        <v>1641</v>
      </c>
      <c r="N178" t="s">
        <v>1641</v>
      </c>
      <c r="O178" t="s">
        <v>2443</v>
      </c>
    </row>
    <row r="179" spans="1:15" x14ac:dyDescent="0.25">
      <c r="A179" t="s">
        <v>2071</v>
      </c>
      <c r="B179" t="s">
        <v>2072</v>
      </c>
      <c r="C179" t="s">
        <v>2073</v>
      </c>
      <c r="D179" t="s">
        <v>1606</v>
      </c>
      <c r="E179">
        <v>101.1944575</v>
      </c>
      <c r="F179">
        <v>100.498051666667</v>
      </c>
      <c r="G179">
        <v>103.914445833333</v>
      </c>
      <c r="H179">
        <v>110.623233333333</v>
      </c>
      <c r="I179">
        <v>108.33376271929799</v>
      </c>
      <c r="J179">
        <v>114.94478333333301</v>
      </c>
      <c r="K179">
        <v>113.064480448821</v>
      </c>
      <c r="L179">
        <v>110.565207851396</v>
      </c>
      <c r="M179">
        <v>127.60335350681</v>
      </c>
      <c r="N179">
        <v>129.06903093288801</v>
      </c>
      <c r="O179">
        <v>130.564685218829</v>
      </c>
    </row>
    <row r="180" spans="1:15" x14ac:dyDescent="0.25">
      <c r="A180" t="s">
        <v>2078</v>
      </c>
      <c r="B180" t="s">
        <v>2079</v>
      </c>
      <c r="C180" t="s">
        <v>2069</v>
      </c>
      <c r="D180" t="s">
        <v>1211</v>
      </c>
      <c r="E180">
        <v>2.5790500000000001</v>
      </c>
      <c r="F180">
        <v>2.4360583333333299</v>
      </c>
      <c r="G180">
        <v>2.17153333333333</v>
      </c>
      <c r="H180">
        <v>2.0160999999999998</v>
      </c>
      <c r="I180">
        <v>2.0901628287698402</v>
      </c>
      <c r="J180">
        <v>2.3015333333333299</v>
      </c>
      <c r="K180">
        <v>2.30600092016667</v>
      </c>
      <c r="L180">
        <v>2.6666196217746898</v>
      </c>
      <c r="M180">
        <v>3.5729583333333301</v>
      </c>
      <c r="N180">
        <v>4.7532570833333301</v>
      </c>
      <c r="O180">
        <v>5.7368666666666703</v>
      </c>
    </row>
    <row r="181" spans="1:15" x14ac:dyDescent="0.25">
      <c r="A181" t="s">
        <v>2080</v>
      </c>
      <c r="B181" t="s">
        <v>2081</v>
      </c>
      <c r="C181" t="s">
        <v>2082</v>
      </c>
      <c r="D181" t="s">
        <v>1607</v>
      </c>
      <c r="E181">
        <v>2.7335833333333301</v>
      </c>
      <c r="F181">
        <v>2.73166666666667</v>
      </c>
      <c r="G181">
        <v>2.7437499999999999</v>
      </c>
      <c r="H181">
        <v>2.7450000000000001</v>
      </c>
      <c r="I181">
        <v>2.7450000000000001</v>
      </c>
      <c r="J181">
        <v>2.7450000000000001</v>
      </c>
      <c r="K181">
        <v>2.7454166666666699</v>
      </c>
      <c r="L181">
        <v>3.2679999999999998</v>
      </c>
      <c r="M181">
        <v>3.3</v>
      </c>
      <c r="N181">
        <v>3.3</v>
      </c>
      <c r="O181">
        <v>3.3</v>
      </c>
    </row>
    <row r="182" spans="1:15" x14ac:dyDescent="0.25">
      <c r="A182" t="s">
        <v>2083</v>
      </c>
      <c r="B182" t="s">
        <v>2084</v>
      </c>
      <c r="C182" t="s">
        <v>2085</v>
      </c>
      <c r="D182" t="s">
        <v>1212</v>
      </c>
      <c r="E182">
        <v>6.4596925000000001</v>
      </c>
      <c r="F182">
        <v>6.3593283333333304</v>
      </c>
      <c r="G182">
        <v>6.7715491666666701</v>
      </c>
      <c r="H182">
        <v>7.0453650000000003</v>
      </c>
      <c r="I182">
        <v>8.26122333333333</v>
      </c>
      <c r="J182">
        <v>8.4736741582488797</v>
      </c>
      <c r="K182">
        <v>7.3212219611528804</v>
      </c>
      <c r="L182">
        <v>7.2611321323273499</v>
      </c>
      <c r="M182">
        <v>8.2099686265933105</v>
      </c>
      <c r="N182">
        <v>9.6550560691352594</v>
      </c>
      <c r="O182">
        <v>10.852655568783099</v>
      </c>
    </row>
    <row r="183" spans="1:15" x14ac:dyDescent="0.25">
      <c r="A183" t="s">
        <v>2086</v>
      </c>
      <c r="B183" t="s">
        <v>2087</v>
      </c>
      <c r="C183" t="s">
        <v>2088</v>
      </c>
      <c r="D183" t="s">
        <v>1085</v>
      </c>
      <c r="E183">
        <v>7.3488866666666697</v>
      </c>
      <c r="F183">
        <v>7.4730883333333296</v>
      </c>
      <c r="G183">
        <v>7.3782491666666701</v>
      </c>
      <c r="H183">
        <v>6.7587700000000002</v>
      </c>
      <c r="I183">
        <v>6.5910991666666696</v>
      </c>
      <c r="J183">
        <v>7.6538191666666702</v>
      </c>
      <c r="K183">
        <v>7.2075241666666701</v>
      </c>
      <c r="L183">
        <v>6.4935433333333297</v>
      </c>
      <c r="M183">
        <v>6.7750158333333301</v>
      </c>
      <c r="N183">
        <v>6.51397166666667</v>
      </c>
      <c r="O183">
        <v>6.8607849999999999</v>
      </c>
    </row>
    <row r="184" spans="1:15" x14ac:dyDescent="0.25">
      <c r="A184" t="s">
        <v>1915</v>
      </c>
      <c r="B184" t="s">
        <v>1916</v>
      </c>
      <c r="C184" t="s">
        <v>1917</v>
      </c>
      <c r="D184" t="s">
        <v>1197</v>
      </c>
      <c r="E184" t="s">
        <v>1641</v>
      </c>
      <c r="F184" t="s">
        <v>1641</v>
      </c>
      <c r="G184" t="s">
        <v>1641</v>
      </c>
      <c r="H184" t="s">
        <v>1641</v>
      </c>
      <c r="I184" t="s">
        <v>1641</v>
      </c>
      <c r="J184" t="s">
        <v>1641</v>
      </c>
      <c r="K184" t="s">
        <v>1641</v>
      </c>
      <c r="L184" t="s">
        <v>1641</v>
      </c>
      <c r="M184" t="s">
        <v>1641</v>
      </c>
      <c r="N184">
        <v>0.92690354775828498</v>
      </c>
      <c r="O184">
        <v>0.91615104728361296</v>
      </c>
    </row>
    <row r="185" spans="1:15" x14ac:dyDescent="0.25">
      <c r="A185" t="s">
        <v>2089</v>
      </c>
      <c r="B185" t="s">
        <v>1916</v>
      </c>
      <c r="C185" t="s">
        <v>1917</v>
      </c>
      <c r="D185" t="s">
        <v>1197</v>
      </c>
      <c r="E185">
        <v>1.2434958333333299</v>
      </c>
      <c r="F185">
        <v>1.2451766666666699</v>
      </c>
      <c r="G185">
        <v>1.2538433333333301</v>
      </c>
      <c r="H185">
        <v>1.20036583333333</v>
      </c>
      <c r="I185">
        <v>1.0830900000000001</v>
      </c>
      <c r="J185">
        <v>1.08814169630268</v>
      </c>
      <c r="K185">
        <v>1.04290564573352</v>
      </c>
      <c r="L185">
        <v>0.88804202822328104</v>
      </c>
      <c r="M185">
        <v>0.93768448070934896</v>
      </c>
      <c r="N185">
        <v>0.92690354775828498</v>
      </c>
      <c r="O185">
        <v>0.91615104728361296</v>
      </c>
    </row>
    <row r="186" spans="1:15" x14ac:dyDescent="0.25">
      <c r="A186" t="s">
        <v>2090</v>
      </c>
      <c r="B186" t="s">
        <v>2091</v>
      </c>
      <c r="C186" t="s">
        <v>2092</v>
      </c>
      <c r="D186" t="s">
        <v>1213</v>
      </c>
      <c r="E186">
        <v>11.225</v>
      </c>
      <c r="F186">
        <v>11.225</v>
      </c>
      <c r="G186">
        <v>11.225</v>
      </c>
      <c r="H186">
        <v>11.225</v>
      </c>
      <c r="I186">
        <v>11.225</v>
      </c>
      <c r="J186">
        <v>11.225</v>
      </c>
      <c r="K186">
        <v>11.225</v>
      </c>
      <c r="L186">
        <v>11.225</v>
      </c>
      <c r="M186">
        <v>11.225</v>
      </c>
      <c r="N186">
        <v>11.225</v>
      </c>
      <c r="O186">
        <v>11.225</v>
      </c>
    </row>
    <row r="187" spans="1:15" x14ac:dyDescent="0.25">
      <c r="A187" t="s">
        <v>2444</v>
      </c>
      <c r="B187" t="s">
        <v>2161</v>
      </c>
      <c r="C187" t="s">
        <v>2162</v>
      </c>
      <c r="D187" t="s">
        <v>1608</v>
      </c>
      <c r="O187">
        <v>30.754999999999999</v>
      </c>
    </row>
    <row r="188" spans="1:15" x14ac:dyDescent="0.25">
      <c r="A188" t="s">
        <v>2093</v>
      </c>
      <c r="B188" t="s">
        <v>2094</v>
      </c>
      <c r="C188" t="s">
        <v>2095</v>
      </c>
      <c r="D188" t="s">
        <v>1609</v>
      </c>
      <c r="E188">
        <v>2.97050833333333</v>
      </c>
      <c r="F188">
        <v>3.11656666666667</v>
      </c>
      <c r="G188">
        <v>3.2984083333333301</v>
      </c>
      <c r="H188">
        <v>3.44248333333333</v>
      </c>
      <c r="I188">
        <v>3.4307249999999998</v>
      </c>
      <c r="J188">
        <v>4.1427083333333297</v>
      </c>
      <c r="K188">
        <v>4.3789666666666696</v>
      </c>
      <c r="L188">
        <v>4.61018333333333</v>
      </c>
      <c r="M188">
        <v>4.7377083333333303</v>
      </c>
      <c r="N188" t="s">
        <v>1641</v>
      </c>
      <c r="O188">
        <v>4.9347583333333302</v>
      </c>
    </row>
    <row r="189" spans="1:15" x14ac:dyDescent="0.25">
      <c r="A189" t="s">
        <v>2096</v>
      </c>
      <c r="B189" t="s">
        <v>2097</v>
      </c>
      <c r="C189" t="s">
        <v>2098</v>
      </c>
      <c r="D189" t="s">
        <v>1610</v>
      </c>
      <c r="E189">
        <v>1089.33477148982</v>
      </c>
      <c r="F189">
        <v>1128.9341791619199</v>
      </c>
      <c r="G189">
        <v>1251.89997292515</v>
      </c>
      <c r="H189">
        <v>1245.0354640478299</v>
      </c>
      <c r="I189">
        <v>1196.3107092104599</v>
      </c>
      <c r="J189">
        <v>1320.3120607404101</v>
      </c>
      <c r="K189">
        <v>1409.2722105612399</v>
      </c>
      <c r="L189">
        <v>1572.1162253145999</v>
      </c>
      <c r="M189">
        <v>1583.00278737484</v>
      </c>
      <c r="N189">
        <v>1600.44431740292</v>
      </c>
      <c r="O189">
        <v>1979.6</v>
      </c>
    </row>
    <row r="190" spans="1:15" x14ac:dyDescent="0.25">
      <c r="A190" t="s">
        <v>2099</v>
      </c>
      <c r="B190" t="s">
        <v>2100</v>
      </c>
      <c r="C190" t="s">
        <v>2101</v>
      </c>
      <c r="D190" t="s">
        <v>1214</v>
      </c>
      <c r="E190">
        <v>40.2224149175021</v>
      </c>
      <c r="F190">
        <v>40.220130208333302</v>
      </c>
      <c r="G190">
        <v>37.881983221536302</v>
      </c>
      <c r="H190">
        <v>34.518180591701302</v>
      </c>
      <c r="I190">
        <v>33.313300641233802</v>
      </c>
      <c r="J190">
        <v>34.285774123424098</v>
      </c>
      <c r="K190">
        <v>31.685704999999999</v>
      </c>
      <c r="L190">
        <v>30.4917333333333</v>
      </c>
      <c r="M190">
        <v>31.0830916666667</v>
      </c>
      <c r="N190">
        <v>30.7259666666667</v>
      </c>
      <c r="O190">
        <v>32.479833333333303</v>
      </c>
    </row>
    <row r="191" spans="1:15" x14ac:dyDescent="0.25">
      <c r="A191" t="s">
        <v>2104</v>
      </c>
      <c r="B191" t="s">
        <v>2105</v>
      </c>
      <c r="C191" t="s">
        <v>2106</v>
      </c>
      <c r="D191" t="s">
        <v>1611</v>
      </c>
      <c r="E191">
        <v>1.9715627931326101</v>
      </c>
      <c r="F191">
        <v>1.9430362169364801</v>
      </c>
      <c r="G191">
        <v>2.0258807949091402</v>
      </c>
      <c r="H191">
        <v>1.97093365696189</v>
      </c>
      <c r="I191">
        <v>1.9424442568685301</v>
      </c>
      <c r="J191">
        <v>2.0344936132287899</v>
      </c>
      <c r="K191">
        <v>1.9059878423835299</v>
      </c>
      <c r="L191">
        <v>1.7289507097783201</v>
      </c>
      <c r="M191">
        <v>1.7195070158616499</v>
      </c>
      <c r="N191">
        <v>1.7739419480166301</v>
      </c>
      <c r="O191">
        <v>1.8467736845354601</v>
      </c>
    </row>
    <row r="192" spans="1:15" x14ac:dyDescent="0.25">
      <c r="A192" t="s">
        <v>2107</v>
      </c>
      <c r="B192" t="s">
        <v>2108</v>
      </c>
      <c r="C192" t="s">
        <v>2109</v>
      </c>
      <c r="D192" t="s">
        <v>1612</v>
      </c>
      <c r="E192">
        <v>6.2989916666666703</v>
      </c>
      <c r="F192">
        <v>6.29955833333333</v>
      </c>
      <c r="G192">
        <v>6.3122833333333297</v>
      </c>
      <c r="H192">
        <v>6.3280333333333303</v>
      </c>
      <c r="I192">
        <v>6.2894333333333297</v>
      </c>
      <c r="J192">
        <v>6.3249083333333296</v>
      </c>
      <c r="K192">
        <v>6.3755083333333298</v>
      </c>
      <c r="L192">
        <v>6.40930070568578</v>
      </c>
      <c r="M192">
        <v>6.4296026559454198</v>
      </c>
      <c r="N192">
        <v>6.4426293976465896</v>
      </c>
      <c r="O192">
        <v>6.4072429116312701</v>
      </c>
    </row>
    <row r="193" spans="1:15" x14ac:dyDescent="0.25">
      <c r="A193" t="s">
        <v>2110</v>
      </c>
      <c r="B193" t="s">
        <v>2111</v>
      </c>
      <c r="C193" t="s">
        <v>2112</v>
      </c>
      <c r="D193" t="s">
        <v>1084</v>
      </c>
      <c r="E193">
        <v>1.2454666666666701</v>
      </c>
      <c r="F193">
        <v>1.2974333333333301</v>
      </c>
      <c r="G193">
        <v>1.3310249999999999</v>
      </c>
      <c r="H193">
        <v>1.28135833333333</v>
      </c>
      <c r="I193">
        <v>1.23214166666667</v>
      </c>
      <c r="J193">
        <v>1.3502749999999999</v>
      </c>
      <c r="K193">
        <v>1.4314</v>
      </c>
      <c r="L193">
        <v>1.4077833333333301</v>
      </c>
      <c r="M193">
        <v>1.56189166666667</v>
      </c>
      <c r="N193">
        <v>1.62465833333333</v>
      </c>
      <c r="O193">
        <v>1.697675</v>
      </c>
    </row>
    <row r="194" spans="1:15" x14ac:dyDescent="0.25">
      <c r="A194" t="s">
        <v>2113</v>
      </c>
      <c r="B194" t="s">
        <v>2114</v>
      </c>
      <c r="C194" t="s">
        <v>2115</v>
      </c>
      <c r="D194" t="s">
        <v>1215</v>
      </c>
      <c r="E194">
        <v>1.4255372500000001</v>
      </c>
      <c r="F194">
        <v>1.3435831083333301</v>
      </c>
      <c r="G194">
        <v>1.4284534133384501</v>
      </c>
      <c r="H194">
        <v>1.3029309053379401</v>
      </c>
      <c r="I194">
        <v>1.30152170281795</v>
      </c>
      <c r="J194">
        <v>1.54995977566564</v>
      </c>
      <c r="K194">
        <v>1.5028486296723</v>
      </c>
      <c r="L194">
        <v>1.67495455197133</v>
      </c>
      <c r="M194">
        <v>1.7960009444135501</v>
      </c>
      <c r="N194">
        <v>1.90376824244752</v>
      </c>
      <c r="O194">
        <v>2.1885424177547299</v>
      </c>
    </row>
    <row r="195" spans="1:15" x14ac:dyDescent="0.25">
      <c r="A195" t="s">
        <v>2116</v>
      </c>
      <c r="B195" t="s">
        <v>2117</v>
      </c>
      <c r="C195" t="s">
        <v>2118</v>
      </c>
      <c r="D195" t="s">
        <v>1613</v>
      </c>
      <c r="E195" t="s">
        <v>1641</v>
      </c>
      <c r="F195" t="s">
        <v>1641</v>
      </c>
      <c r="G195" t="s">
        <v>1641</v>
      </c>
      <c r="H195" t="s">
        <v>1641</v>
      </c>
      <c r="I195" t="s">
        <v>1641</v>
      </c>
      <c r="J195" t="s">
        <v>1641</v>
      </c>
      <c r="K195" t="s">
        <v>1641</v>
      </c>
      <c r="L195" t="s">
        <v>1641</v>
      </c>
      <c r="M195" t="s">
        <v>1641</v>
      </c>
      <c r="N195" t="s">
        <v>1641</v>
      </c>
      <c r="O195" t="s">
        <v>2443</v>
      </c>
    </row>
    <row r="196" spans="1:15" x14ac:dyDescent="0.25">
      <c r="A196" t="s">
        <v>2127</v>
      </c>
      <c r="B196" t="s">
        <v>2128</v>
      </c>
      <c r="C196" t="s">
        <v>2129</v>
      </c>
      <c r="D196" t="s">
        <v>1614</v>
      </c>
      <c r="E196">
        <v>3.6724999999999999</v>
      </c>
      <c r="F196">
        <v>3.6724999999999999</v>
      </c>
      <c r="G196">
        <v>3.6724999999999999</v>
      </c>
      <c r="H196">
        <v>3.6724999999999999</v>
      </c>
      <c r="I196">
        <v>3.6724999999999999</v>
      </c>
      <c r="J196">
        <v>3.6724999999999999</v>
      </c>
      <c r="K196">
        <v>3.6724999999999999</v>
      </c>
      <c r="L196">
        <v>3.6724999999999999</v>
      </c>
      <c r="M196">
        <v>3.6724999999999999</v>
      </c>
      <c r="N196">
        <v>3.6724999999999999</v>
      </c>
      <c r="O196">
        <v>3.6724999999999999</v>
      </c>
    </row>
    <row r="197" spans="1:15" x14ac:dyDescent="0.25">
      <c r="A197" t="s">
        <v>1648</v>
      </c>
      <c r="B197" t="s">
        <v>1649</v>
      </c>
      <c r="C197" t="s">
        <v>1650</v>
      </c>
      <c r="D197" t="s">
        <v>1542</v>
      </c>
      <c r="E197" t="s">
        <v>1641</v>
      </c>
      <c r="F197" t="s">
        <v>1641</v>
      </c>
      <c r="G197" t="s">
        <v>1641</v>
      </c>
      <c r="H197" t="s">
        <v>1641</v>
      </c>
      <c r="I197" t="s">
        <v>1641</v>
      </c>
      <c r="J197" t="s">
        <v>1641</v>
      </c>
      <c r="K197" t="s">
        <v>1641</v>
      </c>
      <c r="L197" t="s">
        <v>1641</v>
      </c>
      <c r="M197" t="s">
        <v>1641</v>
      </c>
      <c r="N197">
        <v>1</v>
      </c>
      <c r="O197">
        <v>1</v>
      </c>
    </row>
    <row r="198" spans="1:15" x14ac:dyDescent="0.25">
      <c r="A198" t="s">
        <v>1787</v>
      </c>
      <c r="B198" t="s">
        <v>1649</v>
      </c>
      <c r="C198" t="s">
        <v>1650</v>
      </c>
      <c r="D198" t="s">
        <v>1542</v>
      </c>
      <c r="E198">
        <v>25000</v>
      </c>
      <c r="F198">
        <v>25000</v>
      </c>
      <c r="G198">
        <v>25000</v>
      </c>
      <c r="H198" t="s">
        <v>1641</v>
      </c>
      <c r="I198" t="s">
        <v>1641</v>
      </c>
      <c r="J198" t="s">
        <v>1641</v>
      </c>
      <c r="K198" t="s">
        <v>1641</v>
      </c>
      <c r="L198" t="s">
        <v>1641</v>
      </c>
      <c r="M198" t="s">
        <v>1641</v>
      </c>
      <c r="N198">
        <v>1</v>
      </c>
      <c r="O198">
        <v>1</v>
      </c>
    </row>
    <row r="199" spans="1:15" x14ac:dyDescent="0.25">
      <c r="A199" t="s">
        <v>1791</v>
      </c>
      <c r="B199" t="s">
        <v>1649</v>
      </c>
      <c r="C199" t="s">
        <v>1650</v>
      </c>
      <c r="D199" t="s">
        <v>1542</v>
      </c>
      <c r="N199">
        <v>1</v>
      </c>
      <c r="O199">
        <v>1</v>
      </c>
    </row>
    <row r="200" spans="1:15" x14ac:dyDescent="0.25">
      <c r="A200" t="s">
        <v>1823</v>
      </c>
      <c r="B200" t="s">
        <v>1649</v>
      </c>
      <c r="C200" t="s">
        <v>1650</v>
      </c>
      <c r="D200" t="s">
        <v>1542</v>
      </c>
      <c r="E200" t="s">
        <v>1641</v>
      </c>
      <c r="F200" t="s">
        <v>1641</v>
      </c>
      <c r="G200" t="s">
        <v>1641</v>
      </c>
      <c r="H200" t="s">
        <v>1641</v>
      </c>
      <c r="I200" t="s">
        <v>1641</v>
      </c>
      <c r="J200" t="s">
        <v>1641</v>
      </c>
      <c r="K200" t="s">
        <v>1641</v>
      </c>
      <c r="L200" t="s">
        <v>1641</v>
      </c>
      <c r="M200" t="s">
        <v>1641</v>
      </c>
      <c r="N200">
        <v>1</v>
      </c>
      <c r="O200">
        <v>1</v>
      </c>
    </row>
    <row r="201" spans="1:15" x14ac:dyDescent="0.25">
      <c r="A201" t="s">
        <v>1942</v>
      </c>
      <c r="B201" t="s">
        <v>1649</v>
      </c>
      <c r="C201" t="s">
        <v>1650</v>
      </c>
      <c r="D201" t="s">
        <v>1542</v>
      </c>
      <c r="E201" t="s">
        <v>1641</v>
      </c>
      <c r="F201" t="s">
        <v>1641</v>
      </c>
      <c r="G201" t="s">
        <v>1641</v>
      </c>
      <c r="H201" t="s">
        <v>1641</v>
      </c>
      <c r="I201" t="s">
        <v>1641</v>
      </c>
      <c r="J201" t="s">
        <v>1641</v>
      </c>
      <c r="K201" t="s">
        <v>1641</v>
      </c>
      <c r="L201" t="s">
        <v>1641</v>
      </c>
      <c r="M201" t="s">
        <v>1641</v>
      </c>
      <c r="N201">
        <v>1</v>
      </c>
      <c r="O201">
        <v>1</v>
      </c>
    </row>
    <row r="202" spans="1:15" x14ac:dyDescent="0.25">
      <c r="A202" t="s">
        <v>1952</v>
      </c>
      <c r="B202" t="s">
        <v>1649</v>
      </c>
      <c r="C202" t="s">
        <v>1650</v>
      </c>
      <c r="D202" t="s">
        <v>1542</v>
      </c>
      <c r="E202">
        <v>1</v>
      </c>
      <c r="F202">
        <v>1</v>
      </c>
      <c r="G202">
        <v>1</v>
      </c>
      <c r="H202">
        <v>1</v>
      </c>
      <c r="I202">
        <v>1</v>
      </c>
      <c r="J202">
        <v>1</v>
      </c>
      <c r="K202">
        <v>1</v>
      </c>
      <c r="L202">
        <v>1</v>
      </c>
      <c r="M202">
        <v>1</v>
      </c>
      <c r="N202">
        <v>1</v>
      </c>
      <c r="O202">
        <v>1</v>
      </c>
    </row>
    <row r="203" spans="1:15" x14ac:dyDescent="0.25">
      <c r="A203" t="s">
        <v>1988</v>
      </c>
      <c r="B203" t="s">
        <v>1649</v>
      </c>
      <c r="C203" t="s">
        <v>1650</v>
      </c>
      <c r="D203" t="s">
        <v>1542</v>
      </c>
      <c r="E203" t="s">
        <v>1641</v>
      </c>
      <c r="F203" t="s">
        <v>1641</v>
      </c>
      <c r="G203" t="s">
        <v>1641</v>
      </c>
      <c r="H203" t="s">
        <v>1641</v>
      </c>
      <c r="I203" t="s">
        <v>1641</v>
      </c>
      <c r="J203" t="s">
        <v>1641</v>
      </c>
      <c r="K203" t="s">
        <v>1641</v>
      </c>
      <c r="L203" t="s">
        <v>1641</v>
      </c>
      <c r="M203" t="s">
        <v>1641</v>
      </c>
      <c r="N203">
        <v>1</v>
      </c>
      <c r="O203">
        <v>1</v>
      </c>
    </row>
    <row r="204" spans="1:15" x14ac:dyDescent="0.25">
      <c r="A204" t="s">
        <v>1998</v>
      </c>
      <c r="B204" t="s">
        <v>1649</v>
      </c>
      <c r="C204" t="s">
        <v>1650</v>
      </c>
      <c r="D204" t="s">
        <v>1542</v>
      </c>
      <c r="E204" t="s">
        <v>1641</v>
      </c>
      <c r="F204" t="s">
        <v>1641</v>
      </c>
      <c r="G204" t="s">
        <v>1641</v>
      </c>
      <c r="H204" t="s">
        <v>1641</v>
      </c>
      <c r="I204" t="s">
        <v>1641</v>
      </c>
      <c r="J204" t="s">
        <v>1641</v>
      </c>
      <c r="K204" t="s">
        <v>1641</v>
      </c>
      <c r="L204" t="s">
        <v>1641</v>
      </c>
      <c r="M204" t="s">
        <v>1641</v>
      </c>
      <c r="N204">
        <v>1</v>
      </c>
      <c r="O204">
        <v>1</v>
      </c>
    </row>
    <row r="205" spans="1:15" x14ac:dyDescent="0.25">
      <c r="A205" t="s">
        <v>2018</v>
      </c>
      <c r="B205" t="s">
        <v>1649</v>
      </c>
      <c r="C205" t="s">
        <v>1650</v>
      </c>
      <c r="D205" t="s">
        <v>1542</v>
      </c>
      <c r="E205" t="s">
        <v>1641</v>
      </c>
      <c r="F205" t="s">
        <v>1641</v>
      </c>
      <c r="G205" t="s">
        <v>1641</v>
      </c>
      <c r="H205" t="s">
        <v>1641</v>
      </c>
      <c r="I205" t="s">
        <v>1641</v>
      </c>
      <c r="J205" t="s">
        <v>1641</v>
      </c>
      <c r="K205" t="s">
        <v>1641</v>
      </c>
      <c r="L205" t="s">
        <v>1641</v>
      </c>
      <c r="M205" t="s">
        <v>1641</v>
      </c>
      <c r="N205">
        <v>1</v>
      </c>
      <c r="O205">
        <v>1</v>
      </c>
    </row>
    <row r="206" spans="1:15" x14ac:dyDescent="0.25">
      <c r="A206" t="s">
        <v>2102</v>
      </c>
      <c r="B206" t="s">
        <v>1649</v>
      </c>
      <c r="C206" t="s">
        <v>1650</v>
      </c>
      <c r="D206" t="s">
        <v>1542</v>
      </c>
      <c r="E206">
        <v>1</v>
      </c>
      <c r="F206">
        <v>1</v>
      </c>
      <c r="G206">
        <v>1</v>
      </c>
      <c r="H206">
        <v>1</v>
      </c>
      <c r="I206">
        <v>1</v>
      </c>
      <c r="J206">
        <v>1</v>
      </c>
      <c r="K206">
        <v>1</v>
      </c>
      <c r="L206">
        <v>1</v>
      </c>
      <c r="M206">
        <v>1</v>
      </c>
      <c r="N206">
        <v>1</v>
      </c>
      <c r="O206">
        <v>1</v>
      </c>
    </row>
    <row r="207" spans="1:15" x14ac:dyDescent="0.25">
      <c r="A207" t="s">
        <v>2119</v>
      </c>
      <c r="B207" t="s">
        <v>1649</v>
      </c>
      <c r="C207" t="s">
        <v>1650</v>
      </c>
      <c r="D207" t="s">
        <v>1542</v>
      </c>
      <c r="E207" t="s">
        <v>1641</v>
      </c>
      <c r="F207" t="s">
        <v>1641</v>
      </c>
      <c r="G207" t="s">
        <v>1641</v>
      </c>
      <c r="H207" t="s">
        <v>1641</v>
      </c>
      <c r="I207" t="s">
        <v>1641</v>
      </c>
      <c r="J207" t="s">
        <v>1641</v>
      </c>
      <c r="K207" t="s">
        <v>1641</v>
      </c>
      <c r="L207" t="s">
        <v>1641</v>
      </c>
      <c r="M207" t="s">
        <v>1641</v>
      </c>
      <c r="N207">
        <v>1</v>
      </c>
      <c r="O207">
        <v>1</v>
      </c>
    </row>
    <row r="208" spans="1:15" x14ac:dyDescent="0.25">
      <c r="A208" t="s">
        <v>2131</v>
      </c>
      <c r="B208" t="s">
        <v>1649</v>
      </c>
      <c r="C208" t="s">
        <v>1650</v>
      </c>
      <c r="D208" t="s">
        <v>1542</v>
      </c>
      <c r="E208">
        <v>1</v>
      </c>
      <c r="F208">
        <v>1</v>
      </c>
      <c r="G208">
        <v>1</v>
      </c>
      <c r="H208">
        <v>1</v>
      </c>
      <c r="I208">
        <v>1</v>
      </c>
      <c r="J208">
        <v>1</v>
      </c>
      <c r="K208">
        <v>1</v>
      </c>
      <c r="L208">
        <v>1</v>
      </c>
      <c r="M208">
        <v>1</v>
      </c>
      <c r="N208">
        <v>1</v>
      </c>
      <c r="O208">
        <v>1</v>
      </c>
    </row>
    <row r="209" spans="1:15" x14ac:dyDescent="0.25">
      <c r="A209" t="s">
        <v>2147</v>
      </c>
      <c r="B209" t="s">
        <v>1649</v>
      </c>
      <c r="C209" t="s">
        <v>1650</v>
      </c>
      <c r="D209" t="s">
        <v>1542</v>
      </c>
      <c r="E209">
        <v>1</v>
      </c>
      <c r="F209">
        <v>1</v>
      </c>
      <c r="G209">
        <v>1</v>
      </c>
      <c r="H209">
        <v>1</v>
      </c>
      <c r="I209">
        <v>1</v>
      </c>
      <c r="J209">
        <v>1</v>
      </c>
      <c r="K209">
        <v>1</v>
      </c>
      <c r="L209">
        <v>1</v>
      </c>
      <c r="M209">
        <v>1</v>
      </c>
      <c r="N209">
        <v>1</v>
      </c>
      <c r="O209">
        <v>1</v>
      </c>
    </row>
    <row r="210" spans="1:15" x14ac:dyDescent="0.25">
      <c r="A210" t="s">
        <v>2155</v>
      </c>
      <c r="B210" t="s">
        <v>1649</v>
      </c>
      <c r="C210" t="s">
        <v>1650</v>
      </c>
      <c r="D210" t="s">
        <v>1542</v>
      </c>
      <c r="E210">
        <v>5.0744194146319499</v>
      </c>
      <c r="F210">
        <v>22.389039604825498</v>
      </c>
      <c r="G210">
        <v>164.547356500646</v>
      </c>
      <c r="H210">
        <v>9686.7716695417494</v>
      </c>
      <c r="I210">
        <v>6723052073.3381004</v>
      </c>
      <c r="J210" t="s">
        <v>1641</v>
      </c>
      <c r="K210" t="s">
        <v>1641</v>
      </c>
      <c r="L210" t="s">
        <v>1641</v>
      </c>
      <c r="M210" t="s">
        <v>1641</v>
      </c>
      <c r="N210">
        <v>1</v>
      </c>
      <c r="O210">
        <v>1</v>
      </c>
    </row>
    <row r="211" spans="1:15" x14ac:dyDescent="0.25">
      <c r="A211" t="s">
        <v>2121</v>
      </c>
      <c r="B211" t="s">
        <v>2122</v>
      </c>
      <c r="C211" t="s">
        <v>2123</v>
      </c>
      <c r="D211" t="s">
        <v>1615</v>
      </c>
      <c r="E211">
        <v>1810.3047136515099</v>
      </c>
      <c r="F211">
        <v>1780.6657768939399</v>
      </c>
      <c r="G211">
        <v>1831.45340494586</v>
      </c>
      <c r="H211">
        <v>1723.4917723430001</v>
      </c>
      <c r="I211">
        <v>1720.4438833177701</v>
      </c>
      <c r="J211">
        <v>2030.4880743341801</v>
      </c>
      <c r="K211">
        <v>2177.5575068335802</v>
      </c>
      <c r="L211">
        <v>2522.74632070807</v>
      </c>
      <c r="M211">
        <v>2504.5630775832801</v>
      </c>
      <c r="N211">
        <v>2586.8895685656098</v>
      </c>
      <c r="O211">
        <v>2599.7885214186199</v>
      </c>
    </row>
    <row r="212" spans="1:15" x14ac:dyDescent="0.25">
      <c r="A212" t="s">
        <v>2124</v>
      </c>
      <c r="B212" t="s">
        <v>2125</v>
      </c>
      <c r="C212" t="s">
        <v>2126</v>
      </c>
      <c r="D212" t="s">
        <v>1616</v>
      </c>
      <c r="E212">
        <v>5.3191806666666697</v>
      </c>
      <c r="F212">
        <v>5.1247290000000003</v>
      </c>
      <c r="G212">
        <v>5.05</v>
      </c>
      <c r="H212">
        <v>5.05</v>
      </c>
      <c r="I212">
        <v>5.2672214166666702</v>
      </c>
      <c r="J212">
        <v>7.79124033333333</v>
      </c>
      <c r="K212">
        <v>7.9356394166666702</v>
      </c>
      <c r="L212">
        <v>7.9675628333333304</v>
      </c>
      <c r="M212">
        <v>7.99102933333333</v>
      </c>
      <c r="N212">
        <v>7.9930000000000003</v>
      </c>
      <c r="O212">
        <v>11.886659416666699</v>
      </c>
    </row>
    <row r="213" spans="1:15" x14ac:dyDescent="0.25">
      <c r="A213" t="s">
        <v>2132</v>
      </c>
      <c r="B213" t="s">
        <v>2133</v>
      </c>
      <c r="C213" t="s">
        <v>2134</v>
      </c>
      <c r="D213" t="s">
        <v>1617</v>
      </c>
      <c r="E213">
        <v>28.7037333333333</v>
      </c>
      <c r="F213">
        <v>24.4786</v>
      </c>
      <c r="G213">
        <v>24.073358333333299</v>
      </c>
      <c r="H213">
        <v>23.471025000000001</v>
      </c>
      <c r="I213">
        <v>20.9493166666667</v>
      </c>
      <c r="J213">
        <v>22.567983333333299</v>
      </c>
      <c r="K213">
        <v>20.059275</v>
      </c>
      <c r="L213">
        <v>19.314208333333301</v>
      </c>
      <c r="M213">
        <v>20.310575</v>
      </c>
      <c r="N213">
        <v>20.481608333333298</v>
      </c>
      <c r="O213">
        <v>23.246024999999999</v>
      </c>
    </row>
    <row r="214" spans="1:15" x14ac:dyDescent="0.25">
      <c r="A214" t="s">
        <v>2135</v>
      </c>
      <c r="B214" t="s">
        <v>2136</v>
      </c>
      <c r="C214" t="s">
        <v>2137</v>
      </c>
      <c r="D214" t="s">
        <v>1618</v>
      </c>
      <c r="E214" t="s">
        <v>1641</v>
      </c>
      <c r="F214" t="s">
        <v>1641</v>
      </c>
      <c r="G214" t="s">
        <v>1641</v>
      </c>
      <c r="H214" t="s">
        <v>1641</v>
      </c>
      <c r="I214" t="s">
        <v>1641</v>
      </c>
      <c r="J214" t="s">
        <v>1641</v>
      </c>
      <c r="K214" t="s">
        <v>1641</v>
      </c>
      <c r="L214" t="s">
        <v>1641</v>
      </c>
      <c r="M214" t="s">
        <v>1641</v>
      </c>
      <c r="N214" t="s">
        <v>1641</v>
      </c>
      <c r="O214" t="s">
        <v>2443</v>
      </c>
    </row>
    <row r="215" spans="1:15" x14ac:dyDescent="0.25">
      <c r="A215" t="s">
        <v>2138</v>
      </c>
      <c r="B215" t="s">
        <v>2139</v>
      </c>
      <c r="C215" t="s">
        <v>2140</v>
      </c>
      <c r="D215" t="s">
        <v>1216</v>
      </c>
      <c r="E215">
        <v>111.79</v>
      </c>
      <c r="F215">
        <v>109.245833333333</v>
      </c>
      <c r="G215">
        <v>110.64083333333301</v>
      </c>
      <c r="H215">
        <v>102.4375</v>
      </c>
      <c r="I215">
        <v>101.334166666667</v>
      </c>
      <c r="J215">
        <v>106.740833333333</v>
      </c>
      <c r="K215">
        <v>96.905833333333305</v>
      </c>
      <c r="L215">
        <v>89.469166666666695</v>
      </c>
      <c r="M215">
        <v>92.637500000000003</v>
      </c>
      <c r="N215" t="s">
        <v>1641</v>
      </c>
      <c r="O215">
        <v>97.071666666666701</v>
      </c>
    </row>
    <row r="216" spans="1:15" x14ac:dyDescent="0.25">
      <c r="A216" t="s">
        <v>2141</v>
      </c>
      <c r="B216" t="s">
        <v>2142</v>
      </c>
      <c r="C216" t="s">
        <v>2143</v>
      </c>
      <c r="D216" t="s">
        <v>1619</v>
      </c>
      <c r="E216">
        <v>1.89133333333333</v>
      </c>
      <c r="F216">
        <v>2.08975</v>
      </c>
      <c r="G216">
        <v>2.1469999999999998</v>
      </c>
      <c r="H216">
        <v>2.1469999999999998</v>
      </c>
      <c r="I216">
        <v>2.1469999999999998</v>
      </c>
      <c r="J216">
        <v>2.1469999999999998</v>
      </c>
      <c r="K216">
        <v>2.5820603174603201</v>
      </c>
      <c r="L216">
        <v>4.2892999999999999</v>
      </c>
      <c r="M216">
        <v>4.2892999999999999</v>
      </c>
      <c r="N216">
        <v>6.0479618416666696</v>
      </c>
      <c r="O216">
        <v>6.2838500000000002</v>
      </c>
    </row>
    <row r="217" spans="1:15" x14ac:dyDescent="0.25">
      <c r="A217" t="s">
        <v>2144</v>
      </c>
      <c r="B217" t="s">
        <v>2145</v>
      </c>
      <c r="C217" t="s">
        <v>2146</v>
      </c>
      <c r="D217" t="s">
        <v>1620</v>
      </c>
      <c r="E217">
        <v>15746</v>
      </c>
      <c r="F217">
        <v>15858.916666666701</v>
      </c>
      <c r="G217">
        <v>15994.25</v>
      </c>
      <c r="H217">
        <v>16105.125</v>
      </c>
      <c r="I217">
        <v>16302.25</v>
      </c>
      <c r="J217">
        <v>17065.083333333299</v>
      </c>
      <c r="K217">
        <v>18612.916666666701</v>
      </c>
      <c r="L217">
        <v>20509.75</v>
      </c>
      <c r="M217">
        <v>20828</v>
      </c>
      <c r="N217" t="s">
        <v>1641</v>
      </c>
      <c r="O217">
        <v>21148</v>
      </c>
    </row>
    <row r="218" spans="1:15" x14ac:dyDescent="0.25">
      <c r="A218" t="s">
        <v>2149</v>
      </c>
      <c r="B218" t="s">
        <v>2150</v>
      </c>
      <c r="C218" t="s">
        <v>2151</v>
      </c>
      <c r="D218" t="s">
        <v>1206</v>
      </c>
      <c r="E218">
        <v>184.775833333333</v>
      </c>
      <c r="F218">
        <v>191.509166666667</v>
      </c>
      <c r="G218">
        <v>197.04916666666699</v>
      </c>
      <c r="H218">
        <v>198.95333333333301</v>
      </c>
      <c r="I218">
        <v>199.76416666666699</v>
      </c>
      <c r="J218">
        <v>202.84666666666701</v>
      </c>
      <c r="K218">
        <v>219.59</v>
      </c>
      <c r="L218">
        <v>213.8</v>
      </c>
      <c r="M218">
        <v>214.35083333333299</v>
      </c>
      <c r="N218">
        <v>214.89</v>
      </c>
      <c r="O218">
        <v>214.89</v>
      </c>
    </row>
    <row r="219" spans="1:15" x14ac:dyDescent="0.25">
      <c r="A219" t="s">
        <v>2152</v>
      </c>
      <c r="B219" t="s">
        <v>2153</v>
      </c>
      <c r="C219" t="s">
        <v>2154</v>
      </c>
      <c r="D219" t="s">
        <v>1621</v>
      </c>
      <c r="E219">
        <v>4.7788753864357902</v>
      </c>
      <c r="F219">
        <v>4.4635033105158701</v>
      </c>
      <c r="G219">
        <v>3.60307204258249</v>
      </c>
      <c r="H219">
        <v>4.0025226650364303</v>
      </c>
      <c r="I219">
        <v>3.7456606900876399</v>
      </c>
      <c r="J219">
        <v>5.0461092452123504</v>
      </c>
      <c r="K219">
        <v>4.7971368749999996</v>
      </c>
      <c r="L219">
        <v>4.8606655320934902</v>
      </c>
      <c r="M219">
        <v>5.1472526651441299</v>
      </c>
      <c r="N219">
        <v>5.3958870679444599</v>
      </c>
      <c r="O219">
        <v>6.1528162481244904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C00000"/>
  </sheetPr>
  <dimension ref="A1:D2154"/>
  <sheetViews>
    <sheetView workbookViewId="0">
      <selection activeCell="N36" sqref="N36"/>
    </sheetView>
  </sheetViews>
  <sheetFormatPr defaultColWidth="8.88671875" defaultRowHeight="13.2" x14ac:dyDescent="0.25"/>
  <sheetData>
    <row r="1" spans="1:4" x14ac:dyDescent="0.25">
      <c r="A1" t="s">
        <v>2445</v>
      </c>
      <c r="B1" t="s">
        <v>417</v>
      </c>
      <c r="C1" t="s">
        <v>831</v>
      </c>
      <c r="D1" t="s">
        <v>2446</v>
      </c>
    </row>
    <row r="2" spans="1:4" x14ac:dyDescent="0.25">
      <c r="A2" t="s">
        <v>2447</v>
      </c>
      <c r="B2" t="s">
        <v>2448</v>
      </c>
      <c r="C2" t="s">
        <v>2449</v>
      </c>
      <c r="D2" t="s">
        <v>2450</v>
      </c>
    </row>
    <row r="3" spans="1:4" x14ac:dyDescent="0.25">
      <c r="A3" t="s">
        <v>2451</v>
      </c>
      <c r="B3" t="s">
        <v>2448</v>
      </c>
      <c r="C3" t="s">
        <v>2452</v>
      </c>
      <c r="D3" t="s">
        <v>1985</v>
      </c>
    </row>
    <row r="4" spans="1:4" x14ac:dyDescent="0.25">
      <c r="A4" t="s">
        <v>2453</v>
      </c>
      <c r="B4" t="s">
        <v>2448</v>
      </c>
      <c r="C4" t="s">
        <v>2454</v>
      </c>
      <c r="D4" t="s">
        <v>1817</v>
      </c>
    </row>
    <row r="5" spans="1:4" x14ac:dyDescent="0.25">
      <c r="A5" t="s">
        <v>2455</v>
      </c>
      <c r="B5" t="s">
        <v>2448</v>
      </c>
      <c r="C5" t="s">
        <v>2456</v>
      </c>
      <c r="D5" t="s">
        <v>1797</v>
      </c>
    </row>
    <row r="6" spans="1:4" x14ac:dyDescent="0.25">
      <c r="A6" t="s">
        <v>2457</v>
      </c>
      <c r="B6" t="s">
        <v>2448</v>
      </c>
      <c r="C6" t="s">
        <v>2458</v>
      </c>
      <c r="D6" t="s">
        <v>1645</v>
      </c>
    </row>
    <row r="7" spans="1:4" x14ac:dyDescent="0.25">
      <c r="A7" t="s">
        <v>2459</v>
      </c>
      <c r="B7" t="s">
        <v>2448</v>
      </c>
      <c r="C7" t="s">
        <v>2460</v>
      </c>
      <c r="D7" t="s">
        <v>1961</v>
      </c>
    </row>
    <row r="8" spans="1:4" x14ac:dyDescent="0.25">
      <c r="A8" t="s">
        <v>2461</v>
      </c>
      <c r="B8" t="s">
        <v>2448</v>
      </c>
      <c r="C8" t="s">
        <v>2462</v>
      </c>
      <c r="D8" t="s">
        <v>1985</v>
      </c>
    </row>
    <row r="9" spans="1:4" x14ac:dyDescent="0.25">
      <c r="A9" t="s">
        <v>2463</v>
      </c>
      <c r="B9" t="s">
        <v>2448</v>
      </c>
      <c r="C9" t="s">
        <v>2464</v>
      </c>
      <c r="D9" t="s">
        <v>1961</v>
      </c>
    </row>
    <row r="10" spans="1:4" x14ac:dyDescent="0.25">
      <c r="A10" t="s">
        <v>2465</v>
      </c>
      <c r="B10" t="s">
        <v>2448</v>
      </c>
      <c r="C10" t="s">
        <v>2466</v>
      </c>
      <c r="D10" t="s">
        <v>2467</v>
      </c>
    </row>
    <row r="11" spans="1:4" x14ac:dyDescent="0.25">
      <c r="A11" t="s">
        <v>2468</v>
      </c>
      <c r="B11" t="s">
        <v>2448</v>
      </c>
      <c r="C11" t="s">
        <v>2469</v>
      </c>
      <c r="D11" t="s">
        <v>1645</v>
      </c>
    </row>
    <row r="12" spans="1:4" x14ac:dyDescent="0.25">
      <c r="A12" t="s">
        <v>2470</v>
      </c>
      <c r="B12" t="s">
        <v>2448</v>
      </c>
      <c r="C12" t="s">
        <v>2471</v>
      </c>
      <c r="D12" t="s">
        <v>1928</v>
      </c>
    </row>
    <row r="13" spans="1:4" x14ac:dyDescent="0.25">
      <c r="A13" t="s">
        <v>2472</v>
      </c>
      <c r="B13" t="s">
        <v>2448</v>
      </c>
      <c r="C13" t="s">
        <v>2473</v>
      </c>
      <c r="D13" t="s">
        <v>2474</v>
      </c>
    </row>
    <row r="14" spans="1:4" x14ac:dyDescent="0.25">
      <c r="A14" t="s">
        <v>2475</v>
      </c>
      <c r="B14" t="s">
        <v>2448</v>
      </c>
      <c r="C14" t="s">
        <v>2476</v>
      </c>
      <c r="D14" t="s">
        <v>1793</v>
      </c>
    </row>
    <row r="15" spans="1:4" x14ac:dyDescent="0.25">
      <c r="A15" t="s">
        <v>2477</v>
      </c>
      <c r="B15" t="s">
        <v>2448</v>
      </c>
      <c r="C15" t="s">
        <v>2478</v>
      </c>
      <c r="D15" t="s">
        <v>2467</v>
      </c>
    </row>
    <row r="16" spans="1:4" x14ac:dyDescent="0.25">
      <c r="A16" t="s">
        <v>2479</v>
      </c>
      <c r="B16" t="s">
        <v>2448</v>
      </c>
      <c r="C16" t="s">
        <v>2480</v>
      </c>
      <c r="D16" t="s">
        <v>2467</v>
      </c>
    </row>
    <row r="17" spans="1:4" x14ac:dyDescent="0.25">
      <c r="A17" t="s">
        <v>2481</v>
      </c>
      <c r="B17" t="s">
        <v>2448</v>
      </c>
      <c r="C17" t="s">
        <v>2482</v>
      </c>
      <c r="D17" t="s">
        <v>1940</v>
      </c>
    </row>
    <row r="18" spans="1:4" x14ac:dyDescent="0.25">
      <c r="A18" t="s">
        <v>2483</v>
      </c>
      <c r="B18" t="s">
        <v>2448</v>
      </c>
      <c r="C18" t="s">
        <v>2484</v>
      </c>
      <c r="D18" t="s">
        <v>2485</v>
      </c>
    </row>
    <row r="19" spans="1:4" x14ac:dyDescent="0.25">
      <c r="A19" t="s">
        <v>2486</v>
      </c>
      <c r="B19" t="s">
        <v>2448</v>
      </c>
      <c r="C19" t="s">
        <v>2487</v>
      </c>
      <c r="D19" t="s">
        <v>2488</v>
      </c>
    </row>
    <row r="20" spans="1:4" x14ac:dyDescent="0.25">
      <c r="A20" t="s">
        <v>2489</v>
      </c>
      <c r="B20" t="s">
        <v>2448</v>
      </c>
      <c r="C20" t="s">
        <v>2490</v>
      </c>
      <c r="D20" t="s">
        <v>1645</v>
      </c>
    </row>
    <row r="21" spans="1:4" x14ac:dyDescent="0.25">
      <c r="A21" t="s">
        <v>2491</v>
      </c>
      <c r="B21" t="s">
        <v>2448</v>
      </c>
      <c r="C21" t="s">
        <v>2492</v>
      </c>
      <c r="D21" t="s">
        <v>1964</v>
      </c>
    </row>
    <row r="22" spans="1:4" x14ac:dyDescent="0.25">
      <c r="A22" t="s">
        <v>1812</v>
      </c>
      <c r="B22" t="s">
        <v>2448</v>
      </c>
      <c r="C22" t="s">
        <v>2493</v>
      </c>
      <c r="D22" t="s">
        <v>1961</v>
      </c>
    </row>
    <row r="23" spans="1:4" x14ac:dyDescent="0.25">
      <c r="A23" t="s">
        <v>2494</v>
      </c>
      <c r="B23" t="s">
        <v>2448</v>
      </c>
      <c r="C23" t="s">
        <v>1695</v>
      </c>
      <c r="D23" t="s">
        <v>1985</v>
      </c>
    </row>
    <row r="24" spans="1:4" x14ac:dyDescent="0.25">
      <c r="A24" t="s">
        <v>2495</v>
      </c>
      <c r="B24" t="s">
        <v>2448</v>
      </c>
      <c r="C24" t="s">
        <v>2496</v>
      </c>
      <c r="D24" t="s">
        <v>2488</v>
      </c>
    </row>
    <row r="25" spans="1:4" x14ac:dyDescent="0.25">
      <c r="A25" t="s">
        <v>2497</v>
      </c>
      <c r="B25" t="s">
        <v>2448</v>
      </c>
      <c r="C25" t="s">
        <v>2498</v>
      </c>
      <c r="D25" t="s">
        <v>2064</v>
      </c>
    </row>
    <row r="26" spans="1:4" x14ac:dyDescent="0.25">
      <c r="A26" t="s">
        <v>2499</v>
      </c>
      <c r="B26" t="s">
        <v>2448</v>
      </c>
      <c r="C26" t="s">
        <v>2500</v>
      </c>
      <c r="D26" t="s">
        <v>2501</v>
      </c>
    </row>
    <row r="27" spans="1:4" x14ac:dyDescent="0.25">
      <c r="A27" t="s">
        <v>2502</v>
      </c>
      <c r="B27" t="s">
        <v>2448</v>
      </c>
      <c r="C27" t="s">
        <v>2503</v>
      </c>
      <c r="D27" t="s">
        <v>1722</v>
      </c>
    </row>
    <row r="28" spans="1:4" x14ac:dyDescent="0.25">
      <c r="A28" t="s">
        <v>2504</v>
      </c>
      <c r="B28" t="s">
        <v>2448</v>
      </c>
      <c r="C28" t="s">
        <v>2505</v>
      </c>
      <c r="D28" t="s">
        <v>1645</v>
      </c>
    </row>
    <row r="29" spans="1:4" x14ac:dyDescent="0.25">
      <c r="A29" t="s">
        <v>2506</v>
      </c>
      <c r="B29" t="s">
        <v>2448</v>
      </c>
      <c r="C29" t="s">
        <v>2507</v>
      </c>
      <c r="D29" t="s">
        <v>2467</v>
      </c>
    </row>
    <row r="30" spans="1:4" x14ac:dyDescent="0.25">
      <c r="A30" t="s">
        <v>2508</v>
      </c>
      <c r="B30" t="s">
        <v>2448</v>
      </c>
      <c r="C30" t="s">
        <v>2509</v>
      </c>
      <c r="D30" t="s">
        <v>1961</v>
      </c>
    </row>
    <row r="31" spans="1:4" x14ac:dyDescent="0.25">
      <c r="A31" t="s">
        <v>2510</v>
      </c>
      <c r="B31" t="s">
        <v>2448</v>
      </c>
      <c r="C31" t="s">
        <v>2511</v>
      </c>
      <c r="D31" t="s">
        <v>2512</v>
      </c>
    </row>
    <row r="32" spans="1:4" x14ac:dyDescent="0.25">
      <c r="A32" t="s">
        <v>2513</v>
      </c>
      <c r="B32" t="s">
        <v>2448</v>
      </c>
      <c r="C32" t="s">
        <v>2514</v>
      </c>
      <c r="D32" t="s">
        <v>1723</v>
      </c>
    </row>
    <row r="33" spans="1:4" x14ac:dyDescent="0.25">
      <c r="A33" t="s">
        <v>2515</v>
      </c>
      <c r="B33" t="s">
        <v>2448</v>
      </c>
      <c r="C33" t="s">
        <v>2516</v>
      </c>
      <c r="D33" t="s">
        <v>2474</v>
      </c>
    </row>
    <row r="34" spans="1:4" x14ac:dyDescent="0.25">
      <c r="A34" t="s">
        <v>2517</v>
      </c>
      <c r="B34" t="s">
        <v>2448</v>
      </c>
      <c r="C34" t="s">
        <v>2518</v>
      </c>
      <c r="D34" t="s">
        <v>2155</v>
      </c>
    </row>
    <row r="35" spans="1:4" x14ac:dyDescent="0.25">
      <c r="A35" t="s">
        <v>2519</v>
      </c>
      <c r="B35" t="s">
        <v>2448</v>
      </c>
      <c r="C35" t="s">
        <v>2520</v>
      </c>
      <c r="D35" t="s">
        <v>2467</v>
      </c>
    </row>
    <row r="36" spans="1:4" x14ac:dyDescent="0.25">
      <c r="A36" t="s">
        <v>2521</v>
      </c>
      <c r="B36" t="s">
        <v>2448</v>
      </c>
      <c r="C36" t="s">
        <v>2522</v>
      </c>
      <c r="D36" t="s">
        <v>1985</v>
      </c>
    </row>
    <row r="37" spans="1:4" x14ac:dyDescent="0.25">
      <c r="A37" t="s">
        <v>2523</v>
      </c>
      <c r="B37" t="s">
        <v>2448</v>
      </c>
      <c r="C37" t="s">
        <v>2524</v>
      </c>
      <c r="D37" t="s">
        <v>2041</v>
      </c>
    </row>
    <row r="38" spans="1:4" x14ac:dyDescent="0.25">
      <c r="A38" t="s">
        <v>2525</v>
      </c>
      <c r="B38" t="s">
        <v>2448</v>
      </c>
      <c r="C38" t="s">
        <v>2526</v>
      </c>
      <c r="D38" t="s">
        <v>2064</v>
      </c>
    </row>
    <row r="39" spans="1:4" x14ac:dyDescent="0.25">
      <c r="A39" t="s">
        <v>2527</v>
      </c>
      <c r="B39" t="s">
        <v>2448</v>
      </c>
      <c r="C39" t="s">
        <v>2528</v>
      </c>
      <c r="D39" t="s">
        <v>1961</v>
      </c>
    </row>
    <row r="40" spans="1:4" x14ac:dyDescent="0.25">
      <c r="A40" t="s">
        <v>2529</v>
      </c>
      <c r="B40" t="s">
        <v>2448</v>
      </c>
      <c r="C40" t="s">
        <v>2530</v>
      </c>
      <c r="D40" t="s">
        <v>1961</v>
      </c>
    </row>
    <row r="41" spans="1:4" x14ac:dyDescent="0.25">
      <c r="A41" t="s">
        <v>2531</v>
      </c>
      <c r="B41" t="s">
        <v>2448</v>
      </c>
      <c r="C41" t="s">
        <v>2532</v>
      </c>
      <c r="D41" t="s">
        <v>1964</v>
      </c>
    </row>
    <row r="42" spans="1:4" x14ac:dyDescent="0.25">
      <c r="A42" t="s">
        <v>2533</v>
      </c>
      <c r="B42" t="s">
        <v>2448</v>
      </c>
      <c r="C42" t="s">
        <v>2534</v>
      </c>
      <c r="D42" t="s">
        <v>1827</v>
      </c>
    </row>
    <row r="43" spans="1:4" x14ac:dyDescent="0.25">
      <c r="A43" t="s">
        <v>2535</v>
      </c>
      <c r="B43" t="s">
        <v>2448</v>
      </c>
      <c r="C43" t="s">
        <v>2536</v>
      </c>
      <c r="D43" t="s">
        <v>1695</v>
      </c>
    </row>
    <row r="44" spans="1:4" x14ac:dyDescent="0.25">
      <c r="A44" t="s">
        <v>2537</v>
      </c>
      <c r="B44" t="s">
        <v>2448</v>
      </c>
      <c r="C44" t="s">
        <v>2538</v>
      </c>
      <c r="D44" t="s">
        <v>2041</v>
      </c>
    </row>
    <row r="45" spans="1:4" x14ac:dyDescent="0.25">
      <c r="A45" t="s">
        <v>2539</v>
      </c>
      <c r="B45" t="s">
        <v>2448</v>
      </c>
      <c r="C45" t="s">
        <v>2540</v>
      </c>
      <c r="D45" t="s">
        <v>1961</v>
      </c>
    </row>
    <row r="46" spans="1:4" x14ac:dyDescent="0.25">
      <c r="A46" t="s">
        <v>2541</v>
      </c>
      <c r="B46" t="s">
        <v>2448</v>
      </c>
      <c r="C46" t="s">
        <v>2542</v>
      </c>
      <c r="D46" t="s">
        <v>2474</v>
      </c>
    </row>
    <row r="47" spans="1:4" x14ac:dyDescent="0.25">
      <c r="A47" t="s">
        <v>2543</v>
      </c>
      <c r="B47" t="s">
        <v>2448</v>
      </c>
      <c r="C47" t="s">
        <v>2544</v>
      </c>
      <c r="D47" t="s">
        <v>1797</v>
      </c>
    </row>
    <row r="48" spans="1:4" x14ac:dyDescent="0.25">
      <c r="A48" t="s">
        <v>2545</v>
      </c>
      <c r="B48" t="s">
        <v>2448</v>
      </c>
      <c r="C48" t="s">
        <v>2546</v>
      </c>
      <c r="D48" t="s">
        <v>2110</v>
      </c>
    </row>
    <row r="49" spans="1:4" x14ac:dyDescent="0.25">
      <c r="A49" t="s">
        <v>2547</v>
      </c>
      <c r="B49" t="s">
        <v>2448</v>
      </c>
      <c r="C49" t="s">
        <v>2548</v>
      </c>
      <c r="D49" t="s">
        <v>1732</v>
      </c>
    </row>
    <row r="50" spans="1:4" x14ac:dyDescent="0.25">
      <c r="A50" t="s">
        <v>2549</v>
      </c>
      <c r="B50" t="s">
        <v>2448</v>
      </c>
      <c r="C50" t="s">
        <v>2550</v>
      </c>
      <c r="D50" t="s">
        <v>2064</v>
      </c>
    </row>
    <row r="51" spans="1:4" x14ac:dyDescent="0.25">
      <c r="A51" t="s">
        <v>2551</v>
      </c>
      <c r="B51" t="s">
        <v>2448</v>
      </c>
      <c r="C51" t="s">
        <v>2552</v>
      </c>
      <c r="D51" t="s">
        <v>2553</v>
      </c>
    </row>
    <row r="52" spans="1:4" x14ac:dyDescent="0.25">
      <c r="A52" t="s">
        <v>2554</v>
      </c>
      <c r="B52" t="s">
        <v>2448</v>
      </c>
      <c r="C52" t="s">
        <v>2555</v>
      </c>
      <c r="D52" t="s">
        <v>2064</v>
      </c>
    </row>
    <row r="53" spans="1:4" x14ac:dyDescent="0.25">
      <c r="A53" t="s">
        <v>2556</v>
      </c>
      <c r="B53" t="s">
        <v>2448</v>
      </c>
      <c r="C53" t="s">
        <v>2557</v>
      </c>
      <c r="D53" t="s">
        <v>1645</v>
      </c>
    </row>
    <row r="54" spans="1:4" x14ac:dyDescent="0.25">
      <c r="A54" t="s">
        <v>2558</v>
      </c>
      <c r="B54" t="s">
        <v>2448</v>
      </c>
      <c r="C54" t="s">
        <v>2559</v>
      </c>
      <c r="D54" t="s">
        <v>1880</v>
      </c>
    </row>
    <row r="55" spans="1:4" x14ac:dyDescent="0.25">
      <c r="A55" t="s">
        <v>2560</v>
      </c>
      <c r="B55" t="s">
        <v>2448</v>
      </c>
      <c r="C55" t="s">
        <v>2561</v>
      </c>
      <c r="D55" t="s">
        <v>2110</v>
      </c>
    </row>
    <row r="56" spans="1:4" x14ac:dyDescent="0.25">
      <c r="A56" t="s">
        <v>2562</v>
      </c>
      <c r="B56" t="s">
        <v>2448</v>
      </c>
      <c r="C56" t="s">
        <v>2563</v>
      </c>
      <c r="D56" t="s">
        <v>2121</v>
      </c>
    </row>
    <row r="57" spans="1:4" x14ac:dyDescent="0.25">
      <c r="A57" t="s">
        <v>2564</v>
      </c>
      <c r="B57" t="s">
        <v>2448</v>
      </c>
      <c r="C57" t="s">
        <v>2565</v>
      </c>
      <c r="D57" t="s">
        <v>1985</v>
      </c>
    </row>
    <row r="58" spans="1:4" x14ac:dyDescent="0.25">
      <c r="A58" t="s">
        <v>2566</v>
      </c>
      <c r="B58" t="s">
        <v>2448</v>
      </c>
      <c r="C58" t="s">
        <v>2567</v>
      </c>
      <c r="D58" t="s">
        <v>1961</v>
      </c>
    </row>
    <row r="59" spans="1:4" x14ac:dyDescent="0.25">
      <c r="A59" t="s">
        <v>2568</v>
      </c>
      <c r="B59" t="s">
        <v>2448</v>
      </c>
      <c r="C59" t="s">
        <v>2569</v>
      </c>
      <c r="D59" t="s">
        <v>1961</v>
      </c>
    </row>
    <row r="60" spans="1:4" x14ac:dyDescent="0.25">
      <c r="A60" t="s">
        <v>2570</v>
      </c>
      <c r="B60" t="s">
        <v>2448</v>
      </c>
      <c r="C60" t="s">
        <v>2571</v>
      </c>
      <c r="D60" t="s">
        <v>1961</v>
      </c>
    </row>
    <row r="61" spans="1:4" x14ac:dyDescent="0.25">
      <c r="A61" t="s">
        <v>2572</v>
      </c>
      <c r="B61" t="s">
        <v>2448</v>
      </c>
      <c r="C61" t="s">
        <v>2573</v>
      </c>
      <c r="D61" t="s">
        <v>1710</v>
      </c>
    </row>
    <row r="62" spans="1:4" x14ac:dyDescent="0.25">
      <c r="A62" t="s">
        <v>2574</v>
      </c>
      <c r="B62" t="s">
        <v>2448</v>
      </c>
      <c r="C62" t="s">
        <v>2575</v>
      </c>
      <c r="D62" t="s">
        <v>2048</v>
      </c>
    </row>
    <row r="63" spans="1:4" x14ac:dyDescent="0.25">
      <c r="A63" t="s">
        <v>2576</v>
      </c>
      <c r="B63" t="s">
        <v>2448</v>
      </c>
      <c r="C63" t="s">
        <v>2577</v>
      </c>
      <c r="D63" t="s">
        <v>2110</v>
      </c>
    </row>
    <row r="64" spans="1:4" x14ac:dyDescent="0.25">
      <c r="A64" t="s">
        <v>2578</v>
      </c>
      <c r="B64" t="s">
        <v>2448</v>
      </c>
      <c r="C64" t="s">
        <v>2579</v>
      </c>
      <c r="D64" t="s">
        <v>1710</v>
      </c>
    </row>
    <row r="65" spans="1:4" x14ac:dyDescent="0.25">
      <c r="A65" t="s">
        <v>2580</v>
      </c>
      <c r="B65" t="s">
        <v>2448</v>
      </c>
      <c r="C65" t="s">
        <v>2581</v>
      </c>
      <c r="D65" t="s">
        <v>2110</v>
      </c>
    </row>
    <row r="66" spans="1:4" x14ac:dyDescent="0.25">
      <c r="A66" t="s">
        <v>2582</v>
      </c>
      <c r="B66" t="s">
        <v>2448</v>
      </c>
      <c r="C66" t="s">
        <v>2583</v>
      </c>
      <c r="D66" t="s">
        <v>2064</v>
      </c>
    </row>
    <row r="67" spans="1:4" x14ac:dyDescent="0.25">
      <c r="A67" t="s">
        <v>2584</v>
      </c>
      <c r="B67" t="s">
        <v>2448</v>
      </c>
      <c r="C67" t="s">
        <v>2585</v>
      </c>
      <c r="D67" t="s">
        <v>2488</v>
      </c>
    </row>
    <row r="68" spans="1:4" x14ac:dyDescent="0.25">
      <c r="A68" t="s">
        <v>2586</v>
      </c>
      <c r="B68" t="s">
        <v>2448</v>
      </c>
      <c r="C68" t="s">
        <v>2587</v>
      </c>
      <c r="D68" t="s">
        <v>1710</v>
      </c>
    </row>
    <row r="69" spans="1:4" x14ac:dyDescent="0.25">
      <c r="A69" t="s">
        <v>2588</v>
      </c>
      <c r="B69" t="s">
        <v>2448</v>
      </c>
      <c r="C69" t="s">
        <v>2589</v>
      </c>
      <c r="D69" t="s">
        <v>2488</v>
      </c>
    </row>
    <row r="70" spans="1:4" x14ac:dyDescent="0.25">
      <c r="A70" t="s">
        <v>2590</v>
      </c>
      <c r="B70" t="s">
        <v>2448</v>
      </c>
      <c r="C70" t="s">
        <v>2591</v>
      </c>
      <c r="D70" t="s">
        <v>1961</v>
      </c>
    </row>
    <row r="71" spans="1:4" x14ac:dyDescent="0.25">
      <c r="A71" t="s">
        <v>2592</v>
      </c>
      <c r="B71" t="s">
        <v>2448</v>
      </c>
      <c r="C71" t="s">
        <v>2593</v>
      </c>
      <c r="D71" t="s">
        <v>2155</v>
      </c>
    </row>
    <row r="72" spans="1:4" x14ac:dyDescent="0.25">
      <c r="A72" t="s">
        <v>2594</v>
      </c>
      <c r="B72" t="s">
        <v>2448</v>
      </c>
      <c r="C72" t="s">
        <v>2595</v>
      </c>
      <c r="D72" t="s">
        <v>2488</v>
      </c>
    </row>
    <row r="73" spans="1:4" x14ac:dyDescent="0.25">
      <c r="A73" t="s">
        <v>2596</v>
      </c>
      <c r="B73" t="s">
        <v>2448</v>
      </c>
      <c r="C73" t="s">
        <v>2597</v>
      </c>
      <c r="D73" t="s">
        <v>2467</v>
      </c>
    </row>
    <row r="74" spans="1:4" x14ac:dyDescent="0.25">
      <c r="A74" t="s">
        <v>2598</v>
      </c>
      <c r="B74" t="s">
        <v>2448</v>
      </c>
      <c r="C74" t="s">
        <v>2599</v>
      </c>
      <c r="D74" t="s">
        <v>1985</v>
      </c>
    </row>
    <row r="75" spans="1:4" x14ac:dyDescent="0.25">
      <c r="A75" t="s">
        <v>2600</v>
      </c>
      <c r="B75" t="s">
        <v>2448</v>
      </c>
      <c r="C75" t="s">
        <v>2601</v>
      </c>
      <c r="D75" t="s">
        <v>2501</v>
      </c>
    </row>
    <row r="76" spans="1:4" x14ac:dyDescent="0.25">
      <c r="A76" t="s">
        <v>2602</v>
      </c>
      <c r="B76" t="s">
        <v>2448</v>
      </c>
      <c r="C76" t="s">
        <v>2603</v>
      </c>
      <c r="D76" t="s">
        <v>1985</v>
      </c>
    </row>
    <row r="77" spans="1:4" x14ac:dyDescent="0.25">
      <c r="A77" t="s">
        <v>2604</v>
      </c>
      <c r="B77" t="s">
        <v>2448</v>
      </c>
      <c r="C77" t="s">
        <v>2605</v>
      </c>
      <c r="D77" t="s">
        <v>1964</v>
      </c>
    </row>
    <row r="78" spans="1:4" x14ac:dyDescent="0.25">
      <c r="A78" t="s">
        <v>2606</v>
      </c>
      <c r="B78" t="s">
        <v>2448</v>
      </c>
      <c r="C78" t="s">
        <v>2607</v>
      </c>
      <c r="D78" t="s">
        <v>2064</v>
      </c>
    </row>
    <row r="79" spans="1:4" x14ac:dyDescent="0.25">
      <c r="A79" t="s">
        <v>2608</v>
      </c>
      <c r="B79" t="s">
        <v>2448</v>
      </c>
      <c r="C79" t="s">
        <v>2609</v>
      </c>
      <c r="D79" t="s">
        <v>1985</v>
      </c>
    </row>
    <row r="80" spans="1:4" x14ac:dyDescent="0.25">
      <c r="A80" t="s">
        <v>2610</v>
      </c>
      <c r="B80" t="s">
        <v>2448</v>
      </c>
      <c r="C80" t="s">
        <v>2611</v>
      </c>
      <c r="D80" t="s">
        <v>1985</v>
      </c>
    </row>
    <row r="81" spans="1:4" x14ac:dyDescent="0.25">
      <c r="A81" t="s">
        <v>2612</v>
      </c>
      <c r="B81" t="s">
        <v>2448</v>
      </c>
      <c r="C81" t="s">
        <v>2613</v>
      </c>
      <c r="D81" t="s">
        <v>1985</v>
      </c>
    </row>
    <row r="82" spans="1:4" x14ac:dyDescent="0.25">
      <c r="A82" t="s">
        <v>2614</v>
      </c>
      <c r="B82" t="s">
        <v>2448</v>
      </c>
      <c r="C82" t="s">
        <v>2615</v>
      </c>
      <c r="D82" t="s">
        <v>1710</v>
      </c>
    </row>
    <row r="83" spans="1:4" x14ac:dyDescent="0.25">
      <c r="A83" t="s">
        <v>2616</v>
      </c>
      <c r="B83" t="s">
        <v>2448</v>
      </c>
      <c r="C83" t="s">
        <v>2617</v>
      </c>
      <c r="D83" t="s">
        <v>1970</v>
      </c>
    </row>
    <row r="84" spans="1:4" x14ac:dyDescent="0.25">
      <c r="A84" t="s">
        <v>2618</v>
      </c>
      <c r="B84" t="s">
        <v>2448</v>
      </c>
      <c r="C84" t="s">
        <v>2619</v>
      </c>
      <c r="D84" t="s">
        <v>1985</v>
      </c>
    </row>
    <row r="85" spans="1:4" x14ac:dyDescent="0.25">
      <c r="A85" t="s">
        <v>2620</v>
      </c>
      <c r="B85" t="s">
        <v>2448</v>
      </c>
      <c r="C85" t="s">
        <v>2621</v>
      </c>
      <c r="D85" t="s">
        <v>1970</v>
      </c>
    </row>
    <row r="86" spans="1:4" x14ac:dyDescent="0.25">
      <c r="A86" t="s">
        <v>2622</v>
      </c>
      <c r="B86" t="s">
        <v>2448</v>
      </c>
      <c r="C86" t="s">
        <v>2623</v>
      </c>
      <c r="D86" t="s">
        <v>2078</v>
      </c>
    </row>
    <row r="87" spans="1:4" x14ac:dyDescent="0.25">
      <c r="A87" t="s">
        <v>2624</v>
      </c>
      <c r="B87" t="s">
        <v>2448</v>
      </c>
      <c r="C87" t="s">
        <v>2625</v>
      </c>
      <c r="D87" t="s">
        <v>2028</v>
      </c>
    </row>
    <row r="88" spans="1:4" x14ac:dyDescent="0.25">
      <c r="A88" t="s">
        <v>2626</v>
      </c>
      <c r="B88" t="s">
        <v>2448</v>
      </c>
      <c r="C88" t="s">
        <v>2627</v>
      </c>
      <c r="D88" t="s">
        <v>2474</v>
      </c>
    </row>
    <row r="89" spans="1:4" x14ac:dyDescent="0.25">
      <c r="A89" t="s">
        <v>2628</v>
      </c>
      <c r="B89" t="s">
        <v>2448</v>
      </c>
      <c r="C89" t="s">
        <v>2629</v>
      </c>
      <c r="D89" t="s">
        <v>2474</v>
      </c>
    </row>
    <row r="90" spans="1:4" x14ac:dyDescent="0.25">
      <c r="A90" t="s">
        <v>2630</v>
      </c>
      <c r="B90" t="s">
        <v>2448</v>
      </c>
      <c r="C90" t="s">
        <v>2631</v>
      </c>
      <c r="D90" t="s">
        <v>2064</v>
      </c>
    </row>
    <row r="91" spans="1:4" x14ac:dyDescent="0.25">
      <c r="A91" t="s">
        <v>2632</v>
      </c>
      <c r="B91" t="s">
        <v>2448</v>
      </c>
      <c r="C91" t="s">
        <v>2633</v>
      </c>
      <c r="D91" t="s">
        <v>2634</v>
      </c>
    </row>
    <row r="92" spans="1:4" x14ac:dyDescent="0.25">
      <c r="A92" t="s">
        <v>2635</v>
      </c>
      <c r="B92" t="s">
        <v>2448</v>
      </c>
      <c r="C92" t="s">
        <v>2636</v>
      </c>
      <c r="D92" t="s">
        <v>2488</v>
      </c>
    </row>
    <row r="93" spans="1:4" x14ac:dyDescent="0.25">
      <c r="A93" t="s">
        <v>2637</v>
      </c>
      <c r="B93" t="s">
        <v>2448</v>
      </c>
      <c r="C93" t="s">
        <v>2638</v>
      </c>
      <c r="D93" t="s">
        <v>1961</v>
      </c>
    </row>
    <row r="94" spans="1:4" x14ac:dyDescent="0.25">
      <c r="A94" t="s">
        <v>2639</v>
      </c>
      <c r="B94" t="s">
        <v>2448</v>
      </c>
      <c r="C94" t="s">
        <v>2640</v>
      </c>
      <c r="D94" t="s">
        <v>1985</v>
      </c>
    </row>
    <row r="95" spans="1:4" x14ac:dyDescent="0.25">
      <c r="A95" t="s">
        <v>2641</v>
      </c>
      <c r="B95" t="s">
        <v>2448</v>
      </c>
      <c r="C95" t="s">
        <v>2642</v>
      </c>
      <c r="D95" t="s">
        <v>1809</v>
      </c>
    </row>
    <row r="96" spans="1:4" x14ac:dyDescent="0.25">
      <c r="A96" t="s">
        <v>2643</v>
      </c>
      <c r="B96" t="s">
        <v>2448</v>
      </c>
      <c r="C96" t="s">
        <v>2644</v>
      </c>
      <c r="D96" t="s">
        <v>1964</v>
      </c>
    </row>
    <row r="97" spans="1:4" x14ac:dyDescent="0.25">
      <c r="A97" t="s">
        <v>2645</v>
      </c>
      <c r="B97" t="s">
        <v>2448</v>
      </c>
      <c r="C97" t="s">
        <v>2646</v>
      </c>
      <c r="D97" t="s">
        <v>2152</v>
      </c>
    </row>
    <row r="98" spans="1:4" x14ac:dyDescent="0.25">
      <c r="A98" t="s">
        <v>2647</v>
      </c>
      <c r="B98" t="s">
        <v>2448</v>
      </c>
      <c r="C98" t="s">
        <v>2648</v>
      </c>
      <c r="D98" t="s">
        <v>2103</v>
      </c>
    </row>
    <row r="99" spans="1:4" x14ac:dyDescent="0.25">
      <c r="A99" t="s">
        <v>2649</v>
      </c>
      <c r="B99" t="s">
        <v>2448</v>
      </c>
      <c r="C99" t="s">
        <v>2650</v>
      </c>
      <c r="D99" t="s">
        <v>1970</v>
      </c>
    </row>
    <row r="100" spans="1:4" x14ac:dyDescent="0.25">
      <c r="A100" t="s">
        <v>2651</v>
      </c>
      <c r="B100" t="s">
        <v>2448</v>
      </c>
      <c r="C100" t="s">
        <v>2652</v>
      </c>
      <c r="D100" t="s">
        <v>2152</v>
      </c>
    </row>
    <row r="101" spans="1:4" x14ac:dyDescent="0.25">
      <c r="A101" t="s">
        <v>2653</v>
      </c>
      <c r="B101" t="s">
        <v>2448</v>
      </c>
      <c r="C101" t="s">
        <v>2654</v>
      </c>
      <c r="D101" t="s">
        <v>2467</v>
      </c>
    </row>
    <row r="102" spans="1:4" x14ac:dyDescent="0.25">
      <c r="A102" t="s">
        <v>2655</v>
      </c>
      <c r="B102" t="s">
        <v>2448</v>
      </c>
      <c r="C102" t="s">
        <v>2656</v>
      </c>
      <c r="D102" t="s">
        <v>2474</v>
      </c>
    </row>
    <row r="103" spans="1:4" x14ac:dyDescent="0.25">
      <c r="A103" t="s">
        <v>2657</v>
      </c>
      <c r="B103" t="s">
        <v>2448</v>
      </c>
      <c r="C103" t="s">
        <v>2658</v>
      </c>
      <c r="D103" t="s">
        <v>1928</v>
      </c>
    </row>
    <row r="104" spans="1:4" x14ac:dyDescent="0.25">
      <c r="A104" t="s">
        <v>2659</v>
      </c>
      <c r="B104" t="s">
        <v>2448</v>
      </c>
      <c r="C104" t="s">
        <v>2660</v>
      </c>
      <c r="D104" t="s">
        <v>1985</v>
      </c>
    </row>
    <row r="105" spans="1:4" x14ac:dyDescent="0.25">
      <c r="A105" t="s">
        <v>2661</v>
      </c>
      <c r="B105" t="s">
        <v>2448</v>
      </c>
      <c r="C105" t="s">
        <v>2662</v>
      </c>
      <c r="D105" t="s">
        <v>2501</v>
      </c>
    </row>
    <row r="106" spans="1:4" x14ac:dyDescent="0.25">
      <c r="A106" t="s">
        <v>2663</v>
      </c>
      <c r="B106" t="s">
        <v>2448</v>
      </c>
      <c r="C106" t="s">
        <v>2664</v>
      </c>
      <c r="D106" t="s">
        <v>1985</v>
      </c>
    </row>
    <row r="107" spans="1:4" x14ac:dyDescent="0.25">
      <c r="A107" t="s">
        <v>2665</v>
      </c>
      <c r="B107" t="s">
        <v>2448</v>
      </c>
      <c r="C107" t="s">
        <v>2666</v>
      </c>
      <c r="D107" t="s">
        <v>2474</v>
      </c>
    </row>
    <row r="108" spans="1:4" x14ac:dyDescent="0.25">
      <c r="A108" t="s">
        <v>2667</v>
      </c>
      <c r="B108" t="s">
        <v>2448</v>
      </c>
      <c r="C108" t="s">
        <v>2668</v>
      </c>
      <c r="D108" t="s">
        <v>2083</v>
      </c>
    </row>
    <row r="109" spans="1:4" x14ac:dyDescent="0.25">
      <c r="A109" t="s">
        <v>2669</v>
      </c>
      <c r="B109" t="s">
        <v>2448</v>
      </c>
      <c r="C109" t="s">
        <v>2670</v>
      </c>
      <c r="D109" t="s">
        <v>1964</v>
      </c>
    </row>
    <row r="110" spans="1:4" x14ac:dyDescent="0.25">
      <c r="A110" t="s">
        <v>2671</v>
      </c>
      <c r="B110" t="s">
        <v>2448</v>
      </c>
      <c r="C110" t="s">
        <v>2672</v>
      </c>
      <c r="D110" t="s">
        <v>1961</v>
      </c>
    </row>
    <row r="111" spans="1:4" x14ac:dyDescent="0.25">
      <c r="A111" t="s">
        <v>2673</v>
      </c>
      <c r="B111" t="s">
        <v>2448</v>
      </c>
      <c r="C111" t="s">
        <v>2674</v>
      </c>
      <c r="D111" t="s">
        <v>2467</v>
      </c>
    </row>
    <row r="112" spans="1:4" x14ac:dyDescent="0.25">
      <c r="A112" t="s">
        <v>2675</v>
      </c>
      <c r="B112" t="s">
        <v>2448</v>
      </c>
      <c r="C112" t="s">
        <v>2676</v>
      </c>
      <c r="D112" t="s">
        <v>1645</v>
      </c>
    </row>
    <row r="113" spans="1:4" x14ac:dyDescent="0.25">
      <c r="A113" t="s">
        <v>2677</v>
      </c>
      <c r="B113" t="s">
        <v>2448</v>
      </c>
      <c r="C113" t="s">
        <v>2678</v>
      </c>
      <c r="D113" t="s">
        <v>1710</v>
      </c>
    </row>
    <row r="114" spans="1:4" x14ac:dyDescent="0.25">
      <c r="A114" t="s">
        <v>2679</v>
      </c>
      <c r="B114" t="s">
        <v>2448</v>
      </c>
      <c r="C114" t="s">
        <v>2680</v>
      </c>
      <c r="D114" t="s">
        <v>1645</v>
      </c>
    </row>
    <row r="115" spans="1:4" x14ac:dyDescent="0.25">
      <c r="A115" t="s">
        <v>2681</v>
      </c>
      <c r="B115" t="s">
        <v>2448</v>
      </c>
      <c r="C115" t="s">
        <v>2682</v>
      </c>
      <c r="D115" t="s">
        <v>2467</v>
      </c>
    </row>
    <row r="116" spans="1:4" x14ac:dyDescent="0.25">
      <c r="A116" t="s">
        <v>2683</v>
      </c>
      <c r="B116" t="s">
        <v>2448</v>
      </c>
      <c r="C116" t="s">
        <v>2684</v>
      </c>
      <c r="D116" t="s">
        <v>2152</v>
      </c>
    </row>
    <row r="117" spans="1:4" x14ac:dyDescent="0.25">
      <c r="A117" t="s">
        <v>2685</v>
      </c>
      <c r="B117" t="s">
        <v>2448</v>
      </c>
      <c r="C117" t="s">
        <v>2686</v>
      </c>
      <c r="D117" t="s">
        <v>1985</v>
      </c>
    </row>
    <row r="118" spans="1:4" x14ac:dyDescent="0.25">
      <c r="A118" t="s">
        <v>2687</v>
      </c>
      <c r="B118" t="s">
        <v>2448</v>
      </c>
      <c r="C118" t="s">
        <v>2688</v>
      </c>
      <c r="D118" t="s">
        <v>2488</v>
      </c>
    </row>
    <row r="119" spans="1:4" x14ac:dyDescent="0.25">
      <c r="A119" t="s">
        <v>2689</v>
      </c>
      <c r="B119" t="s">
        <v>2448</v>
      </c>
      <c r="C119" t="s">
        <v>2690</v>
      </c>
      <c r="D119" t="s">
        <v>1964</v>
      </c>
    </row>
    <row r="120" spans="1:4" x14ac:dyDescent="0.25">
      <c r="A120" t="s">
        <v>2691</v>
      </c>
      <c r="B120" t="s">
        <v>2448</v>
      </c>
      <c r="C120" t="s">
        <v>2692</v>
      </c>
      <c r="D120" t="s">
        <v>1880</v>
      </c>
    </row>
    <row r="121" spans="1:4" x14ac:dyDescent="0.25">
      <c r="A121" t="s">
        <v>2693</v>
      </c>
      <c r="B121" t="s">
        <v>2448</v>
      </c>
      <c r="C121" t="s">
        <v>2694</v>
      </c>
      <c r="D121" t="s">
        <v>2110</v>
      </c>
    </row>
    <row r="122" spans="1:4" x14ac:dyDescent="0.25">
      <c r="A122" t="s">
        <v>2695</v>
      </c>
      <c r="B122" t="s">
        <v>2448</v>
      </c>
      <c r="C122" t="s">
        <v>2696</v>
      </c>
      <c r="D122" t="s">
        <v>1753</v>
      </c>
    </row>
    <row r="123" spans="1:4" x14ac:dyDescent="0.25">
      <c r="A123" t="s">
        <v>2697</v>
      </c>
      <c r="B123" t="s">
        <v>2448</v>
      </c>
      <c r="C123" t="s">
        <v>2698</v>
      </c>
      <c r="D123" t="s">
        <v>2474</v>
      </c>
    </row>
    <row r="124" spans="1:4" x14ac:dyDescent="0.25">
      <c r="A124" t="s">
        <v>2699</v>
      </c>
      <c r="B124" t="s">
        <v>2448</v>
      </c>
      <c r="C124" t="s">
        <v>2700</v>
      </c>
      <c r="D124" t="s">
        <v>2474</v>
      </c>
    </row>
    <row r="125" spans="1:4" x14ac:dyDescent="0.25">
      <c r="A125" t="s">
        <v>2701</v>
      </c>
      <c r="B125" t="s">
        <v>2448</v>
      </c>
      <c r="C125" t="s">
        <v>2702</v>
      </c>
      <c r="D125" t="s">
        <v>1961</v>
      </c>
    </row>
    <row r="126" spans="1:4" x14ac:dyDescent="0.25">
      <c r="A126" t="s">
        <v>2703</v>
      </c>
      <c r="B126" t="s">
        <v>2448</v>
      </c>
      <c r="C126" t="s">
        <v>2704</v>
      </c>
      <c r="D126" t="s">
        <v>1880</v>
      </c>
    </row>
    <row r="127" spans="1:4" x14ac:dyDescent="0.25">
      <c r="A127" t="s">
        <v>2705</v>
      </c>
      <c r="B127" t="s">
        <v>2448</v>
      </c>
      <c r="C127" t="s">
        <v>2706</v>
      </c>
      <c r="D127" t="s">
        <v>1964</v>
      </c>
    </row>
    <row r="128" spans="1:4" x14ac:dyDescent="0.25">
      <c r="A128" t="s">
        <v>2707</v>
      </c>
      <c r="B128" t="s">
        <v>2448</v>
      </c>
      <c r="C128" t="s">
        <v>2708</v>
      </c>
      <c r="D128" t="s">
        <v>2152</v>
      </c>
    </row>
    <row r="129" spans="1:4" x14ac:dyDescent="0.25">
      <c r="A129" t="s">
        <v>2709</v>
      </c>
      <c r="B129" t="s">
        <v>2448</v>
      </c>
      <c r="C129" t="s">
        <v>2710</v>
      </c>
      <c r="D129" t="s">
        <v>2064</v>
      </c>
    </row>
    <row r="130" spans="1:4" x14ac:dyDescent="0.25">
      <c r="A130" t="s">
        <v>2711</v>
      </c>
      <c r="B130" t="s">
        <v>2448</v>
      </c>
      <c r="C130" t="s">
        <v>2712</v>
      </c>
      <c r="D130" t="s">
        <v>1984</v>
      </c>
    </row>
    <row r="131" spans="1:4" x14ac:dyDescent="0.25">
      <c r="A131" t="s">
        <v>2713</v>
      </c>
      <c r="B131" t="s">
        <v>2448</v>
      </c>
      <c r="C131" t="s">
        <v>2714</v>
      </c>
      <c r="D131" t="s">
        <v>1970</v>
      </c>
    </row>
    <row r="132" spans="1:4" x14ac:dyDescent="0.25">
      <c r="A132" t="s">
        <v>2715</v>
      </c>
      <c r="B132" t="s">
        <v>2448</v>
      </c>
      <c r="C132" t="s">
        <v>2716</v>
      </c>
      <c r="D132" t="s">
        <v>1645</v>
      </c>
    </row>
    <row r="133" spans="1:4" x14ac:dyDescent="0.25">
      <c r="A133" t="s">
        <v>2717</v>
      </c>
      <c r="B133" t="s">
        <v>2448</v>
      </c>
      <c r="C133" t="s">
        <v>2718</v>
      </c>
      <c r="D133" t="s">
        <v>1985</v>
      </c>
    </row>
    <row r="134" spans="1:4" x14ac:dyDescent="0.25">
      <c r="A134" t="s">
        <v>2719</v>
      </c>
      <c r="B134" t="s">
        <v>2448</v>
      </c>
      <c r="C134" t="s">
        <v>2720</v>
      </c>
      <c r="D134" t="s">
        <v>1722</v>
      </c>
    </row>
    <row r="135" spans="1:4" x14ac:dyDescent="0.25">
      <c r="A135" t="s">
        <v>2721</v>
      </c>
      <c r="B135" t="s">
        <v>2448</v>
      </c>
      <c r="C135" t="s">
        <v>2722</v>
      </c>
      <c r="D135" t="s">
        <v>1961</v>
      </c>
    </row>
    <row r="136" spans="1:4" x14ac:dyDescent="0.25">
      <c r="A136" t="s">
        <v>2723</v>
      </c>
      <c r="B136" t="s">
        <v>2448</v>
      </c>
      <c r="C136" t="s">
        <v>2724</v>
      </c>
      <c r="D136" t="s">
        <v>1961</v>
      </c>
    </row>
    <row r="137" spans="1:4" x14ac:dyDescent="0.25">
      <c r="A137" t="s">
        <v>2725</v>
      </c>
      <c r="B137" t="s">
        <v>2448</v>
      </c>
      <c r="C137" t="s">
        <v>2726</v>
      </c>
      <c r="D137" t="s">
        <v>1985</v>
      </c>
    </row>
    <row r="138" spans="1:4" x14ac:dyDescent="0.25">
      <c r="A138" t="s">
        <v>2727</v>
      </c>
      <c r="B138" t="s">
        <v>2448</v>
      </c>
      <c r="C138" t="s">
        <v>2728</v>
      </c>
      <c r="D138" t="s">
        <v>2512</v>
      </c>
    </row>
    <row r="139" spans="1:4" x14ac:dyDescent="0.25">
      <c r="A139" t="s">
        <v>2729</v>
      </c>
      <c r="B139" t="s">
        <v>2448</v>
      </c>
      <c r="C139" t="s">
        <v>2730</v>
      </c>
      <c r="D139" t="s">
        <v>1964</v>
      </c>
    </row>
    <row r="140" spans="1:4" x14ac:dyDescent="0.25">
      <c r="A140" t="s">
        <v>2731</v>
      </c>
      <c r="B140" t="s">
        <v>2448</v>
      </c>
      <c r="C140" t="s">
        <v>2732</v>
      </c>
      <c r="D140" t="s">
        <v>1946</v>
      </c>
    </row>
    <row r="141" spans="1:4" x14ac:dyDescent="0.25">
      <c r="A141" t="s">
        <v>2733</v>
      </c>
      <c r="B141" t="s">
        <v>2448</v>
      </c>
      <c r="C141" t="s">
        <v>2734</v>
      </c>
      <c r="D141" t="s">
        <v>2512</v>
      </c>
    </row>
    <row r="142" spans="1:4" x14ac:dyDescent="0.25">
      <c r="A142" t="s">
        <v>2735</v>
      </c>
      <c r="B142" t="s">
        <v>2448</v>
      </c>
      <c r="C142" t="s">
        <v>2736</v>
      </c>
      <c r="D142" t="s">
        <v>2064</v>
      </c>
    </row>
    <row r="143" spans="1:4" x14ac:dyDescent="0.25">
      <c r="A143" t="s">
        <v>2737</v>
      </c>
      <c r="B143" t="s">
        <v>2448</v>
      </c>
      <c r="C143" t="s">
        <v>2738</v>
      </c>
      <c r="D143" t="s">
        <v>1985</v>
      </c>
    </row>
    <row r="144" spans="1:4" x14ac:dyDescent="0.25">
      <c r="A144" t="s">
        <v>2739</v>
      </c>
      <c r="B144" t="s">
        <v>2448</v>
      </c>
      <c r="C144" t="s">
        <v>2740</v>
      </c>
      <c r="D144" t="s">
        <v>2467</v>
      </c>
    </row>
    <row r="145" spans="1:4" x14ac:dyDescent="0.25">
      <c r="A145" t="s">
        <v>2741</v>
      </c>
      <c r="B145" t="s">
        <v>2448</v>
      </c>
      <c r="C145" t="s">
        <v>2742</v>
      </c>
      <c r="D145" t="s">
        <v>2501</v>
      </c>
    </row>
    <row r="146" spans="1:4" x14ac:dyDescent="0.25">
      <c r="A146" t="s">
        <v>2743</v>
      </c>
      <c r="B146" t="s">
        <v>2448</v>
      </c>
      <c r="C146" t="s">
        <v>2744</v>
      </c>
      <c r="D146" t="s">
        <v>1964</v>
      </c>
    </row>
    <row r="147" spans="1:4" x14ac:dyDescent="0.25">
      <c r="A147" t="s">
        <v>2745</v>
      </c>
      <c r="B147" t="s">
        <v>2448</v>
      </c>
      <c r="C147" t="s">
        <v>2746</v>
      </c>
      <c r="D147" t="s">
        <v>1961</v>
      </c>
    </row>
    <row r="148" spans="1:4" x14ac:dyDescent="0.25">
      <c r="A148" t="s">
        <v>2747</v>
      </c>
      <c r="B148" t="s">
        <v>2448</v>
      </c>
      <c r="C148" t="s">
        <v>2748</v>
      </c>
      <c r="D148" t="s">
        <v>1970</v>
      </c>
    </row>
    <row r="149" spans="1:4" x14ac:dyDescent="0.25">
      <c r="A149" t="s">
        <v>2749</v>
      </c>
      <c r="B149" t="s">
        <v>2448</v>
      </c>
      <c r="C149" t="s">
        <v>2750</v>
      </c>
      <c r="D149" t="s">
        <v>2751</v>
      </c>
    </row>
    <row r="150" spans="1:4" x14ac:dyDescent="0.25">
      <c r="A150" t="s">
        <v>2752</v>
      </c>
      <c r="B150" t="s">
        <v>2448</v>
      </c>
      <c r="C150" t="s">
        <v>2753</v>
      </c>
      <c r="D150" t="s">
        <v>2751</v>
      </c>
    </row>
    <row r="151" spans="1:4" x14ac:dyDescent="0.25">
      <c r="A151" t="s">
        <v>2754</v>
      </c>
      <c r="B151" t="s">
        <v>2448</v>
      </c>
      <c r="C151" t="s">
        <v>2755</v>
      </c>
      <c r="D151" t="s">
        <v>2501</v>
      </c>
    </row>
    <row r="152" spans="1:4" x14ac:dyDescent="0.25">
      <c r="A152" t="s">
        <v>2756</v>
      </c>
      <c r="B152" t="s">
        <v>2448</v>
      </c>
      <c r="C152" t="s">
        <v>2757</v>
      </c>
      <c r="D152" t="s">
        <v>2501</v>
      </c>
    </row>
    <row r="153" spans="1:4" x14ac:dyDescent="0.25">
      <c r="A153" t="s">
        <v>2758</v>
      </c>
      <c r="B153" t="s">
        <v>2448</v>
      </c>
      <c r="C153" t="s">
        <v>2759</v>
      </c>
      <c r="D153" t="s">
        <v>2501</v>
      </c>
    </row>
    <row r="154" spans="1:4" x14ac:dyDescent="0.25">
      <c r="A154" t="s">
        <v>2760</v>
      </c>
      <c r="B154" t="s">
        <v>2448</v>
      </c>
      <c r="C154" t="s">
        <v>2761</v>
      </c>
      <c r="D154" t="s">
        <v>2488</v>
      </c>
    </row>
    <row r="155" spans="1:4" x14ac:dyDescent="0.25">
      <c r="A155" t="s">
        <v>2762</v>
      </c>
      <c r="B155" t="s">
        <v>2448</v>
      </c>
      <c r="C155" t="s">
        <v>2763</v>
      </c>
      <c r="D155" t="s">
        <v>1710</v>
      </c>
    </row>
    <row r="156" spans="1:4" x14ac:dyDescent="0.25">
      <c r="A156" t="s">
        <v>2764</v>
      </c>
      <c r="B156" t="s">
        <v>2448</v>
      </c>
      <c r="C156" t="s">
        <v>2765</v>
      </c>
      <c r="D156" t="s">
        <v>2110</v>
      </c>
    </row>
    <row r="157" spans="1:4" x14ac:dyDescent="0.25">
      <c r="A157" t="s">
        <v>2766</v>
      </c>
      <c r="B157" t="s">
        <v>2448</v>
      </c>
      <c r="C157" t="s">
        <v>2767</v>
      </c>
      <c r="D157" t="s">
        <v>2467</v>
      </c>
    </row>
    <row r="158" spans="1:4" x14ac:dyDescent="0.25">
      <c r="A158" t="s">
        <v>2768</v>
      </c>
      <c r="B158" t="s">
        <v>2448</v>
      </c>
      <c r="C158" t="s">
        <v>2769</v>
      </c>
      <c r="D158" t="s">
        <v>2488</v>
      </c>
    </row>
    <row r="159" spans="1:4" x14ac:dyDescent="0.25">
      <c r="A159" t="s">
        <v>2770</v>
      </c>
      <c r="B159" t="s">
        <v>2448</v>
      </c>
      <c r="C159" t="s">
        <v>2771</v>
      </c>
      <c r="D159" t="s">
        <v>2467</v>
      </c>
    </row>
    <row r="160" spans="1:4" x14ac:dyDescent="0.25">
      <c r="A160" t="s">
        <v>2772</v>
      </c>
      <c r="B160" t="s">
        <v>2448</v>
      </c>
      <c r="C160" t="s">
        <v>2773</v>
      </c>
      <c r="D160" t="s">
        <v>1985</v>
      </c>
    </row>
    <row r="161" spans="1:4" x14ac:dyDescent="0.25">
      <c r="A161" t="s">
        <v>2774</v>
      </c>
      <c r="B161" t="s">
        <v>2448</v>
      </c>
      <c r="C161" t="s">
        <v>2775</v>
      </c>
      <c r="D161" t="s">
        <v>2041</v>
      </c>
    </row>
    <row r="162" spans="1:4" x14ac:dyDescent="0.25">
      <c r="A162" t="s">
        <v>2776</v>
      </c>
      <c r="B162" t="s">
        <v>2448</v>
      </c>
      <c r="C162" t="s">
        <v>2777</v>
      </c>
      <c r="D162" t="s">
        <v>2467</v>
      </c>
    </row>
    <row r="163" spans="1:4" x14ac:dyDescent="0.25">
      <c r="A163" t="s">
        <v>2778</v>
      </c>
      <c r="B163" t="s">
        <v>2448</v>
      </c>
      <c r="C163" t="s">
        <v>2779</v>
      </c>
      <c r="D163" t="s">
        <v>2110</v>
      </c>
    </row>
    <row r="164" spans="1:4" x14ac:dyDescent="0.25">
      <c r="A164" t="s">
        <v>2780</v>
      </c>
      <c r="B164" t="s">
        <v>2448</v>
      </c>
      <c r="C164" t="s">
        <v>2781</v>
      </c>
      <c r="D164" t="s">
        <v>2041</v>
      </c>
    </row>
    <row r="165" spans="1:4" x14ac:dyDescent="0.25">
      <c r="A165" t="s">
        <v>2782</v>
      </c>
      <c r="B165" t="s">
        <v>2448</v>
      </c>
      <c r="C165" t="s">
        <v>2783</v>
      </c>
      <c r="D165" t="s">
        <v>1961</v>
      </c>
    </row>
    <row r="166" spans="1:4" x14ac:dyDescent="0.25">
      <c r="A166" t="s">
        <v>2784</v>
      </c>
      <c r="B166" t="s">
        <v>2448</v>
      </c>
      <c r="C166" t="s">
        <v>2785</v>
      </c>
      <c r="D166" t="s">
        <v>2474</v>
      </c>
    </row>
    <row r="167" spans="1:4" x14ac:dyDescent="0.25">
      <c r="A167" t="s">
        <v>2786</v>
      </c>
      <c r="B167" t="s">
        <v>2448</v>
      </c>
      <c r="C167" t="s">
        <v>2787</v>
      </c>
      <c r="D167" t="s">
        <v>1961</v>
      </c>
    </row>
    <row r="168" spans="1:4" x14ac:dyDescent="0.25">
      <c r="A168" t="s">
        <v>2788</v>
      </c>
      <c r="B168" t="s">
        <v>2448</v>
      </c>
      <c r="C168" t="s">
        <v>2789</v>
      </c>
      <c r="D168" t="s">
        <v>1964</v>
      </c>
    </row>
    <row r="169" spans="1:4" x14ac:dyDescent="0.25">
      <c r="A169" t="s">
        <v>2790</v>
      </c>
      <c r="B169" t="s">
        <v>2448</v>
      </c>
      <c r="C169" t="s">
        <v>2791</v>
      </c>
      <c r="D169" t="s">
        <v>1961</v>
      </c>
    </row>
    <row r="170" spans="1:4" x14ac:dyDescent="0.25">
      <c r="A170" t="s">
        <v>2792</v>
      </c>
      <c r="B170" t="s">
        <v>2448</v>
      </c>
      <c r="C170" t="s">
        <v>2793</v>
      </c>
      <c r="D170" t="s">
        <v>1645</v>
      </c>
    </row>
    <row r="171" spans="1:4" x14ac:dyDescent="0.25">
      <c r="A171" t="s">
        <v>2794</v>
      </c>
      <c r="B171" t="s">
        <v>2448</v>
      </c>
      <c r="C171" t="s">
        <v>2795</v>
      </c>
      <c r="D171" t="s">
        <v>1645</v>
      </c>
    </row>
    <row r="172" spans="1:4" x14ac:dyDescent="0.25">
      <c r="A172" t="s">
        <v>2796</v>
      </c>
      <c r="B172" t="s">
        <v>2448</v>
      </c>
      <c r="C172" t="s">
        <v>2797</v>
      </c>
      <c r="D172" t="s">
        <v>1645</v>
      </c>
    </row>
    <row r="173" spans="1:4" x14ac:dyDescent="0.25">
      <c r="A173" t="s">
        <v>2798</v>
      </c>
      <c r="B173" t="s">
        <v>2448</v>
      </c>
      <c r="C173" t="s">
        <v>2799</v>
      </c>
      <c r="D173" t="s">
        <v>1645</v>
      </c>
    </row>
    <row r="174" spans="1:4" x14ac:dyDescent="0.25">
      <c r="A174" t="s">
        <v>2800</v>
      </c>
      <c r="B174" t="s">
        <v>2448</v>
      </c>
      <c r="C174" t="s">
        <v>2801</v>
      </c>
      <c r="D174" t="s">
        <v>1928</v>
      </c>
    </row>
    <row r="175" spans="1:4" x14ac:dyDescent="0.25">
      <c r="A175" t="s">
        <v>2802</v>
      </c>
      <c r="B175" t="s">
        <v>2448</v>
      </c>
      <c r="C175" t="s">
        <v>2803</v>
      </c>
      <c r="D175" t="s">
        <v>2488</v>
      </c>
    </row>
    <row r="176" spans="1:4" x14ac:dyDescent="0.25">
      <c r="A176" t="s">
        <v>2804</v>
      </c>
      <c r="B176" t="s">
        <v>2448</v>
      </c>
      <c r="C176" t="s">
        <v>2805</v>
      </c>
      <c r="D176" t="s">
        <v>2110</v>
      </c>
    </row>
    <row r="177" spans="1:4" x14ac:dyDescent="0.25">
      <c r="A177" t="s">
        <v>2806</v>
      </c>
      <c r="B177" t="s">
        <v>2448</v>
      </c>
      <c r="C177" t="s">
        <v>2807</v>
      </c>
      <c r="D177" t="s">
        <v>2488</v>
      </c>
    </row>
    <row r="178" spans="1:4" x14ac:dyDescent="0.25">
      <c r="A178" t="s">
        <v>2808</v>
      </c>
      <c r="B178" t="s">
        <v>2448</v>
      </c>
      <c r="C178" t="s">
        <v>2807</v>
      </c>
      <c r="D178" t="s">
        <v>2488</v>
      </c>
    </row>
    <row r="179" spans="1:4" x14ac:dyDescent="0.25">
      <c r="A179" t="s">
        <v>2809</v>
      </c>
      <c r="B179" t="s">
        <v>2448</v>
      </c>
      <c r="C179" t="s">
        <v>2810</v>
      </c>
      <c r="D179" t="s">
        <v>2110</v>
      </c>
    </row>
    <row r="180" spans="1:4" x14ac:dyDescent="0.25">
      <c r="A180" t="s">
        <v>2811</v>
      </c>
      <c r="B180" t="s">
        <v>2448</v>
      </c>
      <c r="C180" t="s">
        <v>2812</v>
      </c>
      <c r="D180" t="s">
        <v>2488</v>
      </c>
    </row>
    <row r="181" spans="1:4" x14ac:dyDescent="0.25">
      <c r="A181" t="s">
        <v>2813</v>
      </c>
      <c r="B181" t="s">
        <v>2448</v>
      </c>
      <c r="C181" t="s">
        <v>2814</v>
      </c>
      <c r="D181" t="s">
        <v>2064</v>
      </c>
    </row>
    <row r="182" spans="1:4" x14ac:dyDescent="0.25">
      <c r="A182" t="s">
        <v>2815</v>
      </c>
      <c r="B182" t="s">
        <v>2448</v>
      </c>
      <c r="C182" t="s">
        <v>2816</v>
      </c>
      <c r="D182" t="s">
        <v>2045</v>
      </c>
    </row>
    <row r="183" spans="1:4" x14ac:dyDescent="0.25">
      <c r="A183" t="s">
        <v>2817</v>
      </c>
      <c r="B183" t="s">
        <v>2448</v>
      </c>
      <c r="C183" t="s">
        <v>2816</v>
      </c>
      <c r="D183" t="s">
        <v>2045</v>
      </c>
    </row>
    <row r="184" spans="1:4" x14ac:dyDescent="0.25">
      <c r="A184" t="s">
        <v>2818</v>
      </c>
      <c r="B184" t="s">
        <v>2448</v>
      </c>
      <c r="C184" t="s">
        <v>2819</v>
      </c>
      <c r="D184" t="s">
        <v>2155</v>
      </c>
    </row>
    <row r="185" spans="1:4" x14ac:dyDescent="0.25">
      <c r="A185" t="s">
        <v>2820</v>
      </c>
      <c r="B185" t="s">
        <v>2448</v>
      </c>
      <c r="C185" t="s">
        <v>2821</v>
      </c>
      <c r="D185" t="s">
        <v>1964</v>
      </c>
    </row>
    <row r="186" spans="1:4" x14ac:dyDescent="0.25">
      <c r="A186" t="s">
        <v>2822</v>
      </c>
      <c r="B186" t="s">
        <v>2448</v>
      </c>
      <c r="C186" t="s">
        <v>2823</v>
      </c>
      <c r="D186" t="s">
        <v>1970</v>
      </c>
    </row>
    <row r="187" spans="1:4" x14ac:dyDescent="0.25">
      <c r="A187" t="s">
        <v>2824</v>
      </c>
      <c r="B187" t="s">
        <v>2448</v>
      </c>
      <c r="C187" t="s">
        <v>2825</v>
      </c>
      <c r="D187" t="s">
        <v>1970</v>
      </c>
    </row>
    <row r="188" spans="1:4" x14ac:dyDescent="0.25">
      <c r="A188" t="s">
        <v>2826</v>
      </c>
      <c r="B188" t="s">
        <v>2448</v>
      </c>
      <c r="C188" t="s">
        <v>2825</v>
      </c>
      <c r="D188" t="s">
        <v>1970</v>
      </c>
    </row>
    <row r="189" spans="1:4" x14ac:dyDescent="0.25">
      <c r="A189" t="s">
        <v>2827</v>
      </c>
      <c r="B189" t="s">
        <v>2448</v>
      </c>
      <c r="C189" t="s">
        <v>2828</v>
      </c>
      <c r="D189" t="s">
        <v>1732</v>
      </c>
    </row>
    <row r="190" spans="1:4" x14ac:dyDescent="0.25">
      <c r="A190" t="s">
        <v>2829</v>
      </c>
      <c r="B190" t="s">
        <v>2448</v>
      </c>
      <c r="C190" t="s">
        <v>2830</v>
      </c>
      <c r="D190" t="s">
        <v>1985</v>
      </c>
    </row>
    <row r="191" spans="1:4" x14ac:dyDescent="0.25">
      <c r="A191" t="s">
        <v>2831</v>
      </c>
      <c r="B191" t="s">
        <v>2448</v>
      </c>
      <c r="C191" t="s">
        <v>2832</v>
      </c>
      <c r="D191" t="s">
        <v>1961</v>
      </c>
    </row>
    <row r="192" spans="1:4" x14ac:dyDescent="0.25">
      <c r="A192" t="s">
        <v>2833</v>
      </c>
      <c r="B192" t="s">
        <v>2448</v>
      </c>
      <c r="C192" t="s">
        <v>2834</v>
      </c>
      <c r="D192" t="s">
        <v>2474</v>
      </c>
    </row>
    <row r="193" spans="1:4" x14ac:dyDescent="0.25">
      <c r="A193" t="s">
        <v>2835</v>
      </c>
      <c r="B193" t="s">
        <v>2448</v>
      </c>
      <c r="C193" t="s">
        <v>2836</v>
      </c>
      <c r="D193" t="s">
        <v>2041</v>
      </c>
    </row>
    <row r="194" spans="1:4" x14ac:dyDescent="0.25">
      <c r="A194" t="s">
        <v>2837</v>
      </c>
      <c r="B194" t="s">
        <v>2838</v>
      </c>
      <c r="C194" t="s">
        <v>2839</v>
      </c>
      <c r="D194" t="s">
        <v>1669</v>
      </c>
    </row>
    <row r="195" spans="1:4" x14ac:dyDescent="0.25">
      <c r="A195" t="s">
        <v>2840</v>
      </c>
      <c r="B195" t="s">
        <v>2838</v>
      </c>
      <c r="C195" t="s">
        <v>2841</v>
      </c>
      <c r="D195" t="s">
        <v>1806</v>
      </c>
    </row>
    <row r="196" spans="1:4" x14ac:dyDescent="0.25">
      <c r="A196" t="s">
        <v>1665</v>
      </c>
      <c r="B196" t="s">
        <v>2838</v>
      </c>
      <c r="C196" t="s">
        <v>2842</v>
      </c>
      <c r="D196" t="s">
        <v>1849</v>
      </c>
    </row>
    <row r="197" spans="1:4" x14ac:dyDescent="0.25">
      <c r="A197" t="s">
        <v>2843</v>
      </c>
      <c r="B197" t="s">
        <v>2838</v>
      </c>
      <c r="C197" t="s">
        <v>2844</v>
      </c>
      <c r="D197" t="s">
        <v>2845</v>
      </c>
    </row>
    <row r="198" spans="1:4" x14ac:dyDescent="0.25">
      <c r="A198" t="s">
        <v>2846</v>
      </c>
      <c r="B198" t="s">
        <v>2838</v>
      </c>
      <c r="C198" t="s">
        <v>2847</v>
      </c>
      <c r="D198" t="s">
        <v>2848</v>
      </c>
    </row>
    <row r="199" spans="1:4" x14ac:dyDescent="0.25">
      <c r="A199" t="s">
        <v>2849</v>
      </c>
      <c r="B199" t="s">
        <v>2838</v>
      </c>
      <c r="C199" t="s">
        <v>2850</v>
      </c>
      <c r="D199" t="s">
        <v>1871</v>
      </c>
    </row>
    <row r="200" spans="1:4" x14ac:dyDescent="0.25">
      <c r="A200" t="s">
        <v>2851</v>
      </c>
      <c r="B200" t="s">
        <v>2838</v>
      </c>
      <c r="C200" t="s">
        <v>2852</v>
      </c>
      <c r="D200" t="s">
        <v>1669</v>
      </c>
    </row>
    <row r="201" spans="1:4" x14ac:dyDescent="0.25">
      <c r="A201" t="s">
        <v>2853</v>
      </c>
      <c r="B201" t="s">
        <v>2838</v>
      </c>
      <c r="C201" t="s">
        <v>2854</v>
      </c>
      <c r="D201" t="s">
        <v>1669</v>
      </c>
    </row>
    <row r="202" spans="1:4" x14ac:dyDescent="0.25">
      <c r="A202" t="s">
        <v>2855</v>
      </c>
      <c r="B202" t="s">
        <v>2838</v>
      </c>
      <c r="C202" t="s">
        <v>2856</v>
      </c>
      <c r="D202" t="s">
        <v>2848</v>
      </c>
    </row>
    <row r="203" spans="1:4" x14ac:dyDescent="0.25">
      <c r="A203" t="s">
        <v>2857</v>
      </c>
      <c r="B203" t="s">
        <v>2838</v>
      </c>
      <c r="C203" t="s">
        <v>2858</v>
      </c>
      <c r="D203" t="s">
        <v>1669</v>
      </c>
    </row>
    <row r="204" spans="1:4" x14ac:dyDescent="0.25">
      <c r="A204" t="s">
        <v>2859</v>
      </c>
      <c r="B204" t="s">
        <v>2838</v>
      </c>
      <c r="C204" t="s">
        <v>2860</v>
      </c>
      <c r="D204" t="s">
        <v>1877</v>
      </c>
    </row>
    <row r="205" spans="1:4" x14ac:dyDescent="0.25">
      <c r="A205" t="s">
        <v>2861</v>
      </c>
      <c r="B205" t="s">
        <v>2838</v>
      </c>
      <c r="C205" t="s">
        <v>2862</v>
      </c>
      <c r="D205" t="s">
        <v>1934</v>
      </c>
    </row>
    <row r="206" spans="1:4" x14ac:dyDescent="0.25">
      <c r="A206" t="s">
        <v>2863</v>
      </c>
      <c r="B206" t="s">
        <v>2838</v>
      </c>
      <c r="C206" t="s">
        <v>2864</v>
      </c>
      <c r="D206" t="s">
        <v>1852</v>
      </c>
    </row>
    <row r="207" spans="1:4" x14ac:dyDescent="0.25">
      <c r="A207" t="s">
        <v>2865</v>
      </c>
      <c r="B207" t="s">
        <v>2838</v>
      </c>
      <c r="C207" t="s">
        <v>2866</v>
      </c>
      <c r="D207" t="s">
        <v>1849</v>
      </c>
    </row>
    <row r="208" spans="1:4" x14ac:dyDescent="0.25">
      <c r="A208" t="s">
        <v>1238</v>
      </c>
      <c r="B208" t="s">
        <v>2838</v>
      </c>
      <c r="C208" t="s">
        <v>2867</v>
      </c>
      <c r="D208" t="s">
        <v>1806</v>
      </c>
    </row>
    <row r="209" spans="1:4" x14ac:dyDescent="0.25">
      <c r="A209" t="s">
        <v>2868</v>
      </c>
      <c r="B209" t="s">
        <v>2838</v>
      </c>
      <c r="C209" t="s">
        <v>2869</v>
      </c>
      <c r="D209" t="s">
        <v>2848</v>
      </c>
    </row>
    <row r="210" spans="1:4" x14ac:dyDescent="0.25">
      <c r="A210" t="s">
        <v>2870</v>
      </c>
      <c r="B210" t="s">
        <v>2838</v>
      </c>
      <c r="C210" t="s">
        <v>2871</v>
      </c>
      <c r="D210" t="s">
        <v>2848</v>
      </c>
    </row>
    <row r="211" spans="1:4" x14ac:dyDescent="0.25">
      <c r="A211" t="s">
        <v>2872</v>
      </c>
      <c r="B211" t="s">
        <v>2838</v>
      </c>
      <c r="C211" t="s">
        <v>2873</v>
      </c>
      <c r="D211" t="s">
        <v>2848</v>
      </c>
    </row>
    <row r="212" spans="1:4" x14ac:dyDescent="0.25">
      <c r="A212" t="s">
        <v>2874</v>
      </c>
      <c r="B212" t="s">
        <v>2838</v>
      </c>
      <c r="C212" t="s">
        <v>2875</v>
      </c>
      <c r="D212" t="s">
        <v>2848</v>
      </c>
    </row>
    <row r="213" spans="1:4" x14ac:dyDescent="0.25">
      <c r="A213" t="s">
        <v>2876</v>
      </c>
      <c r="B213" t="s">
        <v>2838</v>
      </c>
      <c r="C213" t="s">
        <v>2877</v>
      </c>
      <c r="D213" t="s">
        <v>1871</v>
      </c>
    </row>
    <row r="214" spans="1:4" x14ac:dyDescent="0.25">
      <c r="A214" t="s">
        <v>2878</v>
      </c>
      <c r="B214" t="s">
        <v>2838</v>
      </c>
      <c r="C214" t="s">
        <v>2879</v>
      </c>
      <c r="D214" t="s">
        <v>1806</v>
      </c>
    </row>
    <row r="215" spans="1:4" x14ac:dyDescent="0.25">
      <c r="A215" t="s">
        <v>2880</v>
      </c>
      <c r="B215" t="s">
        <v>2838</v>
      </c>
      <c r="C215" t="s">
        <v>2881</v>
      </c>
      <c r="D215" t="s">
        <v>2031</v>
      </c>
    </row>
    <row r="216" spans="1:4" x14ac:dyDescent="0.25">
      <c r="A216" t="s">
        <v>2882</v>
      </c>
      <c r="B216" t="s">
        <v>2838</v>
      </c>
      <c r="C216" t="s">
        <v>2881</v>
      </c>
      <c r="D216" t="s">
        <v>2031</v>
      </c>
    </row>
    <row r="217" spans="1:4" x14ac:dyDescent="0.25">
      <c r="A217" t="s">
        <v>2883</v>
      </c>
      <c r="B217" t="s">
        <v>2838</v>
      </c>
      <c r="C217" t="s">
        <v>2884</v>
      </c>
      <c r="D217" t="s">
        <v>1806</v>
      </c>
    </row>
    <row r="218" spans="1:4" x14ac:dyDescent="0.25">
      <c r="A218" t="s">
        <v>2885</v>
      </c>
      <c r="B218" t="s">
        <v>2838</v>
      </c>
      <c r="C218" t="s">
        <v>2886</v>
      </c>
      <c r="D218" t="s">
        <v>1669</v>
      </c>
    </row>
    <row r="219" spans="1:4" x14ac:dyDescent="0.25">
      <c r="A219" t="s">
        <v>2887</v>
      </c>
      <c r="B219" t="s">
        <v>2838</v>
      </c>
      <c r="C219" t="s">
        <v>2888</v>
      </c>
      <c r="D219" t="s">
        <v>1806</v>
      </c>
    </row>
    <row r="220" spans="1:4" x14ac:dyDescent="0.25">
      <c r="A220" t="s">
        <v>2889</v>
      </c>
      <c r="B220" t="s">
        <v>2838</v>
      </c>
      <c r="C220" t="s">
        <v>2890</v>
      </c>
      <c r="D220" t="s">
        <v>2848</v>
      </c>
    </row>
    <row r="221" spans="1:4" x14ac:dyDescent="0.25">
      <c r="A221" t="s">
        <v>2891</v>
      </c>
      <c r="B221" t="s">
        <v>2838</v>
      </c>
      <c r="C221" t="s">
        <v>2892</v>
      </c>
      <c r="D221" t="s">
        <v>1871</v>
      </c>
    </row>
    <row r="222" spans="1:4" x14ac:dyDescent="0.25">
      <c r="A222" t="s">
        <v>2893</v>
      </c>
      <c r="B222" t="s">
        <v>2838</v>
      </c>
      <c r="C222" t="s">
        <v>2894</v>
      </c>
      <c r="D222" t="s">
        <v>1806</v>
      </c>
    </row>
    <row r="223" spans="1:4" x14ac:dyDescent="0.25">
      <c r="A223" t="s">
        <v>2895</v>
      </c>
      <c r="B223" t="s">
        <v>2838</v>
      </c>
      <c r="C223" t="s">
        <v>2896</v>
      </c>
      <c r="D223" t="s">
        <v>1978</v>
      </c>
    </row>
    <row r="224" spans="1:4" x14ac:dyDescent="0.25">
      <c r="A224" t="s">
        <v>2897</v>
      </c>
      <c r="B224" t="s">
        <v>2838</v>
      </c>
      <c r="C224" t="s">
        <v>2898</v>
      </c>
      <c r="D224" t="s">
        <v>1669</v>
      </c>
    </row>
    <row r="225" spans="1:4" x14ac:dyDescent="0.25">
      <c r="A225" t="s">
        <v>2899</v>
      </c>
      <c r="B225" t="s">
        <v>2838</v>
      </c>
      <c r="C225" t="s">
        <v>2900</v>
      </c>
      <c r="D225" t="s">
        <v>2011</v>
      </c>
    </row>
    <row r="226" spans="1:4" x14ac:dyDescent="0.25">
      <c r="A226" t="s">
        <v>2901</v>
      </c>
      <c r="B226" t="s">
        <v>2838</v>
      </c>
      <c r="C226" t="s">
        <v>2902</v>
      </c>
      <c r="D226" t="s">
        <v>2848</v>
      </c>
    </row>
    <row r="227" spans="1:4" x14ac:dyDescent="0.25">
      <c r="A227" t="s">
        <v>1721</v>
      </c>
      <c r="B227" t="s">
        <v>2838</v>
      </c>
      <c r="C227" t="s">
        <v>2903</v>
      </c>
      <c r="D227" t="s">
        <v>2011</v>
      </c>
    </row>
    <row r="228" spans="1:4" x14ac:dyDescent="0.25">
      <c r="A228" t="s">
        <v>2904</v>
      </c>
      <c r="B228" t="s">
        <v>2838</v>
      </c>
      <c r="C228" t="s">
        <v>2905</v>
      </c>
      <c r="D228" t="s">
        <v>2011</v>
      </c>
    </row>
    <row r="229" spans="1:4" x14ac:dyDescent="0.25">
      <c r="A229" t="s">
        <v>2906</v>
      </c>
      <c r="B229" t="s">
        <v>2838</v>
      </c>
      <c r="C229" t="s">
        <v>2907</v>
      </c>
      <c r="D229" t="s">
        <v>2848</v>
      </c>
    </row>
    <row r="230" spans="1:4" x14ac:dyDescent="0.25">
      <c r="A230" t="s">
        <v>2908</v>
      </c>
      <c r="B230" t="s">
        <v>2838</v>
      </c>
      <c r="C230" t="s">
        <v>2909</v>
      </c>
      <c r="D230" t="s">
        <v>2011</v>
      </c>
    </row>
    <row r="231" spans="1:4" x14ac:dyDescent="0.25">
      <c r="A231" t="s">
        <v>2910</v>
      </c>
      <c r="B231" t="s">
        <v>2838</v>
      </c>
      <c r="C231" t="s">
        <v>2911</v>
      </c>
      <c r="D231" t="s">
        <v>1852</v>
      </c>
    </row>
    <row r="232" spans="1:4" x14ac:dyDescent="0.25">
      <c r="A232" t="s">
        <v>2912</v>
      </c>
      <c r="B232" t="s">
        <v>2838</v>
      </c>
      <c r="C232" t="s">
        <v>2913</v>
      </c>
      <c r="D232" t="s">
        <v>1669</v>
      </c>
    </row>
    <row r="233" spans="1:4" x14ac:dyDescent="0.25">
      <c r="A233" t="s">
        <v>2914</v>
      </c>
      <c r="B233" t="s">
        <v>2838</v>
      </c>
      <c r="C233" t="s">
        <v>2915</v>
      </c>
      <c r="D233" t="s">
        <v>1669</v>
      </c>
    </row>
    <row r="234" spans="1:4" x14ac:dyDescent="0.25">
      <c r="A234" t="s">
        <v>2916</v>
      </c>
      <c r="B234" t="s">
        <v>2838</v>
      </c>
      <c r="C234" t="s">
        <v>2917</v>
      </c>
      <c r="D234" t="s">
        <v>1852</v>
      </c>
    </row>
    <row r="235" spans="1:4" x14ac:dyDescent="0.25">
      <c r="A235" t="s">
        <v>2918</v>
      </c>
      <c r="B235" t="s">
        <v>2838</v>
      </c>
      <c r="C235" t="s">
        <v>2919</v>
      </c>
      <c r="D235" t="s">
        <v>1852</v>
      </c>
    </row>
    <row r="236" spans="1:4" x14ac:dyDescent="0.25">
      <c r="A236" t="s">
        <v>2920</v>
      </c>
      <c r="B236" t="s">
        <v>2838</v>
      </c>
      <c r="C236" t="s">
        <v>2921</v>
      </c>
      <c r="D236" t="s">
        <v>1849</v>
      </c>
    </row>
    <row r="237" spans="1:4" x14ac:dyDescent="0.25">
      <c r="A237" t="s">
        <v>2922</v>
      </c>
      <c r="B237" t="s">
        <v>2838</v>
      </c>
      <c r="C237" t="s">
        <v>2923</v>
      </c>
      <c r="D237" t="s">
        <v>2099</v>
      </c>
    </row>
    <row r="238" spans="1:4" x14ac:dyDescent="0.25">
      <c r="A238" t="s">
        <v>2924</v>
      </c>
      <c r="B238" t="s">
        <v>2838</v>
      </c>
      <c r="C238" t="s">
        <v>2923</v>
      </c>
      <c r="D238" t="s">
        <v>2099</v>
      </c>
    </row>
    <row r="239" spans="1:4" x14ac:dyDescent="0.25">
      <c r="A239" t="s">
        <v>2925</v>
      </c>
      <c r="B239" t="s">
        <v>2838</v>
      </c>
      <c r="C239" t="s">
        <v>2926</v>
      </c>
      <c r="D239" t="s">
        <v>1852</v>
      </c>
    </row>
    <row r="240" spans="1:4" x14ac:dyDescent="0.25">
      <c r="A240" t="s">
        <v>1678</v>
      </c>
      <c r="B240" t="s">
        <v>2838</v>
      </c>
      <c r="C240" t="s">
        <v>2927</v>
      </c>
      <c r="D240" t="s">
        <v>2848</v>
      </c>
    </row>
    <row r="241" spans="1:4" x14ac:dyDescent="0.25">
      <c r="A241" t="s">
        <v>2928</v>
      </c>
      <c r="B241" t="s">
        <v>2838</v>
      </c>
      <c r="C241" t="s">
        <v>2929</v>
      </c>
      <c r="D241" t="s">
        <v>2848</v>
      </c>
    </row>
    <row r="242" spans="1:4" x14ac:dyDescent="0.25">
      <c r="A242" t="s">
        <v>2930</v>
      </c>
      <c r="B242" t="s">
        <v>2838</v>
      </c>
      <c r="C242" t="s">
        <v>2931</v>
      </c>
      <c r="D242" t="s">
        <v>2011</v>
      </c>
    </row>
    <row r="243" spans="1:4" x14ac:dyDescent="0.25">
      <c r="A243" t="s">
        <v>2932</v>
      </c>
      <c r="B243" t="s">
        <v>2838</v>
      </c>
      <c r="C243" t="s">
        <v>2933</v>
      </c>
      <c r="D243" t="s">
        <v>1669</v>
      </c>
    </row>
    <row r="244" spans="1:4" x14ac:dyDescent="0.25">
      <c r="A244" t="s">
        <v>2934</v>
      </c>
      <c r="B244" t="s">
        <v>2838</v>
      </c>
      <c r="C244" t="s">
        <v>2933</v>
      </c>
      <c r="D244" t="s">
        <v>1669</v>
      </c>
    </row>
    <row r="245" spans="1:4" x14ac:dyDescent="0.25">
      <c r="A245" t="s">
        <v>2935</v>
      </c>
      <c r="B245" t="s">
        <v>2838</v>
      </c>
      <c r="C245" t="s">
        <v>2936</v>
      </c>
      <c r="D245" t="s">
        <v>2848</v>
      </c>
    </row>
    <row r="246" spans="1:4" x14ac:dyDescent="0.25">
      <c r="A246" t="s">
        <v>2937</v>
      </c>
      <c r="B246" t="s">
        <v>2838</v>
      </c>
      <c r="C246" t="s">
        <v>2938</v>
      </c>
      <c r="D246" t="s">
        <v>2848</v>
      </c>
    </row>
    <row r="247" spans="1:4" x14ac:dyDescent="0.25">
      <c r="A247" t="s">
        <v>2939</v>
      </c>
      <c r="B247" t="s">
        <v>2838</v>
      </c>
      <c r="C247" t="s">
        <v>2940</v>
      </c>
      <c r="D247" t="s">
        <v>2848</v>
      </c>
    </row>
    <row r="248" spans="1:4" x14ac:dyDescent="0.25">
      <c r="A248" t="s">
        <v>2941</v>
      </c>
      <c r="B248" t="s">
        <v>2838</v>
      </c>
      <c r="C248" t="s">
        <v>2942</v>
      </c>
      <c r="D248" t="s">
        <v>2848</v>
      </c>
    </row>
    <row r="249" spans="1:4" x14ac:dyDescent="0.25">
      <c r="A249" t="s">
        <v>2943</v>
      </c>
      <c r="B249" t="s">
        <v>2838</v>
      </c>
      <c r="C249" t="s">
        <v>2944</v>
      </c>
      <c r="D249" t="s">
        <v>2848</v>
      </c>
    </row>
    <row r="250" spans="1:4" x14ac:dyDescent="0.25">
      <c r="A250" t="s">
        <v>2945</v>
      </c>
      <c r="B250" t="s">
        <v>2838</v>
      </c>
      <c r="C250" t="s">
        <v>2946</v>
      </c>
      <c r="D250" t="s">
        <v>1849</v>
      </c>
    </row>
    <row r="251" spans="1:4" x14ac:dyDescent="0.25">
      <c r="A251" t="s">
        <v>2947</v>
      </c>
      <c r="B251" t="s">
        <v>2838</v>
      </c>
      <c r="C251" t="s">
        <v>2948</v>
      </c>
      <c r="D251" t="s">
        <v>1852</v>
      </c>
    </row>
    <row r="252" spans="1:4" x14ac:dyDescent="0.25">
      <c r="A252" t="s">
        <v>2949</v>
      </c>
      <c r="B252" t="s">
        <v>2838</v>
      </c>
      <c r="C252" t="s">
        <v>2950</v>
      </c>
      <c r="D252" t="s">
        <v>2848</v>
      </c>
    </row>
    <row r="253" spans="1:4" x14ac:dyDescent="0.25">
      <c r="A253" t="s">
        <v>2951</v>
      </c>
      <c r="B253" t="s">
        <v>2838</v>
      </c>
      <c r="C253" t="s">
        <v>2952</v>
      </c>
      <c r="D253" t="s">
        <v>1669</v>
      </c>
    </row>
    <row r="254" spans="1:4" x14ac:dyDescent="0.25">
      <c r="A254" t="s">
        <v>2953</v>
      </c>
      <c r="B254" t="s">
        <v>2838</v>
      </c>
      <c r="C254" t="s">
        <v>2954</v>
      </c>
      <c r="D254" t="s">
        <v>1934</v>
      </c>
    </row>
    <row r="255" spans="1:4" x14ac:dyDescent="0.25">
      <c r="A255" t="s">
        <v>2955</v>
      </c>
      <c r="B255" t="s">
        <v>2838</v>
      </c>
      <c r="C255" t="s">
        <v>2956</v>
      </c>
      <c r="D255" t="s">
        <v>2848</v>
      </c>
    </row>
    <row r="256" spans="1:4" x14ac:dyDescent="0.25">
      <c r="A256" t="s">
        <v>2957</v>
      </c>
      <c r="B256" t="s">
        <v>2838</v>
      </c>
      <c r="C256" t="s">
        <v>2958</v>
      </c>
      <c r="D256" t="s">
        <v>2011</v>
      </c>
    </row>
    <row r="257" spans="1:4" x14ac:dyDescent="0.25">
      <c r="A257" t="s">
        <v>1706</v>
      </c>
      <c r="B257" t="s">
        <v>2838</v>
      </c>
      <c r="C257" t="s">
        <v>2959</v>
      </c>
      <c r="D257" t="s">
        <v>1806</v>
      </c>
    </row>
    <row r="258" spans="1:4" x14ac:dyDescent="0.25">
      <c r="A258" t="s">
        <v>2960</v>
      </c>
      <c r="B258" t="s">
        <v>2838</v>
      </c>
      <c r="C258" t="s">
        <v>2961</v>
      </c>
      <c r="D258" t="s">
        <v>1669</v>
      </c>
    </row>
    <row r="259" spans="1:4" x14ac:dyDescent="0.25">
      <c r="A259" t="s">
        <v>2962</v>
      </c>
      <c r="B259" t="s">
        <v>2838</v>
      </c>
      <c r="C259" t="s">
        <v>2963</v>
      </c>
      <c r="D259" t="s">
        <v>1669</v>
      </c>
    </row>
    <row r="260" spans="1:4" x14ac:dyDescent="0.25">
      <c r="A260" t="s">
        <v>2964</v>
      </c>
      <c r="B260" t="s">
        <v>2838</v>
      </c>
      <c r="C260" t="s">
        <v>2965</v>
      </c>
      <c r="D260" t="s">
        <v>1669</v>
      </c>
    </row>
    <row r="261" spans="1:4" x14ac:dyDescent="0.25">
      <c r="A261" t="s">
        <v>2966</v>
      </c>
      <c r="B261" t="s">
        <v>2838</v>
      </c>
      <c r="C261" t="s">
        <v>2967</v>
      </c>
      <c r="D261" t="s">
        <v>1669</v>
      </c>
    </row>
    <row r="262" spans="1:4" x14ac:dyDescent="0.25">
      <c r="A262" t="s">
        <v>2968</v>
      </c>
      <c r="B262" t="s">
        <v>2838</v>
      </c>
      <c r="C262" t="s">
        <v>2969</v>
      </c>
      <c r="D262" t="s">
        <v>2144</v>
      </c>
    </row>
    <row r="263" spans="1:4" x14ac:dyDescent="0.25">
      <c r="A263" t="s">
        <v>2970</v>
      </c>
      <c r="B263" t="s">
        <v>2838</v>
      </c>
      <c r="C263" t="s">
        <v>2971</v>
      </c>
      <c r="D263" t="s">
        <v>2099</v>
      </c>
    </row>
    <row r="264" spans="1:4" x14ac:dyDescent="0.25">
      <c r="A264" t="s">
        <v>2972</v>
      </c>
      <c r="B264" t="s">
        <v>2838</v>
      </c>
      <c r="C264" t="s">
        <v>2973</v>
      </c>
      <c r="D264" t="s">
        <v>1669</v>
      </c>
    </row>
    <row r="265" spans="1:4" x14ac:dyDescent="0.25">
      <c r="A265" t="s">
        <v>2974</v>
      </c>
      <c r="B265" t="s">
        <v>2838</v>
      </c>
      <c r="C265" t="s">
        <v>2975</v>
      </c>
      <c r="D265" t="s">
        <v>2848</v>
      </c>
    </row>
    <row r="266" spans="1:4" x14ac:dyDescent="0.25">
      <c r="A266" t="s">
        <v>2976</v>
      </c>
      <c r="B266" t="s">
        <v>2838</v>
      </c>
      <c r="C266" t="s">
        <v>2977</v>
      </c>
      <c r="D266" t="s">
        <v>2978</v>
      </c>
    </row>
    <row r="267" spans="1:4" x14ac:dyDescent="0.25">
      <c r="A267" t="s">
        <v>2979</v>
      </c>
      <c r="B267" t="s">
        <v>2838</v>
      </c>
      <c r="C267" t="s">
        <v>2980</v>
      </c>
      <c r="D267" t="s">
        <v>1669</v>
      </c>
    </row>
    <row r="268" spans="1:4" x14ac:dyDescent="0.25">
      <c r="A268" t="s">
        <v>2981</v>
      </c>
      <c r="B268" t="s">
        <v>2838</v>
      </c>
      <c r="C268" t="s">
        <v>2982</v>
      </c>
      <c r="D268" t="s">
        <v>2011</v>
      </c>
    </row>
    <row r="269" spans="1:4" x14ac:dyDescent="0.25">
      <c r="A269" t="s">
        <v>2983</v>
      </c>
      <c r="B269" t="s">
        <v>2838</v>
      </c>
      <c r="C269" t="s">
        <v>2984</v>
      </c>
      <c r="D269" t="s">
        <v>2144</v>
      </c>
    </row>
    <row r="270" spans="1:4" x14ac:dyDescent="0.25">
      <c r="A270" t="s">
        <v>2985</v>
      </c>
      <c r="B270" t="s">
        <v>2838</v>
      </c>
      <c r="C270" t="s">
        <v>2986</v>
      </c>
      <c r="D270" t="s">
        <v>2011</v>
      </c>
    </row>
    <row r="271" spans="1:4" x14ac:dyDescent="0.25">
      <c r="A271" t="s">
        <v>2987</v>
      </c>
      <c r="B271" t="s">
        <v>2838</v>
      </c>
      <c r="C271" t="s">
        <v>2988</v>
      </c>
      <c r="D271" t="s">
        <v>1669</v>
      </c>
    </row>
    <row r="272" spans="1:4" x14ac:dyDescent="0.25">
      <c r="A272" t="s">
        <v>2989</v>
      </c>
      <c r="B272" t="s">
        <v>2838</v>
      </c>
      <c r="C272" t="s">
        <v>2990</v>
      </c>
      <c r="D272" t="s">
        <v>2011</v>
      </c>
    </row>
    <row r="273" spans="1:4" x14ac:dyDescent="0.25">
      <c r="A273" t="s">
        <v>2991</v>
      </c>
      <c r="B273" t="s">
        <v>2838</v>
      </c>
      <c r="C273" t="s">
        <v>2992</v>
      </c>
      <c r="D273" t="s">
        <v>2011</v>
      </c>
    </row>
    <row r="274" spans="1:4" x14ac:dyDescent="0.25">
      <c r="A274" t="s">
        <v>2993</v>
      </c>
      <c r="B274" t="s">
        <v>2838</v>
      </c>
      <c r="C274" t="s">
        <v>2994</v>
      </c>
      <c r="D274" t="s">
        <v>1849</v>
      </c>
    </row>
    <row r="275" spans="1:4" x14ac:dyDescent="0.25">
      <c r="A275" t="s">
        <v>2995</v>
      </c>
      <c r="B275" t="s">
        <v>2838</v>
      </c>
      <c r="C275" t="s">
        <v>2996</v>
      </c>
      <c r="D275" t="s">
        <v>1849</v>
      </c>
    </row>
    <row r="276" spans="1:4" x14ac:dyDescent="0.25">
      <c r="A276" t="s">
        <v>2997</v>
      </c>
      <c r="B276" t="s">
        <v>2838</v>
      </c>
      <c r="C276" t="s">
        <v>2998</v>
      </c>
      <c r="D276" t="s">
        <v>2144</v>
      </c>
    </row>
    <row r="277" spans="1:4" x14ac:dyDescent="0.25">
      <c r="A277" t="s">
        <v>2999</v>
      </c>
      <c r="B277" t="s">
        <v>2838</v>
      </c>
      <c r="C277" t="s">
        <v>3000</v>
      </c>
      <c r="D277" t="s">
        <v>1669</v>
      </c>
    </row>
    <row r="278" spans="1:4" x14ac:dyDescent="0.25">
      <c r="A278" t="s">
        <v>3001</v>
      </c>
      <c r="B278" t="s">
        <v>2838</v>
      </c>
      <c r="C278" t="s">
        <v>3002</v>
      </c>
      <c r="D278" t="s">
        <v>1669</v>
      </c>
    </row>
    <row r="279" spans="1:4" x14ac:dyDescent="0.25">
      <c r="A279" t="s">
        <v>3003</v>
      </c>
      <c r="B279" t="s">
        <v>2838</v>
      </c>
      <c r="C279" t="s">
        <v>3004</v>
      </c>
      <c r="D279" t="s">
        <v>2011</v>
      </c>
    </row>
    <row r="280" spans="1:4" x14ac:dyDescent="0.25">
      <c r="A280" t="s">
        <v>3005</v>
      </c>
      <c r="B280" t="s">
        <v>2838</v>
      </c>
      <c r="C280" t="s">
        <v>3006</v>
      </c>
      <c r="D280" t="s">
        <v>2011</v>
      </c>
    </row>
    <row r="281" spans="1:4" x14ac:dyDescent="0.25">
      <c r="A281" t="s">
        <v>3007</v>
      </c>
      <c r="B281" t="s">
        <v>2838</v>
      </c>
      <c r="C281" t="s">
        <v>3008</v>
      </c>
      <c r="D281" t="s">
        <v>1669</v>
      </c>
    </row>
    <row r="282" spans="1:4" x14ac:dyDescent="0.25">
      <c r="A282" t="s">
        <v>3009</v>
      </c>
      <c r="B282" t="s">
        <v>2838</v>
      </c>
      <c r="C282" t="s">
        <v>3010</v>
      </c>
      <c r="D282" t="s">
        <v>2848</v>
      </c>
    </row>
    <row r="283" spans="1:4" x14ac:dyDescent="0.25">
      <c r="A283" t="s">
        <v>3011</v>
      </c>
      <c r="B283" t="s">
        <v>2838</v>
      </c>
      <c r="C283" t="s">
        <v>3012</v>
      </c>
      <c r="D283" t="s">
        <v>2848</v>
      </c>
    </row>
    <row r="284" spans="1:4" x14ac:dyDescent="0.25">
      <c r="A284" t="s">
        <v>3013</v>
      </c>
      <c r="B284" t="s">
        <v>2838</v>
      </c>
      <c r="C284" t="s">
        <v>3014</v>
      </c>
      <c r="D284" t="s">
        <v>2848</v>
      </c>
    </row>
    <row r="285" spans="1:4" x14ac:dyDescent="0.25">
      <c r="A285" t="s">
        <v>3015</v>
      </c>
      <c r="B285" t="s">
        <v>2838</v>
      </c>
      <c r="C285" t="s">
        <v>3016</v>
      </c>
      <c r="D285" t="s">
        <v>2848</v>
      </c>
    </row>
    <row r="286" spans="1:4" x14ac:dyDescent="0.25">
      <c r="A286" t="s">
        <v>3017</v>
      </c>
      <c r="B286" t="s">
        <v>2838</v>
      </c>
      <c r="C286" t="s">
        <v>3018</v>
      </c>
      <c r="D286" t="s">
        <v>2848</v>
      </c>
    </row>
    <row r="287" spans="1:4" x14ac:dyDescent="0.25">
      <c r="A287" t="s">
        <v>3019</v>
      </c>
      <c r="B287" t="s">
        <v>2838</v>
      </c>
      <c r="C287" t="s">
        <v>3020</v>
      </c>
      <c r="D287" t="s">
        <v>2848</v>
      </c>
    </row>
    <row r="288" spans="1:4" x14ac:dyDescent="0.25">
      <c r="A288" t="s">
        <v>3021</v>
      </c>
      <c r="B288" t="s">
        <v>2838</v>
      </c>
      <c r="C288" t="s">
        <v>3022</v>
      </c>
      <c r="D288" t="s">
        <v>2848</v>
      </c>
    </row>
    <row r="289" spans="1:4" x14ac:dyDescent="0.25">
      <c r="A289" t="s">
        <v>3023</v>
      </c>
      <c r="B289" t="s">
        <v>2838</v>
      </c>
      <c r="C289" t="s">
        <v>3024</v>
      </c>
      <c r="D289" t="s">
        <v>2848</v>
      </c>
    </row>
    <row r="290" spans="1:4" x14ac:dyDescent="0.25">
      <c r="A290" t="s">
        <v>3025</v>
      </c>
      <c r="B290" t="s">
        <v>2838</v>
      </c>
      <c r="C290" t="s">
        <v>3026</v>
      </c>
      <c r="D290" t="s">
        <v>2848</v>
      </c>
    </row>
    <row r="291" spans="1:4" x14ac:dyDescent="0.25">
      <c r="A291" t="s">
        <v>3027</v>
      </c>
      <c r="B291" t="s">
        <v>2838</v>
      </c>
      <c r="C291" t="s">
        <v>3028</v>
      </c>
      <c r="D291" t="s">
        <v>1669</v>
      </c>
    </row>
    <row r="292" spans="1:4" x14ac:dyDescent="0.25">
      <c r="A292" t="s">
        <v>3029</v>
      </c>
      <c r="B292" t="s">
        <v>2838</v>
      </c>
      <c r="C292" t="s">
        <v>3030</v>
      </c>
      <c r="D292" t="s">
        <v>2848</v>
      </c>
    </row>
    <row r="293" spans="1:4" x14ac:dyDescent="0.25">
      <c r="A293" t="s">
        <v>3031</v>
      </c>
      <c r="B293" t="s">
        <v>2838</v>
      </c>
      <c r="C293" t="s">
        <v>3032</v>
      </c>
      <c r="D293" t="s">
        <v>2978</v>
      </c>
    </row>
    <row r="294" spans="1:4" x14ac:dyDescent="0.25">
      <c r="A294" t="s">
        <v>3033</v>
      </c>
      <c r="B294" t="s">
        <v>2838</v>
      </c>
      <c r="C294" t="s">
        <v>3034</v>
      </c>
      <c r="D294" t="s">
        <v>2099</v>
      </c>
    </row>
    <row r="295" spans="1:4" x14ac:dyDescent="0.25">
      <c r="A295" t="s">
        <v>3035</v>
      </c>
      <c r="B295" t="s">
        <v>2838</v>
      </c>
      <c r="C295" t="s">
        <v>3036</v>
      </c>
      <c r="D295" t="s">
        <v>2099</v>
      </c>
    </row>
    <row r="296" spans="1:4" x14ac:dyDescent="0.25">
      <c r="A296" t="s">
        <v>3037</v>
      </c>
      <c r="B296" t="s">
        <v>2838</v>
      </c>
      <c r="C296" t="s">
        <v>3038</v>
      </c>
      <c r="D296" t="s">
        <v>2848</v>
      </c>
    </row>
    <row r="297" spans="1:4" x14ac:dyDescent="0.25">
      <c r="A297" t="s">
        <v>3039</v>
      </c>
      <c r="B297" t="s">
        <v>2838</v>
      </c>
      <c r="C297" t="s">
        <v>3040</v>
      </c>
      <c r="D297" t="s">
        <v>2848</v>
      </c>
    </row>
    <row r="298" spans="1:4" x14ac:dyDescent="0.25">
      <c r="A298" t="s">
        <v>3041</v>
      </c>
      <c r="B298" t="s">
        <v>2838</v>
      </c>
      <c r="C298" t="s">
        <v>3042</v>
      </c>
      <c r="D298" t="s">
        <v>2848</v>
      </c>
    </row>
    <row r="299" spans="1:4" x14ac:dyDescent="0.25">
      <c r="A299" t="s">
        <v>3043</v>
      </c>
      <c r="B299" t="s">
        <v>2838</v>
      </c>
      <c r="C299" t="s">
        <v>3044</v>
      </c>
      <c r="D299" t="s">
        <v>1978</v>
      </c>
    </row>
    <row r="300" spans="1:4" x14ac:dyDescent="0.25">
      <c r="A300" t="s">
        <v>3045</v>
      </c>
      <c r="B300" t="s">
        <v>2838</v>
      </c>
      <c r="C300" t="s">
        <v>3046</v>
      </c>
      <c r="D300" t="s">
        <v>1669</v>
      </c>
    </row>
    <row r="301" spans="1:4" x14ac:dyDescent="0.25">
      <c r="A301" t="s">
        <v>3047</v>
      </c>
      <c r="B301" t="s">
        <v>2838</v>
      </c>
      <c r="C301" t="s">
        <v>3048</v>
      </c>
      <c r="D301" t="s">
        <v>2099</v>
      </c>
    </row>
    <row r="302" spans="1:4" x14ac:dyDescent="0.25">
      <c r="A302" t="s">
        <v>3049</v>
      </c>
      <c r="B302" t="s">
        <v>2838</v>
      </c>
      <c r="C302" t="s">
        <v>3050</v>
      </c>
      <c r="D302" t="s">
        <v>1669</v>
      </c>
    </row>
    <row r="303" spans="1:4" x14ac:dyDescent="0.25">
      <c r="A303" t="s">
        <v>3051</v>
      </c>
      <c r="B303" t="s">
        <v>2838</v>
      </c>
      <c r="C303" t="s">
        <v>3052</v>
      </c>
      <c r="D303" t="s">
        <v>1849</v>
      </c>
    </row>
    <row r="304" spans="1:4" x14ac:dyDescent="0.25">
      <c r="A304" t="s">
        <v>3053</v>
      </c>
      <c r="B304" t="s">
        <v>2838</v>
      </c>
      <c r="C304" t="s">
        <v>3054</v>
      </c>
      <c r="D304" t="s">
        <v>3055</v>
      </c>
    </row>
    <row r="305" spans="1:4" x14ac:dyDescent="0.25">
      <c r="A305" t="s">
        <v>3056</v>
      </c>
      <c r="B305" t="s">
        <v>2838</v>
      </c>
      <c r="C305" t="s">
        <v>3057</v>
      </c>
      <c r="D305" t="s">
        <v>1669</v>
      </c>
    </row>
    <row r="306" spans="1:4" x14ac:dyDescent="0.25">
      <c r="A306" t="s">
        <v>3058</v>
      </c>
      <c r="B306" t="s">
        <v>2838</v>
      </c>
      <c r="C306" t="s">
        <v>3059</v>
      </c>
      <c r="D306" t="s">
        <v>1849</v>
      </c>
    </row>
    <row r="307" spans="1:4" x14ac:dyDescent="0.25">
      <c r="A307" t="s">
        <v>3060</v>
      </c>
      <c r="B307" t="s">
        <v>2838</v>
      </c>
      <c r="C307" t="s">
        <v>3061</v>
      </c>
      <c r="D307" t="s">
        <v>2071</v>
      </c>
    </row>
    <row r="308" spans="1:4" x14ac:dyDescent="0.25">
      <c r="A308" t="s">
        <v>3062</v>
      </c>
      <c r="B308" t="s">
        <v>2838</v>
      </c>
      <c r="C308" t="s">
        <v>3063</v>
      </c>
      <c r="D308" t="s">
        <v>2144</v>
      </c>
    </row>
    <row r="309" spans="1:4" x14ac:dyDescent="0.25">
      <c r="A309" t="s">
        <v>3064</v>
      </c>
      <c r="B309" t="s">
        <v>2838</v>
      </c>
      <c r="C309" t="s">
        <v>3065</v>
      </c>
      <c r="D309" t="s">
        <v>1669</v>
      </c>
    </row>
    <row r="310" spans="1:4" x14ac:dyDescent="0.25">
      <c r="A310" t="s">
        <v>3066</v>
      </c>
      <c r="B310" t="s">
        <v>2838</v>
      </c>
      <c r="C310" t="s">
        <v>3067</v>
      </c>
      <c r="D310" t="s">
        <v>1669</v>
      </c>
    </row>
    <row r="311" spans="1:4" x14ac:dyDescent="0.25">
      <c r="A311" t="s">
        <v>3068</v>
      </c>
      <c r="B311" t="s">
        <v>2838</v>
      </c>
      <c r="C311" t="s">
        <v>3069</v>
      </c>
      <c r="D311" t="s">
        <v>2011</v>
      </c>
    </row>
    <row r="312" spans="1:4" x14ac:dyDescent="0.25">
      <c r="A312" t="s">
        <v>3070</v>
      </c>
      <c r="B312" t="s">
        <v>2838</v>
      </c>
      <c r="C312" t="s">
        <v>3071</v>
      </c>
      <c r="D312" t="s">
        <v>2011</v>
      </c>
    </row>
    <row r="313" spans="1:4" x14ac:dyDescent="0.25">
      <c r="A313" t="s">
        <v>3072</v>
      </c>
      <c r="B313" t="s">
        <v>2838</v>
      </c>
      <c r="C313" t="s">
        <v>3073</v>
      </c>
      <c r="D313" t="s">
        <v>1669</v>
      </c>
    </row>
    <row r="314" spans="1:4" x14ac:dyDescent="0.25">
      <c r="A314" t="s">
        <v>3074</v>
      </c>
      <c r="B314" t="s">
        <v>2838</v>
      </c>
      <c r="C314" t="s">
        <v>3075</v>
      </c>
      <c r="D314" t="s">
        <v>2011</v>
      </c>
    </row>
    <row r="315" spans="1:4" x14ac:dyDescent="0.25">
      <c r="A315" t="s">
        <v>3076</v>
      </c>
      <c r="B315" t="s">
        <v>2838</v>
      </c>
      <c r="C315" t="s">
        <v>3077</v>
      </c>
      <c r="D315" t="s">
        <v>2144</v>
      </c>
    </row>
    <row r="316" spans="1:4" x14ac:dyDescent="0.25">
      <c r="A316" t="s">
        <v>3078</v>
      </c>
      <c r="B316" t="s">
        <v>2838</v>
      </c>
      <c r="C316" t="s">
        <v>3079</v>
      </c>
      <c r="D316" t="s">
        <v>2978</v>
      </c>
    </row>
    <row r="317" spans="1:4" x14ac:dyDescent="0.25">
      <c r="A317" t="s">
        <v>3080</v>
      </c>
      <c r="B317" t="s">
        <v>2838</v>
      </c>
      <c r="C317" t="s">
        <v>3081</v>
      </c>
      <c r="D317" t="s">
        <v>2011</v>
      </c>
    </row>
    <row r="318" spans="1:4" x14ac:dyDescent="0.25">
      <c r="A318" t="s">
        <v>3082</v>
      </c>
      <c r="B318" t="s">
        <v>2838</v>
      </c>
      <c r="C318" t="s">
        <v>3083</v>
      </c>
      <c r="D318" t="s">
        <v>2144</v>
      </c>
    </row>
    <row r="319" spans="1:4" x14ac:dyDescent="0.25">
      <c r="A319" t="s">
        <v>3084</v>
      </c>
      <c r="B319" t="s">
        <v>2838</v>
      </c>
      <c r="C319" t="s">
        <v>3085</v>
      </c>
      <c r="D319" t="s">
        <v>2848</v>
      </c>
    </row>
    <row r="320" spans="1:4" x14ac:dyDescent="0.25">
      <c r="A320" t="s">
        <v>3086</v>
      </c>
      <c r="B320" t="s">
        <v>2838</v>
      </c>
      <c r="C320" t="s">
        <v>3087</v>
      </c>
      <c r="D320" t="s">
        <v>2848</v>
      </c>
    </row>
    <row r="321" spans="1:4" x14ac:dyDescent="0.25">
      <c r="A321" t="s">
        <v>3088</v>
      </c>
      <c r="B321" t="s">
        <v>2838</v>
      </c>
      <c r="C321" t="s">
        <v>3089</v>
      </c>
      <c r="D321" t="s">
        <v>2848</v>
      </c>
    </row>
    <row r="322" spans="1:4" x14ac:dyDescent="0.25">
      <c r="A322" t="s">
        <v>3090</v>
      </c>
      <c r="B322" t="s">
        <v>2838</v>
      </c>
      <c r="C322" t="s">
        <v>3091</v>
      </c>
      <c r="D322" t="s">
        <v>2848</v>
      </c>
    </row>
    <row r="323" spans="1:4" x14ac:dyDescent="0.25">
      <c r="A323" t="s">
        <v>3092</v>
      </c>
      <c r="B323" t="s">
        <v>2838</v>
      </c>
      <c r="C323" t="s">
        <v>3093</v>
      </c>
      <c r="D323" t="s">
        <v>2848</v>
      </c>
    </row>
    <row r="324" spans="1:4" x14ac:dyDescent="0.25">
      <c r="A324" t="s">
        <v>3094</v>
      </c>
      <c r="B324" t="s">
        <v>2838</v>
      </c>
      <c r="C324" t="s">
        <v>3095</v>
      </c>
      <c r="D324" t="s">
        <v>1669</v>
      </c>
    </row>
    <row r="325" spans="1:4" x14ac:dyDescent="0.25">
      <c r="A325" t="s">
        <v>3096</v>
      </c>
      <c r="B325" t="s">
        <v>2838</v>
      </c>
      <c r="C325" t="s">
        <v>3097</v>
      </c>
      <c r="D325" t="s">
        <v>2848</v>
      </c>
    </row>
    <row r="326" spans="1:4" x14ac:dyDescent="0.25">
      <c r="A326" t="s">
        <v>3098</v>
      </c>
      <c r="B326" t="s">
        <v>2838</v>
      </c>
      <c r="C326" t="s">
        <v>3099</v>
      </c>
      <c r="D326" t="s">
        <v>2011</v>
      </c>
    </row>
    <row r="327" spans="1:4" x14ac:dyDescent="0.25">
      <c r="A327" t="s">
        <v>3100</v>
      </c>
      <c r="B327" t="s">
        <v>2838</v>
      </c>
      <c r="C327" t="s">
        <v>3101</v>
      </c>
      <c r="D327" t="s">
        <v>2848</v>
      </c>
    </row>
    <row r="328" spans="1:4" x14ac:dyDescent="0.25">
      <c r="A328" t="s">
        <v>3102</v>
      </c>
      <c r="B328" t="s">
        <v>2838</v>
      </c>
      <c r="C328" t="s">
        <v>3103</v>
      </c>
      <c r="D328" t="s">
        <v>2848</v>
      </c>
    </row>
    <row r="329" spans="1:4" x14ac:dyDescent="0.25">
      <c r="A329" t="s">
        <v>3104</v>
      </c>
      <c r="B329" t="s">
        <v>2838</v>
      </c>
      <c r="C329" t="s">
        <v>3105</v>
      </c>
      <c r="D329" t="s">
        <v>1852</v>
      </c>
    </row>
    <row r="330" spans="1:4" x14ac:dyDescent="0.25">
      <c r="A330" t="s">
        <v>3106</v>
      </c>
      <c r="B330" t="s">
        <v>2838</v>
      </c>
      <c r="C330" t="s">
        <v>3107</v>
      </c>
      <c r="D330" t="s">
        <v>1669</v>
      </c>
    </row>
    <row r="331" spans="1:4" x14ac:dyDescent="0.25">
      <c r="A331" t="s">
        <v>3108</v>
      </c>
      <c r="B331" t="s">
        <v>2838</v>
      </c>
      <c r="C331" t="s">
        <v>3109</v>
      </c>
      <c r="D331" t="s">
        <v>1669</v>
      </c>
    </row>
    <row r="332" spans="1:4" x14ac:dyDescent="0.25">
      <c r="A332" t="s">
        <v>3110</v>
      </c>
      <c r="B332" t="s">
        <v>2838</v>
      </c>
      <c r="C332" t="s">
        <v>3111</v>
      </c>
      <c r="D332" t="s">
        <v>2144</v>
      </c>
    </row>
    <row r="333" spans="1:4" x14ac:dyDescent="0.25">
      <c r="A333" t="s">
        <v>3112</v>
      </c>
      <c r="B333" t="s">
        <v>2838</v>
      </c>
      <c r="C333" t="s">
        <v>3113</v>
      </c>
      <c r="D333" t="s">
        <v>2011</v>
      </c>
    </row>
    <row r="334" spans="1:4" x14ac:dyDescent="0.25">
      <c r="A334" t="s">
        <v>3114</v>
      </c>
      <c r="B334" t="s">
        <v>2838</v>
      </c>
      <c r="C334" t="s">
        <v>3115</v>
      </c>
      <c r="D334" t="s">
        <v>2848</v>
      </c>
    </row>
    <row r="335" spans="1:4" x14ac:dyDescent="0.25">
      <c r="A335" t="s">
        <v>3116</v>
      </c>
      <c r="B335" t="s">
        <v>2838</v>
      </c>
      <c r="C335" t="s">
        <v>3117</v>
      </c>
      <c r="D335" t="s">
        <v>2144</v>
      </c>
    </row>
    <row r="336" spans="1:4" x14ac:dyDescent="0.25">
      <c r="A336" t="s">
        <v>3118</v>
      </c>
      <c r="B336" t="s">
        <v>2838</v>
      </c>
      <c r="C336" t="s">
        <v>3119</v>
      </c>
      <c r="D336" t="s">
        <v>2848</v>
      </c>
    </row>
    <row r="337" spans="1:4" x14ac:dyDescent="0.25">
      <c r="A337" t="s">
        <v>3120</v>
      </c>
      <c r="B337" t="s">
        <v>2838</v>
      </c>
      <c r="C337" t="s">
        <v>3121</v>
      </c>
      <c r="D337" t="s">
        <v>1669</v>
      </c>
    </row>
    <row r="338" spans="1:4" x14ac:dyDescent="0.25">
      <c r="A338" t="s">
        <v>3122</v>
      </c>
      <c r="B338" t="s">
        <v>2838</v>
      </c>
      <c r="C338" t="s">
        <v>3123</v>
      </c>
      <c r="D338" t="s">
        <v>2011</v>
      </c>
    </row>
    <row r="339" spans="1:4" x14ac:dyDescent="0.25">
      <c r="A339" t="s">
        <v>3124</v>
      </c>
      <c r="B339" t="s">
        <v>2838</v>
      </c>
      <c r="C339" t="s">
        <v>3125</v>
      </c>
      <c r="D339" t="s">
        <v>1978</v>
      </c>
    </row>
    <row r="340" spans="1:4" x14ac:dyDescent="0.25">
      <c r="A340" t="s">
        <v>3126</v>
      </c>
      <c r="B340" t="s">
        <v>2838</v>
      </c>
      <c r="C340" t="s">
        <v>3127</v>
      </c>
      <c r="D340" t="s">
        <v>2848</v>
      </c>
    </row>
    <row r="341" spans="1:4" x14ac:dyDescent="0.25">
      <c r="A341" t="s">
        <v>3128</v>
      </c>
      <c r="B341" t="s">
        <v>2838</v>
      </c>
      <c r="C341" t="s">
        <v>3129</v>
      </c>
      <c r="D341" t="s">
        <v>2848</v>
      </c>
    </row>
    <row r="342" spans="1:4" x14ac:dyDescent="0.25">
      <c r="A342" t="s">
        <v>3130</v>
      </c>
      <c r="B342" t="s">
        <v>2838</v>
      </c>
      <c r="C342" t="s">
        <v>3131</v>
      </c>
      <c r="D342" t="s">
        <v>1669</v>
      </c>
    </row>
    <row r="343" spans="1:4" x14ac:dyDescent="0.25">
      <c r="A343" t="s">
        <v>3132</v>
      </c>
      <c r="B343" t="s">
        <v>2838</v>
      </c>
      <c r="C343" t="s">
        <v>3133</v>
      </c>
      <c r="D343" t="s">
        <v>1669</v>
      </c>
    </row>
    <row r="344" spans="1:4" x14ac:dyDescent="0.25">
      <c r="A344" t="s">
        <v>3134</v>
      </c>
      <c r="B344" t="s">
        <v>2838</v>
      </c>
      <c r="C344" t="s">
        <v>3135</v>
      </c>
      <c r="D344" t="s">
        <v>2848</v>
      </c>
    </row>
    <row r="345" spans="1:4" x14ac:dyDescent="0.25">
      <c r="A345" t="s">
        <v>3136</v>
      </c>
      <c r="B345" t="s">
        <v>2838</v>
      </c>
      <c r="C345" t="s">
        <v>3137</v>
      </c>
      <c r="D345" t="s">
        <v>2848</v>
      </c>
    </row>
    <row r="346" spans="1:4" x14ac:dyDescent="0.25">
      <c r="A346" t="s">
        <v>3138</v>
      </c>
      <c r="B346" t="s">
        <v>2838</v>
      </c>
      <c r="C346" t="s">
        <v>3139</v>
      </c>
      <c r="D346" t="s">
        <v>1669</v>
      </c>
    </row>
    <row r="347" spans="1:4" x14ac:dyDescent="0.25">
      <c r="A347" t="s">
        <v>3140</v>
      </c>
      <c r="B347" t="s">
        <v>2838</v>
      </c>
      <c r="C347" t="s">
        <v>3141</v>
      </c>
      <c r="D347" t="s">
        <v>1806</v>
      </c>
    </row>
    <row r="348" spans="1:4" x14ac:dyDescent="0.25">
      <c r="A348" t="s">
        <v>3142</v>
      </c>
      <c r="B348" t="s">
        <v>2838</v>
      </c>
      <c r="C348" t="s">
        <v>3143</v>
      </c>
      <c r="D348" t="s">
        <v>1995</v>
      </c>
    </row>
    <row r="349" spans="1:4" x14ac:dyDescent="0.25">
      <c r="A349" t="s">
        <v>3144</v>
      </c>
      <c r="B349" t="s">
        <v>2838</v>
      </c>
      <c r="C349" t="s">
        <v>3145</v>
      </c>
      <c r="D349" t="s">
        <v>1806</v>
      </c>
    </row>
    <row r="350" spans="1:4" x14ac:dyDescent="0.25">
      <c r="A350" t="s">
        <v>3146</v>
      </c>
      <c r="B350" t="s">
        <v>2838</v>
      </c>
      <c r="C350" t="s">
        <v>3147</v>
      </c>
      <c r="D350" t="s">
        <v>1806</v>
      </c>
    </row>
    <row r="351" spans="1:4" x14ac:dyDescent="0.25">
      <c r="A351" t="s">
        <v>3148</v>
      </c>
      <c r="B351" t="s">
        <v>2838</v>
      </c>
      <c r="C351" t="s">
        <v>3147</v>
      </c>
      <c r="D351" t="s">
        <v>1806</v>
      </c>
    </row>
    <row r="352" spans="1:4" x14ac:dyDescent="0.25">
      <c r="A352" t="s">
        <v>3149</v>
      </c>
      <c r="B352" t="s">
        <v>2838</v>
      </c>
      <c r="C352" t="s">
        <v>3150</v>
      </c>
      <c r="D352" t="s">
        <v>1806</v>
      </c>
    </row>
    <row r="353" spans="1:4" x14ac:dyDescent="0.25">
      <c r="A353" t="s">
        <v>3151</v>
      </c>
      <c r="B353" t="s">
        <v>2838</v>
      </c>
      <c r="C353" t="s">
        <v>3152</v>
      </c>
      <c r="D353" t="s">
        <v>2848</v>
      </c>
    </row>
    <row r="354" spans="1:4" x14ac:dyDescent="0.25">
      <c r="A354" t="s">
        <v>3153</v>
      </c>
      <c r="B354" t="s">
        <v>2838</v>
      </c>
      <c r="C354" t="s">
        <v>3154</v>
      </c>
      <c r="D354" t="s">
        <v>1871</v>
      </c>
    </row>
    <row r="355" spans="1:4" x14ac:dyDescent="0.25">
      <c r="A355" t="s">
        <v>3155</v>
      </c>
      <c r="B355" t="s">
        <v>2838</v>
      </c>
      <c r="C355" t="s">
        <v>3156</v>
      </c>
      <c r="D355" t="s">
        <v>2848</v>
      </c>
    </row>
    <row r="356" spans="1:4" x14ac:dyDescent="0.25">
      <c r="A356" t="s">
        <v>3157</v>
      </c>
      <c r="B356" t="s">
        <v>2838</v>
      </c>
      <c r="C356" t="s">
        <v>3158</v>
      </c>
      <c r="D356" t="s">
        <v>2848</v>
      </c>
    </row>
    <row r="357" spans="1:4" x14ac:dyDescent="0.25">
      <c r="A357" t="s">
        <v>3159</v>
      </c>
      <c r="B357" t="s">
        <v>2838</v>
      </c>
      <c r="C357" t="s">
        <v>3160</v>
      </c>
      <c r="D357" t="s">
        <v>1806</v>
      </c>
    </row>
    <row r="358" spans="1:4" x14ac:dyDescent="0.25">
      <c r="A358" t="s">
        <v>3161</v>
      </c>
      <c r="B358" t="s">
        <v>2838</v>
      </c>
      <c r="C358" t="s">
        <v>3162</v>
      </c>
      <c r="D358" t="s">
        <v>2848</v>
      </c>
    </row>
    <row r="359" spans="1:4" x14ac:dyDescent="0.25">
      <c r="A359" t="s">
        <v>3163</v>
      </c>
      <c r="B359" t="s">
        <v>2838</v>
      </c>
      <c r="C359" t="s">
        <v>3164</v>
      </c>
      <c r="D359" t="s">
        <v>2848</v>
      </c>
    </row>
    <row r="360" spans="1:4" x14ac:dyDescent="0.25">
      <c r="A360" t="s">
        <v>3165</v>
      </c>
      <c r="B360" t="s">
        <v>2838</v>
      </c>
      <c r="C360" t="s">
        <v>3166</v>
      </c>
      <c r="D360" t="s">
        <v>2011</v>
      </c>
    </row>
    <row r="361" spans="1:4" x14ac:dyDescent="0.25">
      <c r="A361" t="s">
        <v>3167</v>
      </c>
      <c r="B361" t="s">
        <v>2838</v>
      </c>
      <c r="C361" t="s">
        <v>3168</v>
      </c>
      <c r="D361" t="s">
        <v>1995</v>
      </c>
    </row>
    <row r="362" spans="1:4" x14ac:dyDescent="0.25">
      <c r="A362" t="s">
        <v>3169</v>
      </c>
      <c r="B362" t="s">
        <v>2838</v>
      </c>
      <c r="C362" t="s">
        <v>3170</v>
      </c>
      <c r="D362" t="s">
        <v>2011</v>
      </c>
    </row>
    <row r="363" spans="1:4" x14ac:dyDescent="0.25">
      <c r="A363" t="s">
        <v>3171</v>
      </c>
      <c r="B363" t="s">
        <v>2838</v>
      </c>
      <c r="C363" t="s">
        <v>3172</v>
      </c>
      <c r="D363" t="s">
        <v>1669</v>
      </c>
    </row>
    <row r="364" spans="1:4" x14ac:dyDescent="0.25">
      <c r="A364" t="s">
        <v>3173</v>
      </c>
      <c r="B364" t="s">
        <v>2838</v>
      </c>
      <c r="C364" t="s">
        <v>3174</v>
      </c>
      <c r="D364" t="s">
        <v>1669</v>
      </c>
    </row>
    <row r="365" spans="1:4" x14ac:dyDescent="0.25">
      <c r="A365" t="s">
        <v>3175</v>
      </c>
      <c r="B365" t="s">
        <v>2838</v>
      </c>
      <c r="C365" t="s">
        <v>3176</v>
      </c>
      <c r="D365" t="s">
        <v>1849</v>
      </c>
    </row>
    <row r="366" spans="1:4" x14ac:dyDescent="0.25">
      <c r="A366" t="s">
        <v>3177</v>
      </c>
      <c r="B366" t="s">
        <v>2838</v>
      </c>
      <c r="C366" t="s">
        <v>3178</v>
      </c>
      <c r="D366" t="s">
        <v>1669</v>
      </c>
    </row>
    <row r="367" spans="1:4" x14ac:dyDescent="0.25">
      <c r="A367" t="s">
        <v>3179</v>
      </c>
      <c r="B367" t="s">
        <v>2838</v>
      </c>
      <c r="C367" t="s">
        <v>3180</v>
      </c>
      <c r="D367" t="s">
        <v>2848</v>
      </c>
    </row>
    <row r="368" spans="1:4" x14ac:dyDescent="0.25">
      <c r="A368" t="s">
        <v>3181</v>
      </c>
      <c r="B368" t="s">
        <v>2838</v>
      </c>
      <c r="C368" t="s">
        <v>3182</v>
      </c>
      <c r="D368" t="s">
        <v>1871</v>
      </c>
    </row>
    <row r="369" spans="1:4" x14ac:dyDescent="0.25">
      <c r="A369" t="s">
        <v>3183</v>
      </c>
      <c r="B369" t="s">
        <v>2838</v>
      </c>
      <c r="C369" t="s">
        <v>3184</v>
      </c>
      <c r="D369" t="s">
        <v>1669</v>
      </c>
    </row>
    <row r="370" spans="1:4" x14ac:dyDescent="0.25">
      <c r="A370" t="s">
        <v>3185</v>
      </c>
      <c r="B370" t="s">
        <v>2838</v>
      </c>
      <c r="C370" t="s">
        <v>3186</v>
      </c>
      <c r="D370" t="s">
        <v>1669</v>
      </c>
    </row>
    <row r="371" spans="1:4" x14ac:dyDescent="0.25">
      <c r="A371" t="s">
        <v>3187</v>
      </c>
      <c r="B371" t="s">
        <v>2838</v>
      </c>
      <c r="C371" t="s">
        <v>3188</v>
      </c>
      <c r="D371" t="s">
        <v>1669</v>
      </c>
    </row>
    <row r="372" spans="1:4" x14ac:dyDescent="0.25">
      <c r="A372" t="s">
        <v>3189</v>
      </c>
      <c r="B372" t="s">
        <v>2838</v>
      </c>
      <c r="C372" t="s">
        <v>3190</v>
      </c>
      <c r="D372" t="s">
        <v>2848</v>
      </c>
    </row>
    <row r="373" spans="1:4" x14ac:dyDescent="0.25">
      <c r="A373" t="s">
        <v>3191</v>
      </c>
      <c r="B373" t="s">
        <v>2838</v>
      </c>
      <c r="C373" t="s">
        <v>3192</v>
      </c>
      <c r="D373" t="s">
        <v>2848</v>
      </c>
    </row>
    <row r="374" spans="1:4" x14ac:dyDescent="0.25">
      <c r="A374" t="s">
        <v>3193</v>
      </c>
      <c r="B374" t="s">
        <v>2838</v>
      </c>
      <c r="C374" t="s">
        <v>3194</v>
      </c>
      <c r="D374" t="s">
        <v>2848</v>
      </c>
    </row>
    <row r="375" spans="1:4" x14ac:dyDescent="0.25">
      <c r="A375" t="s">
        <v>3195</v>
      </c>
      <c r="B375" t="s">
        <v>2838</v>
      </c>
      <c r="C375" t="s">
        <v>3196</v>
      </c>
      <c r="D375" t="s">
        <v>2848</v>
      </c>
    </row>
    <row r="376" spans="1:4" x14ac:dyDescent="0.25">
      <c r="A376" t="s">
        <v>3197</v>
      </c>
      <c r="B376" t="s">
        <v>2838</v>
      </c>
      <c r="C376" t="s">
        <v>3198</v>
      </c>
      <c r="D376" t="s">
        <v>2978</v>
      </c>
    </row>
    <row r="377" spans="1:4" x14ac:dyDescent="0.25">
      <c r="A377" t="s">
        <v>3199</v>
      </c>
      <c r="B377" t="s">
        <v>2838</v>
      </c>
      <c r="C377" t="s">
        <v>3200</v>
      </c>
      <c r="D377" t="s">
        <v>1849</v>
      </c>
    </row>
    <row r="378" spans="1:4" x14ac:dyDescent="0.25">
      <c r="A378" t="s">
        <v>3201</v>
      </c>
      <c r="B378" t="s">
        <v>2838</v>
      </c>
      <c r="C378" t="s">
        <v>3202</v>
      </c>
      <c r="D378" t="s">
        <v>2848</v>
      </c>
    </row>
    <row r="379" spans="1:4" x14ac:dyDescent="0.25">
      <c r="A379" t="s">
        <v>3203</v>
      </c>
      <c r="B379" t="s">
        <v>2838</v>
      </c>
      <c r="C379" t="s">
        <v>3204</v>
      </c>
      <c r="D379" t="s">
        <v>2978</v>
      </c>
    </row>
    <row r="380" spans="1:4" x14ac:dyDescent="0.25">
      <c r="A380" t="s">
        <v>3205</v>
      </c>
      <c r="B380" t="s">
        <v>2838</v>
      </c>
      <c r="C380" t="s">
        <v>3206</v>
      </c>
      <c r="D380" t="s">
        <v>2144</v>
      </c>
    </row>
    <row r="381" spans="1:4" x14ac:dyDescent="0.25">
      <c r="A381" t="s">
        <v>3207</v>
      </c>
      <c r="B381" t="s">
        <v>2838</v>
      </c>
      <c r="C381" t="s">
        <v>3208</v>
      </c>
      <c r="D381" t="s">
        <v>1871</v>
      </c>
    </row>
    <row r="382" spans="1:4" x14ac:dyDescent="0.25">
      <c r="A382" t="s">
        <v>3209</v>
      </c>
      <c r="B382" t="s">
        <v>2838</v>
      </c>
      <c r="C382" t="s">
        <v>3210</v>
      </c>
      <c r="D382" t="s">
        <v>1823</v>
      </c>
    </row>
    <row r="383" spans="1:4" x14ac:dyDescent="0.25">
      <c r="A383" t="s">
        <v>3211</v>
      </c>
      <c r="B383" t="s">
        <v>2838</v>
      </c>
      <c r="C383" t="s">
        <v>3212</v>
      </c>
      <c r="D383" t="s">
        <v>1871</v>
      </c>
    </row>
    <row r="384" spans="1:4" x14ac:dyDescent="0.25">
      <c r="A384" t="s">
        <v>3213</v>
      </c>
      <c r="B384" t="s">
        <v>2838</v>
      </c>
      <c r="C384" t="s">
        <v>3214</v>
      </c>
      <c r="D384" t="s">
        <v>2144</v>
      </c>
    </row>
    <row r="385" spans="1:4" x14ac:dyDescent="0.25">
      <c r="A385" t="s">
        <v>3215</v>
      </c>
      <c r="B385" t="s">
        <v>2838</v>
      </c>
      <c r="C385" t="s">
        <v>3216</v>
      </c>
      <c r="D385" t="s">
        <v>2848</v>
      </c>
    </row>
    <row r="386" spans="1:4" x14ac:dyDescent="0.25">
      <c r="A386" t="s">
        <v>3217</v>
      </c>
      <c r="B386" t="s">
        <v>2838</v>
      </c>
      <c r="C386" t="s">
        <v>3218</v>
      </c>
      <c r="D386" t="s">
        <v>2848</v>
      </c>
    </row>
    <row r="387" spans="1:4" x14ac:dyDescent="0.25">
      <c r="A387" t="s">
        <v>1842</v>
      </c>
      <c r="B387" t="s">
        <v>2838</v>
      </c>
      <c r="C387" t="s">
        <v>3219</v>
      </c>
      <c r="D387" t="s">
        <v>1871</v>
      </c>
    </row>
    <row r="388" spans="1:4" x14ac:dyDescent="0.25">
      <c r="A388" t="s">
        <v>3220</v>
      </c>
      <c r="B388" t="s">
        <v>2838</v>
      </c>
      <c r="C388" t="s">
        <v>3221</v>
      </c>
      <c r="D388" t="s">
        <v>2848</v>
      </c>
    </row>
    <row r="389" spans="1:4" x14ac:dyDescent="0.25">
      <c r="A389" t="s">
        <v>3222</v>
      </c>
      <c r="B389" t="s">
        <v>2838</v>
      </c>
      <c r="C389" t="s">
        <v>3223</v>
      </c>
      <c r="D389" t="s">
        <v>1669</v>
      </c>
    </row>
    <row r="390" spans="1:4" x14ac:dyDescent="0.25">
      <c r="A390" t="s">
        <v>3224</v>
      </c>
      <c r="B390" t="s">
        <v>2838</v>
      </c>
      <c r="C390" t="s">
        <v>3225</v>
      </c>
      <c r="D390" t="s">
        <v>1871</v>
      </c>
    </row>
    <row r="391" spans="1:4" x14ac:dyDescent="0.25">
      <c r="A391" t="s">
        <v>3226</v>
      </c>
      <c r="B391" t="s">
        <v>2838</v>
      </c>
      <c r="C391" t="s">
        <v>3227</v>
      </c>
      <c r="D391" t="s">
        <v>2848</v>
      </c>
    </row>
    <row r="392" spans="1:4" x14ac:dyDescent="0.25">
      <c r="A392" t="s">
        <v>3228</v>
      </c>
      <c r="B392" t="s">
        <v>2838</v>
      </c>
      <c r="C392" t="s">
        <v>3229</v>
      </c>
      <c r="D392" t="s">
        <v>2848</v>
      </c>
    </row>
    <row r="393" spans="1:4" x14ac:dyDescent="0.25">
      <c r="A393" t="s">
        <v>3230</v>
      </c>
      <c r="B393" t="s">
        <v>2838</v>
      </c>
      <c r="C393" t="s">
        <v>3231</v>
      </c>
      <c r="D393" t="s">
        <v>2848</v>
      </c>
    </row>
    <row r="394" spans="1:4" x14ac:dyDescent="0.25">
      <c r="A394" t="s">
        <v>3232</v>
      </c>
      <c r="B394" t="s">
        <v>2838</v>
      </c>
      <c r="C394" t="s">
        <v>3233</v>
      </c>
      <c r="D394" t="s">
        <v>1806</v>
      </c>
    </row>
    <row r="395" spans="1:4" x14ac:dyDescent="0.25">
      <c r="A395" t="s">
        <v>3234</v>
      </c>
      <c r="B395" t="s">
        <v>2838</v>
      </c>
      <c r="C395" t="s">
        <v>3235</v>
      </c>
      <c r="D395" t="s">
        <v>2848</v>
      </c>
    </row>
    <row r="396" spans="1:4" x14ac:dyDescent="0.25">
      <c r="A396" t="s">
        <v>3236</v>
      </c>
      <c r="B396" t="s">
        <v>2838</v>
      </c>
      <c r="C396" t="s">
        <v>3237</v>
      </c>
      <c r="D396" t="s">
        <v>2099</v>
      </c>
    </row>
    <row r="397" spans="1:4" x14ac:dyDescent="0.25">
      <c r="A397" t="s">
        <v>3238</v>
      </c>
      <c r="B397" t="s">
        <v>2838</v>
      </c>
      <c r="C397" t="s">
        <v>3239</v>
      </c>
      <c r="D397" t="s">
        <v>2848</v>
      </c>
    </row>
    <row r="398" spans="1:4" x14ac:dyDescent="0.25">
      <c r="A398" t="s">
        <v>3240</v>
      </c>
      <c r="B398" t="s">
        <v>2838</v>
      </c>
      <c r="C398" t="s">
        <v>3241</v>
      </c>
      <c r="D398" t="s">
        <v>2848</v>
      </c>
    </row>
    <row r="399" spans="1:4" x14ac:dyDescent="0.25">
      <c r="A399" t="s">
        <v>3242</v>
      </c>
      <c r="B399" t="s">
        <v>2838</v>
      </c>
      <c r="C399" t="s">
        <v>3243</v>
      </c>
      <c r="D399" t="s">
        <v>1669</v>
      </c>
    </row>
    <row r="400" spans="1:4" x14ac:dyDescent="0.25">
      <c r="A400" t="s">
        <v>3244</v>
      </c>
      <c r="B400" t="s">
        <v>2838</v>
      </c>
      <c r="C400" t="s">
        <v>3245</v>
      </c>
      <c r="D400" t="s">
        <v>2848</v>
      </c>
    </row>
    <row r="401" spans="1:4" x14ac:dyDescent="0.25">
      <c r="A401" t="s">
        <v>3246</v>
      </c>
      <c r="B401" t="s">
        <v>2838</v>
      </c>
      <c r="C401" t="s">
        <v>3247</v>
      </c>
      <c r="D401" t="s">
        <v>3248</v>
      </c>
    </row>
    <row r="402" spans="1:4" x14ac:dyDescent="0.25">
      <c r="A402" t="s">
        <v>3249</v>
      </c>
      <c r="B402" t="s">
        <v>2838</v>
      </c>
      <c r="C402" t="s">
        <v>3250</v>
      </c>
      <c r="D402" t="s">
        <v>1806</v>
      </c>
    </row>
    <row r="403" spans="1:4" x14ac:dyDescent="0.25">
      <c r="A403" t="s">
        <v>3251</v>
      </c>
      <c r="B403" t="s">
        <v>2838</v>
      </c>
      <c r="C403" t="s">
        <v>3252</v>
      </c>
      <c r="D403" t="s">
        <v>1871</v>
      </c>
    </row>
    <row r="404" spans="1:4" x14ac:dyDescent="0.25">
      <c r="A404" t="s">
        <v>3253</v>
      </c>
      <c r="B404" t="s">
        <v>2838</v>
      </c>
      <c r="C404" t="s">
        <v>3254</v>
      </c>
      <c r="D404" t="s">
        <v>2144</v>
      </c>
    </row>
    <row r="405" spans="1:4" x14ac:dyDescent="0.25">
      <c r="A405" t="s">
        <v>3255</v>
      </c>
      <c r="B405" t="s">
        <v>2838</v>
      </c>
      <c r="C405" t="s">
        <v>3256</v>
      </c>
      <c r="D405" t="s">
        <v>1669</v>
      </c>
    </row>
    <row r="406" spans="1:4" x14ac:dyDescent="0.25">
      <c r="A406" t="s">
        <v>3257</v>
      </c>
      <c r="B406" t="s">
        <v>2838</v>
      </c>
      <c r="C406" t="s">
        <v>3258</v>
      </c>
      <c r="D406" t="s">
        <v>2848</v>
      </c>
    </row>
    <row r="407" spans="1:4" x14ac:dyDescent="0.25">
      <c r="A407" t="s">
        <v>3259</v>
      </c>
      <c r="B407" t="s">
        <v>2838</v>
      </c>
      <c r="C407" t="s">
        <v>3260</v>
      </c>
      <c r="D407" t="s">
        <v>3261</v>
      </c>
    </row>
    <row r="408" spans="1:4" x14ac:dyDescent="0.25">
      <c r="A408" t="s">
        <v>3262</v>
      </c>
      <c r="B408" t="s">
        <v>2838</v>
      </c>
      <c r="C408" t="s">
        <v>3263</v>
      </c>
      <c r="D408" t="s">
        <v>2848</v>
      </c>
    </row>
    <row r="409" spans="1:4" x14ac:dyDescent="0.25">
      <c r="A409" t="s">
        <v>3264</v>
      </c>
      <c r="B409" t="s">
        <v>2838</v>
      </c>
      <c r="C409" t="s">
        <v>3265</v>
      </c>
      <c r="D409" t="s">
        <v>2099</v>
      </c>
    </row>
    <row r="410" spans="1:4" x14ac:dyDescent="0.25">
      <c r="A410" t="s">
        <v>3266</v>
      </c>
      <c r="B410" t="s">
        <v>2838</v>
      </c>
      <c r="C410" t="s">
        <v>3267</v>
      </c>
      <c r="D410" t="s">
        <v>1806</v>
      </c>
    </row>
    <row r="411" spans="1:4" x14ac:dyDescent="0.25">
      <c r="A411" t="s">
        <v>3268</v>
      </c>
      <c r="B411" t="s">
        <v>2838</v>
      </c>
      <c r="C411" t="s">
        <v>3269</v>
      </c>
      <c r="D411" t="s">
        <v>2848</v>
      </c>
    </row>
    <row r="412" spans="1:4" x14ac:dyDescent="0.25">
      <c r="A412" t="s">
        <v>3270</v>
      </c>
      <c r="B412" t="s">
        <v>2838</v>
      </c>
      <c r="C412" t="s">
        <v>3271</v>
      </c>
      <c r="D412" t="s">
        <v>2848</v>
      </c>
    </row>
    <row r="413" spans="1:4" x14ac:dyDescent="0.25">
      <c r="A413" t="s">
        <v>3272</v>
      </c>
      <c r="B413" t="s">
        <v>2838</v>
      </c>
      <c r="C413" t="s">
        <v>3273</v>
      </c>
      <c r="D413" t="s">
        <v>2144</v>
      </c>
    </row>
    <row r="414" spans="1:4" x14ac:dyDescent="0.25">
      <c r="A414" t="s">
        <v>3274</v>
      </c>
      <c r="B414" t="s">
        <v>2838</v>
      </c>
      <c r="C414" t="s">
        <v>3275</v>
      </c>
      <c r="D414" t="s">
        <v>1849</v>
      </c>
    </row>
    <row r="415" spans="1:4" x14ac:dyDescent="0.25">
      <c r="A415" t="s">
        <v>3276</v>
      </c>
      <c r="B415" t="s">
        <v>2838</v>
      </c>
      <c r="C415" t="s">
        <v>3277</v>
      </c>
      <c r="D415" t="s">
        <v>1871</v>
      </c>
    </row>
    <row r="416" spans="1:4" x14ac:dyDescent="0.25">
      <c r="A416" t="s">
        <v>3278</v>
      </c>
      <c r="B416" t="s">
        <v>2838</v>
      </c>
      <c r="C416" t="s">
        <v>3279</v>
      </c>
      <c r="D416" t="s">
        <v>2011</v>
      </c>
    </row>
    <row r="417" spans="1:4" x14ac:dyDescent="0.25">
      <c r="A417" t="s">
        <v>3280</v>
      </c>
      <c r="B417" t="s">
        <v>2838</v>
      </c>
      <c r="C417" t="s">
        <v>3281</v>
      </c>
      <c r="D417" t="s">
        <v>1849</v>
      </c>
    </row>
    <row r="418" spans="1:4" x14ac:dyDescent="0.25">
      <c r="A418" t="s">
        <v>3282</v>
      </c>
      <c r="B418" t="s">
        <v>2838</v>
      </c>
      <c r="C418" t="s">
        <v>3283</v>
      </c>
      <c r="D418" t="s">
        <v>2978</v>
      </c>
    </row>
    <row r="419" spans="1:4" x14ac:dyDescent="0.25">
      <c r="A419" t="s">
        <v>3284</v>
      </c>
      <c r="B419" t="s">
        <v>2838</v>
      </c>
      <c r="C419" t="s">
        <v>3285</v>
      </c>
      <c r="D419" t="s">
        <v>1934</v>
      </c>
    </row>
    <row r="420" spans="1:4" x14ac:dyDescent="0.25">
      <c r="A420" t="s">
        <v>3286</v>
      </c>
      <c r="B420" t="s">
        <v>2838</v>
      </c>
      <c r="C420" t="s">
        <v>3287</v>
      </c>
      <c r="D420" t="s">
        <v>1871</v>
      </c>
    </row>
    <row r="421" spans="1:4" x14ac:dyDescent="0.25">
      <c r="A421" t="s">
        <v>3288</v>
      </c>
      <c r="B421" t="s">
        <v>2838</v>
      </c>
      <c r="C421" t="s">
        <v>3289</v>
      </c>
      <c r="D421" t="s">
        <v>1995</v>
      </c>
    </row>
    <row r="422" spans="1:4" x14ac:dyDescent="0.25">
      <c r="A422" t="s">
        <v>3290</v>
      </c>
      <c r="B422" t="s">
        <v>2838</v>
      </c>
      <c r="C422" t="s">
        <v>3291</v>
      </c>
      <c r="D422" t="s">
        <v>2011</v>
      </c>
    </row>
    <row r="423" spans="1:4" x14ac:dyDescent="0.25">
      <c r="A423" t="s">
        <v>3292</v>
      </c>
      <c r="B423" t="s">
        <v>2838</v>
      </c>
      <c r="C423" t="s">
        <v>3293</v>
      </c>
      <c r="D423" t="s">
        <v>1871</v>
      </c>
    </row>
    <row r="424" spans="1:4" x14ac:dyDescent="0.25">
      <c r="A424" t="s">
        <v>3294</v>
      </c>
      <c r="B424" t="s">
        <v>2838</v>
      </c>
      <c r="C424" t="s">
        <v>3295</v>
      </c>
      <c r="D424" t="s">
        <v>1871</v>
      </c>
    </row>
    <row r="425" spans="1:4" x14ac:dyDescent="0.25">
      <c r="A425" t="s">
        <v>3296</v>
      </c>
      <c r="B425" t="s">
        <v>2838</v>
      </c>
      <c r="C425" t="s">
        <v>3297</v>
      </c>
      <c r="D425" t="s">
        <v>1849</v>
      </c>
    </row>
    <row r="426" spans="1:4" x14ac:dyDescent="0.25">
      <c r="A426" t="s">
        <v>3298</v>
      </c>
      <c r="B426" t="s">
        <v>2838</v>
      </c>
      <c r="C426" t="s">
        <v>3299</v>
      </c>
      <c r="D426" t="s">
        <v>1852</v>
      </c>
    </row>
    <row r="427" spans="1:4" x14ac:dyDescent="0.25">
      <c r="A427" t="s">
        <v>3300</v>
      </c>
      <c r="B427" t="s">
        <v>2838</v>
      </c>
      <c r="C427" t="s">
        <v>3299</v>
      </c>
      <c r="D427" t="s">
        <v>1852</v>
      </c>
    </row>
    <row r="428" spans="1:4" x14ac:dyDescent="0.25">
      <c r="A428" t="s">
        <v>3301</v>
      </c>
      <c r="B428" t="s">
        <v>2838</v>
      </c>
      <c r="C428" t="s">
        <v>3302</v>
      </c>
      <c r="D428" t="s">
        <v>2978</v>
      </c>
    </row>
    <row r="429" spans="1:4" x14ac:dyDescent="0.25">
      <c r="A429" t="s">
        <v>3303</v>
      </c>
      <c r="B429" t="s">
        <v>2838</v>
      </c>
      <c r="C429" t="s">
        <v>3304</v>
      </c>
      <c r="D429" t="s">
        <v>2848</v>
      </c>
    </row>
    <row r="430" spans="1:4" x14ac:dyDescent="0.25">
      <c r="A430" t="s">
        <v>3305</v>
      </c>
      <c r="B430" t="s">
        <v>2838</v>
      </c>
      <c r="C430" t="s">
        <v>3306</v>
      </c>
      <c r="D430" t="s">
        <v>2848</v>
      </c>
    </row>
    <row r="431" spans="1:4" x14ac:dyDescent="0.25">
      <c r="A431" t="s">
        <v>3307</v>
      </c>
      <c r="B431" t="s">
        <v>2838</v>
      </c>
      <c r="C431" t="s">
        <v>3308</v>
      </c>
      <c r="D431" t="s">
        <v>2848</v>
      </c>
    </row>
    <row r="432" spans="1:4" x14ac:dyDescent="0.25">
      <c r="A432" t="s">
        <v>3309</v>
      </c>
      <c r="B432" t="s">
        <v>2838</v>
      </c>
      <c r="C432" t="s">
        <v>3310</v>
      </c>
      <c r="D432" t="s">
        <v>2848</v>
      </c>
    </row>
    <row r="433" spans="1:4" x14ac:dyDescent="0.25">
      <c r="A433" t="s">
        <v>3311</v>
      </c>
      <c r="B433" t="s">
        <v>2838</v>
      </c>
      <c r="C433" t="s">
        <v>3312</v>
      </c>
      <c r="D433" t="s">
        <v>2848</v>
      </c>
    </row>
    <row r="434" spans="1:4" x14ac:dyDescent="0.25">
      <c r="A434" t="s">
        <v>3313</v>
      </c>
      <c r="B434" t="s">
        <v>2838</v>
      </c>
      <c r="C434" t="s">
        <v>3314</v>
      </c>
      <c r="D434" t="s">
        <v>2848</v>
      </c>
    </row>
    <row r="435" spans="1:4" x14ac:dyDescent="0.25">
      <c r="A435" t="s">
        <v>3315</v>
      </c>
      <c r="B435" t="s">
        <v>2838</v>
      </c>
      <c r="C435" t="s">
        <v>3316</v>
      </c>
      <c r="D435" t="s">
        <v>2848</v>
      </c>
    </row>
    <row r="436" spans="1:4" x14ac:dyDescent="0.25">
      <c r="A436" t="s">
        <v>3317</v>
      </c>
      <c r="B436" t="s">
        <v>2838</v>
      </c>
      <c r="C436" t="s">
        <v>3318</v>
      </c>
      <c r="D436" t="s">
        <v>2848</v>
      </c>
    </row>
    <row r="437" spans="1:4" x14ac:dyDescent="0.25">
      <c r="A437" t="s">
        <v>3319</v>
      </c>
      <c r="B437" t="s">
        <v>2838</v>
      </c>
      <c r="C437" t="s">
        <v>3320</v>
      </c>
      <c r="D437" t="s">
        <v>2848</v>
      </c>
    </row>
    <row r="438" spans="1:4" x14ac:dyDescent="0.25">
      <c r="A438" t="s">
        <v>3321</v>
      </c>
      <c r="B438" t="s">
        <v>2838</v>
      </c>
      <c r="C438" t="s">
        <v>3322</v>
      </c>
      <c r="D438" t="s">
        <v>2848</v>
      </c>
    </row>
    <row r="439" spans="1:4" x14ac:dyDescent="0.25">
      <c r="A439" t="s">
        <v>3323</v>
      </c>
      <c r="B439" t="s">
        <v>2838</v>
      </c>
      <c r="C439" t="s">
        <v>3324</v>
      </c>
      <c r="D439" t="s">
        <v>2848</v>
      </c>
    </row>
    <row r="440" spans="1:4" x14ac:dyDescent="0.25">
      <c r="A440" t="s">
        <v>3325</v>
      </c>
      <c r="B440" t="s">
        <v>2838</v>
      </c>
      <c r="C440" t="s">
        <v>3326</v>
      </c>
      <c r="D440" t="s">
        <v>2848</v>
      </c>
    </row>
    <row r="441" spans="1:4" x14ac:dyDescent="0.25">
      <c r="A441" t="s">
        <v>3327</v>
      </c>
      <c r="B441" t="s">
        <v>2838</v>
      </c>
      <c r="C441" t="s">
        <v>3328</v>
      </c>
      <c r="D441" t="s">
        <v>2848</v>
      </c>
    </row>
    <row r="442" spans="1:4" x14ac:dyDescent="0.25">
      <c r="A442" t="s">
        <v>3329</v>
      </c>
      <c r="B442" t="s">
        <v>2838</v>
      </c>
      <c r="C442" t="s">
        <v>3330</v>
      </c>
      <c r="D442" t="s">
        <v>1934</v>
      </c>
    </row>
    <row r="443" spans="1:4" x14ac:dyDescent="0.25">
      <c r="A443" t="s">
        <v>3331</v>
      </c>
      <c r="B443" t="s">
        <v>2838</v>
      </c>
      <c r="C443" t="s">
        <v>3332</v>
      </c>
      <c r="D443" t="s">
        <v>2011</v>
      </c>
    </row>
    <row r="444" spans="1:4" x14ac:dyDescent="0.25">
      <c r="A444" t="s">
        <v>3333</v>
      </c>
      <c r="B444" t="s">
        <v>2838</v>
      </c>
      <c r="C444" t="s">
        <v>3334</v>
      </c>
      <c r="D444" t="s">
        <v>1871</v>
      </c>
    </row>
    <row r="445" spans="1:4" x14ac:dyDescent="0.25">
      <c r="A445" t="s">
        <v>3335</v>
      </c>
      <c r="B445" t="s">
        <v>2838</v>
      </c>
      <c r="C445" t="s">
        <v>3336</v>
      </c>
      <c r="D445" t="s">
        <v>2848</v>
      </c>
    </row>
    <row r="446" spans="1:4" x14ac:dyDescent="0.25">
      <c r="A446" t="s">
        <v>3337</v>
      </c>
      <c r="B446" t="s">
        <v>2838</v>
      </c>
      <c r="C446" t="s">
        <v>3338</v>
      </c>
      <c r="D446" t="s">
        <v>1669</v>
      </c>
    </row>
    <row r="447" spans="1:4" x14ac:dyDescent="0.25">
      <c r="A447" t="s">
        <v>3339</v>
      </c>
      <c r="B447" t="s">
        <v>2838</v>
      </c>
      <c r="C447" t="s">
        <v>3340</v>
      </c>
      <c r="D447" t="s">
        <v>2011</v>
      </c>
    </row>
    <row r="448" spans="1:4" x14ac:dyDescent="0.25">
      <c r="A448" t="s">
        <v>3341</v>
      </c>
      <c r="B448" t="s">
        <v>2838</v>
      </c>
      <c r="C448" t="s">
        <v>3342</v>
      </c>
      <c r="D448" t="s">
        <v>3343</v>
      </c>
    </row>
    <row r="449" spans="1:4" x14ac:dyDescent="0.25">
      <c r="A449" t="s">
        <v>3344</v>
      </c>
      <c r="B449" t="s">
        <v>2838</v>
      </c>
      <c r="C449" t="s">
        <v>3345</v>
      </c>
      <c r="D449" t="s">
        <v>1995</v>
      </c>
    </row>
    <row r="450" spans="1:4" x14ac:dyDescent="0.25">
      <c r="A450" t="s">
        <v>3346</v>
      </c>
      <c r="B450" t="s">
        <v>2838</v>
      </c>
      <c r="C450" t="s">
        <v>3347</v>
      </c>
      <c r="D450" t="s">
        <v>1669</v>
      </c>
    </row>
    <row r="451" spans="1:4" x14ac:dyDescent="0.25">
      <c r="A451" t="s">
        <v>3348</v>
      </c>
      <c r="B451" t="s">
        <v>2838</v>
      </c>
      <c r="C451" t="s">
        <v>3349</v>
      </c>
      <c r="D451" t="s">
        <v>2848</v>
      </c>
    </row>
    <row r="452" spans="1:4" x14ac:dyDescent="0.25">
      <c r="A452" t="s">
        <v>3350</v>
      </c>
      <c r="B452" t="s">
        <v>2838</v>
      </c>
      <c r="C452" t="s">
        <v>3351</v>
      </c>
      <c r="D452" t="s">
        <v>1973</v>
      </c>
    </row>
    <row r="453" spans="1:4" x14ac:dyDescent="0.25">
      <c r="A453" t="s">
        <v>3352</v>
      </c>
      <c r="B453" t="s">
        <v>2838</v>
      </c>
      <c r="C453" t="s">
        <v>3353</v>
      </c>
      <c r="D453" t="s">
        <v>1806</v>
      </c>
    </row>
    <row r="454" spans="1:4" x14ac:dyDescent="0.25">
      <c r="A454" t="s">
        <v>3354</v>
      </c>
      <c r="B454" t="s">
        <v>2838</v>
      </c>
      <c r="C454" t="s">
        <v>3355</v>
      </c>
      <c r="D454" t="s">
        <v>1806</v>
      </c>
    </row>
    <row r="455" spans="1:4" x14ac:dyDescent="0.25">
      <c r="A455" t="s">
        <v>3356</v>
      </c>
      <c r="B455" t="s">
        <v>2838</v>
      </c>
      <c r="C455" t="s">
        <v>3357</v>
      </c>
      <c r="D455" t="s">
        <v>1806</v>
      </c>
    </row>
    <row r="456" spans="1:4" x14ac:dyDescent="0.25">
      <c r="A456" t="s">
        <v>3358</v>
      </c>
      <c r="B456" t="s">
        <v>2838</v>
      </c>
      <c r="C456" t="s">
        <v>3359</v>
      </c>
      <c r="D456" t="s">
        <v>2848</v>
      </c>
    </row>
    <row r="457" spans="1:4" x14ac:dyDescent="0.25">
      <c r="A457" t="s">
        <v>3360</v>
      </c>
      <c r="B457" t="s">
        <v>2838</v>
      </c>
      <c r="C457" t="s">
        <v>3361</v>
      </c>
      <c r="D457" t="s">
        <v>2099</v>
      </c>
    </row>
    <row r="458" spans="1:4" x14ac:dyDescent="0.25">
      <c r="A458" t="s">
        <v>3362</v>
      </c>
      <c r="B458" t="s">
        <v>2838</v>
      </c>
      <c r="C458" t="s">
        <v>3363</v>
      </c>
      <c r="D458" t="s">
        <v>1669</v>
      </c>
    </row>
    <row r="459" spans="1:4" x14ac:dyDescent="0.25">
      <c r="A459" t="s">
        <v>3364</v>
      </c>
      <c r="B459" t="s">
        <v>2838</v>
      </c>
      <c r="C459" t="s">
        <v>3365</v>
      </c>
      <c r="D459" t="s">
        <v>1871</v>
      </c>
    </row>
    <row r="460" spans="1:4" x14ac:dyDescent="0.25">
      <c r="A460" t="s">
        <v>3366</v>
      </c>
      <c r="B460" t="s">
        <v>2838</v>
      </c>
      <c r="C460" t="s">
        <v>3367</v>
      </c>
      <c r="D460" t="s">
        <v>1871</v>
      </c>
    </row>
    <row r="461" spans="1:4" x14ac:dyDescent="0.25">
      <c r="A461" t="s">
        <v>3368</v>
      </c>
      <c r="B461" t="s">
        <v>2838</v>
      </c>
      <c r="C461" t="s">
        <v>3369</v>
      </c>
      <c r="D461" t="s">
        <v>2099</v>
      </c>
    </row>
    <row r="462" spans="1:4" x14ac:dyDescent="0.25">
      <c r="A462" t="s">
        <v>3370</v>
      </c>
      <c r="B462" t="s">
        <v>2838</v>
      </c>
      <c r="C462" t="s">
        <v>3371</v>
      </c>
      <c r="D462" t="s">
        <v>1871</v>
      </c>
    </row>
    <row r="463" spans="1:4" x14ac:dyDescent="0.25">
      <c r="A463" t="s">
        <v>3372</v>
      </c>
      <c r="B463" t="s">
        <v>2838</v>
      </c>
      <c r="C463" t="s">
        <v>3373</v>
      </c>
      <c r="D463" t="s">
        <v>1871</v>
      </c>
    </row>
    <row r="464" spans="1:4" x14ac:dyDescent="0.25">
      <c r="A464" t="s">
        <v>3374</v>
      </c>
      <c r="B464" t="s">
        <v>2838</v>
      </c>
      <c r="C464" t="s">
        <v>3375</v>
      </c>
      <c r="D464" t="s">
        <v>1871</v>
      </c>
    </row>
    <row r="465" spans="1:4" x14ac:dyDescent="0.25">
      <c r="A465" t="s">
        <v>3376</v>
      </c>
      <c r="B465" t="s">
        <v>2838</v>
      </c>
      <c r="C465" t="s">
        <v>3377</v>
      </c>
      <c r="D465" t="s">
        <v>2848</v>
      </c>
    </row>
    <row r="466" spans="1:4" x14ac:dyDescent="0.25">
      <c r="A466" t="s">
        <v>3378</v>
      </c>
      <c r="B466" t="s">
        <v>2838</v>
      </c>
      <c r="C466" t="s">
        <v>3379</v>
      </c>
      <c r="D466" t="s">
        <v>1934</v>
      </c>
    </row>
    <row r="467" spans="1:4" x14ac:dyDescent="0.25">
      <c r="A467" t="s">
        <v>3380</v>
      </c>
      <c r="B467" t="s">
        <v>2838</v>
      </c>
      <c r="C467" t="s">
        <v>3381</v>
      </c>
      <c r="D467" t="s">
        <v>1934</v>
      </c>
    </row>
    <row r="468" spans="1:4" x14ac:dyDescent="0.25">
      <c r="A468" t="s">
        <v>3382</v>
      </c>
      <c r="B468" t="s">
        <v>2838</v>
      </c>
      <c r="C468" t="s">
        <v>3383</v>
      </c>
      <c r="D468" t="s">
        <v>2099</v>
      </c>
    </row>
    <row r="469" spans="1:4" x14ac:dyDescent="0.25">
      <c r="A469" t="s">
        <v>3384</v>
      </c>
      <c r="B469" t="s">
        <v>2838</v>
      </c>
      <c r="C469" t="s">
        <v>3385</v>
      </c>
      <c r="D469" t="s">
        <v>1934</v>
      </c>
    </row>
    <row r="470" spans="1:4" x14ac:dyDescent="0.25">
      <c r="A470" t="s">
        <v>3386</v>
      </c>
      <c r="B470" t="s">
        <v>2838</v>
      </c>
      <c r="C470" t="s">
        <v>3387</v>
      </c>
      <c r="D470" t="s">
        <v>1934</v>
      </c>
    </row>
    <row r="471" spans="1:4" x14ac:dyDescent="0.25">
      <c r="A471" t="s">
        <v>3388</v>
      </c>
      <c r="B471" t="s">
        <v>2838</v>
      </c>
      <c r="C471" t="s">
        <v>3389</v>
      </c>
      <c r="D471" t="s">
        <v>1934</v>
      </c>
    </row>
    <row r="472" spans="1:4" x14ac:dyDescent="0.25">
      <c r="A472" t="s">
        <v>3390</v>
      </c>
      <c r="B472" t="s">
        <v>2838</v>
      </c>
      <c r="C472" t="s">
        <v>3391</v>
      </c>
      <c r="D472" t="s">
        <v>2848</v>
      </c>
    </row>
    <row r="473" spans="1:4" x14ac:dyDescent="0.25">
      <c r="A473" t="s">
        <v>3392</v>
      </c>
      <c r="B473" t="s">
        <v>2838</v>
      </c>
      <c r="C473" t="s">
        <v>3393</v>
      </c>
      <c r="D473" t="s">
        <v>1934</v>
      </c>
    </row>
    <row r="474" spans="1:4" x14ac:dyDescent="0.25">
      <c r="A474" t="s">
        <v>3394</v>
      </c>
      <c r="B474" t="s">
        <v>2838</v>
      </c>
      <c r="C474" t="s">
        <v>3395</v>
      </c>
      <c r="D474" t="s">
        <v>1871</v>
      </c>
    </row>
    <row r="475" spans="1:4" x14ac:dyDescent="0.25">
      <c r="A475" t="s">
        <v>3396</v>
      </c>
      <c r="B475" t="s">
        <v>2838</v>
      </c>
      <c r="C475" t="s">
        <v>3397</v>
      </c>
      <c r="D475" t="s">
        <v>2848</v>
      </c>
    </row>
    <row r="476" spans="1:4" x14ac:dyDescent="0.25">
      <c r="A476" t="s">
        <v>3398</v>
      </c>
      <c r="B476" t="s">
        <v>2838</v>
      </c>
      <c r="C476" t="s">
        <v>3399</v>
      </c>
      <c r="D476" t="s">
        <v>1669</v>
      </c>
    </row>
    <row r="477" spans="1:4" x14ac:dyDescent="0.25">
      <c r="A477" t="s">
        <v>3400</v>
      </c>
      <c r="B477" t="s">
        <v>2838</v>
      </c>
      <c r="C477" t="s">
        <v>3401</v>
      </c>
      <c r="D477" t="s">
        <v>1852</v>
      </c>
    </row>
    <row r="478" spans="1:4" x14ac:dyDescent="0.25">
      <c r="A478" t="s">
        <v>3402</v>
      </c>
      <c r="B478" t="s">
        <v>2838</v>
      </c>
      <c r="C478" t="s">
        <v>3403</v>
      </c>
      <c r="D478" t="s">
        <v>1871</v>
      </c>
    </row>
    <row r="479" spans="1:4" x14ac:dyDescent="0.25">
      <c r="A479" t="s">
        <v>3404</v>
      </c>
      <c r="B479" t="s">
        <v>2838</v>
      </c>
      <c r="C479" t="s">
        <v>3405</v>
      </c>
      <c r="D479" t="s">
        <v>1934</v>
      </c>
    </row>
    <row r="480" spans="1:4" x14ac:dyDescent="0.25">
      <c r="A480" t="s">
        <v>3406</v>
      </c>
      <c r="B480" t="s">
        <v>2838</v>
      </c>
      <c r="C480" t="s">
        <v>3407</v>
      </c>
      <c r="D480" t="s">
        <v>1934</v>
      </c>
    </row>
    <row r="481" spans="1:4" x14ac:dyDescent="0.25">
      <c r="A481" t="s">
        <v>3408</v>
      </c>
      <c r="B481" t="s">
        <v>2838</v>
      </c>
      <c r="C481" t="s">
        <v>3409</v>
      </c>
      <c r="D481" t="s">
        <v>1995</v>
      </c>
    </row>
    <row r="482" spans="1:4" x14ac:dyDescent="0.25">
      <c r="A482" t="s">
        <v>3410</v>
      </c>
      <c r="B482" t="s">
        <v>2838</v>
      </c>
      <c r="C482" t="s">
        <v>3411</v>
      </c>
      <c r="D482" t="s">
        <v>2099</v>
      </c>
    </row>
    <row r="483" spans="1:4" x14ac:dyDescent="0.25">
      <c r="A483" t="s">
        <v>3412</v>
      </c>
      <c r="B483" t="s">
        <v>2838</v>
      </c>
      <c r="C483" t="s">
        <v>3413</v>
      </c>
      <c r="D483" t="s">
        <v>1934</v>
      </c>
    </row>
    <row r="484" spans="1:4" x14ac:dyDescent="0.25">
      <c r="A484" t="s">
        <v>3414</v>
      </c>
      <c r="B484" t="s">
        <v>2838</v>
      </c>
      <c r="C484" t="s">
        <v>3415</v>
      </c>
      <c r="D484" t="s">
        <v>2848</v>
      </c>
    </row>
    <row r="485" spans="1:4" x14ac:dyDescent="0.25">
      <c r="A485" t="s">
        <v>3416</v>
      </c>
      <c r="B485" t="s">
        <v>2838</v>
      </c>
      <c r="C485" t="s">
        <v>3415</v>
      </c>
      <c r="D485" t="s">
        <v>2848</v>
      </c>
    </row>
    <row r="486" spans="1:4" x14ac:dyDescent="0.25">
      <c r="A486" t="s">
        <v>3417</v>
      </c>
      <c r="B486" t="s">
        <v>2838</v>
      </c>
      <c r="C486" t="s">
        <v>3418</v>
      </c>
      <c r="D486" t="s">
        <v>2011</v>
      </c>
    </row>
    <row r="487" spans="1:4" x14ac:dyDescent="0.25">
      <c r="A487" t="s">
        <v>3419</v>
      </c>
      <c r="B487" t="s">
        <v>2838</v>
      </c>
      <c r="C487" t="s">
        <v>3420</v>
      </c>
      <c r="D487" t="s">
        <v>2011</v>
      </c>
    </row>
    <row r="488" spans="1:4" x14ac:dyDescent="0.25">
      <c r="A488" t="s">
        <v>3421</v>
      </c>
      <c r="B488" t="s">
        <v>2838</v>
      </c>
      <c r="C488" t="s">
        <v>3422</v>
      </c>
      <c r="D488" t="s">
        <v>1669</v>
      </c>
    </row>
    <row r="489" spans="1:4" x14ac:dyDescent="0.25">
      <c r="A489" t="s">
        <v>3423</v>
      </c>
      <c r="B489" t="s">
        <v>2838</v>
      </c>
      <c r="C489" t="s">
        <v>3424</v>
      </c>
      <c r="D489" t="s">
        <v>2011</v>
      </c>
    </row>
    <row r="490" spans="1:4" x14ac:dyDescent="0.25">
      <c r="A490" t="s">
        <v>3425</v>
      </c>
      <c r="B490" t="s">
        <v>2838</v>
      </c>
      <c r="C490" t="s">
        <v>3426</v>
      </c>
      <c r="D490" t="s">
        <v>1669</v>
      </c>
    </row>
    <row r="491" spans="1:4" x14ac:dyDescent="0.25">
      <c r="A491" t="s">
        <v>3427</v>
      </c>
      <c r="B491" t="s">
        <v>2838</v>
      </c>
      <c r="C491" t="s">
        <v>3428</v>
      </c>
      <c r="D491" t="s">
        <v>2848</v>
      </c>
    </row>
    <row r="492" spans="1:4" x14ac:dyDescent="0.25">
      <c r="A492" t="s">
        <v>3429</v>
      </c>
      <c r="B492" t="s">
        <v>2838</v>
      </c>
      <c r="C492" t="s">
        <v>3430</v>
      </c>
      <c r="D492" t="s">
        <v>2848</v>
      </c>
    </row>
    <row r="493" spans="1:4" x14ac:dyDescent="0.25">
      <c r="A493" t="s">
        <v>3431</v>
      </c>
      <c r="B493" t="s">
        <v>2838</v>
      </c>
      <c r="C493" t="s">
        <v>3432</v>
      </c>
      <c r="D493" t="s">
        <v>2848</v>
      </c>
    </row>
    <row r="494" spans="1:4" x14ac:dyDescent="0.25">
      <c r="A494" t="s">
        <v>3433</v>
      </c>
      <c r="B494" t="s">
        <v>2838</v>
      </c>
      <c r="C494" t="s">
        <v>3434</v>
      </c>
      <c r="D494" t="s">
        <v>2848</v>
      </c>
    </row>
    <row r="495" spans="1:4" x14ac:dyDescent="0.25">
      <c r="A495" t="s">
        <v>3435</v>
      </c>
      <c r="B495" t="s">
        <v>2838</v>
      </c>
      <c r="C495" t="s">
        <v>3436</v>
      </c>
      <c r="D495" t="s">
        <v>1977</v>
      </c>
    </row>
    <row r="496" spans="1:4" x14ac:dyDescent="0.25">
      <c r="A496" t="s">
        <v>3437</v>
      </c>
      <c r="B496" t="s">
        <v>2838</v>
      </c>
      <c r="C496" t="s">
        <v>3438</v>
      </c>
      <c r="D496" t="s">
        <v>2848</v>
      </c>
    </row>
    <row r="497" spans="1:4" x14ac:dyDescent="0.25">
      <c r="A497" t="s">
        <v>3439</v>
      </c>
      <c r="B497" t="s">
        <v>2838</v>
      </c>
      <c r="C497" t="s">
        <v>3440</v>
      </c>
      <c r="D497" t="s">
        <v>1934</v>
      </c>
    </row>
    <row r="498" spans="1:4" x14ac:dyDescent="0.25">
      <c r="A498" t="s">
        <v>3441</v>
      </c>
      <c r="B498" t="s">
        <v>2838</v>
      </c>
      <c r="C498" t="s">
        <v>3442</v>
      </c>
      <c r="D498" t="s">
        <v>1669</v>
      </c>
    </row>
    <row r="499" spans="1:4" x14ac:dyDescent="0.25">
      <c r="A499" t="s">
        <v>3443</v>
      </c>
      <c r="B499" t="s">
        <v>2838</v>
      </c>
      <c r="C499" t="s">
        <v>3444</v>
      </c>
      <c r="D499" t="s">
        <v>2848</v>
      </c>
    </row>
    <row r="500" spans="1:4" x14ac:dyDescent="0.25">
      <c r="A500" t="s">
        <v>3445</v>
      </c>
      <c r="B500" t="s">
        <v>2838</v>
      </c>
      <c r="C500" t="s">
        <v>3446</v>
      </c>
      <c r="D500" t="s">
        <v>2848</v>
      </c>
    </row>
    <row r="501" spans="1:4" x14ac:dyDescent="0.25">
      <c r="A501" t="s">
        <v>3447</v>
      </c>
      <c r="B501" t="s">
        <v>2838</v>
      </c>
      <c r="C501" t="s">
        <v>3448</v>
      </c>
      <c r="D501" t="s">
        <v>2848</v>
      </c>
    </row>
    <row r="502" spans="1:4" x14ac:dyDescent="0.25">
      <c r="A502" t="s">
        <v>3449</v>
      </c>
      <c r="B502" t="s">
        <v>2838</v>
      </c>
      <c r="C502" t="s">
        <v>3450</v>
      </c>
      <c r="D502" t="s">
        <v>2848</v>
      </c>
    </row>
    <row r="503" spans="1:4" x14ac:dyDescent="0.25">
      <c r="A503" t="s">
        <v>3451</v>
      </c>
      <c r="B503" t="s">
        <v>2838</v>
      </c>
      <c r="C503" t="s">
        <v>3452</v>
      </c>
      <c r="D503" t="s">
        <v>2848</v>
      </c>
    </row>
    <row r="504" spans="1:4" x14ac:dyDescent="0.25">
      <c r="A504" t="s">
        <v>3453</v>
      </c>
      <c r="B504" t="s">
        <v>2838</v>
      </c>
      <c r="C504" t="s">
        <v>3454</v>
      </c>
      <c r="D504" t="s">
        <v>1669</v>
      </c>
    </row>
    <row r="505" spans="1:4" x14ac:dyDescent="0.25">
      <c r="A505" t="s">
        <v>3455</v>
      </c>
      <c r="B505" t="s">
        <v>2838</v>
      </c>
      <c r="C505" t="s">
        <v>3456</v>
      </c>
      <c r="D505" t="s">
        <v>2848</v>
      </c>
    </row>
    <row r="506" spans="1:4" x14ac:dyDescent="0.25">
      <c r="A506" t="s">
        <v>3457</v>
      </c>
      <c r="B506" t="s">
        <v>2838</v>
      </c>
      <c r="C506" t="s">
        <v>3458</v>
      </c>
      <c r="D506" t="s">
        <v>2099</v>
      </c>
    </row>
    <row r="507" spans="1:4" x14ac:dyDescent="0.25">
      <c r="A507" t="s">
        <v>3459</v>
      </c>
      <c r="B507" t="s">
        <v>2838</v>
      </c>
      <c r="C507" t="s">
        <v>3460</v>
      </c>
      <c r="D507" t="s">
        <v>1669</v>
      </c>
    </row>
    <row r="508" spans="1:4" x14ac:dyDescent="0.25">
      <c r="A508" t="s">
        <v>3461</v>
      </c>
      <c r="B508" t="s">
        <v>2838</v>
      </c>
      <c r="C508" t="s">
        <v>3462</v>
      </c>
      <c r="D508" t="s">
        <v>2011</v>
      </c>
    </row>
    <row r="509" spans="1:4" x14ac:dyDescent="0.25">
      <c r="A509" t="s">
        <v>3463</v>
      </c>
      <c r="B509" t="s">
        <v>2838</v>
      </c>
      <c r="C509" t="s">
        <v>3464</v>
      </c>
      <c r="D509" t="s">
        <v>1849</v>
      </c>
    </row>
    <row r="510" spans="1:4" x14ac:dyDescent="0.25">
      <c r="A510" t="s">
        <v>3465</v>
      </c>
      <c r="B510" t="s">
        <v>2838</v>
      </c>
      <c r="C510" t="s">
        <v>3466</v>
      </c>
      <c r="D510" t="s">
        <v>2848</v>
      </c>
    </row>
    <row r="511" spans="1:4" x14ac:dyDescent="0.25">
      <c r="A511" t="s">
        <v>3467</v>
      </c>
      <c r="B511" t="s">
        <v>2838</v>
      </c>
      <c r="C511" t="s">
        <v>3468</v>
      </c>
      <c r="D511" t="s">
        <v>2848</v>
      </c>
    </row>
    <row r="512" spans="1:4" x14ac:dyDescent="0.25">
      <c r="A512" t="s">
        <v>3469</v>
      </c>
      <c r="B512" t="s">
        <v>2838</v>
      </c>
      <c r="C512" t="s">
        <v>3470</v>
      </c>
      <c r="D512" t="s">
        <v>3471</v>
      </c>
    </row>
    <row r="513" spans="1:4" x14ac:dyDescent="0.25">
      <c r="A513" t="s">
        <v>3472</v>
      </c>
      <c r="B513" t="s">
        <v>2838</v>
      </c>
      <c r="C513" t="s">
        <v>3473</v>
      </c>
      <c r="D513" t="s">
        <v>1669</v>
      </c>
    </row>
    <row r="514" spans="1:4" x14ac:dyDescent="0.25">
      <c r="A514" t="s">
        <v>3474</v>
      </c>
      <c r="B514" t="s">
        <v>2838</v>
      </c>
      <c r="C514" t="s">
        <v>3475</v>
      </c>
      <c r="D514" t="s">
        <v>1849</v>
      </c>
    </row>
    <row r="515" spans="1:4" x14ac:dyDescent="0.25">
      <c r="A515" t="s">
        <v>3476</v>
      </c>
      <c r="B515" t="s">
        <v>2838</v>
      </c>
      <c r="C515" t="s">
        <v>3477</v>
      </c>
      <c r="D515" t="s">
        <v>2099</v>
      </c>
    </row>
    <row r="516" spans="1:4" x14ac:dyDescent="0.25">
      <c r="A516" t="s">
        <v>3478</v>
      </c>
      <c r="B516" t="s">
        <v>2838</v>
      </c>
      <c r="C516" t="s">
        <v>3479</v>
      </c>
      <c r="D516" t="s">
        <v>2099</v>
      </c>
    </row>
    <row r="517" spans="1:4" x14ac:dyDescent="0.25">
      <c r="A517" t="s">
        <v>3480</v>
      </c>
      <c r="B517" t="s">
        <v>2838</v>
      </c>
      <c r="C517" t="s">
        <v>3481</v>
      </c>
      <c r="D517" t="s">
        <v>1806</v>
      </c>
    </row>
    <row r="518" spans="1:4" x14ac:dyDescent="0.25">
      <c r="A518" t="s">
        <v>3482</v>
      </c>
      <c r="B518" t="s">
        <v>2838</v>
      </c>
      <c r="C518" t="s">
        <v>3483</v>
      </c>
      <c r="D518" t="s">
        <v>1934</v>
      </c>
    </row>
    <row r="519" spans="1:4" x14ac:dyDescent="0.25">
      <c r="A519" t="s">
        <v>3484</v>
      </c>
      <c r="B519" t="s">
        <v>2838</v>
      </c>
      <c r="C519" t="s">
        <v>3485</v>
      </c>
      <c r="D519" t="s">
        <v>2011</v>
      </c>
    </row>
    <row r="520" spans="1:4" x14ac:dyDescent="0.25">
      <c r="A520" t="s">
        <v>3486</v>
      </c>
      <c r="B520" t="s">
        <v>2838</v>
      </c>
      <c r="C520" t="s">
        <v>3487</v>
      </c>
      <c r="D520" t="s">
        <v>2011</v>
      </c>
    </row>
    <row r="521" spans="1:4" x14ac:dyDescent="0.25">
      <c r="A521" t="s">
        <v>3488</v>
      </c>
      <c r="B521" t="s">
        <v>2838</v>
      </c>
      <c r="C521" t="s">
        <v>3489</v>
      </c>
      <c r="D521" t="s">
        <v>2011</v>
      </c>
    </row>
    <row r="522" spans="1:4" x14ac:dyDescent="0.25">
      <c r="A522" t="s">
        <v>3490</v>
      </c>
      <c r="B522" t="s">
        <v>2838</v>
      </c>
      <c r="C522" t="s">
        <v>3491</v>
      </c>
      <c r="D522" t="s">
        <v>1852</v>
      </c>
    </row>
    <row r="523" spans="1:4" x14ac:dyDescent="0.25">
      <c r="A523" t="s">
        <v>3492</v>
      </c>
      <c r="B523" t="s">
        <v>2838</v>
      </c>
      <c r="C523" t="s">
        <v>3493</v>
      </c>
      <c r="D523" t="s">
        <v>1849</v>
      </c>
    </row>
    <row r="524" spans="1:4" x14ac:dyDescent="0.25">
      <c r="A524" t="s">
        <v>3494</v>
      </c>
      <c r="B524" t="s">
        <v>2838</v>
      </c>
      <c r="C524" t="s">
        <v>3495</v>
      </c>
      <c r="D524" t="s">
        <v>1806</v>
      </c>
    </row>
    <row r="525" spans="1:4" x14ac:dyDescent="0.25">
      <c r="A525" t="s">
        <v>3496</v>
      </c>
      <c r="B525" t="s">
        <v>2838</v>
      </c>
      <c r="C525" t="s">
        <v>3497</v>
      </c>
      <c r="D525" t="s">
        <v>2011</v>
      </c>
    </row>
    <row r="526" spans="1:4" x14ac:dyDescent="0.25">
      <c r="A526" t="s">
        <v>3498</v>
      </c>
      <c r="B526" t="s">
        <v>2838</v>
      </c>
      <c r="C526" t="s">
        <v>3497</v>
      </c>
      <c r="D526" t="s">
        <v>2011</v>
      </c>
    </row>
    <row r="527" spans="1:4" x14ac:dyDescent="0.25">
      <c r="A527" t="s">
        <v>3499</v>
      </c>
      <c r="B527" t="s">
        <v>2838</v>
      </c>
      <c r="C527" t="s">
        <v>3500</v>
      </c>
      <c r="D527" t="s">
        <v>1669</v>
      </c>
    </row>
    <row r="528" spans="1:4" x14ac:dyDescent="0.25">
      <c r="A528" t="s">
        <v>3501</v>
      </c>
      <c r="B528" t="s">
        <v>2838</v>
      </c>
      <c r="C528" t="s">
        <v>3502</v>
      </c>
      <c r="D528" t="s">
        <v>2848</v>
      </c>
    </row>
    <row r="529" spans="1:4" x14ac:dyDescent="0.25">
      <c r="A529" t="s">
        <v>3503</v>
      </c>
      <c r="B529" t="s">
        <v>2838</v>
      </c>
      <c r="C529" t="s">
        <v>3504</v>
      </c>
      <c r="D529" t="s">
        <v>2031</v>
      </c>
    </row>
    <row r="530" spans="1:4" x14ac:dyDescent="0.25">
      <c r="A530" t="s">
        <v>3505</v>
      </c>
      <c r="B530" t="s">
        <v>2838</v>
      </c>
      <c r="C530" t="s">
        <v>3506</v>
      </c>
      <c r="D530" t="s">
        <v>1977</v>
      </c>
    </row>
    <row r="531" spans="1:4" x14ac:dyDescent="0.25">
      <c r="A531" t="s">
        <v>3507</v>
      </c>
      <c r="B531" t="s">
        <v>2838</v>
      </c>
      <c r="C531" t="s">
        <v>3508</v>
      </c>
      <c r="D531" t="s">
        <v>1669</v>
      </c>
    </row>
    <row r="532" spans="1:4" x14ac:dyDescent="0.25">
      <c r="A532" t="s">
        <v>3509</v>
      </c>
      <c r="B532" t="s">
        <v>2838</v>
      </c>
      <c r="C532" t="s">
        <v>3510</v>
      </c>
      <c r="D532" t="s">
        <v>2011</v>
      </c>
    </row>
    <row r="533" spans="1:4" x14ac:dyDescent="0.25">
      <c r="A533" t="s">
        <v>3511</v>
      </c>
      <c r="B533" t="s">
        <v>2838</v>
      </c>
      <c r="C533" t="s">
        <v>3512</v>
      </c>
      <c r="D533" t="s">
        <v>1806</v>
      </c>
    </row>
    <row r="534" spans="1:4" x14ac:dyDescent="0.25">
      <c r="A534" t="s">
        <v>3513</v>
      </c>
      <c r="B534" t="s">
        <v>2838</v>
      </c>
      <c r="C534" t="s">
        <v>3514</v>
      </c>
      <c r="D534" t="s">
        <v>1871</v>
      </c>
    </row>
    <row r="535" spans="1:4" x14ac:dyDescent="0.25">
      <c r="A535" t="s">
        <v>3515</v>
      </c>
      <c r="B535" t="s">
        <v>2838</v>
      </c>
      <c r="C535" t="s">
        <v>3516</v>
      </c>
      <c r="D535" t="s">
        <v>1871</v>
      </c>
    </row>
    <row r="536" spans="1:4" x14ac:dyDescent="0.25">
      <c r="A536" t="s">
        <v>3517</v>
      </c>
      <c r="B536" t="s">
        <v>2838</v>
      </c>
      <c r="C536" t="s">
        <v>3518</v>
      </c>
      <c r="D536" t="s">
        <v>1806</v>
      </c>
    </row>
    <row r="537" spans="1:4" x14ac:dyDescent="0.25">
      <c r="A537" t="s">
        <v>3519</v>
      </c>
      <c r="B537" t="s">
        <v>2838</v>
      </c>
      <c r="C537" t="s">
        <v>3520</v>
      </c>
      <c r="D537" t="s">
        <v>1852</v>
      </c>
    </row>
    <row r="538" spans="1:4" x14ac:dyDescent="0.25">
      <c r="A538" t="s">
        <v>3521</v>
      </c>
      <c r="B538" t="s">
        <v>2838</v>
      </c>
      <c r="C538" t="s">
        <v>3520</v>
      </c>
      <c r="D538" t="s">
        <v>1852</v>
      </c>
    </row>
    <row r="539" spans="1:4" x14ac:dyDescent="0.25">
      <c r="A539" t="s">
        <v>3522</v>
      </c>
      <c r="B539" t="s">
        <v>2838</v>
      </c>
      <c r="C539" t="s">
        <v>3523</v>
      </c>
      <c r="D539" t="s">
        <v>2848</v>
      </c>
    </row>
    <row r="540" spans="1:4" x14ac:dyDescent="0.25">
      <c r="A540" t="s">
        <v>3524</v>
      </c>
      <c r="B540" t="s">
        <v>2838</v>
      </c>
      <c r="C540" t="s">
        <v>3525</v>
      </c>
      <c r="D540" t="s">
        <v>1669</v>
      </c>
    </row>
    <row r="541" spans="1:4" x14ac:dyDescent="0.25">
      <c r="A541" t="s">
        <v>3526</v>
      </c>
      <c r="B541" t="s">
        <v>2838</v>
      </c>
      <c r="C541" t="s">
        <v>3525</v>
      </c>
      <c r="D541" t="s">
        <v>1669</v>
      </c>
    </row>
    <row r="542" spans="1:4" x14ac:dyDescent="0.25">
      <c r="A542" t="s">
        <v>3527</v>
      </c>
      <c r="B542" t="s">
        <v>2838</v>
      </c>
      <c r="C542" t="s">
        <v>3525</v>
      </c>
      <c r="D542" t="s">
        <v>1669</v>
      </c>
    </row>
    <row r="543" spans="1:4" x14ac:dyDescent="0.25">
      <c r="A543" t="s">
        <v>3528</v>
      </c>
      <c r="B543" t="s">
        <v>2838</v>
      </c>
      <c r="C543" t="s">
        <v>3529</v>
      </c>
      <c r="D543" t="s">
        <v>1871</v>
      </c>
    </row>
    <row r="544" spans="1:4" x14ac:dyDescent="0.25">
      <c r="A544" t="s">
        <v>3530</v>
      </c>
      <c r="B544" t="s">
        <v>2838</v>
      </c>
      <c r="C544" t="s">
        <v>3531</v>
      </c>
      <c r="D544" t="s">
        <v>1669</v>
      </c>
    </row>
    <row r="545" spans="1:4" x14ac:dyDescent="0.25">
      <c r="A545" t="s">
        <v>3532</v>
      </c>
      <c r="B545" t="s">
        <v>2838</v>
      </c>
      <c r="C545" t="s">
        <v>3533</v>
      </c>
      <c r="D545" t="s">
        <v>2848</v>
      </c>
    </row>
    <row r="546" spans="1:4" x14ac:dyDescent="0.25">
      <c r="A546" t="s">
        <v>3534</v>
      </c>
      <c r="B546" t="s">
        <v>2838</v>
      </c>
      <c r="C546" t="s">
        <v>3535</v>
      </c>
      <c r="D546" t="s">
        <v>1669</v>
      </c>
    </row>
    <row r="547" spans="1:4" x14ac:dyDescent="0.25">
      <c r="A547" t="s">
        <v>3536</v>
      </c>
      <c r="B547" t="s">
        <v>2838</v>
      </c>
      <c r="C547" t="s">
        <v>3537</v>
      </c>
      <c r="D547" t="s">
        <v>1934</v>
      </c>
    </row>
    <row r="548" spans="1:4" x14ac:dyDescent="0.25">
      <c r="A548" t="s">
        <v>3538</v>
      </c>
      <c r="B548" t="s">
        <v>2838</v>
      </c>
      <c r="C548" t="s">
        <v>3539</v>
      </c>
      <c r="D548" t="s">
        <v>1871</v>
      </c>
    </row>
    <row r="549" spans="1:4" x14ac:dyDescent="0.25">
      <c r="A549" t="s">
        <v>3540</v>
      </c>
      <c r="B549" t="s">
        <v>2838</v>
      </c>
      <c r="C549" t="s">
        <v>3541</v>
      </c>
      <c r="D549" t="s">
        <v>1871</v>
      </c>
    </row>
    <row r="550" spans="1:4" x14ac:dyDescent="0.25">
      <c r="A550" t="s">
        <v>3542</v>
      </c>
      <c r="B550" t="s">
        <v>2838</v>
      </c>
      <c r="C550" t="s">
        <v>3543</v>
      </c>
      <c r="D550" t="s">
        <v>1871</v>
      </c>
    </row>
    <row r="551" spans="1:4" x14ac:dyDescent="0.25">
      <c r="A551" t="s">
        <v>3544</v>
      </c>
      <c r="B551" t="s">
        <v>2838</v>
      </c>
      <c r="C551" t="s">
        <v>3545</v>
      </c>
      <c r="D551" t="s">
        <v>1871</v>
      </c>
    </row>
    <row r="552" spans="1:4" x14ac:dyDescent="0.25">
      <c r="A552" t="s">
        <v>3546</v>
      </c>
      <c r="B552" t="s">
        <v>2838</v>
      </c>
      <c r="C552" t="s">
        <v>3547</v>
      </c>
      <c r="D552" t="s">
        <v>2848</v>
      </c>
    </row>
    <row r="553" spans="1:4" x14ac:dyDescent="0.25">
      <c r="A553" t="s">
        <v>3548</v>
      </c>
      <c r="B553" t="s">
        <v>2838</v>
      </c>
      <c r="C553" t="s">
        <v>3549</v>
      </c>
      <c r="D553" t="s">
        <v>1871</v>
      </c>
    </row>
    <row r="554" spans="1:4" x14ac:dyDescent="0.25">
      <c r="A554" t="s">
        <v>3550</v>
      </c>
      <c r="B554" t="s">
        <v>2838</v>
      </c>
      <c r="C554" t="s">
        <v>3551</v>
      </c>
      <c r="D554" t="s">
        <v>1806</v>
      </c>
    </row>
    <row r="555" spans="1:4" x14ac:dyDescent="0.25">
      <c r="A555" t="s">
        <v>3552</v>
      </c>
      <c r="B555" t="s">
        <v>2838</v>
      </c>
      <c r="C555" t="s">
        <v>3553</v>
      </c>
      <c r="D555" t="s">
        <v>1669</v>
      </c>
    </row>
    <row r="556" spans="1:4" x14ac:dyDescent="0.25">
      <c r="A556" t="s">
        <v>3554</v>
      </c>
      <c r="B556" t="s">
        <v>2838</v>
      </c>
      <c r="C556" t="s">
        <v>3555</v>
      </c>
      <c r="D556" t="s">
        <v>1669</v>
      </c>
    </row>
    <row r="557" spans="1:4" x14ac:dyDescent="0.25">
      <c r="A557" t="s">
        <v>3556</v>
      </c>
      <c r="B557" t="s">
        <v>2838</v>
      </c>
      <c r="C557" t="s">
        <v>3557</v>
      </c>
      <c r="D557" t="s">
        <v>1669</v>
      </c>
    </row>
    <row r="558" spans="1:4" x14ac:dyDescent="0.25">
      <c r="A558" t="s">
        <v>3558</v>
      </c>
      <c r="B558" t="s">
        <v>2838</v>
      </c>
      <c r="C558" t="s">
        <v>3559</v>
      </c>
      <c r="D558" t="s">
        <v>1669</v>
      </c>
    </row>
    <row r="559" spans="1:4" x14ac:dyDescent="0.25">
      <c r="A559" t="s">
        <v>3560</v>
      </c>
      <c r="B559" t="s">
        <v>2838</v>
      </c>
      <c r="C559" t="s">
        <v>3561</v>
      </c>
      <c r="D559" t="s">
        <v>1669</v>
      </c>
    </row>
    <row r="560" spans="1:4" x14ac:dyDescent="0.25">
      <c r="A560" t="s">
        <v>3562</v>
      </c>
      <c r="B560" t="s">
        <v>2838</v>
      </c>
      <c r="C560" t="s">
        <v>3563</v>
      </c>
      <c r="D560" t="s">
        <v>2978</v>
      </c>
    </row>
    <row r="561" spans="1:4" x14ac:dyDescent="0.25">
      <c r="A561" t="s">
        <v>3564</v>
      </c>
      <c r="B561" t="s">
        <v>2838</v>
      </c>
      <c r="C561" t="s">
        <v>3565</v>
      </c>
      <c r="D561" t="s">
        <v>2848</v>
      </c>
    </row>
    <row r="562" spans="1:4" x14ac:dyDescent="0.25">
      <c r="A562" t="s">
        <v>3566</v>
      </c>
      <c r="B562" t="s">
        <v>2838</v>
      </c>
      <c r="C562" t="s">
        <v>3567</v>
      </c>
      <c r="D562" t="s">
        <v>1995</v>
      </c>
    </row>
    <row r="563" spans="1:4" x14ac:dyDescent="0.25">
      <c r="A563" t="s">
        <v>3568</v>
      </c>
      <c r="B563" t="s">
        <v>2838</v>
      </c>
      <c r="C563" t="s">
        <v>3569</v>
      </c>
      <c r="D563" t="s">
        <v>1934</v>
      </c>
    </row>
    <row r="564" spans="1:4" x14ac:dyDescent="0.25">
      <c r="A564" t="s">
        <v>3570</v>
      </c>
      <c r="B564" t="s">
        <v>2838</v>
      </c>
      <c r="C564" t="s">
        <v>3571</v>
      </c>
      <c r="D564" t="s">
        <v>1849</v>
      </c>
    </row>
    <row r="565" spans="1:4" x14ac:dyDescent="0.25">
      <c r="A565" t="s">
        <v>3572</v>
      </c>
      <c r="B565" t="s">
        <v>2838</v>
      </c>
      <c r="C565" t="s">
        <v>3573</v>
      </c>
      <c r="D565" t="s">
        <v>1801</v>
      </c>
    </row>
    <row r="566" spans="1:4" x14ac:dyDescent="0.25">
      <c r="A566" t="s">
        <v>3574</v>
      </c>
      <c r="B566" t="s">
        <v>2838</v>
      </c>
      <c r="C566" t="s">
        <v>3575</v>
      </c>
      <c r="D566" t="s">
        <v>2011</v>
      </c>
    </row>
    <row r="567" spans="1:4" x14ac:dyDescent="0.25">
      <c r="A567" t="s">
        <v>3576</v>
      </c>
      <c r="B567" t="s">
        <v>2838</v>
      </c>
      <c r="C567" t="s">
        <v>3577</v>
      </c>
      <c r="D567" t="s">
        <v>1871</v>
      </c>
    </row>
    <row r="568" spans="1:4" x14ac:dyDescent="0.25">
      <c r="A568" t="s">
        <v>3578</v>
      </c>
      <c r="B568" t="s">
        <v>2838</v>
      </c>
      <c r="C568" t="s">
        <v>3579</v>
      </c>
      <c r="D568" t="s">
        <v>1871</v>
      </c>
    </row>
    <row r="569" spans="1:4" x14ac:dyDescent="0.25">
      <c r="A569" t="s">
        <v>3580</v>
      </c>
      <c r="B569" t="s">
        <v>2838</v>
      </c>
      <c r="C569" t="s">
        <v>3579</v>
      </c>
      <c r="D569" t="s">
        <v>1871</v>
      </c>
    </row>
    <row r="570" spans="1:4" x14ac:dyDescent="0.25">
      <c r="A570" t="s">
        <v>3581</v>
      </c>
      <c r="B570" t="s">
        <v>2838</v>
      </c>
      <c r="C570" t="s">
        <v>3582</v>
      </c>
      <c r="D570" t="s">
        <v>1849</v>
      </c>
    </row>
    <row r="571" spans="1:4" x14ac:dyDescent="0.25">
      <c r="A571" t="s">
        <v>3583</v>
      </c>
      <c r="B571" t="s">
        <v>2838</v>
      </c>
      <c r="C571" t="s">
        <v>3584</v>
      </c>
      <c r="D571" t="s">
        <v>1871</v>
      </c>
    </row>
    <row r="572" spans="1:4" x14ac:dyDescent="0.25">
      <c r="A572" t="s">
        <v>3585</v>
      </c>
      <c r="B572" t="s">
        <v>2838</v>
      </c>
      <c r="C572" t="s">
        <v>3586</v>
      </c>
      <c r="D572" t="s">
        <v>1871</v>
      </c>
    </row>
    <row r="573" spans="1:4" x14ac:dyDescent="0.25">
      <c r="A573" t="s">
        <v>3587</v>
      </c>
      <c r="B573" t="s">
        <v>2838</v>
      </c>
      <c r="C573" t="s">
        <v>3588</v>
      </c>
      <c r="D573" t="s">
        <v>2099</v>
      </c>
    </row>
    <row r="574" spans="1:4" x14ac:dyDescent="0.25">
      <c r="A574" t="s">
        <v>3589</v>
      </c>
      <c r="B574" t="s">
        <v>2838</v>
      </c>
      <c r="C574" t="s">
        <v>3590</v>
      </c>
      <c r="D574" t="s">
        <v>2099</v>
      </c>
    </row>
    <row r="575" spans="1:4" x14ac:dyDescent="0.25">
      <c r="A575" t="s">
        <v>3591</v>
      </c>
      <c r="B575" t="s">
        <v>2838</v>
      </c>
      <c r="C575" t="s">
        <v>3592</v>
      </c>
      <c r="D575" t="s">
        <v>2099</v>
      </c>
    </row>
    <row r="576" spans="1:4" x14ac:dyDescent="0.25">
      <c r="A576" t="s">
        <v>3593</v>
      </c>
      <c r="B576" t="s">
        <v>2838</v>
      </c>
      <c r="C576" t="s">
        <v>3594</v>
      </c>
      <c r="D576" t="s">
        <v>2848</v>
      </c>
    </row>
    <row r="577" spans="1:4" x14ac:dyDescent="0.25">
      <c r="A577" t="s">
        <v>3595</v>
      </c>
      <c r="B577" t="s">
        <v>2838</v>
      </c>
      <c r="C577" t="s">
        <v>3596</v>
      </c>
      <c r="D577" t="s">
        <v>2099</v>
      </c>
    </row>
    <row r="578" spans="1:4" x14ac:dyDescent="0.25">
      <c r="A578" t="s">
        <v>3597</v>
      </c>
      <c r="B578" t="s">
        <v>2838</v>
      </c>
      <c r="C578" t="s">
        <v>3598</v>
      </c>
      <c r="D578" t="s">
        <v>2848</v>
      </c>
    </row>
    <row r="579" spans="1:4" x14ac:dyDescent="0.25">
      <c r="A579" t="s">
        <v>3599</v>
      </c>
      <c r="B579" t="s">
        <v>2838</v>
      </c>
      <c r="C579" t="s">
        <v>3600</v>
      </c>
      <c r="D579" t="s">
        <v>2848</v>
      </c>
    </row>
    <row r="580" spans="1:4" x14ac:dyDescent="0.25">
      <c r="A580" t="s">
        <v>3601</v>
      </c>
      <c r="B580" t="s">
        <v>2838</v>
      </c>
      <c r="C580" t="s">
        <v>3602</v>
      </c>
      <c r="D580" t="s">
        <v>2848</v>
      </c>
    </row>
    <row r="581" spans="1:4" x14ac:dyDescent="0.25">
      <c r="A581" t="s">
        <v>3603</v>
      </c>
      <c r="B581" t="s">
        <v>2838</v>
      </c>
      <c r="C581" t="s">
        <v>3604</v>
      </c>
      <c r="D581" t="s">
        <v>2848</v>
      </c>
    </row>
    <row r="582" spans="1:4" x14ac:dyDescent="0.25">
      <c r="A582" t="s">
        <v>3605</v>
      </c>
      <c r="B582" t="s">
        <v>2838</v>
      </c>
      <c r="C582" t="s">
        <v>3606</v>
      </c>
      <c r="D582" t="s">
        <v>2848</v>
      </c>
    </row>
    <row r="583" spans="1:4" x14ac:dyDescent="0.25">
      <c r="A583" t="s">
        <v>3607</v>
      </c>
      <c r="B583" t="s">
        <v>2838</v>
      </c>
      <c r="C583" t="s">
        <v>3608</v>
      </c>
      <c r="D583" t="s">
        <v>2848</v>
      </c>
    </row>
    <row r="584" spans="1:4" x14ac:dyDescent="0.25">
      <c r="A584" t="s">
        <v>3609</v>
      </c>
      <c r="B584" t="s">
        <v>2838</v>
      </c>
      <c r="C584" t="s">
        <v>3610</v>
      </c>
      <c r="D584" t="s">
        <v>1806</v>
      </c>
    </row>
    <row r="585" spans="1:4" x14ac:dyDescent="0.25">
      <c r="A585" t="s">
        <v>3611</v>
      </c>
      <c r="B585" t="s">
        <v>2838</v>
      </c>
      <c r="C585" t="s">
        <v>3612</v>
      </c>
      <c r="D585" t="s">
        <v>2099</v>
      </c>
    </row>
    <row r="586" spans="1:4" x14ac:dyDescent="0.25">
      <c r="A586" t="s">
        <v>3613</v>
      </c>
      <c r="B586" t="s">
        <v>2838</v>
      </c>
      <c r="C586" t="s">
        <v>3614</v>
      </c>
      <c r="D586" t="s">
        <v>1669</v>
      </c>
    </row>
    <row r="587" spans="1:4" x14ac:dyDescent="0.25">
      <c r="A587" t="s">
        <v>3615</v>
      </c>
      <c r="B587" t="s">
        <v>2838</v>
      </c>
      <c r="C587" t="s">
        <v>3616</v>
      </c>
      <c r="D587" t="s">
        <v>1669</v>
      </c>
    </row>
    <row r="588" spans="1:4" x14ac:dyDescent="0.25">
      <c r="A588" t="s">
        <v>3617</v>
      </c>
      <c r="B588" t="s">
        <v>2838</v>
      </c>
      <c r="C588" t="s">
        <v>3618</v>
      </c>
      <c r="D588" t="s">
        <v>1801</v>
      </c>
    </row>
    <row r="589" spans="1:4" x14ac:dyDescent="0.25">
      <c r="A589" t="s">
        <v>3619</v>
      </c>
      <c r="B589" t="s">
        <v>2838</v>
      </c>
      <c r="C589" t="s">
        <v>3620</v>
      </c>
      <c r="D589" t="s">
        <v>1967</v>
      </c>
    </row>
    <row r="590" spans="1:4" x14ac:dyDescent="0.25">
      <c r="A590" t="s">
        <v>3621</v>
      </c>
      <c r="B590" t="s">
        <v>2838</v>
      </c>
      <c r="C590" t="s">
        <v>3622</v>
      </c>
      <c r="D590" t="s">
        <v>1849</v>
      </c>
    </row>
    <row r="591" spans="1:4" x14ac:dyDescent="0.25">
      <c r="A591" t="s">
        <v>3623</v>
      </c>
      <c r="B591" t="s">
        <v>2838</v>
      </c>
      <c r="C591" t="s">
        <v>3624</v>
      </c>
      <c r="D591" t="s">
        <v>1669</v>
      </c>
    </row>
    <row r="592" spans="1:4" x14ac:dyDescent="0.25">
      <c r="A592" t="s">
        <v>3625</v>
      </c>
      <c r="B592" t="s">
        <v>2838</v>
      </c>
      <c r="C592" t="s">
        <v>3626</v>
      </c>
      <c r="D592" t="s">
        <v>1669</v>
      </c>
    </row>
    <row r="593" spans="1:4" x14ac:dyDescent="0.25">
      <c r="A593" t="s">
        <v>3627</v>
      </c>
      <c r="B593" t="s">
        <v>2838</v>
      </c>
      <c r="C593" t="s">
        <v>3628</v>
      </c>
      <c r="D593" t="s">
        <v>2848</v>
      </c>
    </row>
    <row r="594" spans="1:4" x14ac:dyDescent="0.25">
      <c r="A594" t="s">
        <v>3629</v>
      </c>
      <c r="B594" t="s">
        <v>2838</v>
      </c>
      <c r="C594" t="s">
        <v>3630</v>
      </c>
      <c r="D594" t="s">
        <v>2144</v>
      </c>
    </row>
    <row r="595" spans="1:4" x14ac:dyDescent="0.25">
      <c r="A595" t="s">
        <v>3631</v>
      </c>
      <c r="B595" t="s">
        <v>2838</v>
      </c>
      <c r="C595" t="s">
        <v>3632</v>
      </c>
      <c r="D595" t="s">
        <v>1669</v>
      </c>
    </row>
    <row r="596" spans="1:4" x14ac:dyDescent="0.25">
      <c r="A596" t="s">
        <v>3633</v>
      </c>
      <c r="B596" t="s">
        <v>2838</v>
      </c>
      <c r="C596" t="s">
        <v>3634</v>
      </c>
      <c r="D596" t="s">
        <v>1871</v>
      </c>
    </row>
    <row r="597" spans="1:4" x14ac:dyDescent="0.25">
      <c r="A597" t="s">
        <v>3635</v>
      </c>
      <c r="B597" t="s">
        <v>2838</v>
      </c>
      <c r="C597" t="s">
        <v>3636</v>
      </c>
      <c r="D597" t="s">
        <v>2848</v>
      </c>
    </row>
    <row r="598" spans="1:4" x14ac:dyDescent="0.25">
      <c r="A598" t="s">
        <v>3637</v>
      </c>
      <c r="B598" t="s">
        <v>2838</v>
      </c>
      <c r="C598" t="s">
        <v>3638</v>
      </c>
      <c r="D598" t="s">
        <v>1669</v>
      </c>
    </row>
    <row r="599" spans="1:4" x14ac:dyDescent="0.25">
      <c r="A599" t="s">
        <v>3639</v>
      </c>
      <c r="B599" t="s">
        <v>2838</v>
      </c>
      <c r="C599" t="s">
        <v>3640</v>
      </c>
      <c r="D599" t="s">
        <v>1977</v>
      </c>
    </row>
    <row r="600" spans="1:4" x14ac:dyDescent="0.25">
      <c r="A600" t="s">
        <v>3641</v>
      </c>
      <c r="B600" t="s">
        <v>2838</v>
      </c>
      <c r="C600" t="s">
        <v>3642</v>
      </c>
      <c r="D600" t="s">
        <v>1977</v>
      </c>
    </row>
    <row r="601" spans="1:4" x14ac:dyDescent="0.25">
      <c r="A601" t="s">
        <v>3643</v>
      </c>
      <c r="B601" t="s">
        <v>2838</v>
      </c>
      <c r="C601" t="s">
        <v>3644</v>
      </c>
      <c r="D601" t="s">
        <v>1806</v>
      </c>
    </row>
    <row r="602" spans="1:4" x14ac:dyDescent="0.25">
      <c r="A602" t="s">
        <v>3645</v>
      </c>
      <c r="B602" t="s">
        <v>2838</v>
      </c>
      <c r="C602" t="s">
        <v>3646</v>
      </c>
      <c r="D602" t="s">
        <v>2104</v>
      </c>
    </row>
    <row r="603" spans="1:4" x14ac:dyDescent="0.25">
      <c r="A603" t="s">
        <v>3647</v>
      </c>
      <c r="B603" t="s">
        <v>2838</v>
      </c>
      <c r="C603" t="s">
        <v>3648</v>
      </c>
      <c r="D603" t="s">
        <v>1806</v>
      </c>
    </row>
    <row r="604" spans="1:4" x14ac:dyDescent="0.25">
      <c r="A604" t="s">
        <v>3649</v>
      </c>
      <c r="B604" t="s">
        <v>2838</v>
      </c>
      <c r="C604" t="s">
        <v>3650</v>
      </c>
      <c r="D604" t="s">
        <v>1871</v>
      </c>
    </row>
    <row r="605" spans="1:4" x14ac:dyDescent="0.25">
      <c r="A605" t="s">
        <v>3651</v>
      </c>
      <c r="B605" t="s">
        <v>2838</v>
      </c>
      <c r="C605" t="s">
        <v>3652</v>
      </c>
      <c r="D605" t="s">
        <v>1871</v>
      </c>
    </row>
    <row r="606" spans="1:4" x14ac:dyDescent="0.25">
      <c r="A606" t="s">
        <v>3653</v>
      </c>
      <c r="B606" t="s">
        <v>2838</v>
      </c>
      <c r="C606" t="s">
        <v>3654</v>
      </c>
      <c r="D606" t="s">
        <v>1871</v>
      </c>
    </row>
    <row r="607" spans="1:4" x14ac:dyDescent="0.25">
      <c r="A607" t="s">
        <v>3655</v>
      </c>
      <c r="B607" t="s">
        <v>2838</v>
      </c>
      <c r="C607" t="s">
        <v>3656</v>
      </c>
      <c r="D607" t="s">
        <v>1871</v>
      </c>
    </row>
    <row r="608" spans="1:4" x14ac:dyDescent="0.25">
      <c r="A608" t="s">
        <v>3657</v>
      </c>
      <c r="B608" t="s">
        <v>2838</v>
      </c>
      <c r="C608" t="s">
        <v>3658</v>
      </c>
      <c r="D608" t="s">
        <v>2011</v>
      </c>
    </row>
    <row r="609" spans="1:4" x14ac:dyDescent="0.25">
      <c r="A609" t="s">
        <v>3659</v>
      </c>
      <c r="B609" t="s">
        <v>2838</v>
      </c>
      <c r="C609" t="s">
        <v>3660</v>
      </c>
      <c r="D609" t="s">
        <v>1669</v>
      </c>
    </row>
    <row r="610" spans="1:4" x14ac:dyDescent="0.25">
      <c r="A610" t="s">
        <v>3661</v>
      </c>
      <c r="B610" t="s">
        <v>2838</v>
      </c>
      <c r="C610" t="s">
        <v>3662</v>
      </c>
      <c r="D610" t="s">
        <v>1669</v>
      </c>
    </row>
    <row r="611" spans="1:4" x14ac:dyDescent="0.25">
      <c r="A611" t="s">
        <v>3663</v>
      </c>
      <c r="B611" t="s">
        <v>2838</v>
      </c>
      <c r="C611" t="s">
        <v>3664</v>
      </c>
      <c r="D611" t="s">
        <v>2848</v>
      </c>
    </row>
    <row r="612" spans="1:4" x14ac:dyDescent="0.25">
      <c r="A612" t="s">
        <v>3665</v>
      </c>
      <c r="B612" t="s">
        <v>2838</v>
      </c>
      <c r="C612" t="s">
        <v>3666</v>
      </c>
      <c r="D612" t="s">
        <v>2011</v>
      </c>
    </row>
    <row r="613" spans="1:4" x14ac:dyDescent="0.25">
      <c r="A613" t="s">
        <v>3667</v>
      </c>
      <c r="B613" t="s">
        <v>2838</v>
      </c>
      <c r="C613" t="s">
        <v>3668</v>
      </c>
      <c r="D613" t="s">
        <v>1871</v>
      </c>
    </row>
    <row r="614" spans="1:4" x14ac:dyDescent="0.25">
      <c r="A614" t="s">
        <v>3669</v>
      </c>
      <c r="B614" t="s">
        <v>2838</v>
      </c>
      <c r="C614" t="s">
        <v>3668</v>
      </c>
      <c r="D614" t="s">
        <v>1871</v>
      </c>
    </row>
    <row r="615" spans="1:4" x14ac:dyDescent="0.25">
      <c r="A615" t="s">
        <v>3670</v>
      </c>
      <c r="B615" t="s">
        <v>2838</v>
      </c>
      <c r="C615" t="s">
        <v>3671</v>
      </c>
      <c r="D615" t="s">
        <v>1871</v>
      </c>
    </row>
    <row r="616" spans="1:4" x14ac:dyDescent="0.25">
      <c r="A616" t="s">
        <v>3672</v>
      </c>
      <c r="B616" t="s">
        <v>2838</v>
      </c>
      <c r="C616" t="s">
        <v>3673</v>
      </c>
      <c r="D616" t="s">
        <v>1977</v>
      </c>
    </row>
    <row r="617" spans="1:4" x14ac:dyDescent="0.25">
      <c r="A617" t="s">
        <v>3674</v>
      </c>
      <c r="B617" t="s">
        <v>2838</v>
      </c>
      <c r="C617" t="s">
        <v>3675</v>
      </c>
      <c r="D617" t="s">
        <v>2011</v>
      </c>
    </row>
    <row r="618" spans="1:4" x14ac:dyDescent="0.25">
      <c r="A618" t="s">
        <v>3676</v>
      </c>
      <c r="B618" t="s">
        <v>2838</v>
      </c>
      <c r="C618" t="s">
        <v>3677</v>
      </c>
      <c r="D618" t="s">
        <v>1852</v>
      </c>
    </row>
    <row r="619" spans="1:4" x14ac:dyDescent="0.25">
      <c r="A619" t="s">
        <v>3678</v>
      </c>
      <c r="B619" t="s">
        <v>2838</v>
      </c>
      <c r="C619" t="s">
        <v>3679</v>
      </c>
      <c r="D619" t="s">
        <v>2011</v>
      </c>
    </row>
    <row r="620" spans="1:4" x14ac:dyDescent="0.25">
      <c r="A620" t="s">
        <v>3680</v>
      </c>
      <c r="B620" t="s">
        <v>2838</v>
      </c>
      <c r="C620" t="s">
        <v>3681</v>
      </c>
      <c r="D620" t="s">
        <v>2099</v>
      </c>
    </row>
    <row r="621" spans="1:4" x14ac:dyDescent="0.25">
      <c r="A621" t="s">
        <v>3682</v>
      </c>
      <c r="B621" t="s">
        <v>2838</v>
      </c>
      <c r="C621" t="s">
        <v>3683</v>
      </c>
      <c r="D621" t="s">
        <v>1852</v>
      </c>
    </row>
    <row r="622" spans="1:4" x14ac:dyDescent="0.25">
      <c r="A622" t="s">
        <v>3684</v>
      </c>
      <c r="B622" t="s">
        <v>2838</v>
      </c>
      <c r="C622" t="s">
        <v>3685</v>
      </c>
      <c r="D622" t="s">
        <v>1669</v>
      </c>
    </row>
    <row r="623" spans="1:4" x14ac:dyDescent="0.25">
      <c r="A623" t="s">
        <v>3686</v>
      </c>
      <c r="B623" t="s">
        <v>2838</v>
      </c>
      <c r="C623" t="s">
        <v>3687</v>
      </c>
      <c r="D623" t="s">
        <v>1934</v>
      </c>
    </row>
    <row r="624" spans="1:4" x14ac:dyDescent="0.25">
      <c r="A624" t="s">
        <v>3688</v>
      </c>
      <c r="B624" t="s">
        <v>2838</v>
      </c>
      <c r="C624" t="s">
        <v>3689</v>
      </c>
      <c r="D624" t="s">
        <v>2848</v>
      </c>
    </row>
    <row r="625" spans="1:4" x14ac:dyDescent="0.25">
      <c r="A625" t="s">
        <v>3690</v>
      </c>
      <c r="B625" t="s">
        <v>2838</v>
      </c>
      <c r="C625" t="s">
        <v>3691</v>
      </c>
      <c r="D625" t="s">
        <v>1806</v>
      </c>
    </row>
    <row r="626" spans="1:4" x14ac:dyDescent="0.25">
      <c r="A626" t="s">
        <v>3692</v>
      </c>
      <c r="B626" t="s">
        <v>2838</v>
      </c>
      <c r="C626" t="s">
        <v>3693</v>
      </c>
      <c r="D626" t="s">
        <v>1669</v>
      </c>
    </row>
    <row r="627" spans="1:4" x14ac:dyDescent="0.25">
      <c r="A627" t="s">
        <v>3694</v>
      </c>
      <c r="B627" t="s">
        <v>2838</v>
      </c>
      <c r="C627" t="s">
        <v>3695</v>
      </c>
      <c r="D627" t="s">
        <v>1669</v>
      </c>
    </row>
    <row r="628" spans="1:4" x14ac:dyDescent="0.25">
      <c r="A628" t="s">
        <v>3696</v>
      </c>
      <c r="B628" t="s">
        <v>2838</v>
      </c>
      <c r="C628" t="s">
        <v>3697</v>
      </c>
      <c r="D628" t="s">
        <v>1852</v>
      </c>
    </row>
    <row r="629" spans="1:4" x14ac:dyDescent="0.25">
      <c r="A629" t="s">
        <v>2010</v>
      </c>
      <c r="B629" t="s">
        <v>2838</v>
      </c>
      <c r="C629" t="s">
        <v>3698</v>
      </c>
      <c r="D629" t="s">
        <v>1934</v>
      </c>
    </row>
    <row r="630" spans="1:4" x14ac:dyDescent="0.25">
      <c r="A630" t="s">
        <v>3699</v>
      </c>
      <c r="B630" t="s">
        <v>2838</v>
      </c>
      <c r="C630" t="s">
        <v>3700</v>
      </c>
      <c r="D630" t="s">
        <v>1669</v>
      </c>
    </row>
    <row r="631" spans="1:4" x14ac:dyDescent="0.25">
      <c r="A631" t="s">
        <v>3701</v>
      </c>
      <c r="B631" t="s">
        <v>2838</v>
      </c>
      <c r="C631" t="s">
        <v>3702</v>
      </c>
      <c r="D631" t="s">
        <v>1995</v>
      </c>
    </row>
    <row r="632" spans="1:4" x14ac:dyDescent="0.25">
      <c r="A632" t="s">
        <v>3703</v>
      </c>
      <c r="B632" t="s">
        <v>2838</v>
      </c>
      <c r="C632" t="s">
        <v>3704</v>
      </c>
      <c r="D632" t="s">
        <v>2099</v>
      </c>
    </row>
    <row r="633" spans="1:4" x14ac:dyDescent="0.25">
      <c r="A633" t="s">
        <v>3705</v>
      </c>
      <c r="B633" t="s">
        <v>2838</v>
      </c>
      <c r="C633" t="s">
        <v>3706</v>
      </c>
      <c r="D633" t="s">
        <v>2099</v>
      </c>
    </row>
    <row r="634" spans="1:4" x14ac:dyDescent="0.25">
      <c r="A634" t="s">
        <v>3707</v>
      </c>
      <c r="B634" t="s">
        <v>2838</v>
      </c>
      <c r="C634" t="s">
        <v>3708</v>
      </c>
      <c r="D634" t="s">
        <v>3709</v>
      </c>
    </row>
    <row r="635" spans="1:4" x14ac:dyDescent="0.25">
      <c r="A635" t="s">
        <v>3710</v>
      </c>
      <c r="B635" t="s">
        <v>2838</v>
      </c>
      <c r="C635" t="s">
        <v>3711</v>
      </c>
      <c r="D635" t="s">
        <v>2099</v>
      </c>
    </row>
    <row r="636" spans="1:4" x14ac:dyDescent="0.25">
      <c r="A636" t="s">
        <v>3712</v>
      </c>
      <c r="B636" t="s">
        <v>2838</v>
      </c>
      <c r="C636" t="s">
        <v>3713</v>
      </c>
      <c r="D636" t="s">
        <v>2144</v>
      </c>
    </row>
    <row r="637" spans="1:4" x14ac:dyDescent="0.25">
      <c r="A637" t="s">
        <v>3714</v>
      </c>
      <c r="B637" t="s">
        <v>2838</v>
      </c>
      <c r="C637" t="s">
        <v>3715</v>
      </c>
      <c r="D637" t="s">
        <v>2099</v>
      </c>
    </row>
    <row r="638" spans="1:4" x14ac:dyDescent="0.25">
      <c r="A638" t="s">
        <v>3716</v>
      </c>
      <c r="B638" t="s">
        <v>2838</v>
      </c>
      <c r="C638" t="s">
        <v>3717</v>
      </c>
      <c r="D638" t="s">
        <v>2144</v>
      </c>
    </row>
    <row r="639" spans="1:4" x14ac:dyDescent="0.25">
      <c r="A639" t="s">
        <v>3718</v>
      </c>
      <c r="B639" t="s">
        <v>2838</v>
      </c>
      <c r="C639" t="s">
        <v>3719</v>
      </c>
      <c r="D639" t="s">
        <v>2978</v>
      </c>
    </row>
    <row r="640" spans="1:4" x14ac:dyDescent="0.25">
      <c r="A640" t="s">
        <v>3720</v>
      </c>
      <c r="B640" t="s">
        <v>2838</v>
      </c>
      <c r="C640" t="s">
        <v>3721</v>
      </c>
      <c r="D640" t="s">
        <v>3722</v>
      </c>
    </row>
    <row r="641" spans="1:4" x14ac:dyDescent="0.25">
      <c r="A641" t="s">
        <v>3723</v>
      </c>
      <c r="B641" t="s">
        <v>2838</v>
      </c>
      <c r="C641" t="s">
        <v>3724</v>
      </c>
      <c r="D641" t="s">
        <v>1852</v>
      </c>
    </row>
    <row r="642" spans="1:4" x14ac:dyDescent="0.25">
      <c r="A642" t="s">
        <v>3725</v>
      </c>
      <c r="B642" t="s">
        <v>2838</v>
      </c>
      <c r="C642" t="s">
        <v>3726</v>
      </c>
      <c r="D642" t="s">
        <v>1669</v>
      </c>
    </row>
    <row r="643" spans="1:4" x14ac:dyDescent="0.25">
      <c r="A643" t="s">
        <v>3727</v>
      </c>
      <c r="B643" t="s">
        <v>2838</v>
      </c>
      <c r="C643" t="s">
        <v>3728</v>
      </c>
      <c r="D643" t="s">
        <v>1849</v>
      </c>
    </row>
    <row r="644" spans="1:4" x14ac:dyDescent="0.25">
      <c r="A644" t="s">
        <v>3729</v>
      </c>
      <c r="B644" t="s">
        <v>2838</v>
      </c>
      <c r="C644" t="s">
        <v>3730</v>
      </c>
      <c r="D644" t="s">
        <v>1669</v>
      </c>
    </row>
    <row r="645" spans="1:4" x14ac:dyDescent="0.25">
      <c r="A645" t="s">
        <v>3731</v>
      </c>
      <c r="B645" t="s">
        <v>2838</v>
      </c>
      <c r="C645" t="s">
        <v>3732</v>
      </c>
      <c r="D645" t="s">
        <v>1669</v>
      </c>
    </row>
    <row r="646" spans="1:4" x14ac:dyDescent="0.25">
      <c r="A646" t="s">
        <v>3733</v>
      </c>
      <c r="B646" t="s">
        <v>2838</v>
      </c>
      <c r="C646" t="s">
        <v>3734</v>
      </c>
      <c r="D646" t="s">
        <v>1669</v>
      </c>
    </row>
    <row r="647" spans="1:4" x14ac:dyDescent="0.25">
      <c r="A647" t="s">
        <v>3735</v>
      </c>
      <c r="B647" t="s">
        <v>2838</v>
      </c>
      <c r="C647" t="s">
        <v>3736</v>
      </c>
      <c r="D647" t="s">
        <v>2002</v>
      </c>
    </row>
    <row r="648" spans="1:4" x14ac:dyDescent="0.25">
      <c r="A648" t="s">
        <v>3737</v>
      </c>
      <c r="B648" t="s">
        <v>2838</v>
      </c>
      <c r="C648" t="s">
        <v>3738</v>
      </c>
      <c r="D648" t="s">
        <v>1669</v>
      </c>
    </row>
    <row r="649" spans="1:4" x14ac:dyDescent="0.25">
      <c r="A649" t="s">
        <v>3739</v>
      </c>
      <c r="B649" t="s">
        <v>2838</v>
      </c>
      <c r="C649" t="s">
        <v>3740</v>
      </c>
      <c r="D649" t="s">
        <v>2011</v>
      </c>
    </row>
    <row r="650" spans="1:4" x14ac:dyDescent="0.25">
      <c r="A650" t="s">
        <v>3741</v>
      </c>
      <c r="B650" t="s">
        <v>2838</v>
      </c>
      <c r="C650" t="s">
        <v>3742</v>
      </c>
      <c r="D650" t="s">
        <v>1806</v>
      </c>
    </row>
    <row r="651" spans="1:4" x14ac:dyDescent="0.25">
      <c r="A651" t="s">
        <v>3743</v>
      </c>
      <c r="B651" t="s">
        <v>2838</v>
      </c>
      <c r="C651" t="s">
        <v>3744</v>
      </c>
      <c r="D651" t="s">
        <v>1806</v>
      </c>
    </row>
    <row r="652" spans="1:4" x14ac:dyDescent="0.25">
      <c r="A652" t="s">
        <v>3745</v>
      </c>
      <c r="B652" t="s">
        <v>2838</v>
      </c>
      <c r="C652" t="s">
        <v>3746</v>
      </c>
      <c r="D652" t="s">
        <v>2848</v>
      </c>
    </row>
    <row r="653" spans="1:4" x14ac:dyDescent="0.25">
      <c r="A653" t="s">
        <v>3747</v>
      </c>
      <c r="B653" t="s">
        <v>2838</v>
      </c>
      <c r="C653" t="s">
        <v>3748</v>
      </c>
      <c r="D653" t="s">
        <v>2848</v>
      </c>
    </row>
    <row r="654" spans="1:4" x14ac:dyDescent="0.25">
      <c r="A654" t="s">
        <v>3749</v>
      </c>
      <c r="B654" t="s">
        <v>2838</v>
      </c>
      <c r="C654" t="s">
        <v>3750</v>
      </c>
      <c r="D654" t="s">
        <v>2848</v>
      </c>
    </row>
    <row r="655" spans="1:4" x14ac:dyDescent="0.25">
      <c r="A655" t="s">
        <v>3751</v>
      </c>
      <c r="B655" t="s">
        <v>2838</v>
      </c>
      <c r="C655" t="s">
        <v>3752</v>
      </c>
      <c r="D655" t="s">
        <v>2848</v>
      </c>
    </row>
    <row r="656" spans="1:4" x14ac:dyDescent="0.25">
      <c r="A656" t="s">
        <v>3753</v>
      </c>
      <c r="B656" t="s">
        <v>2838</v>
      </c>
      <c r="C656" t="s">
        <v>3754</v>
      </c>
      <c r="D656" t="s">
        <v>2848</v>
      </c>
    </row>
    <row r="657" spans="1:4" x14ac:dyDescent="0.25">
      <c r="A657" t="s">
        <v>3755</v>
      </c>
      <c r="B657" t="s">
        <v>2838</v>
      </c>
      <c r="C657" t="s">
        <v>3756</v>
      </c>
      <c r="D657" t="s">
        <v>2848</v>
      </c>
    </row>
    <row r="658" spans="1:4" x14ac:dyDescent="0.25">
      <c r="A658" t="s">
        <v>3757</v>
      </c>
      <c r="B658" t="s">
        <v>2838</v>
      </c>
      <c r="C658" t="s">
        <v>3758</v>
      </c>
      <c r="D658" t="s">
        <v>2144</v>
      </c>
    </row>
    <row r="659" spans="1:4" x14ac:dyDescent="0.25">
      <c r="A659" t="s">
        <v>3759</v>
      </c>
      <c r="B659" t="s">
        <v>2838</v>
      </c>
      <c r="C659" t="s">
        <v>3760</v>
      </c>
      <c r="D659" t="s">
        <v>2848</v>
      </c>
    </row>
    <row r="660" spans="1:4" x14ac:dyDescent="0.25">
      <c r="A660" t="s">
        <v>3761</v>
      </c>
      <c r="B660" t="s">
        <v>2838</v>
      </c>
      <c r="C660" t="s">
        <v>3762</v>
      </c>
      <c r="D660" t="s">
        <v>1978</v>
      </c>
    </row>
    <row r="661" spans="1:4" x14ac:dyDescent="0.25">
      <c r="A661" t="s">
        <v>3763</v>
      </c>
      <c r="B661" t="s">
        <v>2838</v>
      </c>
      <c r="C661" t="s">
        <v>3764</v>
      </c>
      <c r="D661" t="s">
        <v>1995</v>
      </c>
    </row>
    <row r="662" spans="1:4" x14ac:dyDescent="0.25">
      <c r="A662" t="s">
        <v>3765</v>
      </c>
      <c r="B662" t="s">
        <v>2838</v>
      </c>
      <c r="C662" t="s">
        <v>3766</v>
      </c>
      <c r="D662" t="s">
        <v>2144</v>
      </c>
    </row>
    <row r="663" spans="1:4" x14ac:dyDescent="0.25">
      <c r="A663" t="s">
        <v>3767</v>
      </c>
      <c r="B663" t="s">
        <v>2838</v>
      </c>
      <c r="C663" t="s">
        <v>3768</v>
      </c>
      <c r="D663" t="s">
        <v>2848</v>
      </c>
    </row>
    <row r="664" spans="1:4" x14ac:dyDescent="0.25">
      <c r="A664" t="s">
        <v>3769</v>
      </c>
      <c r="B664" t="s">
        <v>2838</v>
      </c>
      <c r="C664" t="s">
        <v>3770</v>
      </c>
      <c r="D664" t="s">
        <v>2144</v>
      </c>
    </row>
    <row r="665" spans="1:4" x14ac:dyDescent="0.25">
      <c r="A665" t="s">
        <v>3771</v>
      </c>
      <c r="B665" t="s">
        <v>2838</v>
      </c>
      <c r="C665" t="s">
        <v>3772</v>
      </c>
      <c r="D665" t="s">
        <v>1806</v>
      </c>
    </row>
    <row r="666" spans="1:4" x14ac:dyDescent="0.25">
      <c r="A666" t="s">
        <v>3773</v>
      </c>
      <c r="B666" t="s">
        <v>2838</v>
      </c>
      <c r="C666" t="s">
        <v>3774</v>
      </c>
      <c r="D666" t="s">
        <v>1806</v>
      </c>
    </row>
    <row r="667" spans="1:4" x14ac:dyDescent="0.25">
      <c r="A667" t="s">
        <v>3775</v>
      </c>
      <c r="B667" t="s">
        <v>2838</v>
      </c>
      <c r="C667" t="s">
        <v>3776</v>
      </c>
      <c r="D667" t="s">
        <v>1806</v>
      </c>
    </row>
    <row r="668" spans="1:4" x14ac:dyDescent="0.25">
      <c r="A668" t="s">
        <v>3777</v>
      </c>
      <c r="B668" t="s">
        <v>2838</v>
      </c>
      <c r="C668" t="s">
        <v>3778</v>
      </c>
      <c r="D668" t="s">
        <v>2099</v>
      </c>
    </row>
    <row r="669" spans="1:4" x14ac:dyDescent="0.25">
      <c r="A669" t="s">
        <v>3779</v>
      </c>
      <c r="B669" t="s">
        <v>2838</v>
      </c>
      <c r="C669" t="s">
        <v>3780</v>
      </c>
      <c r="D669" t="s">
        <v>1806</v>
      </c>
    </row>
    <row r="670" spans="1:4" x14ac:dyDescent="0.25">
      <c r="A670" t="s">
        <v>3781</v>
      </c>
      <c r="B670" t="s">
        <v>2838</v>
      </c>
      <c r="C670" t="s">
        <v>3782</v>
      </c>
      <c r="D670" t="s">
        <v>2845</v>
      </c>
    </row>
    <row r="671" spans="1:4" x14ac:dyDescent="0.25">
      <c r="A671" t="s">
        <v>3783</v>
      </c>
      <c r="B671" t="s">
        <v>2838</v>
      </c>
      <c r="C671" t="s">
        <v>3784</v>
      </c>
      <c r="D671" t="s">
        <v>1806</v>
      </c>
    </row>
    <row r="672" spans="1:4" x14ac:dyDescent="0.25">
      <c r="A672" t="s">
        <v>3785</v>
      </c>
      <c r="B672" t="s">
        <v>2838</v>
      </c>
      <c r="C672" t="s">
        <v>3786</v>
      </c>
      <c r="D672" t="s">
        <v>1934</v>
      </c>
    </row>
    <row r="673" spans="1:4" x14ac:dyDescent="0.25">
      <c r="A673" t="s">
        <v>3787</v>
      </c>
      <c r="B673" t="s">
        <v>2838</v>
      </c>
      <c r="C673" t="s">
        <v>3788</v>
      </c>
      <c r="D673" t="s">
        <v>1871</v>
      </c>
    </row>
    <row r="674" spans="1:4" x14ac:dyDescent="0.25">
      <c r="A674" t="s">
        <v>3789</v>
      </c>
      <c r="B674" t="s">
        <v>2838</v>
      </c>
      <c r="C674" t="s">
        <v>3790</v>
      </c>
      <c r="D674" t="s">
        <v>1669</v>
      </c>
    </row>
    <row r="675" spans="1:4" x14ac:dyDescent="0.25">
      <c r="A675" t="s">
        <v>3791</v>
      </c>
      <c r="B675" t="s">
        <v>2838</v>
      </c>
      <c r="C675" t="s">
        <v>3792</v>
      </c>
      <c r="D675" t="s">
        <v>2099</v>
      </c>
    </row>
    <row r="676" spans="1:4" x14ac:dyDescent="0.25">
      <c r="A676" t="s">
        <v>3793</v>
      </c>
      <c r="B676" t="s">
        <v>2838</v>
      </c>
      <c r="C676" t="s">
        <v>3794</v>
      </c>
      <c r="D676" t="s">
        <v>1669</v>
      </c>
    </row>
    <row r="677" spans="1:4" x14ac:dyDescent="0.25">
      <c r="A677" t="s">
        <v>3795</v>
      </c>
      <c r="B677" t="s">
        <v>2838</v>
      </c>
      <c r="C677" t="s">
        <v>3796</v>
      </c>
      <c r="D677" t="s">
        <v>1988</v>
      </c>
    </row>
    <row r="678" spans="1:4" x14ac:dyDescent="0.25">
      <c r="A678" t="s">
        <v>3797</v>
      </c>
      <c r="B678" t="s">
        <v>2838</v>
      </c>
      <c r="C678" t="s">
        <v>3798</v>
      </c>
      <c r="D678" t="s">
        <v>2011</v>
      </c>
    </row>
    <row r="679" spans="1:4" x14ac:dyDescent="0.25">
      <c r="A679" t="s">
        <v>3799</v>
      </c>
      <c r="B679" t="s">
        <v>2838</v>
      </c>
      <c r="C679" t="s">
        <v>3800</v>
      </c>
      <c r="D679" t="s">
        <v>1806</v>
      </c>
    </row>
    <row r="680" spans="1:4" x14ac:dyDescent="0.25">
      <c r="A680" t="s">
        <v>3801</v>
      </c>
      <c r="B680" t="s">
        <v>2838</v>
      </c>
      <c r="C680" t="s">
        <v>3802</v>
      </c>
      <c r="D680" t="s">
        <v>2978</v>
      </c>
    </row>
    <row r="681" spans="1:4" x14ac:dyDescent="0.25">
      <c r="A681" t="s">
        <v>3803</v>
      </c>
      <c r="B681" t="s">
        <v>2838</v>
      </c>
      <c r="C681" t="s">
        <v>3804</v>
      </c>
      <c r="D681" t="s">
        <v>1871</v>
      </c>
    </row>
    <row r="682" spans="1:4" x14ac:dyDescent="0.25">
      <c r="A682" t="s">
        <v>3805</v>
      </c>
      <c r="B682" t="s">
        <v>2838</v>
      </c>
      <c r="C682" t="s">
        <v>3806</v>
      </c>
      <c r="D682" t="s">
        <v>1871</v>
      </c>
    </row>
    <row r="683" spans="1:4" x14ac:dyDescent="0.25">
      <c r="A683" t="s">
        <v>3807</v>
      </c>
      <c r="B683" t="s">
        <v>2838</v>
      </c>
      <c r="C683" t="s">
        <v>3808</v>
      </c>
      <c r="D683" t="s">
        <v>1988</v>
      </c>
    </row>
    <row r="684" spans="1:4" x14ac:dyDescent="0.25">
      <c r="A684" t="s">
        <v>3809</v>
      </c>
      <c r="B684" t="s">
        <v>2838</v>
      </c>
      <c r="C684" t="s">
        <v>3810</v>
      </c>
      <c r="D684" t="s">
        <v>2099</v>
      </c>
    </row>
    <row r="685" spans="1:4" x14ac:dyDescent="0.25">
      <c r="A685" t="s">
        <v>3811</v>
      </c>
      <c r="B685" t="s">
        <v>2838</v>
      </c>
      <c r="C685" t="s">
        <v>3812</v>
      </c>
      <c r="D685" t="s">
        <v>2011</v>
      </c>
    </row>
    <row r="686" spans="1:4" x14ac:dyDescent="0.25">
      <c r="A686" t="s">
        <v>3813</v>
      </c>
      <c r="B686" t="s">
        <v>2838</v>
      </c>
      <c r="C686" t="s">
        <v>3814</v>
      </c>
      <c r="D686" t="s">
        <v>1934</v>
      </c>
    </row>
    <row r="687" spans="1:4" x14ac:dyDescent="0.25">
      <c r="A687" t="s">
        <v>3815</v>
      </c>
      <c r="B687" t="s">
        <v>2838</v>
      </c>
      <c r="C687" t="s">
        <v>3816</v>
      </c>
      <c r="D687" t="s">
        <v>2848</v>
      </c>
    </row>
    <row r="688" spans="1:4" x14ac:dyDescent="0.25">
      <c r="A688" t="s">
        <v>3817</v>
      </c>
      <c r="B688" t="s">
        <v>2838</v>
      </c>
      <c r="C688" t="s">
        <v>3818</v>
      </c>
      <c r="D688" t="s">
        <v>2144</v>
      </c>
    </row>
    <row r="689" spans="1:4" x14ac:dyDescent="0.25">
      <c r="A689" t="s">
        <v>3819</v>
      </c>
      <c r="B689" t="s">
        <v>2838</v>
      </c>
      <c r="C689" t="s">
        <v>3820</v>
      </c>
      <c r="D689" t="s">
        <v>1871</v>
      </c>
    </row>
    <row r="690" spans="1:4" x14ac:dyDescent="0.25">
      <c r="A690" t="s">
        <v>3821</v>
      </c>
      <c r="B690" t="s">
        <v>2838</v>
      </c>
      <c r="C690" t="s">
        <v>3820</v>
      </c>
      <c r="D690" t="s">
        <v>1871</v>
      </c>
    </row>
    <row r="691" spans="1:4" x14ac:dyDescent="0.25">
      <c r="A691" t="s">
        <v>3822</v>
      </c>
      <c r="B691" t="s">
        <v>2838</v>
      </c>
      <c r="C691" t="s">
        <v>3823</v>
      </c>
      <c r="D691" t="s">
        <v>1852</v>
      </c>
    </row>
    <row r="692" spans="1:4" x14ac:dyDescent="0.25">
      <c r="A692" t="s">
        <v>3824</v>
      </c>
      <c r="B692" t="s">
        <v>2838</v>
      </c>
      <c r="C692" t="s">
        <v>3825</v>
      </c>
      <c r="D692" t="s">
        <v>1871</v>
      </c>
    </row>
    <row r="693" spans="1:4" x14ac:dyDescent="0.25">
      <c r="A693" t="s">
        <v>3826</v>
      </c>
      <c r="B693" t="s">
        <v>2838</v>
      </c>
      <c r="C693" t="s">
        <v>3827</v>
      </c>
      <c r="D693" t="s">
        <v>2978</v>
      </c>
    </row>
    <row r="694" spans="1:4" x14ac:dyDescent="0.25">
      <c r="A694" t="s">
        <v>3828</v>
      </c>
      <c r="B694" t="s">
        <v>2838</v>
      </c>
      <c r="C694" t="s">
        <v>3829</v>
      </c>
      <c r="D694" t="s">
        <v>2848</v>
      </c>
    </row>
    <row r="695" spans="1:4" x14ac:dyDescent="0.25">
      <c r="A695" t="s">
        <v>3830</v>
      </c>
      <c r="B695" t="s">
        <v>2838</v>
      </c>
      <c r="C695" t="s">
        <v>3829</v>
      </c>
      <c r="D695" t="s">
        <v>2848</v>
      </c>
    </row>
    <row r="696" spans="1:4" x14ac:dyDescent="0.25">
      <c r="A696" t="s">
        <v>3831</v>
      </c>
      <c r="B696" t="s">
        <v>2838</v>
      </c>
      <c r="C696" t="s">
        <v>3832</v>
      </c>
      <c r="D696" t="s">
        <v>2848</v>
      </c>
    </row>
    <row r="697" spans="1:4" x14ac:dyDescent="0.25">
      <c r="A697" t="s">
        <v>3833</v>
      </c>
      <c r="B697" t="s">
        <v>2838</v>
      </c>
      <c r="C697" t="s">
        <v>3834</v>
      </c>
      <c r="D697" t="s">
        <v>2848</v>
      </c>
    </row>
    <row r="698" spans="1:4" x14ac:dyDescent="0.25">
      <c r="A698" t="s">
        <v>3835</v>
      </c>
      <c r="B698" t="s">
        <v>2838</v>
      </c>
      <c r="C698" t="s">
        <v>3836</v>
      </c>
      <c r="D698" t="s">
        <v>2848</v>
      </c>
    </row>
    <row r="699" spans="1:4" x14ac:dyDescent="0.25">
      <c r="A699" t="s">
        <v>3837</v>
      </c>
      <c r="B699" t="s">
        <v>2838</v>
      </c>
      <c r="C699" t="s">
        <v>3838</v>
      </c>
      <c r="D699" t="s">
        <v>1871</v>
      </c>
    </row>
    <row r="700" spans="1:4" x14ac:dyDescent="0.25">
      <c r="A700" t="s">
        <v>3839</v>
      </c>
      <c r="B700" t="s">
        <v>2838</v>
      </c>
      <c r="C700" t="s">
        <v>3840</v>
      </c>
      <c r="D700" t="s">
        <v>1871</v>
      </c>
    </row>
    <row r="701" spans="1:4" x14ac:dyDescent="0.25">
      <c r="A701" t="s">
        <v>3841</v>
      </c>
      <c r="B701" t="s">
        <v>2838</v>
      </c>
      <c r="C701" t="s">
        <v>3842</v>
      </c>
      <c r="D701" t="s">
        <v>1871</v>
      </c>
    </row>
    <row r="702" spans="1:4" x14ac:dyDescent="0.25">
      <c r="A702" t="s">
        <v>3843</v>
      </c>
      <c r="B702" t="s">
        <v>2838</v>
      </c>
      <c r="C702" t="s">
        <v>3844</v>
      </c>
      <c r="D702" t="s">
        <v>2011</v>
      </c>
    </row>
    <row r="703" spans="1:4" x14ac:dyDescent="0.25">
      <c r="A703" t="s">
        <v>3845</v>
      </c>
      <c r="B703" t="s">
        <v>2838</v>
      </c>
      <c r="C703" t="s">
        <v>3846</v>
      </c>
      <c r="D703" t="s">
        <v>1934</v>
      </c>
    </row>
    <row r="704" spans="1:4" x14ac:dyDescent="0.25">
      <c r="A704" t="s">
        <v>3847</v>
      </c>
      <c r="B704" t="s">
        <v>2838</v>
      </c>
      <c r="C704" t="s">
        <v>3848</v>
      </c>
      <c r="D704" t="s">
        <v>3709</v>
      </c>
    </row>
    <row r="705" spans="1:4" x14ac:dyDescent="0.25">
      <c r="A705" t="s">
        <v>3849</v>
      </c>
      <c r="B705" t="s">
        <v>2838</v>
      </c>
      <c r="C705" t="s">
        <v>3850</v>
      </c>
      <c r="D705" t="s">
        <v>3709</v>
      </c>
    </row>
    <row r="706" spans="1:4" x14ac:dyDescent="0.25">
      <c r="A706" t="s">
        <v>3851</v>
      </c>
      <c r="B706" t="s">
        <v>2838</v>
      </c>
      <c r="C706" t="s">
        <v>3852</v>
      </c>
      <c r="D706" t="s">
        <v>2848</v>
      </c>
    </row>
    <row r="707" spans="1:4" x14ac:dyDescent="0.25">
      <c r="A707" t="s">
        <v>3853</v>
      </c>
      <c r="B707" t="s">
        <v>2838</v>
      </c>
      <c r="C707" t="s">
        <v>2051</v>
      </c>
      <c r="D707" t="s">
        <v>2051</v>
      </c>
    </row>
    <row r="708" spans="1:4" x14ac:dyDescent="0.25">
      <c r="A708" t="s">
        <v>3854</v>
      </c>
      <c r="B708" t="s">
        <v>2838</v>
      </c>
      <c r="C708" t="s">
        <v>3855</v>
      </c>
      <c r="D708" t="s">
        <v>1849</v>
      </c>
    </row>
    <row r="709" spans="1:4" x14ac:dyDescent="0.25">
      <c r="A709" t="s">
        <v>3856</v>
      </c>
      <c r="B709" t="s">
        <v>2838</v>
      </c>
      <c r="C709" t="s">
        <v>3857</v>
      </c>
      <c r="D709" t="s">
        <v>1934</v>
      </c>
    </row>
    <row r="710" spans="1:4" x14ac:dyDescent="0.25">
      <c r="A710" t="s">
        <v>3858</v>
      </c>
      <c r="B710" t="s">
        <v>2838</v>
      </c>
      <c r="C710" t="s">
        <v>3859</v>
      </c>
      <c r="D710" t="s">
        <v>1871</v>
      </c>
    </row>
    <row r="711" spans="1:4" x14ac:dyDescent="0.25">
      <c r="A711" t="s">
        <v>3860</v>
      </c>
      <c r="B711" t="s">
        <v>2838</v>
      </c>
      <c r="C711" t="s">
        <v>3861</v>
      </c>
      <c r="D711" t="s">
        <v>2099</v>
      </c>
    </row>
    <row r="712" spans="1:4" x14ac:dyDescent="0.25">
      <c r="A712" t="s">
        <v>3862</v>
      </c>
      <c r="B712" t="s">
        <v>2838</v>
      </c>
      <c r="C712" t="s">
        <v>3863</v>
      </c>
      <c r="D712" t="s">
        <v>1852</v>
      </c>
    </row>
    <row r="713" spans="1:4" x14ac:dyDescent="0.25">
      <c r="A713" t="s">
        <v>3864</v>
      </c>
      <c r="B713" t="s">
        <v>2838</v>
      </c>
      <c r="C713" t="s">
        <v>3865</v>
      </c>
      <c r="D713" t="s">
        <v>1852</v>
      </c>
    </row>
    <row r="714" spans="1:4" x14ac:dyDescent="0.25">
      <c r="A714" t="s">
        <v>3866</v>
      </c>
      <c r="B714" t="s">
        <v>2838</v>
      </c>
      <c r="C714" t="s">
        <v>3867</v>
      </c>
      <c r="D714" t="s">
        <v>2099</v>
      </c>
    </row>
    <row r="715" spans="1:4" x14ac:dyDescent="0.25">
      <c r="A715" t="s">
        <v>3868</v>
      </c>
      <c r="B715" t="s">
        <v>2838</v>
      </c>
      <c r="C715" t="s">
        <v>3869</v>
      </c>
      <c r="D715" t="s">
        <v>2011</v>
      </c>
    </row>
    <row r="716" spans="1:4" x14ac:dyDescent="0.25">
      <c r="A716" t="s">
        <v>3870</v>
      </c>
      <c r="B716" t="s">
        <v>2838</v>
      </c>
      <c r="C716" t="s">
        <v>3871</v>
      </c>
      <c r="D716" t="s">
        <v>1669</v>
      </c>
    </row>
    <row r="717" spans="1:4" x14ac:dyDescent="0.25">
      <c r="A717" t="s">
        <v>3872</v>
      </c>
      <c r="B717" t="s">
        <v>2838</v>
      </c>
      <c r="C717" t="s">
        <v>3873</v>
      </c>
      <c r="D717" t="s">
        <v>2848</v>
      </c>
    </row>
    <row r="718" spans="1:4" x14ac:dyDescent="0.25">
      <c r="A718" t="s">
        <v>3874</v>
      </c>
      <c r="B718" t="s">
        <v>2838</v>
      </c>
      <c r="C718" t="s">
        <v>3875</v>
      </c>
      <c r="D718" t="s">
        <v>2011</v>
      </c>
    </row>
    <row r="719" spans="1:4" x14ac:dyDescent="0.25">
      <c r="A719" t="s">
        <v>3876</v>
      </c>
      <c r="B719" t="s">
        <v>2838</v>
      </c>
      <c r="C719" t="s">
        <v>3877</v>
      </c>
      <c r="D719" t="s">
        <v>2011</v>
      </c>
    </row>
    <row r="720" spans="1:4" x14ac:dyDescent="0.25">
      <c r="A720" t="s">
        <v>3878</v>
      </c>
      <c r="B720" t="s">
        <v>2838</v>
      </c>
      <c r="C720" t="s">
        <v>3879</v>
      </c>
      <c r="D720" t="s">
        <v>3343</v>
      </c>
    </row>
    <row r="721" spans="1:4" x14ac:dyDescent="0.25">
      <c r="A721" t="s">
        <v>3880</v>
      </c>
      <c r="B721" t="s">
        <v>2838</v>
      </c>
      <c r="C721" t="s">
        <v>3881</v>
      </c>
      <c r="D721" t="s">
        <v>2848</v>
      </c>
    </row>
    <row r="722" spans="1:4" x14ac:dyDescent="0.25">
      <c r="A722" t="s">
        <v>3882</v>
      </c>
      <c r="B722" t="s">
        <v>2838</v>
      </c>
      <c r="C722" t="s">
        <v>3883</v>
      </c>
      <c r="D722" t="s">
        <v>2848</v>
      </c>
    </row>
    <row r="723" spans="1:4" x14ac:dyDescent="0.25">
      <c r="A723" t="s">
        <v>3884</v>
      </c>
      <c r="B723" t="s">
        <v>2838</v>
      </c>
      <c r="C723" t="s">
        <v>3883</v>
      </c>
      <c r="D723" t="s">
        <v>2848</v>
      </c>
    </row>
    <row r="724" spans="1:4" x14ac:dyDescent="0.25">
      <c r="A724" t="s">
        <v>3885</v>
      </c>
      <c r="B724" t="s">
        <v>2838</v>
      </c>
      <c r="C724" t="s">
        <v>3886</v>
      </c>
      <c r="D724" t="s">
        <v>1871</v>
      </c>
    </row>
    <row r="725" spans="1:4" x14ac:dyDescent="0.25">
      <c r="A725" t="s">
        <v>3887</v>
      </c>
      <c r="B725" t="s">
        <v>2838</v>
      </c>
      <c r="C725" t="s">
        <v>3888</v>
      </c>
      <c r="D725" t="s">
        <v>1806</v>
      </c>
    </row>
    <row r="726" spans="1:4" x14ac:dyDescent="0.25">
      <c r="A726" t="s">
        <v>3889</v>
      </c>
      <c r="B726" t="s">
        <v>2838</v>
      </c>
      <c r="C726" t="s">
        <v>3890</v>
      </c>
      <c r="D726" t="s">
        <v>1806</v>
      </c>
    </row>
    <row r="727" spans="1:4" x14ac:dyDescent="0.25">
      <c r="A727" t="s">
        <v>3891</v>
      </c>
      <c r="B727" t="s">
        <v>2838</v>
      </c>
      <c r="C727" t="s">
        <v>3892</v>
      </c>
      <c r="D727" t="s">
        <v>1806</v>
      </c>
    </row>
    <row r="728" spans="1:4" x14ac:dyDescent="0.25">
      <c r="A728" t="s">
        <v>3893</v>
      </c>
      <c r="B728" t="s">
        <v>2838</v>
      </c>
      <c r="C728" t="s">
        <v>3894</v>
      </c>
      <c r="D728" t="s">
        <v>1669</v>
      </c>
    </row>
    <row r="729" spans="1:4" x14ac:dyDescent="0.25">
      <c r="A729" t="s">
        <v>3895</v>
      </c>
      <c r="B729" t="s">
        <v>2838</v>
      </c>
      <c r="C729" t="s">
        <v>3896</v>
      </c>
      <c r="D729" t="s">
        <v>2848</v>
      </c>
    </row>
    <row r="730" spans="1:4" x14ac:dyDescent="0.25">
      <c r="A730" t="s">
        <v>3897</v>
      </c>
      <c r="B730" t="s">
        <v>2838</v>
      </c>
      <c r="C730" t="s">
        <v>3898</v>
      </c>
      <c r="D730" t="s">
        <v>1852</v>
      </c>
    </row>
    <row r="731" spans="1:4" x14ac:dyDescent="0.25">
      <c r="A731" t="s">
        <v>3899</v>
      </c>
      <c r="B731" t="s">
        <v>2838</v>
      </c>
      <c r="C731" t="s">
        <v>3900</v>
      </c>
      <c r="D731" t="s">
        <v>1669</v>
      </c>
    </row>
    <row r="732" spans="1:4" x14ac:dyDescent="0.25">
      <c r="A732" t="s">
        <v>3901</v>
      </c>
      <c r="B732" t="s">
        <v>2838</v>
      </c>
      <c r="C732" t="s">
        <v>3902</v>
      </c>
      <c r="D732" t="s">
        <v>1806</v>
      </c>
    </row>
    <row r="733" spans="1:4" x14ac:dyDescent="0.25">
      <c r="A733" t="s">
        <v>3903</v>
      </c>
      <c r="B733" t="s">
        <v>2838</v>
      </c>
      <c r="C733" t="s">
        <v>3904</v>
      </c>
      <c r="D733" t="s">
        <v>1934</v>
      </c>
    </row>
    <row r="734" spans="1:4" x14ac:dyDescent="0.25">
      <c r="A734" t="s">
        <v>3905</v>
      </c>
      <c r="B734" t="s">
        <v>2838</v>
      </c>
      <c r="C734" t="s">
        <v>3906</v>
      </c>
      <c r="D734" t="s">
        <v>2848</v>
      </c>
    </row>
    <row r="735" spans="1:4" x14ac:dyDescent="0.25">
      <c r="A735" t="s">
        <v>3907</v>
      </c>
      <c r="B735" t="s">
        <v>2838</v>
      </c>
      <c r="C735" t="s">
        <v>3908</v>
      </c>
      <c r="D735" t="s">
        <v>1669</v>
      </c>
    </row>
    <row r="736" spans="1:4" x14ac:dyDescent="0.25">
      <c r="A736" t="s">
        <v>3909</v>
      </c>
      <c r="B736" t="s">
        <v>2838</v>
      </c>
      <c r="C736" t="s">
        <v>3910</v>
      </c>
      <c r="D736" t="s">
        <v>2848</v>
      </c>
    </row>
    <row r="737" spans="1:4" x14ac:dyDescent="0.25">
      <c r="A737" t="s">
        <v>3911</v>
      </c>
      <c r="B737" t="s">
        <v>2838</v>
      </c>
      <c r="C737" t="s">
        <v>3912</v>
      </c>
      <c r="D737" t="s">
        <v>2848</v>
      </c>
    </row>
    <row r="738" spans="1:4" x14ac:dyDescent="0.25">
      <c r="A738" t="s">
        <v>3913</v>
      </c>
      <c r="B738" t="s">
        <v>2838</v>
      </c>
      <c r="C738" t="s">
        <v>3914</v>
      </c>
      <c r="D738" t="s">
        <v>1806</v>
      </c>
    </row>
    <row r="739" spans="1:4" x14ac:dyDescent="0.25">
      <c r="A739" t="s">
        <v>3915</v>
      </c>
      <c r="B739" t="s">
        <v>2838</v>
      </c>
      <c r="C739" t="s">
        <v>3916</v>
      </c>
      <c r="D739" t="s">
        <v>1988</v>
      </c>
    </row>
    <row r="740" spans="1:4" x14ac:dyDescent="0.25">
      <c r="A740" t="s">
        <v>3917</v>
      </c>
      <c r="B740" t="s">
        <v>2838</v>
      </c>
      <c r="C740" t="s">
        <v>3918</v>
      </c>
      <c r="D740" t="s">
        <v>1934</v>
      </c>
    </row>
    <row r="741" spans="1:4" x14ac:dyDescent="0.25">
      <c r="A741" t="s">
        <v>3919</v>
      </c>
      <c r="B741" t="s">
        <v>2838</v>
      </c>
      <c r="C741" t="s">
        <v>3920</v>
      </c>
      <c r="D741" t="s">
        <v>1849</v>
      </c>
    </row>
    <row r="742" spans="1:4" x14ac:dyDescent="0.25">
      <c r="A742" t="s">
        <v>3921</v>
      </c>
      <c r="B742" t="s">
        <v>2838</v>
      </c>
      <c r="C742" t="s">
        <v>3922</v>
      </c>
      <c r="D742" t="s">
        <v>1871</v>
      </c>
    </row>
    <row r="743" spans="1:4" x14ac:dyDescent="0.25">
      <c r="A743" t="s">
        <v>3923</v>
      </c>
      <c r="B743" t="s">
        <v>2838</v>
      </c>
      <c r="C743" t="s">
        <v>3924</v>
      </c>
      <c r="D743" t="s">
        <v>1871</v>
      </c>
    </row>
    <row r="744" spans="1:4" x14ac:dyDescent="0.25">
      <c r="A744" t="s">
        <v>3925</v>
      </c>
      <c r="B744" t="s">
        <v>2838</v>
      </c>
      <c r="C744" t="s">
        <v>3924</v>
      </c>
      <c r="D744" t="s">
        <v>1871</v>
      </c>
    </row>
    <row r="745" spans="1:4" x14ac:dyDescent="0.25">
      <c r="A745" t="s">
        <v>3926</v>
      </c>
      <c r="B745" t="s">
        <v>2838</v>
      </c>
      <c r="C745" t="s">
        <v>3927</v>
      </c>
      <c r="D745" t="s">
        <v>2848</v>
      </c>
    </row>
    <row r="746" spans="1:4" x14ac:dyDescent="0.25">
      <c r="A746" t="s">
        <v>3928</v>
      </c>
      <c r="B746" t="s">
        <v>2838</v>
      </c>
      <c r="C746" t="s">
        <v>3929</v>
      </c>
      <c r="D746" t="s">
        <v>2848</v>
      </c>
    </row>
    <row r="747" spans="1:4" x14ac:dyDescent="0.25">
      <c r="A747" t="s">
        <v>3930</v>
      </c>
      <c r="B747" t="s">
        <v>2838</v>
      </c>
      <c r="C747" t="s">
        <v>3931</v>
      </c>
      <c r="D747" t="s">
        <v>1669</v>
      </c>
    </row>
    <row r="748" spans="1:4" x14ac:dyDescent="0.25">
      <c r="A748" t="s">
        <v>3932</v>
      </c>
      <c r="B748" t="s">
        <v>2838</v>
      </c>
      <c r="C748" t="s">
        <v>3933</v>
      </c>
      <c r="D748" t="s">
        <v>1871</v>
      </c>
    </row>
    <row r="749" spans="1:4" x14ac:dyDescent="0.25">
      <c r="A749" t="s">
        <v>3934</v>
      </c>
      <c r="B749" t="s">
        <v>2838</v>
      </c>
      <c r="C749" t="s">
        <v>3935</v>
      </c>
      <c r="D749" t="s">
        <v>1669</v>
      </c>
    </row>
    <row r="750" spans="1:4" x14ac:dyDescent="0.25">
      <c r="A750" t="s">
        <v>3936</v>
      </c>
      <c r="B750" t="s">
        <v>2838</v>
      </c>
      <c r="C750" t="s">
        <v>3937</v>
      </c>
      <c r="D750" t="s">
        <v>1871</v>
      </c>
    </row>
    <row r="751" spans="1:4" x14ac:dyDescent="0.25">
      <c r="A751" t="s">
        <v>3938</v>
      </c>
      <c r="B751" t="s">
        <v>2838</v>
      </c>
      <c r="C751" t="s">
        <v>3939</v>
      </c>
      <c r="D751" t="s">
        <v>2099</v>
      </c>
    </row>
    <row r="752" spans="1:4" x14ac:dyDescent="0.25">
      <c r="A752" t="s">
        <v>3940</v>
      </c>
      <c r="B752" t="s">
        <v>2838</v>
      </c>
      <c r="C752" t="s">
        <v>3941</v>
      </c>
      <c r="D752" t="s">
        <v>2099</v>
      </c>
    </row>
    <row r="753" spans="1:4" x14ac:dyDescent="0.25">
      <c r="A753" t="s">
        <v>3942</v>
      </c>
      <c r="B753" t="s">
        <v>2838</v>
      </c>
      <c r="C753" t="s">
        <v>3943</v>
      </c>
      <c r="D753" t="s">
        <v>1849</v>
      </c>
    </row>
    <row r="754" spans="1:4" x14ac:dyDescent="0.25">
      <c r="A754" t="s">
        <v>3944</v>
      </c>
      <c r="B754" t="s">
        <v>2838</v>
      </c>
      <c r="C754" t="s">
        <v>3945</v>
      </c>
      <c r="D754" t="s">
        <v>1871</v>
      </c>
    </row>
    <row r="755" spans="1:4" x14ac:dyDescent="0.25">
      <c r="A755" t="s">
        <v>3946</v>
      </c>
      <c r="B755" t="s">
        <v>2838</v>
      </c>
      <c r="C755" t="s">
        <v>3947</v>
      </c>
      <c r="D755" t="s">
        <v>1806</v>
      </c>
    </row>
    <row r="756" spans="1:4" x14ac:dyDescent="0.25">
      <c r="A756" t="s">
        <v>3948</v>
      </c>
      <c r="B756" t="s">
        <v>2838</v>
      </c>
      <c r="C756" t="s">
        <v>3949</v>
      </c>
      <c r="D756" t="s">
        <v>2011</v>
      </c>
    </row>
    <row r="757" spans="1:4" x14ac:dyDescent="0.25">
      <c r="A757" t="s">
        <v>3950</v>
      </c>
      <c r="B757" t="s">
        <v>2838</v>
      </c>
      <c r="C757" t="s">
        <v>3951</v>
      </c>
      <c r="D757" t="s">
        <v>2011</v>
      </c>
    </row>
    <row r="758" spans="1:4" x14ac:dyDescent="0.25">
      <c r="A758" t="s">
        <v>3952</v>
      </c>
      <c r="B758" t="s">
        <v>2838</v>
      </c>
      <c r="C758" t="s">
        <v>3953</v>
      </c>
      <c r="D758" t="s">
        <v>2848</v>
      </c>
    </row>
    <row r="759" spans="1:4" x14ac:dyDescent="0.25">
      <c r="A759" t="s">
        <v>3954</v>
      </c>
      <c r="B759" t="s">
        <v>2838</v>
      </c>
      <c r="C759" t="s">
        <v>3955</v>
      </c>
      <c r="D759" t="s">
        <v>1806</v>
      </c>
    </row>
    <row r="760" spans="1:4" x14ac:dyDescent="0.25">
      <c r="A760" t="s">
        <v>3956</v>
      </c>
      <c r="B760" t="s">
        <v>2838</v>
      </c>
      <c r="C760" t="s">
        <v>3957</v>
      </c>
      <c r="D760" t="s">
        <v>2144</v>
      </c>
    </row>
    <row r="761" spans="1:4" x14ac:dyDescent="0.25">
      <c r="A761" t="s">
        <v>2126</v>
      </c>
      <c r="B761" t="s">
        <v>2838</v>
      </c>
      <c r="C761" t="s">
        <v>3958</v>
      </c>
      <c r="D761" t="s">
        <v>1806</v>
      </c>
    </row>
    <row r="762" spans="1:4" x14ac:dyDescent="0.25">
      <c r="A762" t="s">
        <v>3959</v>
      </c>
      <c r="B762" t="s">
        <v>2838</v>
      </c>
      <c r="C762" t="s">
        <v>3960</v>
      </c>
      <c r="D762" t="s">
        <v>1806</v>
      </c>
    </row>
    <row r="763" spans="1:4" x14ac:dyDescent="0.25">
      <c r="A763" t="s">
        <v>3961</v>
      </c>
      <c r="B763" t="s">
        <v>2838</v>
      </c>
      <c r="C763" t="s">
        <v>3962</v>
      </c>
      <c r="D763" t="s">
        <v>1871</v>
      </c>
    </row>
    <row r="764" spans="1:4" x14ac:dyDescent="0.25">
      <c r="A764" t="s">
        <v>3963</v>
      </c>
      <c r="B764" t="s">
        <v>2838</v>
      </c>
      <c r="C764" t="s">
        <v>3964</v>
      </c>
      <c r="D764" t="s">
        <v>2099</v>
      </c>
    </row>
    <row r="765" spans="1:4" x14ac:dyDescent="0.25">
      <c r="A765" t="s">
        <v>3965</v>
      </c>
      <c r="B765" t="s">
        <v>2838</v>
      </c>
      <c r="C765" t="s">
        <v>3966</v>
      </c>
      <c r="D765" t="s">
        <v>2099</v>
      </c>
    </row>
    <row r="766" spans="1:4" x14ac:dyDescent="0.25">
      <c r="A766" t="s">
        <v>3967</v>
      </c>
      <c r="B766" t="s">
        <v>2838</v>
      </c>
      <c r="C766" t="s">
        <v>3968</v>
      </c>
      <c r="D766" t="s">
        <v>1852</v>
      </c>
    </row>
    <row r="767" spans="1:4" x14ac:dyDescent="0.25">
      <c r="A767" t="s">
        <v>3969</v>
      </c>
      <c r="B767" t="s">
        <v>2838</v>
      </c>
      <c r="C767" t="s">
        <v>3970</v>
      </c>
      <c r="D767" t="s">
        <v>1957</v>
      </c>
    </row>
    <row r="768" spans="1:4" x14ac:dyDescent="0.25">
      <c r="A768" t="s">
        <v>3971</v>
      </c>
      <c r="B768" t="s">
        <v>2838</v>
      </c>
      <c r="C768" t="s">
        <v>3972</v>
      </c>
      <c r="D768" t="s">
        <v>2848</v>
      </c>
    </row>
    <row r="769" spans="1:4" x14ac:dyDescent="0.25">
      <c r="A769" t="s">
        <v>3973</v>
      </c>
      <c r="B769" t="s">
        <v>2838</v>
      </c>
      <c r="C769" t="s">
        <v>3974</v>
      </c>
      <c r="D769" t="s">
        <v>2978</v>
      </c>
    </row>
    <row r="770" spans="1:4" x14ac:dyDescent="0.25">
      <c r="A770" t="s">
        <v>3975</v>
      </c>
      <c r="B770" t="s">
        <v>2838</v>
      </c>
      <c r="C770" t="s">
        <v>3976</v>
      </c>
      <c r="D770" t="s">
        <v>2848</v>
      </c>
    </row>
    <row r="771" spans="1:4" x14ac:dyDescent="0.25">
      <c r="A771" t="s">
        <v>3977</v>
      </c>
      <c r="B771" t="s">
        <v>2838</v>
      </c>
      <c r="C771" t="s">
        <v>3978</v>
      </c>
      <c r="D771" t="s">
        <v>1806</v>
      </c>
    </row>
    <row r="772" spans="1:4" x14ac:dyDescent="0.25">
      <c r="A772" t="s">
        <v>3979</v>
      </c>
      <c r="B772" t="s">
        <v>2838</v>
      </c>
      <c r="C772" t="s">
        <v>3980</v>
      </c>
      <c r="D772" t="s">
        <v>1849</v>
      </c>
    </row>
    <row r="773" spans="1:4" x14ac:dyDescent="0.25">
      <c r="A773" t="s">
        <v>3981</v>
      </c>
      <c r="B773" t="s">
        <v>2838</v>
      </c>
      <c r="C773" t="s">
        <v>3982</v>
      </c>
      <c r="D773" t="s">
        <v>2011</v>
      </c>
    </row>
    <row r="774" spans="1:4" x14ac:dyDescent="0.25">
      <c r="A774" t="s">
        <v>3983</v>
      </c>
      <c r="B774" t="s">
        <v>2838</v>
      </c>
      <c r="C774" t="s">
        <v>3984</v>
      </c>
      <c r="D774" t="s">
        <v>2144</v>
      </c>
    </row>
    <row r="775" spans="1:4" x14ac:dyDescent="0.25">
      <c r="A775" t="s">
        <v>3985</v>
      </c>
      <c r="B775" t="s">
        <v>2838</v>
      </c>
      <c r="C775" t="s">
        <v>3986</v>
      </c>
      <c r="D775" t="s">
        <v>2011</v>
      </c>
    </row>
    <row r="776" spans="1:4" x14ac:dyDescent="0.25">
      <c r="A776" t="s">
        <v>3987</v>
      </c>
      <c r="B776" t="s">
        <v>2838</v>
      </c>
      <c r="C776" t="s">
        <v>3988</v>
      </c>
      <c r="D776" t="s">
        <v>1669</v>
      </c>
    </row>
    <row r="777" spans="1:4" x14ac:dyDescent="0.25">
      <c r="A777" t="s">
        <v>3989</v>
      </c>
      <c r="B777" t="s">
        <v>2838</v>
      </c>
      <c r="C777" t="s">
        <v>3990</v>
      </c>
      <c r="D777" t="s">
        <v>1871</v>
      </c>
    </row>
    <row r="778" spans="1:4" x14ac:dyDescent="0.25">
      <c r="A778" t="s">
        <v>3991</v>
      </c>
      <c r="B778" t="s">
        <v>2838</v>
      </c>
      <c r="C778" t="s">
        <v>3992</v>
      </c>
      <c r="D778" t="s">
        <v>1871</v>
      </c>
    </row>
    <row r="779" spans="1:4" x14ac:dyDescent="0.25">
      <c r="A779" t="s">
        <v>3993</v>
      </c>
      <c r="B779" t="s">
        <v>2838</v>
      </c>
      <c r="C779" t="s">
        <v>3994</v>
      </c>
      <c r="D779" t="s">
        <v>2848</v>
      </c>
    </row>
    <row r="780" spans="1:4" x14ac:dyDescent="0.25">
      <c r="A780" t="s">
        <v>3995</v>
      </c>
      <c r="B780" t="s">
        <v>2838</v>
      </c>
      <c r="C780" t="s">
        <v>3996</v>
      </c>
      <c r="D780" t="s">
        <v>2848</v>
      </c>
    </row>
    <row r="781" spans="1:4" x14ac:dyDescent="0.25">
      <c r="A781" t="s">
        <v>3997</v>
      </c>
      <c r="B781" t="s">
        <v>2838</v>
      </c>
      <c r="C781" t="s">
        <v>3998</v>
      </c>
      <c r="D781" t="s">
        <v>2848</v>
      </c>
    </row>
    <row r="782" spans="1:4" x14ac:dyDescent="0.25">
      <c r="A782" t="s">
        <v>3999</v>
      </c>
      <c r="B782" t="s">
        <v>2838</v>
      </c>
      <c r="C782" t="s">
        <v>4000</v>
      </c>
      <c r="D782" t="s">
        <v>1669</v>
      </c>
    </row>
    <row r="783" spans="1:4" x14ac:dyDescent="0.25">
      <c r="A783" t="s">
        <v>4001</v>
      </c>
      <c r="B783" t="s">
        <v>2838</v>
      </c>
      <c r="C783" t="s">
        <v>4002</v>
      </c>
      <c r="D783" t="s">
        <v>1978</v>
      </c>
    </row>
    <row r="784" spans="1:4" x14ac:dyDescent="0.25">
      <c r="A784" t="s">
        <v>4003</v>
      </c>
      <c r="B784" t="s">
        <v>2838</v>
      </c>
      <c r="C784" t="s">
        <v>4004</v>
      </c>
      <c r="D784" t="s">
        <v>2848</v>
      </c>
    </row>
    <row r="785" spans="1:4" x14ac:dyDescent="0.25">
      <c r="A785" t="s">
        <v>4005</v>
      </c>
      <c r="B785" t="s">
        <v>2838</v>
      </c>
      <c r="C785" t="s">
        <v>4006</v>
      </c>
      <c r="D785" t="s">
        <v>2848</v>
      </c>
    </row>
    <row r="786" spans="1:4" x14ac:dyDescent="0.25">
      <c r="A786" t="s">
        <v>4007</v>
      </c>
      <c r="B786" t="s">
        <v>2838</v>
      </c>
      <c r="C786" t="s">
        <v>4008</v>
      </c>
      <c r="D786" t="s">
        <v>1669</v>
      </c>
    </row>
    <row r="787" spans="1:4" x14ac:dyDescent="0.25">
      <c r="A787" t="s">
        <v>4009</v>
      </c>
      <c r="B787" t="s">
        <v>2838</v>
      </c>
      <c r="C787" t="s">
        <v>4010</v>
      </c>
      <c r="D787" t="s">
        <v>1669</v>
      </c>
    </row>
    <row r="788" spans="1:4" x14ac:dyDescent="0.25">
      <c r="A788" t="s">
        <v>4011</v>
      </c>
      <c r="B788" t="s">
        <v>2838</v>
      </c>
      <c r="C788" t="s">
        <v>4012</v>
      </c>
      <c r="D788" t="s">
        <v>2978</v>
      </c>
    </row>
    <row r="789" spans="1:4" x14ac:dyDescent="0.25">
      <c r="A789" t="s">
        <v>4013</v>
      </c>
      <c r="B789" t="s">
        <v>2838</v>
      </c>
      <c r="C789" t="s">
        <v>4014</v>
      </c>
      <c r="D789" t="s">
        <v>2848</v>
      </c>
    </row>
    <row r="790" spans="1:4" x14ac:dyDescent="0.25">
      <c r="A790" t="s">
        <v>4015</v>
      </c>
      <c r="B790" t="s">
        <v>2838</v>
      </c>
      <c r="C790" t="s">
        <v>4016</v>
      </c>
      <c r="D790" t="s">
        <v>2848</v>
      </c>
    </row>
    <row r="791" spans="1:4" x14ac:dyDescent="0.25">
      <c r="A791" t="s">
        <v>4017</v>
      </c>
      <c r="B791" t="s">
        <v>2838</v>
      </c>
      <c r="C791" t="s">
        <v>4018</v>
      </c>
      <c r="D791" t="s">
        <v>2848</v>
      </c>
    </row>
    <row r="792" spans="1:4" x14ac:dyDescent="0.25">
      <c r="A792" t="s">
        <v>4019</v>
      </c>
      <c r="B792" t="s">
        <v>2838</v>
      </c>
      <c r="C792" t="s">
        <v>4020</v>
      </c>
      <c r="D792" t="s">
        <v>2848</v>
      </c>
    </row>
    <row r="793" spans="1:4" x14ac:dyDescent="0.25">
      <c r="A793" t="s">
        <v>4021</v>
      </c>
      <c r="B793" t="s">
        <v>2838</v>
      </c>
      <c r="C793" t="s">
        <v>4022</v>
      </c>
      <c r="D793" t="s">
        <v>2848</v>
      </c>
    </row>
    <row r="794" spans="1:4" x14ac:dyDescent="0.25">
      <c r="A794" t="s">
        <v>4023</v>
      </c>
      <c r="B794" t="s">
        <v>2838</v>
      </c>
      <c r="C794" t="s">
        <v>4024</v>
      </c>
      <c r="D794" t="s">
        <v>2848</v>
      </c>
    </row>
    <row r="795" spans="1:4" x14ac:dyDescent="0.25">
      <c r="A795" t="s">
        <v>4025</v>
      </c>
      <c r="B795" t="s">
        <v>2838</v>
      </c>
      <c r="C795" t="s">
        <v>4026</v>
      </c>
      <c r="D795" t="s">
        <v>2848</v>
      </c>
    </row>
    <row r="796" spans="1:4" x14ac:dyDescent="0.25">
      <c r="A796" t="s">
        <v>4027</v>
      </c>
      <c r="B796" t="s">
        <v>2838</v>
      </c>
      <c r="C796" t="s">
        <v>4028</v>
      </c>
      <c r="D796" t="s">
        <v>2848</v>
      </c>
    </row>
    <row r="797" spans="1:4" x14ac:dyDescent="0.25">
      <c r="A797" t="s">
        <v>4029</v>
      </c>
      <c r="B797" t="s">
        <v>2838</v>
      </c>
      <c r="C797" t="s">
        <v>4030</v>
      </c>
      <c r="D797" t="s">
        <v>2848</v>
      </c>
    </row>
    <row r="798" spans="1:4" x14ac:dyDescent="0.25">
      <c r="A798" t="s">
        <v>4031</v>
      </c>
      <c r="B798" t="s">
        <v>2838</v>
      </c>
      <c r="C798" t="s">
        <v>4032</v>
      </c>
      <c r="D798" t="s">
        <v>2848</v>
      </c>
    </row>
    <row r="799" spans="1:4" x14ac:dyDescent="0.25">
      <c r="A799" t="s">
        <v>4033</v>
      </c>
      <c r="B799" t="s">
        <v>2838</v>
      </c>
      <c r="C799" t="s">
        <v>4034</v>
      </c>
      <c r="D799" t="s">
        <v>2848</v>
      </c>
    </row>
    <row r="800" spans="1:4" x14ac:dyDescent="0.25">
      <c r="A800" t="s">
        <v>4035</v>
      </c>
      <c r="B800" t="s">
        <v>2838</v>
      </c>
      <c r="C800" t="s">
        <v>4036</v>
      </c>
      <c r="D800" t="s">
        <v>2848</v>
      </c>
    </row>
    <row r="801" spans="1:4" x14ac:dyDescent="0.25">
      <c r="A801" t="s">
        <v>4037</v>
      </c>
      <c r="B801" t="s">
        <v>2838</v>
      </c>
      <c r="C801" t="s">
        <v>4038</v>
      </c>
      <c r="D801" t="s">
        <v>2848</v>
      </c>
    </row>
    <row r="802" spans="1:4" x14ac:dyDescent="0.25">
      <c r="A802" t="s">
        <v>4039</v>
      </c>
      <c r="B802" t="s">
        <v>2838</v>
      </c>
      <c r="C802" t="s">
        <v>4040</v>
      </c>
      <c r="D802" t="s">
        <v>2848</v>
      </c>
    </row>
    <row r="803" spans="1:4" x14ac:dyDescent="0.25">
      <c r="A803" t="s">
        <v>4041</v>
      </c>
      <c r="B803" t="s">
        <v>2838</v>
      </c>
      <c r="C803" t="s">
        <v>4042</v>
      </c>
      <c r="D803" t="s">
        <v>2848</v>
      </c>
    </row>
    <row r="804" spans="1:4" x14ac:dyDescent="0.25">
      <c r="A804" t="s">
        <v>4043</v>
      </c>
      <c r="B804" t="s">
        <v>2838</v>
      </c>
      <c r="C804" t="s">
        <v>4044</v>
      </c>
      <c r="D804" t="s">
        <v>2848</v>
      </c>
    </row>
    <row r="805" spans="1:4" x14ac:dyDescent="0.25">
      <c r="A805" t="s">
        <v>4045</v>
      </c>
      <c r="B805" t="s">
        <v>2838</v>
      </c>
      <c r="C805" t="s">
        <v>4046</v>
      </c>
      <c r="D805" t="s">
        <v>1871</v>
      </c>
    </row>
    <row r="806" spans="1:4" x14ac:dyDescent="0.25">
      <c r="A806" t="s">
        <v>4047</v>
      </c>
      <c r="B806" t="s">
        <v>2838</v>
      </c>
      <c r="C806" t="s">
        <v>4048</v>
      </c>
      <c r="D806" t="s">
        <v>2848</v>
      </c>
    </row>
    <row r="807" spans="1:4" x14ac:dyDescent="0.25">
      <c r="A807" t="s">
        <v>4049</v>
      </c>
      <c r="B807" t="s">
        <v>2838</v>
      </c>
      <c r="C807" t="s">
        <v>4050</v>
      </c>
      <c r="D807" t="s">
        <v>2848</v>
      </c>
    </row>
    <row r="808" spans="1:4" x14ac:dyDescent="0.25">
      <c r="A808" t="s">
        <v>4051</v>
      </c>
      <c r="B808" t="s">
        <v>2838</v>
      </c>
      <c r="C808" t="s">
        <v>4052</v>
      </c>
      <c r="D808" t="s">
        <v>1967</v>
      </c>
    </row>
    <row r="809" spans="1:4" x14ac:dyDescent="0.25">
      <c r="A809" t="s">
        <v>4053</v>
      </c>
      <c r="B809" t="s">
        <v>2838</v>
      </c>
      <c r="C809" t="s">
        <v>4054</v>
      </c>
      <c r="D809" t="s">
        <v>2978</v>
      </c>
    </row>
    <row r="810" spans="1:4" x14ac:dyDescent="0.25">
      <c r="A810" t="s">
        <v>4055</v>
      </c>
      <c r="B810" t="s">
        <v>2838</v>
      </c>
      <c r="C810" t="s">
        <v>4056</v>
      </c>
      <c r="D810" t="s">
        <v>2848</v>
      </c>
    </row>
    <row r="811" spans="1:4" x14ac:dyDescent="0.25">
      <c r="A811" t="s">
        <v>4057</v>
      </c>
      <c r="B811" t="s">
        <v>2838</v>
      </c>
      <c r="C811" t="s">
        <v>4058</v>
      </c>
      <c r="D811" t="s">
        <v>2848</v>
      </c>
    </row>
    <row r="812" spans="1:4" x14ac:dyDescent="0.25">
      <c r="A812" t="s">
        <v>4059</v>
      </c>
      <c r="B812" t="s">
        <v>2838</v>
      </c>
      <c r="C812" t="s">
        <v>4060</v>
      </c>
      <c r="D812" t="s">
        <v>2978</v>
      </c>
    </row>
    <row r="813" spans="1:4" x14ac:dyDescent="0.25">
      <c r="A813" t="s">
        <v>4061</v>
      </c>
      <c r="B813" t="s">
        <v>2838</v>
      </c>
      <c r="C813" t="s">
        <v>4062</v>
      </c>
      <c r="D813" t="s">
        <v>2848</v>
      </c>
    </row>
    <row r="814" spans="1:4" x14ac:dyDescent="0.25">
      <c r="A814" t="s">
        <v>4063</v>
      </c>
      <c r="B814" t="s">
        <v>2838</v>
      </c>
      <c r="C814" t="s">
        <v>4064</v>
      </c>
      <c r="D814" t="s">
        <v>2848</v>
      </c>
    </row>
    <row r="815" spans="1:4" x14ac:dyDescent="0.25">
      <c r="A815" t="s">
        <v>4065</v>
      </c>
      <c r="B815" t="s">
        <v>2838</v>
      </c>
      <c r="C815" t="s">
        <v>4066</v>
      </c>
      <c r="D815" t="s">
        <v>2848</v>
      </c>
    </row>
    <row r="816" spans="1:4" x14ac:dyDescent="0.25">
      <c r="A816" t="s">
        <v>4067</v>
      </c>
      <c r="B816" t="s">
        <v>2838</v>
      </c>
      <c r="C816" t="s">
        <v>4066</v>
      </c>
      <c r="D816" t="s">
        <v>2848</v>
      </c>
    </row>
    <row r="817" spans="1:4" x14ac:dyDescent="0.25">
      <c r="A817" t="s">
        <v>4068</v>
      </c>
      <c r="B817" t="s">
        <v>2838</v>
      </c>
      <c r="C817" t="s">
        <v>4069</v>
      </c>
      <c r="D817" t="s">
        <v>2848</v>
      </c>
    </row>
    <row r="818" spans="1:4" x14ac:dyDescent="0.25">
      <c r="A818" t="s">
        <v>4070</v>
      </c>
      <c r="B818" t="s">
        <v>2838</v>
      </c>
      <c r="C818" t="s">
        <v>4071</v>
      </c>
      <c r="D818" t="s">
        <v>2848</v>
      </c>
    </row>
    <row r="819" spans="1:4" x14ac:dyDescent="0.25">
      <c r="A819" t="s">
        <v>4072</v>
      </c>
      <c r="B819" t="s">
        <v>2838</v>
      </c>
      <c r="C819" t="s">
        <v>4073</v>
      </c>
      <c r="D819" t="s">
        <v>2848</v>
      </c>
    </row>
    <row r="820" spans="1:4" x14ac:dyDescent="0.25">
      <c r="A820" t="s">
        <v>4074</v>
      </c>
      <c r="B820" t="s">
        <v>2838</v>
      </c>
      <c r="C820" t="s">
        <v>4075</v>
      </c>
      <c r="D820" t="s">
        <v>1852</v>
      </c>
    </row>
    <row r="821" spans="1:4" x14ac:dyDescent="0.25">
      <c r="A821" t="s">
        <v>4076</v>
      </c>
      <c r="B821" t="s">
        <v>2838</v>
      </c>
      <c r="C821" t="s">
        <v>4077</v>
      </c>
      <c r="D821" t="s">
        <v>1871</v>
      </c>
    </row>
    <row r="822" spans="1:4" x14ac:dyDescent="0.25">
      <c r="A822" t="s">
        <v>4078</v>
      </c>
      <c r="B822" t="s">
        <v>2838</v>
      </c>
      <c r="C822" t="s">
        <v>4079</v>
      </c>
      <c r="D822" t="s">
        <v>1871</v>
      </c>
    </row>
    <row r="823" spans="1:4" x14ac:dyDescent="0.25">
      <c r="A823" t="s">
        <v>4080</v>
      </c>
      <c r="B823" t="s">
        <v>2838</v>
      </c>
      <c r="C823" t="s">
        <v>4081</v>
      </c>
      <c r="D823" t="s">
        <v>2848</v>
      </c>
    </row>
    <row r="824" spans="1:4" x14ac:dyDescent="0.25">
      <c r="A824" t="s">
        <v>4082</v>
      </c>
      <c r="B824" t="s">
        <v>2838</v>
      </c>
      <c r="C824" t="s">
        <v>4083</v>
      </c>
      <c r="D824" t="s">
        <v>2848</v>
      </c>
    </row>
    <row r="825" spans="1:4" x14ac:dyDescent="0.25">
      <c r="A825" t="s">
        <v>4084</v>
      </c>
      <c r="B825" t="s">
        <v>2838</v>
      </c>
      <c r="C825" t="s">
        <v>4085</v>
      </c>
      <c r="D825" t="s">
        <v>2848</v>
      </c>
    </row>
    <row r="826" spans="1:4" x14ac:dyDescent="0.25">
      <c r="A826" t="s">
        <v>4086</v>
      </c>
      <c r="B826" t="s">
        <v>2838</v>
      </c>
      <c r="C826" t="s">
        <v>4087</v>
      </c>
      <c r="D826" t="s">
        <v>2011</v>
      </c>
    </row>
    <row r="827" spans="1:4" x14ac:dyDescent="0.25">
      <c r="A827" t="s">
        <v>4088</v>
      </c>
      <c r="B827" t="s">
        <v>2838</v>
      </c>
      <c r="C827" t="s">
        <v>4089</v>
      </c>
      <c r="D827" t="s">
        <v>2848</v>
      </c>
    </row>
    <row r="828" spans="1:4" x14ac:dyDescent="0.25">
      <c r="A828" t="s">
        <v>4090</v>
      </c>
      <c r="B828" t="s">
        <v>2838</v>
      </c>
      <c r="C828" t="s">
        <v>4091</v>
      </c>
      <c r="D828" t="s">
        <v>2848</v>
      </c>
    </row>
    <row r="829" spans="1:4" x14ac:dyDescent="0.25">
      <c r="A829" t="s">
        <v>4092</v>
      </c>
      <c r="B829" t="s">
        <v>2838</v>
      </c>
      <c r="C829" t="s">
        <v>4093</v>
      </c>
      <c r="D829" t="s">
        <v>2848</v>
      </c>
    </row>
    <row r="830" spans="1:4" x14ac:dyDescent="0.25">
      <c r="A830" t="s">
        <v>4094</v>
      </c>
      <c r="B830" t="s">
        <v>2838</v>
      </c>
      <c r="C830" t="s">
        <v>4095</v>
      </c>
      <c r="D830" t="s">
        <v>2848</v>
      </c>
    </row>
    <row r="831" spans="1:4" x14ac:dyDescent="0.25">
      <c r="A831" t="s">
        <v>4096</v>
      </c>
      <c r="B831" t="s">
        <v>2838</v>
      </c>
      <c r="C831" t="s">
        <v>4097</v>
      </c>
      <c r="D831" t="s">
        <v>2848</v>
      </c>
    </row>
    <row r="832" spans="1:4" x14ac:dyDescent="0.25">
      <c r="A832" t="s">
        <v>4098</v>
      </c>
      <c r="B832" t="s">
        <v>2838</v>
      </c>
      <c r="C832" t="s">
        <v>4099</v>
      </c>
      <c r="D832" t="s">
        <v>2848</v>
      </c>
    </row>
    <row r="833" spans="1:4" x14ac:dyDescent="0.25">
      <c r="A833" t="s">
        <v>4100</v>
      </c>
      <c r="B833" t="s">
        <v>2838</v>
      </c>
      <c r="C833" t="s">
        <v>4101</v>
      </c>
      <c r="D833" t="s">
        <v>2848</v>
      </c>
    </row>
    <row r="834" spans="1:4" x14ac:dyDescent="0.25">
      <c r="A834" t="s">
        <v>4102</v>
      </c>
      <c r="B834" t="s">
        <v>2838</v>
      </c>
      <c r="C834" t="s">
        <v>4103</v>
      </c>
      <c r="D834" t="s">
        <v>2848</v>
      </c>
    </row>
    <row r="835" spans="1:4" x14ac:dyDescent="0.25">
      <c r="A835" t="s">
        <v>4104</v>
      </c>
      <c r="B835" t="s">
        <v>2838</v>
      </c>
      <c r="C835" t="s">
        <v>4105</v>
      </c>
      <c r="D835" t="s">
        <v>2848</v>
      </c>
    </row>
    <row r="836" spans="1:4" x14ac:dyDescent="0.25">
      <c r="A836" t="s">
        <v>4106</v>
      </c>
      <c r="B836" t="s">
        <v>2838</v>
      </c>
      <c r="C836" t="s">
        <v>4107</v>
      </c>
      <c r="D836" t="s">
        <v>2848</v>
      </c>
    </row>
    <row r="837" spans="1:4" x14ac:dyDescent="0.25">
      <c r="A837" t="s">
        <v>4108</v>
      </c>
      <c r="B837" t="s">
        <v>2838</v>
      </c>
      <c r="C837" t="s">
        <v>4109</v>
      </c>
      <c r="D837" t="s">
        <v>2848</v>
      </c>
    </row>
    <row r="838" spans="1:4" x14ac:dyDescent="0.25">
      <c r="A838" t="s">
        <v>4110</v>
      </c>
      <c r="B838" t="s">
        <v>2838</v>
      </c>
      <c r="C838" t="s">
        <v>4111</v>
      </c>
      <c r="D838" t="s">
        <v>1977</v>
      </c>
    </row>
    <row r="839" spans="1:4" x14ac:dyDescent="0.25">
      <c r="A839" t="s">
        <v>4112</v>
      </c>
      <c r="B839" t="s">
        <v>4113</v>
      </c>
      <c r="C839" t="s">
        <v>4114</v>
      </c>
      <c r="D839" t="s">
        <v>2070</v>
      </c>
    </row>
    <row r="840" spans="1:4" x14ac:dyDescent="0.25">
      <c r="A840" t="s">
        <v>4115</v>
      </c>
      <c r="B840" t="s">
        <v>4113</v>
      </c>
      <c r="C840" t="s">
        <v>4116</v>
      </c>
      <c r="D840" t="s">
        <v>1777</v>
      </c>
    </row>
    <row r="841" spans="1:4" x14ac:dyDescent="0.25">
      <c r="A841" t="s">
        <v>4117</v>
      </c>
      <c r="B841" t="s">
        <v>4113</v>
      </c>
      <c r="C841" t="s">
        <v>4118</v>
      </c>
      <c r="D841" t="s">
        <v>1989</v>
      </c>
    </row>
    <row r="842" spans="1:4" x14ac:dyDescent="0.25">
      <c r="A842" t="s">
        <v>4119</v>
      </c>
      <c r="B842" t="s">
        <v>4113</v>
      </c>
      <c r="C842" t="s">
        <v>4120</v>
      </c>
      <c r="D842" t="s">
        <v>1777</v>
      </c>
    </row>
    <row r="843" spans="1:4" x14ac:dyDescent="0.25">
      <c r="A843" t="s">
        <v>4121</v>
      </c>
      <c r="B843" t="s">
        <v>4113</v>
      </c>
      <c r="C843" t="s">
        <v>4122</v>
      </c>
      <c r="D843" t="s">
        <v>2025</v>
      </c>
    </row>
    <row r="844" spans="1:4" x14ac:dyDescent="0.25">
      <c r="A844" t="s">
        <v>4123</v>
      </c>
      <c r="B844" t="s">
        <v>4113</v>
      </c>
      <c r="C844" t="s">
        <v>4124</v>
      </c>
      <c r="D844" t="s">
        <v>2130</v>
      </c>
    </row>
    <row r="845" spans="1:4" x14ac:dyDescent="0.25">
      <c r="A845" t="s">
        <v>4125</v>
      </c>
      <c r="B845" t="s">
        <v>4113</v>
      </c>
      <c r="C845" t="s">
        <v>4126</v>
      </c>
      <c r="D845" t="s">
        <v>2113</v>
      </c>
    </row>
    <row r="846" spans="1:4" x14ac:dyDescent="0.25">
      <c r="A846" t="s">
        <v>4127</v>
      </c>
      <c r="B846" t="s">
        <v>4113</v>
      </c>
      <c r="C846" t="s">
        <v>4128</v>
      </c>
      <c r="D846" t="s">
        <v>2113</v>
      </c>
    </row>
    <row r="847" spans="1:4" x14ac:dyDescent="0.25">
      <c r="A847" t="s">
        <v>4129</v>
      </c>
      <c r="B847" t="s">
        <v>4113</v>
      </c>
      <c r="C847" t="s">
        <v>4130</v>
      </c>
      <c r="D847" t="s">
        <v>1805</v>
      </c>
    </row>
    <row r="848" spans="1:4" x14ac:dyDescent="0.25">
      <c r="A848" t="s">
        <v>4131</v>
      </c>
      <c r="B848" t="s">
        <v>4113</v>
      </c>
      <c r="C848" t="s">
        <v>4132</v>
      </c>
      <c r="D848" t="s">
        <v>2113</v>
      </c>
    </row>
    <row r="849" spans="1:4" x14ac:dyDescent="0.25">
      <c r="A849" t="s">
        <v>4133</v>
      </c>
      <c r="B849" t="s">
        <v>4113</v>
      </c>
      <c r="C849" t="s">
        <v>4134</v>
      </c>
      <c r="D849" t="s">
        <v>1805</v>
      </c>
    </row>
    <row r="850" spans="1:4" x14ac:dyDescent="0.25">
      <c r="A850" t="s">
        <v>4135</v>
      </c>
      <c r="B850" t="s">
        <v>4113</v>
      </c>
      <c r="C850" t="s">
        <v>4136</v>
      </c>
      <c r="D850" t="s">
        <v>1805</v>
      </c>
    </row>
    <row r="851" spans="1:4" x14ac:dyDescent="0.25">
      <c r="A851" t="s">
        <v>4137</v>
      </c>
      <c r="B851" t="s">
        <v>4113</v>
      </c>
      <c r="C851" t="s">
        <v>4138</v>
      </c>
      <c r="D851" t="s">
        <v>1846</v>
      </c>
    </row>
    <row r="852" spans="1:4" x14ac:dyDescent="0.25">
      <c r="A852" t="s">
        <v>4139</v>
      </c>
      <c r="B852" t="s">
        <v>4113</v>
      </c>
      <c r="C852" t="s">
        <v>4140</v>
      </c>
      <c r="D852" t="s">
        <v>2070</v>
      </c>
    </row>
    <row r="853" spans="1:4" x14ac:dyDescent="0.25">
      <c r="A853" t="s">
        <v>1644</v>
      </c>
      <c r="B853" t="s">
        <v>4113</v>
      </c>
      <c r="C853" t="s">
        <v>4141</v>
      </c>
      <c r="D853" t="s">
        <v>1867</v>
      </c>
    </row>
    <row r="854" spans="1:4" x14ac:dyDescent="0.25">
      <c r="A854" t="s">
        <v>4142</v>
      </c>
      <c r="B854" t="s">
        <v>4113</v>
      </c>
      <c r="C854" t="s">
        <v>4143</v>
      </c>
      <c r="D854" t="s">
        <v>1805</v>
      </c>
    </row>
    <row r="855" spans="1:4" x14ac:dyDescent="0.25">
      <c r="A855" t="s">
        <v>4144</v>
      </c>
      <c r="B855" t="s">
        <v>4113</v>
      </c>
      <c r="C855" t="s">
        <v>4145</v>
      </c>
      <c r="D855" t="s">
        <v>2130</v>
      </c>
    </row>
    <row r="856" spans="1:4" x14ac:dyDescent="0.25">
      <c r="A856" t="s">
        <v>4146</v>
      </c>
      <c r="B856" t="s">
        <v>4113</v>
      </c>
      <c r="C856" t="s">
        <v>4147</v>
      </c>
      <c r="D856" t="s">
        <v>1820</v>
      </c>
    </row>
    <row r="857" spans="1:4" x14ac:dyDescent="0.25">
      <c r="A857" t="s">
        <v>4148</v>
      </c>
      <c r="B857" t="s">
        <v>4113</v>
      </c>
      <c r="C857" t="s">
        <v>4149</v>
      </c>
      <c r="D857" t="s">
        <v>2070</v>
      </c>
    </row>
    <row r="858" spans="1:4" x14ac:dyDescent="0.25">
      <c r="A858" t="s">
        <v>4150</v>
      </c>
      <c r="B858" t="s">
        <v>4113</v>
      </c>
      <c r="C858" t="s">
        <v>4151</v>
      </c>
      <c r="D858" t="s">
        <v>1867</v>
      </c>
    </row>
    <row r="859" spans="1:4" x14ac:dyDescent="0.25">
      <c r="A859" t="s">
        <v>4152</v>
      </c>
      <c r="B859" t="s">
        <v>4113</v>
      </c>
      <c r="C859" t="s">
        <v>4153</v>
      </c>
      <c r="D859" t="s">
        <v>2070</v>
      </c>
    </row>
    <row r="860" spans="1:4" x14ac:dyDescent="0.25">
      <c r="A860" t="s">
        <v>4154</v>
      </c>
      <c r="B860" t="s">
        <v>4113</v>
      </c>
      <c r="C860" t="s">
        <v>4155</v>
      </c>
      <c r="D860" t="s">
        <v>2070</v>
      </c>
    </row>
    <row r="861" spans="1:4" x14ac:dyDescent="0.25">
      <c r="A861" t="s">
        <v>4156</v>
      </c>
      <c r="B861" t="s">
        <v>4113</v>
      </c>
      <c r="C861" t="s">
        <v>4157</v>
      </c>
      <c r="D861" t="s">
        <v>1989</v>
      </c>
    </row>
    <row r="862" spans="1:4" x14ac:dyDescent="0.25">
      <c r="A862" t="s">
        <v>4158</v>
      </c>
      <c r="B862" t="s">
        <v>4113</v>
      </c>
      <c r="C862" t="s">
        <v>4159</v>
      </c>
      <c r="D862" t="s">
        <v>2113</v>
      </c>
    </row>
    <row r="863" spans="1:4" x14ac:dyDescent="0.25">
      <c r="A863" t="s">
        <v>4160</v>
      </c>
      <c r="B863" t="s">
        <v>4113</v>
      </c>
      <c r="C863" t="s">
        <v>4161</v>
      </c>
      <c r="D863" t="s">
        <v>1976</v>
      </c>
    </row>
    <row r="864" spans="1:4" x14ac:dyDescent="0.25">
      <c r="A864" t="s">
        <v>4162</v>
      </c>
      <c r="B864" t="s">
        <v>4113</v>
      </c>
      <c r="C864" t="s">
        <v>4163</v>
      </c>
      <c r="D864" t="s">
        <v>2025</v>
      </c>
    </row>
    <row r="865" spans="1:4" x14ac:dyDescent="0.25">
      <c r="A865" t="s">
        <v>4164</v>
      </c>
      <c r="B865" t="s">
        <v>4113</v>
      </c>
      <c r="C865" t="s">
        <v>4165</v>
      </c>
      <c r="D865" t="s">
        <v>2025</v>
      </c>
    </row>
    <row r="866" spans="1:4" x14ac:dyDescent="0.25">
      <c r="A866" t="s">
        <v>4166</v>
      </c>
      <c r="B866" t="s">
        <v>4113</v>
      </c>
      <c r="C866" t="s">
        <v>4167</v>
      </c>
      <c r="D866" t="s">
        <v>1867</v>
      </c>
    </row>
    <row r="867" spans="1:4" x14ac:dyDescent="0.25">
      <c r="A867" t="s">
        <v>4168</v>
      </c>
      <c r="B867" t="s">
        <v>4113</v>
      </c>
      <c r="C867" t="s">
        <v>4169</v>
      </c>
      <c r="D867" t="s">
        <v>1989</v>
      </c>
    </row>
    <row r="868" spans="1:4" x14ac:dyDescent="0.25">
      <c r="A868" t="s">
        <v>4170</v>
      </c>
      <c r="B868" t="s">
        <v>4113</v>
      </c>
      <c r="C868" t="s">
        <v>4171</v>
      </c>
      <c r="D868" t="s">
        <v>2086</v>
      </c>
    </row>
    <row r="869" spans="1:4" x14ac:dyDescent="0.25">
      <c r="A869" t="s">
        <v>1772</v>
      </c>
      <c r="B869" t="s">
        <v>4113</v>
      </c>
      <c r="C869" t="s">
        <v>4172</v>
      </c>
      <c r="D869" t="s">
        <v>1805</v>
      </c>
    </row>
    <row r="870" spans="1:4" x14ac:dyDescent="0.25">
      <c r="A870" t="s">
        <v>4173</v>
      </c>
      <c r="B870" t="s">
        <v>4113</v>
      </c>
      <c r="C870" t="s">
        <v>4174</v>
      </c>
      <c r="D870" t="s">
        <v>2113</v>
      </c>
    </row>
    <row r="871" spans="1:4" x14ac:dyDescent="0.25">
      <c r="A871" t="s">
        <v>4175</v>
      </c>
      <c r="B871" t="s">
        <v>4113</v>
      </c>
      <c r="C871" t="s">
        <v>4176</v>
      </c>
      <c r="D871" t="s">
        <v>1805</v>
      </c>
    </row>
    <row r="872" spans="1:4" x14ac:dyDescent="0.25">
      <c r="A872" t="s">
        <v>4177</v>
      </c>
      <c r="B872" t="s">
        <v>4113</v>
      </c>
      <c r="C872" t="s">
        <v>4178</v>
      </c>
      <c r="D872" t="s">
        <v>2113</v>
      </c>
    </row>
    <row r="873" spans="1:4" x14ac:dyDescent="0.25">
      <c r="A873" t="s">
        <v>4179</v>
      </c>
      <c r="B873" t="s">
        <v>4113</v>
      </c>
      <c r="C873" t="s">
        <v>4180</v>
      </c>
      <c r="D873" t="s">
        <v>2113</v>
      </c>
    </row>
    <row r="874" spans="1:4" x14ac:dyDescent="0.25">
      <c r="A874" t="s">
        <v>4181</v>
      </c>
      <c r="B874" t="s">
        <v>4113</v>
      </c>
      <c r="C874" t="s">
        <v>4182</v>
      </c>
      <c r="D874" t="s">
        <v>1691</v>
      </c>
    </row>
    <row r="875" spans="1:4" x14ac:dyDescent="0.25">
      <c r="A875" t="s">
        <v>4183</v>
      </c>
      <c r="B875" t="s">
        <v>4113</v>
      </c>
      <c r="C875" t="s">
        <v>4184</v>
      </c>
      <c r="D875" t="s">
        <v>1867</v>
      </c>
    </row>
    <row r="876" spans="1:4" x14ac:dyDescent="0.25">
      <c r="A876" t="s">
        <v>4185</v>
      </c>
      <c r="B876" t="s">
        <v>4113</v>
      </c>
      <c r="C876" t="s">
        <v>4186</v>
      </c>
      <c r="D876" t="s">
        <v>2022</v>
      </c>
    </row>
    <row r="877" spans="1:4" x14ac:dyDescent="0.25">
      <c r="A877" t="s">
        <v>4187</v>
      </c>
      <c r="B877" t="s">
        <v>4113</v>
      </c>
      <c r="C877" t="s">
        <v>4188</v>
      </c>
      <c r="D877" t="s">
        <v>1820</v>
      </c>
    </row>
    <row r="878" spans="1:4" x14ac:dyDescent="0.25">
      <c r="A878" t="s">
        <v>4189</v>
      </c>
      <c r="B878" t="s">
        <v>4113</v>
      </c>
      <c r="C878" t="s">
        <v>4190</v>
      </c>
      <c r="D878" t="s">
        <v>2025</v>
      </c>
    </row>
    <row r="879" spans="1:4" x14ac:dyDescent="0.25">
      <c r="A879" t="s">
        <v>4191</v>
      </c>
      <c r="B879" t="s">
        <v>4113</v>
      </c>
      <c r="C879" t="s">
        <v>4192</v>
      </c>
      <c r="D879" t="s">
        <v>1805</v>
      </c>
    </row>
    <row r="880" spans="1:4" x14ac:dyDescent="0.25">
      <c r="A880" t="s">
        <v>4193</v>
      </c>
      <c r="B880" t="s">
        <v>4113</v>
      </c>
      <c r="C880" t="s">
        <v>4194</v>
      </c>
      <c r="D880" t="s">
        <v>2086</v>
      </c>
    </row>
    <row r="881" spans="1:4" x14ac:dyDescent="0.25">
      <c r="A881" t="s">
        <v>4195</v>
      </c>
      <c r="B881" t="s">
        <v>4113</v>
      </c>
      <c r="C881" t="s">
        <v>4196</v>
      </c>
      <c r="D881" t="s">
        <v>2025</v>
      </c>
    </row>
    <row r="882" spans="1:4" x14ac:dyDescent="0.25">
      <c r="A882" t="s">
        <v>4197</v>
      </c>
      <c r="B882" t="s">
        <v>4113</v>
      </c>
      <c r="C882" t="s">
        <v>4198</v>
      </c>
      <c r="D882" t="s">
        <v>2070</v>
      </c>
    </row>
    <row r="883" spans="1:4" x14ac:dyDescent="0.25">
      <c r="A883" t="s">
        <v>4199</v>
      </c>
      <c r="B883" t="s">
        <v>4113</v>
      </c>
      <c r="C883" t="s">
        <v>4200</v>
      </c>
      <c r="D883" t="s">
        <v>1820</v>
      </c>
    </row>
    <row r="884" spans="1:4" x14ac:dyDescent="0.25">
      <c r="A884" t="s">
        <v>4201</v>
      </c>
      <c r="B884" t="s">
        <v>4113</v>
      </c>
      <c r="C884" t="s">
        <v>4202</v>
      </c>
      <c r="D884" t="s">
        <v>1820</v>
      </c>
    </row>
    <row r="885" spans="1:4" x14ac:dyDescent="0.25">
      <c r="A885" t="s">
        <v>4203</v>
      </c>
      <c r="B885" t="s">
        <v>4113</v>
      </c>
      <c r="C885" t="s">
        <v>4204</v>
      </c>
      <c r="D885" t="s">
        <v>1805</v>
      </c>
    </row>
    <row r="886" spans="1:4" x14ac:dyDescent="0.25">
      <c r="A886" t="s">
        <v>4205</v>
      </c>
      <c r="B886" t="s">
        <v>4113</v>
      </c>
      <c r="C886" t="s">
        <v>4206</v>
      </c>
      <c r="D886" t="s">
        <v>1805</v>
      </c>
    </row>
    <row r="887" spans="1:4" x14ac:dyDescent="0.25">
      <c r="A887" t="s">
        <v>4207</v>
      </c>
      <c r="B887" t="s">
        <v>4113</v>
      </c>
      <c r="C887" t="s">
        <v>4208</v>
      </c>
      <c r="D887" t="s">
        <v>1805</v>
      </c>
    </row>
    <row r="888" spans="1:4" x14ac:dyDescent="0.25">
      <c r="A888" t="s">
        <v>4209</v>
      </c>
      <c r="B888" t="s">
        <v>4113</v>
      </c>
      <c r="C888" t="s">
        <v>4210</v>
      </c>
      <c r="D888" t="s">
        <v>2113</v>
      </c>
    </row>
    <row r="889" spans="1:4" x14ac:dyDescent="0.25">
      <c r="A889" t="s">
        <v>4211</v>
      </c>
      <c r="B889" t="s">
        <v>4113</v>
      </c>
      <c r="C889" t="s">
        <v>4212</v>
      </c>
      <c r="D889" t="s">
        <v>2014</v>
      </c>
    </row>
    <row r="890" spans="1:4" x14ac:dyDescent="0.25">
      <c r="A890" t="s">
        <v>4213</v>
      </c>
      <c r="B890" t="s">
        <v>4113</v>
      </c>
      <c r="C890" t="s">
        <v>4214</v>
      </c>
      <c r="D890" t="s">
        <v>2022</v>
      </c>
    </row>
    <row r="891" spans="1:4" x14ac:dyDescent="0.25">
      <c r="A891" t="s">
        <v>4215</v>
      </c>
      <c r="B891" t="s">
        <v>4113</v>
      </c>
      <c r="C891" t="s">
        <v>4216</v>
      </c>
      <c r="D891" t="s">
        <v>2070</v>
      </c>
    </row>
    <row r="892" spans="1:4" x14ac:dyDescent="0.25">
      <c r="A892" t="s">
        <v>4217</v>
      </c>
      <c r="B892" t="s">
        <v>4113</v>
      </c>
      <c r="C892" t="s">
        <v>4218</v>
      </c>
      <c r="D892" t="s">
        <v>1816</v>
      </c>
    </row>
    <row r="893" spans="1:4" x14ac:dyDescent="0.25">
      <c r="A893" t="s">
        <v>4219</v>
      </c>
      <c r="B893" t="s">
        <v>4113</v>
      </c>
      <c r="C893" t="s">
        <v>4220</v>
      </c>
      <c r="D893" t="s">
        <v>2022</v>
      </c>
    </row>
    <row r="894" spans="1:4" x14ac:dyDescent="0.25">
      <c r="A894" t="s">
        <v>4221</v>
      </c>
      <c r="B894" t="s">
        <v>4113</v>
      </c>
      <c r="C894" t="s">
        <v>4222</v>
      </c>
      <c r="D894" t="s">
        <v>2113</v>
      </c>
    </row>
    <row r="895" spans="1:4" x14ac:dyDescent="0.25">
      <c r="A895" t="s">
        <v>4223</v>
      </c>
      <c r="B895" t="s">
        <v>4113</v>
      </c>
      <c r="C895" t="s">
        <v>4222</v>
      </c>
      <c r="D895" t="s">
        <v>2113</v>
      </c>
    </row>
    <row r="896" spans="1:4" x14ac:dyDescent="0.25">
      <c r="A896" t="s">
        <v>4224</v>
      </c>
      <c r="B896" t="s">
        <v>4113</v>
      </c>
      <c r="C896" t="s">
        <v>4225</v>
      </c>
      <c r="D896" t="s">
        <v>4226</v>
      </c>
    </row>
    <row r="897" spans="1:4" x14ac:dyDescent="0.25">
      <c r="A897" t="s">
        <v>4227</v>
      </c>
      <c r="B897" t="s">
        <v>4113</v>
      </c>
      <c r="C897" t="s">
        <v>4228</v>
      </c>
      <c r="D897" t="s">
        <v>1805</v>
      </c>
    </row>
    <row r="898" spans="1:4" x14ac:dyDescent="0.25">
      <c r="A898" t="s">
        <v>4229</v>
      </c>
      <c r="B898" t="s">
        <v>4113</v>
      </c>
      <c r="C898" t="s">
        <v>4230</v>
      </c>
      <c r="D898" t="s">
        <v>2070</v>
      </c>
    </row>
    <row r="899" spans="1:4" x14ac:dyDescent="0.25">
      <c r="A899" t="s">
        <v>4231</v>
      </c>
      <c r="B899" t="s">
        <v>4113</v>
      </c>
      <c r="C899" t="s">
        <v>4232</v>
      </c>
      <c r="D899" t="s">
        <v>1989</v>
      </c>
    </row>
    <row r="900" spans="1:4" x14ac:dyDescent="0.25">
      <c r="A900" t="s">
        <v>4233</v>
      </c>
      <c r="B900" t="s">
        <v>4113</v>
      </c>
      <c r="C900" t="s">
        <v>4234</v>
      </c>
      <c r="D900" t="s">
        <v>1867</v>
      </c>
    </row>
    <row r="901" spans="1:4" x14ac:dyDescent="0.25">
      <c r="A901" t="s">
        <v>4235</v>
      </c>
      <c r="B901" t="s">
        <v>4113</v>
      </c>
      <c r="C901" t="s">
        <v>4236</v>
      </c>
      <c r="D901" t="s">
        <v>2025</v>
      </c>
    </row>
    <row r="902" spans="1:4" x14ac:dyDescent="0.25">
      <c r="A902" t="s">
        <v>4237</v>
      </c>
      <c r="B902" t="s">
        <v>4113</v>
      </c>
      <c r="C902" t="s">
        <v>4238</v>
      </c>
      <c r="D902" t="s">
        <v>2130</v>
      </c>
    </row>
    <row r="903" spans="1:4" x14ac:dyDescent="0.25">
      <c r="A903" t="s">
        <v>4239</v>
      </c>
      <c r="B903" t="s">
        <v>4113</v>
      </c>
      <c r="C903" t="s">
        <v>4240</v>
      </c>
      <c r="D903" t="s">
        <v>2089</v>
      </c>
    </row>
    <row r="904" spans="1:4" x14ac:dyDescent="0.25">
      <c r="A904" t="s">
        <v>4241</v>
      </c>
      <c r="B904" t="s">
        <v>4113</v>
      </c>
      <c r="C904" t="s">
        <v>4242</v>
      </c>
      <c r="D904" t="s">
        <v>1805</v>
      </c>
    </row>
    <row r="905" spans="1:4" x14ac:dyDescent="0.25">
      <c r="A905" t="s">
        <v>4243</v>
      </c>
      <c r="B905" t="s">
        <v>4113</v>
      </c>
      <c r="C905" t="s">
        <v>4244</v>
      </c>
      <c r="D905" t="s">
        <v>2113</v>
      </c>
    </row>
    <row r="906" spans="1:4" x14ac:dyDescent="0.25">
      <c r="A906" t="s">
        <v>4245</v>
      </c>
      <c r="B906" t="s">
        <v>4113</v>
      </c>
      <c r="C906" t="s">
        <v>4246</v>
      </c>
      <c r="D906" t="s">
        <v>1989</v>
      </c>
    </row>
    <row r="907" spans="1:4" x14ac:dyDescent="0.25">
      <c r="A907" t="s">
        <v>4247</v>
      </c>
      <c r="B907" t="s">
        <v>4113</v>
      </c>
      <c r="C907" t="s">
        <v>4248</v>
      </c>
      <c r="D907" t="s">
        <v>1813</v>
      </c>
    </row>
    <row r="908" spans="1:4" x14ac:dyDescent="0.25">
      <c r="A908" t="s">
        <v>4249</v>
      </c>
      <c r="B908" t="s">
        <v>4113</v>
      </c>
      <c r="C908" t="s">
        <v>4250</v>
      </c>
      <c r="D908" t="s">
        <v>1805</v>
      </c>
    </row>
    <row r="909" spans="1:4" x14ac:dyDescent="0.25">
      <c r="A909" t="s">
        <v>4251</v>
      </c>
      <c r="B909" t="s">
        <v>4113</v>
      </c>
      <c r="C909" t="s">
        <v>4252</v>
      </c>
      <c r="D909" t="s">
        <v>2017</v>
      </c>
    </row>
    <row r="910" spans="1:4" x14ac:dyDescent="0.25">
      <c r="A910" t="s">
        <v>4253</v>
      </c>
      <c r="B910" t="s">
        <v>4113</v>
      </c>
      <c r="C910" t="s">
        <v>4254</v>
      </c>
      <c r="D910" t="s">
        <v>2130</v>
      </c>
    </row>
    <row r="911" spans="1:4" x14ac:dyDescent="0.25">
      <c r="A911" t="s">
        <v>1681</v>
      </c>
      <c r="B911" t="s">
        <v>4113</v>
      </c>
      <c r="C911" t="s">
        <v>4254</v>
      </c>
      <c r="D911" t="s">
        <v>2130</v>
      </c>
    </row>
    <row r="912" spans="1:4" x14ac:dyDescent="0.25">
      <c r="A912" t="s">
        <v>4255</v>
      </c>
      <c r="B912" t="s">
        <v>4113</v>
      </c>
      <c r="C912" t="s">
        <v>4256</v>
      </c>
      <c r="D912" t="s">
        <v>2025</v>
      </c>
    </row>
    <row r="913" spans="1:4" x14ac:dyDescent="0.25">
      <c r="A913" t="s">
        <v>4257</v>
      </c>
      <c r="B913" t="s">
        <v>4113</v>
      </c>
      <c r="C913" t="s">
        <v>4258</v>
      </c>
      <c r="D913" t="s">
        <v>2042</v>
      </c>
    </row>
    <row r="914" spans="1:4" x14ac:dyDescent="0.25">
      <c r="A914" t="s">
        <v>4259</v>
      </c>
      <c r="B914" t="s">
        <v>4113</v>
      </c>
      <c r="C914" t="s">
        <v>4260</v>
      </c>
      <c r="D914" t="s">
        <v>2130</v>
      </c>
    </row>
    <row r="915" spans="1:4" x14ac:dyDescent="0.25">
      <c r="A915" t="s">
        <v>4261</v>
      </c>
      <c r="B915" t="s">
        <v>4113</v>
      </c>
      <c r="C915" t="s">
        <v>4262</v>
      </c>
      <c r="D915" t="s">
        <v>1989</v>
      </c>
    </row>
    <row r="916" spans="1:4" x14ac:dyDescent="0.25">
      <c r="A916" t="s">
        <v>4263</v>
      </c>
      <c r="B916" t="s">
        <v>4113</v>
      </c>
      <c r="C916" t="s">
        <v>4264</v>
      </c>
      <c r="D916" t="s">
        <v>1805</v>
      </c>
    </row>
    <row r="917" spans="1:4" x14ac:dyDescent="0.25">
      <c r="A917" t="s">
        <v>4265</v>
      </c>
      <c r="B917" t="s">
        <v>4113</v>
      </c>
      <c r="C917" t="s">
        <v>4266</v>
      </c>
      <c r="D917" t="s">
        <v>1989</v>
      </c>
    </row>
    <row r="918" spans="1:4" x14ac:dyDescent="0.25">
      <c r="A918" t="s">
        <v>4267</v>
      </c>
      <c r="B918" t="s">
        <v>4113</v>
      </c>
      <c r="C918" t="s">
        <v>4268</v>
      </c>
      <c r="D918" t="s">
        <v>1816</v>
      </c>
    </row>
    <row r="919" spans="1:4" x14ac:dyDescent="0.25">
      <c r="A919" t="s">
        <v>4269</v>
      </c>
      <c r="B919" t="s">
        <v>4113</v>
      </c>
      <c r="C919" t="s">
        <v>4268</v>
      </c>
      <c r="D919" t="s">
        <v>1816</v>
      </c>
    </row>
    <row r="920" spans="1:4" x14ac:dyDescent="0.25">
      <c r="A920" t="s">
        <v>4270</v>
      </c>
      <c r="B920" t="s">
        <v>4113</v>
      </c>
      <c r="C920" t="s">
        <v>4271</v>
      </c>
      <c r="D920" t="s">
        <v>2089</v>
      </c>
    </row>
    <row r="921" spans="1:4" x14ac:dyDescent="0.25">
      <c r="A921" t="s">
        <v>4272</v>
      </c>
      <c r="B921" t="s">
        <v>4113</v>
      </c>
      <c r="C921" t="s">
        <v>4273</v>
      </c>
      <c r="D921" t="s">
        <v>1805</v>
      </c>
    </row>
    <row r="922" spans="1:4" x14ac:dyDescent="0.25">
      <c r="A922" t="s">
        <v>4274</v>
      </c>
      <c r="B922" t="s">
        <v>4113</v>
      </c>
      <c r="C922" t="s">
        <v>4275</v>
      </c>
      <c r="D922" t="s">
        <v>2070</v>
      </c>
    </row>
    <row r="923" spans="1:4" x14ac:dyDescent="0.25">
      <c r="A923" t="s">
        <v>4276</v>
      </c>
      <c r="B923" t="s">
        <v>4113</v>
      </c>
      <c r="C923" t="s">
        <v>4277</v>
      </c>
      <c r="D923" t="s">
        <v>1777</v>
      </c>
    </row>
    <row r="924" spans="1:4" x14ac:dyDescent="0.25">
      <c r="A924" t="s">
        <v>4278</v>
      </c>
      <c r="B924" t="s">
        <v>4113</v>
      </c>
      <c r="C924" t="s">
        <v>4279</v>
      </c>
      <c r="D924" t="s">
        <v>2113</v>
      </c>
    </row>
    <row r="925" spans="1:4" x14ac:dyDescent="0.25">
      <c r="A925" t="s">
        <v>4280</v>
      </c>
      <c r="B925" t="s">
        <v>4113</v>
      </c>
      <c r="C925" t="s">
        <v>4281</v>
      </c>
      <c r="D925" t="s">
        <v>2130</v>
      </c>
    </row>
    <row r="926" spans="1:4" x14ac:dyDescent="0.25">
      <c r="A926" t="s">
        <v>4282</v>
      </c>
      <c r="B926" t="s">
        <v>4113</v>
      </c>
      <c r="C926" t="s">
        <v>4283</v>
      </c>
      <c r="D926" t="s">
        <v>2130</v>
      </c>
    </row>
    <row r="927" spans="1:4" x14ac:dyDescent="0.25">
      <c r="A927" t="s">
        <v>4284</v>
      </c>
      <c r="B927" t="s">
        <v>4113</v>
      </c>
      <c r="C927" t="s">
        <v>4285</v>
      </c>
      <c r="D927" t="s">
        <v>2025</v>
      </c>
    </row>
    <row r="928" spans="1:4" x14ac:dyDescent="0.25">
      <c r="A928" t="s">
        <v>4286</v>
      </c>
      <c r="B928" t="s">
        <v>4113</v>
      </c>
      <c r="C928" t="s">
        <v>4287</v>
      </c>
      <c r="D928" t="s">
        <v>1989</v>
      </c>
    </row>
    <row r="929" spans="1:4" x14ac:dyDescent="0.25">
      <c r="A929" t="s">
        <v>4288</v>
      </c>
      <c r="B929" t="s">
        <v>4113</v>
      </c>
      <c r="C929" t="s">
        <v>4289</v>
      </c>
      <c r="D929" t="s">
        <v>2113</v>
      </c>
    </row>
    <row r="930" spans="1:4" x14ac:dyDescent="0.25">
      <c r="A930" t="s">
        <v>4290</v>
      </c>
      <c r="B930" t="s">
        <v>4113</v>
      </c>
      <c r="C930" t="s">
        <v>4291</v>
      </c>
      <c r="D930" t="s">
        <v>1867</v>
      </c>
    </row>
    <row r="931" spans="1:4" x14ac:dyDescent="0.25">
      <c r="A931" t="s">
        <v>4292</v>
      </c>
      <c r="B931" t="s">
        <v>4113</v>
      </c>
      <c r="C931" t="s">
        <v>4293</v>
      </c>
      <c r="D931" t="s">
        <v>1867</v>
      </c>
    </row>
    <row r="932" spans="1:4" x14ac:dyDescent="0.25">
      <c r="A932" t="s">
        <v>4294</v>
      </c>
      <c r="B932" t="s">
        <v>4113</v>
      </c>
      <c r="C932" t="s">
        <v>4295</v>
      </c>
      <c r="D932" t="s">
        <v>1805</v>
      </c>
    </row>
    <row r="933" spans="1:4" x14ac:dyDescent="0.25">
      <c r="A933" t="s">
        <v>4296</v>
      </c>
      <c r="B933" t="s">
        <v>4113</v>
      </c>
      <c r="C933" t="s">
        <v>4297</v>
      </c>
      <c r="D933" t="s">
        <v>2086</v>
      </c>
    </row>
    <row r="934" spans="1:4" x14ac:dyDescent="0.25">
      <c r="A934" t="s">
        <v>4298</v>
      </c>
      <c r="B934" t="s">
        <v>4113</v>
      </c>
      <c r="C934" t="s">
        <v>4299</v>
      </c>
      <c r="D934" t="s">
        <v>1777</v>
      </c>
    </row>
    <row r="935" spans="1:4" x14ac:dyDescent="0.25">
      <c r="A935" t="s">
        <v>4300</v>
      </c>
      <c r="B935" t="s">
        <v>4113</v>
      </c>
      <c r="C935" t="s">
        <v>4301</v>
      </c>
      <c r="D935" t="s">
        <v>1719</v>
      </c>
    </row>
    <row r="936" spans="1:4" x14ac:dyDescent="0.25">
      <c r="A936" t="s">
        <v>4302</v>
      </c>
      <c r="B936" t="s">
        <v>4113</v>
      </c>
      <c r="C936" t="s">
        <v>4303</v>
      </c>
      <c r="D936" t="s">
        <v>2130</v>
      </c>
    </row>
    <row r="937" spans="1:4" x14ac:dyDescent="0.25">
      <c r="A937" t="s">
        <v>4304</v>
      </c>
      <c r="B937" t="s">
        <v>4113</v>
      </c>
      <c r="C937" t="s">
        <v>4305</v>
      </c>
      <c r="D937" t="s">
        <v>2056</v>
      </c>
    </row>
    <row r="938" spans="1:4" x14ac:dyDescent="0.25">
      <c r="A938" t="s">
        <v>4306</v>
      </c>
      <c r="B938" t="s">
        <v>4113</v>
      </c>
      <c r="C938" t="s">
        <v>4307</v>
      </c>
      <c r="D938" t="s">
        <v>2025</v>
      </c>
    </row>
    <row r="939" spans="1:4" x14ac:dyDescent="0.25">
      <c r="A939" t="s">
        <v>4308</v>
      </c>
      <c r="B939" t="s">
        <v>4113</v>
      </c>
      <c r="C939" t="s">
        <v>4309</v>
      </c>
      <c r="D939" t="s">
        <v>1816</v>
      </c>
    </row>
    <row r="940" spans="1:4" x14ac:dyDescent="0.25">
      <c r="A940" t="s">
        <v>4310</v>
      </c>
      <c r="B940" t="s">
        <v>4113</v>
      </c>
      <c r="C940" t="s">
        <v>4311</v>
      </c>
      <c r="D940" t="s">
        <v>1805</v>
      </c>
    </row>
    <row r="941" spans="1:4" x14ac:dyDescent="0.25">
      <c r="A941" t="s">
        <v>4312</v>
      </c>
      <c r="B941" t="s">
        <v>4113</v>
      </c>
      <c r="C941" t="s">
        <v>4313</v>
      </c>
      <c r="D941" t="s">
        <v>2130</v>
      </c>
    </row>
    <row r="942" spans="1:4" x14ac:dyDescent="0.25">
      <c r="A942" t="s">
        <v>4314</v>
      </c>
      <c r="B942" t="s">
        <v>4113</v>
      </c>
      <c r="C942" t="s">
        <v>4315</v>
      </c>
      <c r="D942" t="s">
        <v>1867</v>
      </c>
    </row>
    <row r="943" spans="1:4" x14ac:dyDescent="0.25">
      <c r="A943" t="s">
        <v>4316</v>
      </c>
      <c r="B943" t="s">
        <v>4113</v>
      </c>
      <c r="C943" t="s">
        <v>4317</v>
      </c>
      <c r="D943" t="s">
        <v>2130</v>
      </c>
    </row>
    <row r="944" spans="1:4" x14ac:dyDescent="0.25">
      <c r="A944" t="s">
        <v>4318</v>
      </c>
      <c r="B944" t="s">
        <v>4113</v>
      </c>
      <c r="C944" t="s">
        <v>4319</v>
      </c>
      <c r="D944" t="s">
        <v>1805</v>
      </c>
    </row>
    <row r="945" spans="1:4" x14ac:dyDescent="0.25">
      <c r="A945" t="s">
        <v>4320</v>
      </c>
      <c r="B945" t="s">
        <v>4113</v>
      </c>
      <c r="C945" t="s">
        <v>4321</v>
      </c>
      <c r="D945" t="s">
        <v>1774</v>
      </c>
    </row>
    <row r="946" spans="1:4" x14ac:dyDescent="0.25">
      <c r="A946" t="s">
        <v>4322</v>
      </c>
      <c r="B946" t="s">
        <v>4113</v>
      </c>
      <c r="C946" t="s">
        <v>4323</v>
      </c>
      <c r="D946" t="s">
        <v>1989</v>
      </c>
    </row>
    <row r="947" spans="1:4" x14ac:dyDescent="0.25">
      <c r="A947" t="s">
        <v>4324</v>
      </c>
      <c r="B947" t="s">
        <v>4113</v>
      </c>
      <c r="C947" t="s">
        <v>4325</v>
      </c>
      <c r="D947" t="s">
        <v>1691</v>
      </c>
    </row>
    <row r="948" spans="1:4" x14ac:dyDescent="0.25">
      <c r="A948" t="s">
        <v>4326</v>
      </c>
      <c r="B948" t="s">
        <v>4113</v>
      </c>
      <c r="C948" t="s">
        <v>4327</v>
      </c>
      <c r="D948" t="s">
        <v>2022</v>
      </c>
    </row>
    <row r="949" spans="1:4" x14ac:dyDescent="0.25">
      <c r="A949" t="s">
        <v>4328</v>
      </c>
      <c r="B949" t="s">
        <v>4113</v>
      </c>
      <c r="C949" t="s">
        <v>4327</v>
      </c>
      <c r="D949" t="s">
        <v>2022</v>
      </c>
    </row>
    <row r="950" spans="1:4" x14ac:dyDescent="0.25">
      <c r="A950" t="s">
        <v>4329</v>
      </c>
      <c r="B950" t="s">
        <v>4113</v>
      </c>
      <c r="C950" t="s">
        <v>4330</v>
      </c>
      <c r="D950" t="s">
        <v>1843</v>
      </c>
    </row>
    <row r="951" spans="1:4" x14ac:dyDescent="0.25">
      <c r="A951" t="s">
        <v>4331</v>
      </c>
      <c r="B951" t="s">
        <v>4113</v>
      </c>
      <c r="C951" t="s">
        <v>4332</v>
      </c>
      <c r="D951" t="s">
        <v>2070</v>
      </c>
    </row>
    <row r="952" spans="1:4" x14ac:dyDescent="0.25">
      <c r="A952" t="s">
        <v>4333</v>
      </c>
      <c r="B952" t="s">
        <v>4113</v>
      </c>
      <c r="C952" t="s">
        <v>4334</v>
      </c>
      <c r="D952" t="s">
        <v>2014</v>
      </c>
    </row>
    <row r="953" spans="1:4" x14ac:dyDescent="0.25">
      <c r="A953" t="s">
        <v>4335</v>
      </c>
      <c r="B953" t="s">
        <v>4113</v>
      </c>
      <c r="C953" t="s">
        <v>4336</v>
      </c>
      <c r="D953" t="s">
        <v>1805</v>
      </c>
    </row>
    <row r="954" spans="1:4" x14ac:dyDescent="0.25">
      <c r="A954" t="s">
        <v>4337</v>
      </c>
      <c r="B954" t="s">
        <v>4113</v>
      </c>
      <c r="C954" t="s">
        <v>4338</v>
      </c>
      <c r="D954" t="s">
        <v>1805</v>
      </c>
    </row>
    <row r="955" spans="1:4" x14ac:dyDescent="0.25">
      <c r="A955" t="s">
        <v>4339</v>
      </c>
      <c r="B955" t="s">
        <v>4113</v>
      </c>
      <c r="C955" t="s">
        <v>4340</v>
      </c>
      <c r="D955" t="s">
        <v>1867</v>
      </c>
    </row>
    <row r="956" spans="1:4" x14ac:dyDescent="0.25">
      <c r="A956" t="s">
        <v>4341</v>
      </c>
      <c r="B956" t="s">
        <v>4113</v>
      </c>
      <c r="C956" t="s">
        <v>4342</v>
      </c>
      <c r="D956" t="s">
        <v>1805</v>
      </c>
    </row>
    <row r="957" spans="1:4" x14ac:dyDescent="0.25">
      <c r="A957" t="s">
        <v>4343</v>
      </c>
      <c r="B957" t="s">
        <v>4113</v>
      </c>
      <c r="C957" t="s">
        <v>4344</v>
      </c>
      <c r="D957" t="s">
        <v>2017</v>
      </c>
    </row>
    <row r="958" spans="1:4" x14ac:dyDescent="0.25">
      <c r="A958" t="s">
        <v>4345</v>
      </c>
      <c r="B958" t="s">
        <v>4113</v>
      </c>
      <c r="C958" t="s">
        <v>4346</v>
      </c>
      <c r="D958" t="s">
        <v>1805</v>
      </c>
    </row>
    <row r="959" spans="1:4" x14ac:dyDescent="0.25">
      <c r="A959" t="s">
        <v>4347</v>
      </c>
      <c r="B959" t="s">
        <v>4113</v>
      </c>
      <c r="C959" t="s">
        <v>4348</v>
      </c>
      <c r="D959" t="s">
        <v>2130</v>
      </c>
    </row>
    <row r="960" spans="1:4" x14ac:dyDescent="0.25">
      <c r="A960" t="s">
        <v>4349</v>
      </c>
      <c r="B960" t="s">
        <v>4113</v>
      </c>
      <c r="C960" t="s">
        <v>4350</v>
      </c>
      <c r="D960" t="s">
        <v>2130</v>
      </c>
    </row>
    <row r="961" spans="1:4" x14ac:dyDescent="0.25">
      <c r="A961" t="s">
        <v>4351</v>
      </c>
      <c r="B961" t="s">
        <v>4113</v>
      </c>
      <c r="C961" t="s">
        <v>4352</v>
      </c>
      <c r="D961" t="s">
        <v>1805</v>
      </c>
    </row>
    <row r="962" spans="1:4" x14ac:dyDescent="0.25">
      <c r="A962" t="s">
        <v>4353</v>
      </c>
      <c r="B962" t="s">
        <v>4113</v>
      </c>
      <c r="C962" t="s">
        <v>4354</v>
      </c>
      <c r="D962" t="s">
        <v>1805</v>
      </c>
    </row>
    <row r="963" spans="1:4" x14ac:dyDescent="0.25">
      <c r="A963" t="s">
        <v>4355</v>
      </c>
      <c r="B963" t="s">
        <v>4113</v>
      </c>
      <c r="C963" t="s">
        <v>4356</v>
      </c>
      <c r="D963" t="s">
        <v>2130</v>
      </c>
    </row>
    <row r="964" spans="1:4" x14ac:dyDescent="0.25">
      <c r="A964" t="s">
        <v>4357</v>
      </c>
      <c r="B964" t="s">
        <v>4113</v>
      </c>
      <c r="C964" t="s">
        <v>4358</v>
      </c>
      <c r="D964" t="s">
        <v>2130</v>
      </c>
    </row>
    <row r="965" spans="1:4" x14ac:dyDescent="0.25">
      <c r="A965" t="s">
        <v>4359</v>
      </c>
      <c r="B965" t="s">
        <v>4113</v>
      </c>
      <c r="C965" t="s">
        <v>4360</v>
      </c>
      <c r="D965" t="s">
        <v>1805</v>
      </c>
    </row>
    <row r="966" spans="1:4" x14ac:dyDescent="0.25">
      <c r="A966" t="s">
        <v>4361</v>
      </c>
      <c r="B966" t="s">
        <v>4113</v>
      </c>
      <c r="C966" t="s">
        <v>4362</v>
      </c>
      <c r="D966" t="s">
        <v>1805</v>
      </c>
    </row>
    <row r="967" spans="1:4" x14ac:dyDescent="0.25">
      <c r="A967" t="s">
        <v>4363</v>
      </c>
      <c r="B967" t="s">
        <v>4113</v>
      </c>
      <c r="C967" t="s">
        <v>4364</v>
      </c>
      <c r="D967" t="s">
        <v>1867</v>
      </c>
    </row>
    <row r="968" spans="1:4" x14ac:dyDescent="0.25">
      <c r="A968" t="s">
        <v>4365</v>
      </c>
      <c r="B968" t="s">
        <v>4113</v>
      </c>
      <c r="C968" t="s">
        <v>4366</v>
      </c>
      <c r="D968" t="s">
        <v>2070</v>
      </c>
    </row>
    <row r="969" spans="1:4" x14ac:dyDescent="0.25">
      <c r="A969" t="s">
        <v>1659</v>
      </c>
      <c r="B969" t="s">
        <v>4113</v>
      </c>
      <c r="C969" t="s">
        <v>4367</v>
      </c>
      <c r="D969" t="s">
        <v>1805</v>
      </c>
    </row>
    <row r="970" spans="1:4" x14ac:dyDescent="0.25">
      <c r="A970" t="s">
        <v>4368</v>
      </c>
      <c r="B970" t="s">
        <v>4113</v>
      </c>
      <c r="C970" t="s">
        <v>4369</v>
      </c>
      <c r="D970" t="s">
        <v>1805</v>
      </c>
    </row>
    <row r="971" spans="1:4" x14ac:dyDescent="0.25">
      <c r="A971" t="s">
        <v>4370</v>
      </c>
      <c r="B971" t="s">
        <v>4113</v>
      </c>
      <c r="C971" t="s">
        <v>4371</v>
      </c>
      <c r="D971" t="s">
        <v>1820</v>
      </c>
    </row>
    <row r="972" spans="1:4" x14ac:dyDescent="0.25">
      <c r="A972" t="s">
        <v>4372</v>
      </c>
      <c r="B972" t="s">
        <v>4113</v>
      </c>
      <c r="C972" t="s">
        <v>4373</v>
      </c>
      <c r="D972" t="s">
        <v>1691</v>
      </c>
    </row>
    <row r="973" spans="1:4" x14ac:dyDescent="0.25">
      <c r="A973" t="s">
        <v>4374</v>
      </c>
      <c r="B973" t="s">
        <v>4113</v>
      </c>
      <c r="C973" t="s">
        <v>4375</v>
      </c>
      <c r="D973" t="s">
        <v>1805</v>
      </c>
    </row>
    <row r="974" spans="1:4" x14ac:dyDescent="0.25">
      <c r="A974" t="s">
        <v>4376</v>
      </c>
      <c r="B974" t="s">
        <v>4113</v>
      </c>
      <c r="C974" t="s">
        <v>4377</v>
      </c>
      <c r="D974" t="s">
        <v>2025</v>
      </c>
    </row>
    <row r="975" spans="1:4" x14ac:dyDescent="0.25">
      <c r="A975" t="s">
        <v>4378</v>
      </c>
      <c r="B975" t="s">
        <v>4113</v>
      </c>
      <c r="C975" t="s">
        <v>4379</v>
      </c>
      <c r="D975" t="s">
        <v>1805</v>
      </c>
    </row>
    <row r="976" spans="1:4" x14ac:dyDescent="0.25">
      <c r="A976" t="s">
        <v>4380</v>
      </c>
      <c r="B976" t="s">
        <v>4113</v>
      </c>
      <c r="C976" t="s">
        <v>4381</v>
      </c>
      <c r="D976" t="s">
        <v>2025</v>
      </c>
    </row>
    <row r="977" spans="1:4" x14ac:dyDescent="0.25">
      <c r="A977" t="s">
        <v>4382</v>
      </c>
      <c r="B977" t="s">
        <v>4113</v>
      </c>
      <c r="C977" t="s">
        <v>4383</v>
      </c>
      <c r="D977" t="s">
        <v>1820</v>
      </c>
    </row>
    <row r="978" spans="1:4" x14ac:dyDescent="0.25">
      <c r="A978" t="s">
        <v>4384</v>
      </c>
      <c r="B978" t="s">
        <v>4113</v>
      </c>
      <c r="C978" t="s">
        <v>4385</v>
      </c>
      <c r="D978" t="s">
        <v>4386</v>
      </c>
    </row>
    <row r="979" spans="1:4" x14ac:dyDescent="0.25">
      <c r="A979" t="s">
        <v>4387</v>
      </c>
      <c r="B979" t="s">
        <v>4113</v>
      </c>
      <c r="C979" t="s">
        <v>4388</v>
      </c>
      <c r="D979" t="s">
        <v>2025</v>
      </c>
    </row>
    <row r="980" spans="1:4" x14ac:dyDescent="0.25">
      <c r="A980" t="s">
        <v>4389</v>
      </c>
      <c r="B980" t="s">
        <v>4113</v>
      </c>
      <c r="C980" t="s">
        <v>4390</v>
      </c>
      <c r="D980" t="s">
        <v>1805</v>
      </c>
    </row>
    <row r="981" spans="1:4" x14ac:dyDescent="0.25">
      <c r="A981" t="s">
        <v>4391</v>
      </c>
      <c r="B981" t="s">
        <v>4113</v>
      </c>
      <c r="C981" t="s">
        <v>4392</v>
      </c>
      <c r="D981" t="s">
        <v>2022</v>
      </c>
    </row>
    <row r="982" spans="1:4" x14ac:dyDescent="0.25">
      <c r="A982" t="s">
        <v>4393</v>
      </c>
      <c r="B982" t="s">
        <v>4113</v>
      </c>
      <c r="C982" t="s">
        <v>4394</v>
      </c>
      <c r="D982" t="s">
        <v>1805</v>
      </c>
    </row>
    <row r="983" spans="1:4" x14ac:dyDescent="0.25">
      <c r="A983" t="s">
        <v>4395</v>
      </c>
      <c r="B983" t="s">
        <v>4113</v>
      </c>
      <c r="C983" t="s">
        <v>4396</v>
      </c>
      <c r="D983" t="s">
        <v>1816</v>
      </c>
    </row>
    <row r="984" spans="1:4" x14ac:dyDescent="0.25">
      <c r="A984" t="s">
        <v>4397</v>
      </c>
      <c r="B984" t="s">
        <v>4113</v>
      </c>
      <c r="C984" t="s">
        <v>4398</v>
      </c>
      <c r="D984" t="s">
        <v>1867</v>
      </c>
    </row>
    <row r="985" spans="1:4" x14ac:dyDescent="0.25">
      <c r="A985" t="s">
        <v>4399</v>
      </c>
      <c r="B985" t="s">
        <v>4113</v>
      </c>
      <c r="C985" t="s">
        <v>4400</v>
      </c>
      <c r="D985" t="s">
        <v>1777</v>
      </c>
    </row>
    <row r="986" spans="1:4" x14ac:dyDescent="0.25">
      <c r="A986" t="s">
        <v>4401</v>
      </c>
      <c r="B986" t="s">
        <v>4113</v>
      </c>
      <c r="C986" t="s">
        <v>4400</v>
      </c>
      <c r="D986" t="s">
        <v>1777</v>
      </c>
    </row>
    <row r="987" spans="1:4" x14ac:dyDescent="0.25">
      <c r="A987" t="s">
        <v>4402</v>
      </c>
      <c r="B987" t="s">
        <v>4113</v>
      </c>
      <c r="C987" t="s">
        <v>4403</v>
      </c>
      <c r="D987" t="s">
        <v>1861</v>
      </c>
    </row>
    <row r="988" spans="1:4" x14ac:dyDescent="0.25">
      <c r="A988" t="s">
        <v>4404</v>
      </c>
      <c r="B988" t="s">
        <v>4113</v>
      </c>
      <c r="C988" t="s">
        <v>4405</v>
      </c>
      <c r="D988" t="s">
        <v>2130</v>
      </c>
    </row>
    <row r="989" spans="1:4" x14ac:dyDescent="0.25">
      <c r="A989" t="s">
        <v>4406</v>
      </c>
      <c r="B989" t="s">
        <v>4113</v>
      </c>
      <c r="C989" t="s">
        <v>4407</v>
      </c>
      <c r="D989" t="s">
        <v>1867</v>
      </c>
    </row>
    <row r="990" spans="1:4" x14ac:dyDescent="0.25">
      <c r="A990" t="s">
        <v>4408</v>
      </c>
      <c r="B990" t="s">
        <v>4113</v>
      </c>
      <c r="C990" t="s">
        <v>4409</v>
      </c>
      <c r="D990" t="s">
        <v>1867</v>
      </c>
    </row>
    <row r="991" spans="1:4" x14ac:dyDescent="0.25">
      <c r="A991" t="s">
        <v>4410</v>
      </c>
      <c r="B991" t="s">
        <v>4113</v>
      </c>
      <c r="C991" t="s">
        <v>4411</v>
      </c>
      <c r="D991" t="s">
        <v>2070</v>
      </c>
    </row>
    <row r="992" spans="1:4" x14ac:dyDescent="0.25">
      <c r="A992" t="s">
        <v>4412</v>
      </c>
      <c r="B992" t="s">
        <v>4113</v>
      </c>
      <c r="C992" t="s">
        <v>4413</v>
      </c>
      <c r="D992" t="s">
        <v>1805</v>
      </c>
    </row>
    <row r="993" spans="1:4" x14ac:dyDescent="0.25">
      <c r="A993" t="s">
        <v>4414</v>
      </c>
      <c r="B993" t="s">
        <v>4113</v>
      </c>
      <c r="C993" t="s">
        <v>4415</v>
      </c>
      <c r="D993" t="s">
        <v>2130</v>
      </c>
    </row>
    <row r="994" spans="1:4" x14ac:dyDescent="0.25">
      <c r="A994" t="s">
        <v>4416</v>
      </c>
      <c r="B994" t="s">
        <v>4113</v>
      </c>
      <c r="C994" t="s">
        <v>4417</v>
      </c>
      <c r="D994" t="s">
        <v>1805</v>
      </c>
    </row>
    <row r="995" spans="1:4" x14ac:dyDescent="0.25">
      <c r="A995" t="s">
        <v>4418</v>
      </c>
      <c r="B995" t="s">
        <v>4113</v>
      </c>
      <c r="C995" t="s">
        <v>4419</v>
      </c>
      <c r="D995" t="s">
        <v>1805</v>
      </c>
    </row>
    <row r="996" spans="1:4" x14ac:dyDescent="0.25">
      <c r="A996" t="s">
        <v>4420</v>
      </c>
      <c r="B996" t="s">
        <v>4113</v>
      </c>
      <c r="C996" t="s">
        <v>4421</v>
      </c>
      <c r="D996" t="s">
        <v>2113</v>
      </c>
    </row>
    <row r="997" spans="1:4" x14ac:dyDescent="0.25">
      <c r="A997" t="s">
        <v>4422</v>
      </c>
      <c r="B997" t="s">
        <v>4113</v>
      </c>
      <c r="C997" t="s">
        <v>4423</v>
      </c>
      <c r="D997" t="s">
        <v>2124</v>
      </c>
    </row>
    <row r="998" spans="1:4" x14ac:dyDescent="0.25">
      <c r="A998" t="s">
        <v>4424</v>
      </c>
      <c r="B998" t="s">
        <v>4113</v>
      </c>
      <c r="C998" t="s">
        <v>4425</v>
      </c>
      <c r="D998" t="s">
        <v>1805</v>
      </c>
    </row>
    <row r="999" spans="1:4" x14ac:dyDescent="0.25">
      <c r="A999" t="s">
        <v>4426</v>
      </c>
      <c r="B999" t="s">
        <v>4113</v>
      </c>
      <c r="C999" t="s">
        <v>4427</v>
      </c>
      <c r="D999" t="s">
        <v>2130</v>
      </c>
    </row>
    <row r="1000" spans="1:4" x14ac:dyDescent="0.25">
      <c r="A1000" t="s">
        <v>4428</v>
      </c>
      <c r="B1000" t="s">
        <v>4113</v>
      </c>
      <c r="C1000" t="s">
        <v>4427</v>
      </c>
      <c r="D1000" t="s">
        <v>2130</v>
      </c>
    </row>
    <row r="1001" spans="1:4" x14ac:dyDescent="0.25">
      <c r="A1001" t="s">
        <v>4429</v>
      </c>
      <c r="B1001" t="s">
        <v>4113</v>
      </c>
      <c r="C1001" t="s">
        <v>4430</v>
      </c>
      <c r="D1001" t="s">
        <v>2124</v>
      </c>
    </row>
    <row r="1002" spans="1:4" x14ac:dyDescent="0.25">
      <c r="A1002" t="s">
        <v>4431</v>
      </c>
      <c r="B1002" t="s">
        <v>4113</v>
      </c>
      <c r="C1002" t="s">
        <v>4432</v>
      </c>
      <c r="D1002" t="s">
        <v>1816</v>
      </c>
    </row>
    <row r="1003" spans="1:4" x14ac:dyDescent="0.25">
      <c r="A1003" t="s">
        <v>4433</v>
      </c>
      <c r="B1003" t="s">
        <v>4113</v>
      </c>
      <c r="C1003" t="s">
        <v>4434</v>
      </c>
      <c r="D1003" t="s">
        <v>1816</v>
      </c>
    </row>
    <row r="1004" spans="1:4" x14ac:dyDescent="0.25">
      <c r="A1004" t="s">
        <v>4435</v>
      </c>
      <c r="B1004" t="s">
        <v>4113</v>
      </c>
      <c r="C1004" t="s">
        <v>4436</v>
      </c>
      <c r="D1004" t="s">
        <v>1861</v>
      </c>
    </row>
    <row r="1005" spans="1:4" x14ac:dyDescent="0.25">
      <c r="A1005" t="s">
        <v>4437</v>
      </c>
      <c r="B1005" t="s">
        <v>4113</v>
      </c>
      <c r="C1005" t="s">
        <v>4438</v>
      </c>
      <c r="D1005" t="s">
        <v>1764</v>
      </c>
    </row>
    <row r="1006" spans="1:4" x14ac:dyDescent="0.25">
      <c r="A1006" t="s">
        <v>4439</v>
      </c>
      <c r="B1006" t="s">
        <v>4113</v>
      </c>
      <c r="C1006" t="s">
        <v>4440</v>
      </c>
      <c r="D1006" t="s">
        <v>2130</v>
      </c>
    </row>
    <row r="1007" spans="1:4" x14ac:dyDescent="0.25">
      <c r="A1007" t="s">
        <v>4441</v>
      </c>
      <c r="B1007" t="s">
        <v>4113</v>
      </c>
      <c r="C1007" t="s">
        <v>4442</v>
      </c>
      <c r="D1007" t="s">
        <v>1816</v>
      </c>
    </row>
    <row r="1008" spans="1:4" x14ac:dyDescent="0.25">
      <c r="A1008" t="s">
        <v>4443</v>
      </c>
      <c r="B1008" t="s">
        <v>4113</v>
      </c>
      <c r="C1008" t="s">
        <v>4444</v>
      </c>
      <c r="D1008" t="s">
        <v>2130</v>
      </c>
    </row>
    <row r="1009" spans="1:4" x14ac:dyDescent="0.25">
      <c r="A1009" t="s">
        <v>4445</v>
      </c>
      <c r="B1009" t="s">
        <v>4113</v>
      </c>
      <c r="C1009" t="s">
        <v>4446</v>
      </c>
      <c r="D1009" t="s">
        <v>2130</v>
      </c>
    </row>
    <row r="1010" spans="1:4" x14ac:dyDescent="0.25">
      <c r="A1010" t="s">
        <v>4447</v>
      </c>
      <c r="B1010" t="s">
        <v>4113</v>
      </c>
      <c r="C1010" t="s">
        <v>4448</v>
      </c>
      <c r="D1010" t="s">
        <v>1846</v>
      </c>
    </row>
    <row r="1011" spans="1:4" x14ac:dyDescent="0.25">
      <c r="A1011" t="s">
        <v>4449</v>
      </c>
      <c r="B1011" t="s">
        <v>4113</v>
      </c>
      <c r="C1011" t="s">
        <v>4450</v>
      </c>
      <c r="D1011" t="s">
        <v>1976</v>
      </c>
    </row>
    <row r="1012" spans="1:4" x14ac:dyDescent="0.25">
      <c r="A1012" t="s">
        <v>4451</v>
      </c>
      <c r="B1012" t="s">
        <v>4113</v>
      </c>
      <c r="C1012" t="s">
        <v>4452</v>
      </c>
      <c r="D1012" t="s">
        <v>2025</v>
      </c>
    </row>
    <row r="1013" spans="1:4" x14ac:dyDescent="0.25">
      <c r="A1013" t="s">
        <v>4453</v>
      </c>
      <c r="B1013" t="s">
        <v>4113</v>
      </c>
      <c r="C1013" t="s">
        <v>4454</v>
      </c>
      <c r="D1013" t="s">
        <v>2113</v>
      </c>
    </row>
    <row r="1014" spans="1:4" x14ac:dyDescent="0.25">
      <c r="A1014" t="s">
        <v>4455</v>
      </c>
      <c r="B1014" t="s">
        <v>4113</v>
      </c>
      <c r="C1014" t="s">
        <v>4456</v>
      </c>
      <c r="D1014" t="s">
        <v>1867</v>
      </c>
    </row>
    <row r="1015" spans="1:4" x14ac:dyDescent="0.25">
      <c r="A1015" t="s">
        <v>4457</v>
      </c>
      <c r="B1015" t="s">
        <v>4113</v>
      </c>
      <c r="C1015" t="s">
        <v>4458</v>
      </c>
      <c r="D1015" t="s">
        <v>1804</v>
      </c>
    </row>
    <row r="1016" spans="1:4" x14ac:dyDescent="0.25">
      <c r="A1016" t="s">
        <v>4459</v>
      </c>
      <c r="B1016" t="s">
        <v>4113</v>
      </c>
      <c r="C1016" t="s">
        <v>4460</v>
      </c>
      <c r="D1016" t="s">
        <v>1816</v>
      </c>
    </row>
    <row r="1017" spans="1:4" x14ac:dyDescent="0.25">
      <c r="A1017" t="s">
        <v>4461</v>
      </c>
      <c r="B1017" t="s">
        <v>4113</v>
      </c>
      <c r="C1017" t="s">
        <v>4462</v>
      </c>
      <c r="D1017" t="s">
        <v>2113</v>
      </c>
    </row>
    <row r="1018" spans="1:4" x14ac:dyDescent="0.25">
      <c r="A1018" t="s">
        <v>4463</v>
      </c>
      <c r="B1018" t="s">
        <v>4113</v>
      </c>
      <c r="C1018" t="s">
        <v>4464</v>
      </c>
      <c r="D1018" t="s">
        <v>2113</v>
      </c>
    </row>
    <row r="1019" spans="1:4" x14ac:dyDescent="0.25">
      <c r="A1019" t="s">
        <v>4465</v>
      </c>
      <c r="B1019" t="s">
        <v>4113</v>
      </c>
      <c r="C1019" t="s">
        <v>4466</v>
      </c>
      <c r="D1019" t="s">
        <v>1777</v>
      </c>
    </row>
    <row r="1020" spans="1:4" x14ac:dyDescent="0.25">
      <c r="A1020" t="s">
        <v>4467</v>
      </c>
      <c r="B1020" t="s">
        <v>4113</v>
      </c>
      <c r="C1020" t="s">
        <v>4468</v>
      </c>
      <c r="D1020" t="s">
        <v>2113</v>
      </c>
    </row>
    <row r="1021" spans="1:4" x14ac:dyDescent="0.25">
      <c r="A1021" t="s">
        <v>4469</v>
      </c>
      <c r="B1021" t="s">
        <v>4113</v>
      </c>
      <c r="C1021" t="s">
        <v>4470</v>
      </c>
      <c r="D1021" t="s">
        <v>2130</v>
      </c>
    </row>
    <row r="1022" spans="1:4" x14ac:dyDescent="0.25">
      <c r="A1022" t="s">
        <v>4471</v>
      </c>
      <c r="B1022" t="s">
        <v>4113</v>
      </c>
      <c r="C1022" t="s">
        <v>4472</v>
      </c>
      <c r="D1022" t="s">
        <v>1989</v>
      </c>
    </row>
    <row r="1023" spans="1:4" x14ac:dyDescent="0.25">
      <c r="A1023" t="s">
        <v>4473</v>
      </c>
      <c r="B1023" t="s">
        <v>4113</v>
      </c>
      <c r="C1023" t="s">
        <v>4474</v>
      </c>
      <c r="D1023" t="s">
        <v>2017</v>
      </c>
    </row>
    <row r="1024" spans="1:4" x14ac:dyDescent="0.25">
      <c r="A1024" t="s">
        <v>4475</v>
      </c>
      <c r="B1024" t="s">
        <v>4113</v>
      </c>
      <c r="C1024" t="s">
        <v>4476</v>
      </c>
      <c r="D1024" t="s">
        <v>1805</v>
      </c>
    </row>
    <row r="1025" spans="1:4" x14ac:dyDescent="0.25">
      <c r="A1025" t="s">
        <v>4477</v>
      </c>
      <c r="B1025" t="s">
        <v>4113</v>
      </c>
      <c r="C1025" t="s">
        <v>4478</v>
      </c>
      <c r="D1025" t="s">
        <v>1867</v>
      </c>
    </row>
    <row r="1026" spans="1:4" x14ac:dyDescent="0.25">
      <c r="A1026" t="s">
        <v>4479</v>
      </c>
      <c r="B1026" t="s">
        <v>4113</v>
      </c>
      <c r="C1026" t="s">
        <v>4480</v>
      </c>
      <c r="D1026" t="s">
        <v>2017</v>
      </c>
    </row>
    <row r="1027" spans="1:4" x14ac:dyDescent="0.25">
      <c r="A1027" t="s">
        <v>4481</v>
      </c>
      <c r="B1027" t="s">
        <v>4113</v>
      </c>
      <c r="C1027" t="s">
        <v>4482</v>
      </c>
      <c r="D1027" t="s">
        <v>1989</v>
      </c>
    </row>
    <row r="1028" spans="1:4" x14ac:dyDescent="0.25">
      <c r="A1028" t="s">
        <v>4483</v>
      </c>
      <c r="B1028" t="s">
        <v>4113</v>
      </c>
      <c r="C1028" t="s">
        <v>4484</v>
      </c>
      <c r="D1028" t="s">
        <v>1867</v>
      </c>
    </row>
    <row r="1029" spans="1:4" x14ac:dyDescent="0.25">
      <c r="A1029" t="s">
        <v>4485</v>
      </c>
      <c r="B1029" t="s">
        <v>4113</v>
      </c>
      <c r="C1029" t="s">
        <v>4486</v>
      </c>
      <c r="D1029" t="s">
        <v>1989</v>
      </c>
    </row>
    <row r="1030" spans="1:4" x14ac:dyDescent="0.25">
      <c r="A1030" t="s">
        <v>4487</v>
      </c>
      <c r="B1030" t="s">
        <v>4113</v>
      </c>
      <c r="C1030" t="s">
        <v>4488</v>
      </c>
      <c r="D1030" t="s">
        <v>1867</v>
      </c>
    </row>
    <row r="1031" spans="1:4" x14ac:dyDescent="0.25">
      <c r="A1031" t="s">
        <v>4489</v>
      </c>
      <c r="B1031" t="s">
        <v>4113</v>
      </c>
      <c r="C1031" t="s">
        <v>4490</v>
      </c>
      <c r="D1031" t="s">
        <v>1816</v>
      </c>
    </row>
    <row r="1032" spans="1:4" x14ac:dyDescent="0.25">
      <c r="A1032" t="s">
        <v>4491</v>
      </c>
      <c r="B1032" t="s">
        <v>4113</v>
      </c>
      <c r="C1032" t="s">
        <v>4492</v>
      </c>
      <c r="D1032" t="s">
        <v>1816</v>
      </c>
    </row>
    <row r="1033" spans="1:4" x14ac:dyDescent="0.25">
      <c r="A1033" t="s">
        <v>4493</v>
      </c>
      <c r="B1033" t="s">
        <v>4113</v>
      </c>
      <c r="C1033" t="s">
        <v>4494</v>
      </c>
      <c r="D1033" t="s">
        <v>2070</v>
      </c>
    </row>
    <row r="1034" spans="1:4" x14ac:dyDescent="0.25">
      <c r="A1034" t="s">
        <v>4495</v>
      </c>
      <c r="B1034" t="s">
        <v>4113</v>
      </c>
      <c r="C1034" t="s">
        <v>4496</v>
      </c>
      <c r="D1034" t="s">
        <v>2017</v>
      </c>
    </row>
    <row r="1035" spans="1:4" x14ac:dyDescent="0.25">
      <c r="A1035" t="s">
        <v>4497</v>
      </c>
      <c r="B1035" t="s">
        <v>4113</v>
      </c>
      <c r="C1035" t="s">
        <v>4498</v>
      </c>
      <c r="D1035" t="s">
        <v>1805</v>
      </c>
    </row>
    <row r="1036" spans="1:4" x14ac:dyDescent="0.25">
      <c r="A1036" t="s">
        <v>4499</v>
      </c>
      <c r="B1036" t="s">
        <v>4113</v>
      </c>
      <c r="C1036" t="s">
        <v>4500</v>
      </c>
      <c r="D1036" t="s">
        <v>2113</v>
      </c>
    </row>
    <row r="1037" spans="1:4" x14ac:dyDescent="0.25">
      <c r="A1037" t="s">
        <v>4501</v>
      </c>
      <c r="B1037" t="s">
        <v>4113</v>
      </c>
      <c r="C1037" t="s">
        <v>4502</v>
      </c>
      <c r="D1037" t="s">
        <v>2113</v>
      </c>
    </row>
    <row r="1038" spans="1:4" x14ac:dyDescent="0.25">
      <c r="A1038" t="s">
        <v>4503</v>
      </c>
      <c r="B1038" t="s">
        <v>4113</v>
      </c>
      <c r="C1038" t="s">
        <v>4504</v>
      </c>
      <c r="D1038" t="s">
        <v>2014</v>
      </c>
    </row>
    <row r="1039" spans="1:4" x14ac:dyDescent="0.25">
      <c r="A1039" t="s">
        <v>4505</v>
      </c>
      <c r="B1039" t="s">
        <v>4113</v>
      </c>
      <c r="C1039" t="s">
        <v>4506</v>
      </c>
      <c r="D1039" t="s">
        <v>2025</v>
      </c>
    </row>
    <row r="1040" spans="1:4" x14ac:dyDescent="0.25">
      <c r="A1040" t="s">
        <v>4507</v>
      </c>
      <c r="B1040" t="s">
        <v>4113</v>
      </c>
      <c r="C1040" t="s">
        <v>4508</v>
      </c>
      <c r="D1040" t="s">
        <v>2089</v>
      </c>
    </row>
    <row r="1041" spans="1:4" x14ac:dyDescent="0.25">
      <c r="A1041" t="s">
        <v>4509</v>
      </c>
      <c r="B1041" t="s">
        <v>4113</v>
      </c>
      <c r="C1041" t="s">
        <v>4510</v>
      </c>
      <c r="D1041" t="s">
        <v>1867</v>
      </c>
    </row>
    <row r="1042" spans="1:4" x14ac:dyDescent="0.25">
      <c r="A1042" t="s">
        <v>4511</v>
      </c>
      <c r="B1042" t="s">
        <v>4113</v>
      </c>
      <c r="C1042" t="s">
        <v>4512</v>
      </c>
      <c r="D1042" t="s">
        <v>2070</v>
      </c>
    </row>
    <row r="1043" spans="1:4" x14ac:dyDescent="0.25">
      <c r="A1043" t="s">
        <v>4513</v>
      </c>
      <c r="B1043" t="s">
        <v>4113</v>
      </c>
      <c r="C1043" t="s">
        <v>4514</v>
      </c>
      <c r="D1043" t="s">
        <v>2130</v>
      </c>
    </row>
    <row r="1044" spans="1:4" x14ac:dyDescent="0.25">
      <c r="A1044" t="s">
        <v>4515</v>
      </c>
      <c r="B1044" t="s">
        <v>4113</v>
      </c>
      <c r="C1044" t="s">
        <v>4516</v>
      </c>
      <c r="D1044" t="s">
        <v>2130</v>
      </c>
    </row>
    <row r="1045" spans="1:4" x14ac:dyDescent="0.25">
      <c r="A1045" t="s">
        <v>4517</v>
      </c>
      <c r="B1045" t="s">
        <v>4113</v>
      </c>
      <c r="C1045" t="s">
        <v>4518</v>
      </c>
      <c r="D1045" t="s">
        <v>2086</v>
      </c>
    </row>
    <row r="1046" spans="1:4" x14ac:dyDescent="0.25">
      <c r="A1046" t="s">
        <v>4519</v>
      </c>
      <c r="B1046" t="s">
        <v>4113</v>
      </c>
      <c r="C1046" t="s">
        <v>4518</v>
      </c>
      <c r="D1046" t="s">
        <v>2086</v>
      </c>
    </row>
    <row r="1047" spans="1:4" x14ac:dyDescent="0.25">
      <c r="A1047" t="s">
        <v>4520</v>
      </c>
      <c r="B1047" t="s">
        <v>4113</v>
      </c>
      <c r="C1047" t="s">
        <v>4521</v>
      </c>
      <c r="D1047" t="s">
        <v>2070</v>
      </c>
    </row>
    <row r="1048" spans="1:4" x14ac:dyDescent="0.25">
      <c r="A1048" t="s">
        <v>4522</v>
      </c>
      <c r="B1048" t="s">
        <v>4113</v>
      </c>
      <c r="C1048" t="s">
        <v>4523</v>
      </c>
      <c r="D1048" t="s">
        <v>2070</v>
      </c>
    </row>
    <row r="1049" spans="1:4" x14ac:dyDescent="0.25">
      <c r="A1049" t="s">
        <v>4524</v>
      </c>
      <c r="B1049" t="s">
        <v>4113</v>
      </c>
      <c r="C1049" t="s">
        <v>4525</v>
      </c>
      <c r="D1049" t="s">
        <v>1672</v>
      </c>
    </row>
    <row r="1050" spans="1:4" x14ac:dyDescent="0.25">
      <c r="A1050" t="s">
        <v>4526</v>
      </c>
      <c r="B1050" t="s">
        <v>4113</v>
      </c>
      <c r="C1050" t="s">
        <v>4527</v>
      </c>
      <c r="D1050" t="s">
        <v>1805</v>
      </c>
    </row>
    <row r="1051" spans="1:4" x14ac:dyDescent="0.25">
      <c r="A1051" t="s">
        <v>4528</v>
      </c>
      <c r="B1051" t="s">
        <v>4113</v>
      </c>
      <c r="C1051" t="s">
        <v>4529</v>
      </c>
      <c r="D1051" t="s">
        <v>1846</v>
      </c>
    </row>
    <row r="1052" spans="1:4" x14ac:dyDescent="0.25">
      <c r="A1052" t="s">
        <v>4530</v>
      </c>
      <c r="B1052" t="s">
        <v>4113</v>
      </c>
      <c r="C1052" t="s">
        <v>4531</v>
      </c>
      <c r="D1052" t="s">
        <v>1976</v>
      </c>
    </row>
    <row r="1053" spans="1:4" x14ac:dyDescent="0.25">
      <c r="A1053" t="s">
        <v>4532</v>
      </c>
      <c r="B1053" t="s">
        <v>4113</v>
      </c>
      <c r="C1053" t="s">
        <v>4533</v>
      </c>
      <c r="D1053" t="s">
        <v>1867</v>
      </c>
    </row>
    <row r="1054" spans="1:4" x14ac:dyDescent="0.25">
      <c r="A1054" t="s">
        <v>4534</v>
      </c>
      <c r="B1054" t="s">
        <v>4113</v>
      </c>
      <c r="C1054" t="s">
        <v>4535</v>
      </c>
      <c r="D1054" t="s">
        <v>2025</v>
      </c>
    </row>
    <row r="1055" spans="1:4" x14ac:dyDescent="0.25">
      <c r="A1055" t="s">
        <v>4536</v>
      </c>
      <c r="B1055" t="s">
        <v>4113</v>
      </c>
      <c r="C1055" t="s">
        <v>4537</v>
      </c>
      <c r="D1055" t="s">
        <v>2130</v>
      </c>
    </row>
    <row r="1056" spans="1:4" x14ac:dyDescent="0.25">
      <c r="A1056" t="s">
        <v>4538</v>
      </c>
      <c r="B1056" t="s">
        <v>4113</v>
      </c>
      <c r="C1056" t="s">
        <v>4539</v>
      </c>
      <c r="D1056" t="s">
        <v>2086</v>
      </c>
    </row>
    <row r="1057" spans="1:4" x14ac:dyDescent="0.25">
      <c r="A1057" t="s">
        <v>4540</v>
      </c>
      <c r="B1057" t="s">
        <v>4113</v>
      </c>
      <c r="C1057" t="s">
        <v>4541</v>
      </c>
      <c r="D1057" t="s">
        <v>2113</v>
      </c>
    </row>
    <row r="1058" spans="1:4" x14ac:dyDescent="0.25">
      <c r="A1058" t="s">
        <v>4542</v>
      </c>
      <c r="B1058" t="s">
        <v>4113</v>
      </c>
      <c r="C1058" t="s">
        <v>4543</v>
      </c>
      <c r="D1058" t="s">
        <v>2086</v>
      </c>
    </row>
    <row r="1059" spans="1:4" x14ac:dyDescent="0.25">
      <c r="A1059" t="s">
        <v>4544</v>
      </c>
      <c r="B1059" t="s">
        <v>4113</v>
      </c>
      <c r="C1059" t="s">
        <v>4545</v>
      </c>
      <c r="D1059" t="s">
        <v>1816</v>
      </c>
    </row>
    <row r="1060" spans="1:4" x14ac:dyDescent="0.25">
      <c r="A1060" t="s">
        <v>4546</v>
      </c>
      <c r="B1060" t="s">
        <v>4113</v>
      </c>
      <c r="C1060" t="s">
        <v>4547</v>
      </c>
      <c r="D1060" t="s">
        <v>1804</v>
      </c>
    </row>
    <row r="1061" spans="1:4" x14ac:dyDescent="0.25">
      <c r="A1061" t="s">
        <v>4548</v>
      </c>
      <c r="B1061" t="s">
        <v>4113</v>
      </c>
      <c r="C1061" t="s">
        <v>4549</v>
      </c>
      <c r="D1061" t="s">
        <v>2086</v>
      </c>
    </row>
    <row r="1062" spans="1:4" x14ac:dyDescent="0.25">
      <c r="A1062" t="s">
        <v>4550</v>
      </c>
      <c r="B1062" t="s">
        <v>4113</v>
      </c>
      <c r="C1062" t="s">
        <v>4551</v>
      </c>
      <c r="D1062" t="s">
        <v>1816</v>
      </c>
    </row>
    <row r="1063" spans="1:4" x14ac:dyDescent="0.25">
      <c r="A1063" t="s">
        <v>4552</v>
      </c>
      <c r="B1063" t="s">
        <v>4113</v>
      </c>
      <c r="C1063" t="s">
        <v>4553</v>
      </c>
      <c r="D1063" t="s">
        <v>1989</v>
      </c>
    </row>
    <row r="1064" spans="1:4" x14ac:dyDescent="0.25">
      <c r="A1064" t="s">
        <v>4554</v>
      </c>
      <c r="B1064" t="s">
        <v>4113</v>
      </c>
      <c r="C1064" t="s">
        <v>4555</v>
      </c>
      <c r="D1064" t="s">
        <v>1816</v>
      </c>
    </row>
    <row r="1065" spans="1:4" x14ac:dyDescent="0.25">
      <c r="A1065" t="s">
        <v>4556</v>
      </c>
      <c r="B1065" t="s">
        <v>4113</v>
      </c>
      <c r="C1065" t="s">
        <v>4557</v>
      </c>
      <c r="D1065" t="s">
        <v>1989</v>
      </c>
    </row>
    <row r="1066" spans="1:4" x14ac:dyDescent="0.25">
      <c r="A1066" t="s">
        <v>4558</v>
      </c>
      <c r="B1066" t="s">
        <v>4113</v>
      </c>
      <c r="C1066" t="s">
        <v>4559</v>
      </c>
      <c r="D1066" t="s">
        <v>1989</v>
      </c>
    </row>
    <row r="1067" spans="1:4" x14ac:dyDescent="0.25">
      <c r="A1067" t="s">
        <v>4560</v>
      </c>
      <c r="B1067" t="s">
        <v>4113</v>
      </c>
      <c r="C1067" t="s">
        <v>4561</v>
      </c>
      <c r="D1067" t="s">
        <v>1989</v>
      </c>
    </row>
    <row r="1068" spans="1:4" x14ac:dyDescent="0.25">
      <c r="A1068" t="s">
        <v>4562</v>
      </c>
      <c r="B1068" t="s">
        <v>4113</v>
      </c>
      <c r="C1068" t="s">
        <v>4563</v>
      </c>
      <c r="D1068" t="s">
        <v>2130</v>
      </c>
    </row>
    <row r="1069" spans="1:4" x14ac:dyDescent="0.25">
      <c r="A1069" t="s">
        <v>4564</v>
      </c>
      <c r="B1069" t="s">
        <v>4113</v>
      </c>
      <c r="C1069" t="s">
        <v>4565</v>
      </c>
      <c r="D1069" t="s">
        <v>1804</v>
      </c>
    </row>
    <row r="1070" spans="1:4" x14ac:dyDescent="0.25">
      <c r="A1070" t="s">
        <v>4566</v>
      </c>
      <c r="B1070" t="s">
        <v>4113</v>
      </c>
      <c r="C1070" t="s">
        <v>4565</v>
      </c>
      <c r="D1070" t="s">
        <v>1804</v>
      </c>
    </row>
    <row r="1071" spans="1:4" x14ac:dyDescent="0.25">
      <c r="A1071" t="s">
        <v>4567</v>
      </c>
      <c r="B1071" t="s">
        <v>4113</v>
      </c>
      <c r="C1071" t="s">
        <v>4568</v>
      </c>
      <c r="D1071" t="s">
        <v>2086</v>
      </c>
    </row>
    <row r="1072" spans="1:4" x14ac:dyDescent="0.25">
      <c r="A1072" t="s">
        <v>4569</v>
      </c>
      <c r="B1072" t="s">
        <v>4113</v>
      </c>
      <c r="C1072" t="s">
        <v>4570</v>
      </c>
      <c r="D1072" t="s">
        <v>1820</v>
      </c>
    </row>
    <row r="1073" spans="1:4" x14ac:dyDescent="0.25">
      <c r="A1073" t="s">
        <v>4571</v>
      </c>
      <c r="B1073" t="s">
        <v>4113</v>
      </c>
      <c r="C1073" t="s">
        <v>4572</v>
      </c>
      <c r="D1073" t="s">
        <v>2070</v>
      </c>
    </row>
    <row r="1074" spans="1:4" x14ac:dyDescent="0.25">
      <c r="A1074" t="s">
        <v>4573</v>
      </c>
      <c r="B1074" t="s">
        <v>4113</v>
      </c>
      <c r="C1074" t="s">
        <v>4574</v>
      </c>
      <c r="D1074" t="s">
        <v>1846</v>
      </c>
    </row>
    <row r="1075" spans="1:4" x14ac:dyDescent="0.25">
      <c r="A1075" t="s">
        <v>4575</v>
      </c>
      <c r="B1075" t="s">
        <v>4113</v>
      </c>
      <c r="C1075" t="s">
        <v>4576</v>
      </c>
      <c r="D1075" t="s">
        <v>1989</v>
      </c>
    </row>
    <row r="1076" spans="1:4" x14ac:dyDescent="0.25">
      <c r="A1076" t="s">
        <v>4577</v>
      </c>
      <c r="B1076" t="s">
        <v>4113</v>
      </c>
      <c r="C1076" t="s">
        <v>4578</v>
      </c>
      <c r="D1076" t="s">
        <v>2017</v>
      </c>
    </row>
    <row r="1077" spans="1:4" x14ac:dyDescent="0.25">
      <c r="A1077" t="s">
        <v>4579</v>
      </c>
      <c r="B1077" t="s">
        <v>4113</v>
      </c>
      <c r="C1077" t="s">
        <v>4580</v>
      </c>
      <c r="D1077" t="s">
        <v>2070</v>
      </c>
    </row>
    <row r="1078" spans="1:4" x14ac:dyDescent="0.25">
      <c r="A1078" t="s">
        <v>4581</v>
      </c>
      <c r="B1078" t="s">
        <v>4113</v>
      </c>
      <c r="C1078" t="s">
        <v>4582</v>
      </c>
      <c r="D1078" t="s">
        <v>2130</v>
      </c>
    </row>
    <row r="1079" spans="1:4" x14ac:dyDescent="0.25">
      <c r="A1079" t="s">
        <v>4583</v>
      </c>
      <c r="B1079" t="s">
        <v>4113</v>
      </c>
      <c r="C1079" t="s">
        <v>4584</v>
      </c>
      <c r="D1079" t="s">
        <v>1846</v>
      </c>
    </row>
    <row r="1080" spans="1:4" x14ac:dyDescent="0.25">
      <c r="A1080" t="s">
        <v>4585</v>
      </c>
      <c r="B1080" t="s">
        <v>4113</v>
      </c>
      <c r="C1080" t="s">
        <v>4586</v>
      </c>
      <c r="D1080" t="s">
        <v>2022</v>
      </c>
    </row>
    <row r="1081" spans="1:4" x14ac:dyDescent="0.25">
      <c r="A1081" t="s">
        <v>4587</v>
      </c>
      <c r="B1081" t="s">
        <v>4113</v>
      </c>
      <c r="C1081" t="s">
        <v>4588</v>
      </c>
      <c r="D1081" t="s">
        <v>2070</v>
      </c>
    </row>
    <row r="1082" spans="1:4" x14ac:dyDescent="0.25">
      <c r="A1082" t="s">
        <v>4589</v>
      </c>
      <c r="B1082" t="s">
        <v>4113</v>
      </c>
      <c r="C1082" t="s">
        <v>4590</v>
      </c>
      <c r="D1082" t="s">
        <v>2025</v>
      </c>
    </row>
    <row r="1083" spans="1:4" x14ac:dyDescent="0.25">
      <c r="A1083" t="s">
        <v>4591</v>
      </c>
      <c r="B1083" t="s">
        <v>4113</v>
      </c>
      <c r="C1083" t="s">
        <v>4592</v>
      </c>
      <c r="D1083" t="s">
        <v>2113</v>
      </c>
    </row>
    <row r="1084" spans="1:4" x14ac:dyDescent="0.25">
      <c r="A1084" t="s">
        <v>4593</v>
      </c>
      <c r="B1084" t="s">
        <v>4113</v>
      </c>
      <c r="C1084" t="s">
        <v>4594</v>
      </c>
      <c r="D1084" t="s">
        <v>1820</v>
      </c>
    </row>
    <row r="1085" spans="1:4" x14ac:dyDescent="0.25">
      <c r="A1085" t="s">
        <v>4595</v>
      </c>
      <c r="B1085" t="s">
        <v>4113</v>
      </c>
      <c r="C1085" t="s">
        <v>4596</v>
      </c>
      <c r="D1085" t="s">
        <v>1805</v>
      </c>
    </row>
    <row r="1086" spans="1:4" x14ac:dyDescent="0.25">
      <c r="A1086" t="s">
        <v>4597</v>
      </c>
      <c r="B1086" t="s">
        <v>4113</v>
      </c>
      <c r="C1086" t="s">
        <v>4598</v>
      </c>
      <c r="D1086" t="s">
        <v>1672</v>
      </c>
    </row>
    <row r="1087" spans="1:4" x14ac:dyDescent="0.25">
      <c r="A1087" t="s">
        <v>4599</v>
      </c>
      <c r="B1087" t="s">
        <v>4113</v>
      </c>
      <c r="C1087" t="s">
        <v>4600</v>
      </c>
      <c r="D1087" t="s">
        <v>2130</v>
      </c>
    </row>
    <row r="1088" spans="1:4" x14ac:dyDescent="0.25">
      <c r="A1088" t="s">
        <v>4601</v>
      </c>
      <c r="B1088" t="s">
        <v>4113</v>
      </c>
      <c r="C1088" t="s">
        <v>4602</v>
      </c>
      <c r="D1088" t="s">
        <v>1820</v>
      </c>
    </row>
    <row r="1089" spans="1:4" x14ac:dyDescent="0.25">
      <c r="A1089" t="s">
        <v>4603</v>
      </c>
      <c r="B1089" t="s">
        <v>4113</v>
      </c>
      <c r="C1089" t="s">
        <v>4604</v>
      </c>
      <c r="D1089" t="s">
        <v>2025</v>
      </c>
    </row>
    <row r="1090" spans="1:4" x14ac:dyDescent="0.25">
      <c r="A1090" t="s">
        <v>4605</v>
      </c>
      <c r="B1090" t="s">
        <v>4113</v>
      </c>
      <c r="C1090" t="s">
        <v>4606</v>
      </c>
      <c r="D1090" t="s">
        <v>1846</v>
      </c>
    </row>
    <row r="1091" spans="1:4" x14ac:dyDescent="0.25">
      <c r="A1091" t="s">
        <v>4607</v>
      </c>
      <c r="B1091" t="s">
        <v>4113</v>
      </c>
      <c r="C1091" t="s">
        <v>4608</v>
      </c>
      <c r="D1091" t="s">
        <v>2130</v>
      </c>
    </row>
    <row r="1092" spans="1:4" x14ac:dyDescent="0.25">
      <c r="A1092" t="s">
        <v>4609</v>
      </c>
      <c r="B1092" t="s">
        <v>4113</v>
      </c>
      <c r="C1092" t="s">
        <v>4610</v>
      </c>
      <c r="D1092" t="s">
        <v>2130</v>
      </c>
    </row>
    <row r="1093" spans="1:4" x14ac:dyDescent="0.25">
      <c r="A1093" t="s">
        <v>4611</v>
      </c>
      <c r="B1093" t="s">
        <v>4113</v>
      </c>
      <c r="C1093" t="s">
        <v>4612</v>
      </c>
      <c r="D1093" t="s">
        <v>2130</v>
      </c>
    </row>
    <row r="1094" spans="1:4" x14ac:dyDescent="0.25">
      <c r="A1094" t="s">
        <v>4613</v>
      </c>
      <c r="B1094" t="s">
        <v>4113</v>
      </c>
      <c r="C1094" t="s">
        <v>4614</v>
      </c>
      <c r="D1094" t="s">
        <v>2113</v>
      </c>
    </row>
    <row r="1095" spans="1:4" x14ac:dyDescent="0.25">
      <c r="A1095" t="s">
        <v>4615</v>
      </c>
      <c r="B1095" t="s">
        <v>4113</v>
      </c>
      <c r="C1095" t="s">
        <v>4614</v>
      </c>
      <c r="D1095" t="s">
        <v>2113</v>
      </c>
    </row>
    <row r="1096" spans="1:4" x14ac:dyDescent="0.25">
      <c r="A1096" t="s">
        <v>4616</v>
      </c>
      <c r="B1096" t="s">
        <v>4113</v>
      </c>
      <c r="C1096" t="s">
        <v>4617</v>
      </c>
      <c r="D1096" t="s">
        <v>1804</v>
      </c>
    </row>
    <row r="1097" spans="1:4" x14ac:dyDescent="0.25">
      <c r="A1097" t="s">
        <v>4618</v>
      </c>
      <c r="B1097" t="s">
        <v>4113</v>
      </c>
      <c r="C1097" t="s">
        <v>4619</v>
      </c>
      <c r="D1097" t="s">
        <v>2025</v>
      </c>
    </row>
    <row r="1098" spans="1:4" x14ac:dyDescent="0.25">
      <c r="A1098" t="s">
        <v>4620</v>
      </c>
      <c r="B1098" t="s">
        <v>4113</v>
      </c>
      <c r="C1098" t="s">
        <v>4621</v>
      </c>
      <c r="D1098" t="s">
        <v>2113</v>
      </c>
    </row>
    <row r="1099" spans="1:4" x14ac:dyDescent="0.25">
      <c r="A1099" t="s">
        <v>4622</v>
      </c>
      <c r="B1099" t="s">
        <v>4113</v>
      </c>
      <c r="C1099" t="s">
        <v>4623</v>
      </c>
      <c r="D1099" t="s">
        <v>2070</v>
      </c>
    </row>
    <row r="1100" spans="1:4" x14ac:dyDescent="0.25">
      <c r="A1100" t="s">
        <v>4624</v>
      </c>
      <c r="B1100" t="s">
        <v>4113</v>
      </c>
      <c r="C1100" t="s">
        <v>4625</v>
      </c>
      <c r="D1100" t="s">
        <v>2130</v>
      </c>
    </row>
    <row r="1101" spans="1:4" x14ac:dyDescent="0.25">
      <c r="A1101" t="s">
        <v>4626</v>
      </c>
      <c r="B1101" t="s">
        <v>4113</v>
      </c>
      <c r="C1101" t="s">
        <v>4627</v>
      </c>
      <c r="D1101" t="s">
        <v>1804</v>
      </c>
    </row>
    <row r="1102" spans="1:4" x14ac:dyDescent="0.25">
      <c r="A1102" t="s">
        <v>4628</v>
      </c>
      <c r="B1102" t="s">
        <v>4113</v>
      </c>
      <c r="C1102" t="s">
        <v>4629</v>
      </c>
      <c r="D1102" t="s">
        <v>2086</v>
      </c>
    </row>
    <row r="1103" spans="1:4" x14ac:dyDescent="0.25">
      <c r="A1103" t="s">
        <v>4630</v>
      </c>
      <c r="B1103" t="s">
        <v>4113</v>
      </c>
      <c r="C1103" t="s">
        <v>4631</v>
      </c>
      <c r="D1103" t="s">
        <v>2113</v>
      </c>
    </row>
    <row r="1104" spans="1:4" x14ac:dyDescent="0.25">
      <c r="A1104" t="s">
        <v>4632</v>
      </c>
      <c r="B1104" t="s">
        <v>4113</v>
      </c>
      <c r="C1104" t="s">
        <v>4633</v>
      </c>
      <c r="D1104" t="s">
        <v>1804</v>
      </c>
    </row>
    <row r="1105" spans="1:4" x14ac:dyDescent="0.25">
      <c r="A1105" t="s">
        <v>4634</v>
      </c>
      <c r="B1105" t="s">
        <v>4113</v>
      </c>
      <c r="C1105" t="s">
        <v>4635</v>
      </c>
      <c r="D1105" t="s">
        <v>1820</v>
      </c>
    </row>
    <row r="1106" spans="1:4" x14ac:dyDescent="0.25">
      <c r="A1106" t="s">
        <v>4636</v>
      </c>
      <c r="B1106" t="s">
        <v>4113</v>
      </c>
      <c r="C1106" t="s">
        <v>4637</v>
      </c>
      <c r="D1106" t="s">
        <v>2025</v>
      </c>
    </row>
    <row r="1107" spans="1:4" x14ac:dyDescent="0.25">
      <c r="A1107" t="s">
        <v>4638</v>
      </c>
      <c r="B1107" t="s">
        <v>4113</v>
      </c>
      <c r="C1107" t="s">
        <v>4639</v>
      </c>
      <c r="D1107" t="s">
        <v>2086</v>
      </c>
    </row>
    <row r="1108" spans="1:4" x14ac:dyDescent="0.25">
      <c r="A1108" t="s">
        <v>4640</v>
      </c>
      <c r="B1108" t="s">
        <v>4113</v>
      </c>
      <c r="C1108" t="s">
        <v>4641</v>
      </c>
      <c r="D1108" t="s">
        <v>1820</v>
      </c>
    </row>
    <row r="1109" spans="1:4" x14ac:dyDescent="0.25">
      <c r="A1109" t="s">
        <v>4642</v>
      </c>
      <c r="B1109" t="s">
        <v>4113</v>
      </c>
      <c r="C1109" t="s">
        <v>4643</v>
      </c>
      <c r="D1109" t="s">
        <v>1774</v>
      </c>
    </row>
    <row r="1110" spans="1:4" x14ac:dyDescent="0.25">
      <c r="A1110" t="s">
        <v>4644</v>
      </c>
      <c r="B1110" t="s">
        <v>4113</v>
      </c>
      <c r="C1110" t="s">
        <v>4645</v>
      </c>
      <c r="D1110" t="s">
        <v>2086</v>
      </c>
    </row>
    <row r="1111" spans="1:4" x14ac:dyDescent="0.25">
      <c r="A1111" t="s">
        <v>4646</v>
      </c>
      <c r="B1111" t="s">
        <v>4113</v>
      </c>
      <c r="C1111" t="s">
        <v>4647</v>
      </c>
      <c r="D1111" t="s">
        <v>1820</v>
      </c>
    </row>
    <row r="1112" spans="1:4" x14ac:dyDescent="0.25">
      <c r="A1112" t="s">
        <v>4648</v>
      </c>
      <c r="B1112" t="s">
        <v>4113</v>
      </c>
      <c r="C1112" t="s">
        <v>4649</v>
      </c>
      <c r="D1112" t="s">
        <v>2113</v>
      </c>
    </row>
    <row r="1113" spans="1:4" x14ac:dyDescent="0.25">
      <c r="A1113" t="s">
        <v>4650</v>
      </c>
      <c r="B1113" t="s">
        <v>4113</v>
      </c>
      <c r="C1113" t="s">
        <v>4651</v>
      </c>
      <c r="D1113" t="s">
        <v>1777</v>
      </c>
    </row>
    <row r="1114" spans="1:4" x14ac:dyDescent="0.25">
      <c r="A1114" t="s">
        <v>4652</v>
      </c>
      <c r="B1114" t="s">
        <v>4113</v>
      </c>
      <c r="C1114" t="s">
        <v>4653</v>
      </c>
      <c r="D1114" t="s">
        <v>1820</v>
      </c>
    </row>
    <row r="1115" spans="1:4" x14ac:dyDescent="0.25">
      <c r="A1115" t="s">
        <v>4654</v>
      </c>
      <c r="B1115" t="s">
        <v>4113</v>
      </c>
      <c r="C1115" t="s">
        <v>4655</v>
      </c>
      <c r="D1115" t="s">
        <v>2113</v>
      </c>
    </row>
    <row r="1116" spans="1:4" x14ac:dyDescent="0.25">
      <c r="A1116" t="s">
        <v>4656</v>
      </c>
      <c r="B1116" t="s">
        <v>4113</v>
      </c>
      <c r="C1116" t="s">
        <v>4657</v>
      </c>
      <c r="D1116" t="s">
        <v>1820</v>
      </c>
    </row>
    <row r="1117" spans="1:4" x14ac:dyDescent="0.25">
      <c r="A1117" t="s">
        <v>4658</v>
      </c>
      <c r="B1117" t="s">
        <v>4113</v>
      </c>
      <c r="C1117" t="s">
        <v>4659</v>
      </c>
      <c r="D1117" t="s">
        <v>1820</v>
      </c>
    </row>
    <row r="1118" spans="1:4" x14ac:dyDescent="0.25">
      <c r="A1118" t="s">
        <v>4660</v>
      </c>
      <c r="B1118" t="s">
        <v>4113</v>
      </c>
      <c r="C1118" t="s">
        <v>4661</v>
      </c>
      <c r="D1118" t="s">
        <v>2014</v>
      </c>
    </row>
    <row r="1119" spans="1:4" x14ac:dyDescent="0.25">
      <c r="A1119" t="s">
        <v>4662</v>
      </c>
      <c r="B1119" t="s">
        <v>4113</v>
      </c>
      <c r="C1119" t="s">
        <v>4663</v>
      </c>
      <c r="D1119" t="s">
        <v>1804</v>
      </c>
    </row>
    <row r="1120" spans="1:4" x14ac:dyDescent="0.25">
      <c r="A1120" t="s">
        <v>4664</v>
      </c>
      <c r="B1120" t="s">
        <v>4113</v>
      </c>
      <c r="C1120" t="s">
        <v>4665</v>
      </c>
      <c r="D1120" t="s">
        <v>1918</v>
      </c>
    </row>
    <row r="1121" spans="1:4" x14ac:dyDescent="0.25">
      <c r="A1121" t="s">
        <v>4666</v>
      </c>
      <c r="B1121" t="s">
        <v>4113</v>
      </c>
      <c r="C1121" t="s">
        <v>4667</v>
      </c>
      <c r="D1121" t="s">
        <v>1820</v>
      </c>
    </row>
    <row r="1122" spans="1:4" x14ac:dyDescent="0.25">
      <c r="A1122" t="s">
        <v>4668</v>
      </c>
      <c r="B1122" t="s">
        <v>4113</v>
      </c>
      <c r="C1122" t="s">
        <v>4669</v>
      </c>
      <c r="D1122" t="s">
        <v>2113</v>
      </c>
    </row>
    <row r="1123" spans="1:4" x14ac:dyDescent="0.25">
      <c r="A1123" t="s">
        <v>4670</v>
      </c>
      <c r="B1123" t="s">
        <v>4113</v>
      </c>
      <c r="C1123" t="s">
        <v>4671</v>
      </c>
      <c r="D1123" t="s">
        <v>2025</v>
      </c>
    </row>
    <row r="1124" spans="1:4" x14ac:dyDescent="0.25">
      <c r="A1124" t="s">
        <v>4672</v>
      </c>
      <c r="B1124" t="s">
        <v>4113</v>
      </c>
      <c r="C1124" t="s">
        <v>4673</v>
      </c>
      <c r="D1124" t="s">
        <v>1820</v>
      </c>
    </row>
    <row r="1125" spans="1:4" x14ac:dyDescent="0.25">
      <c r="A1125" t="s">
        <v>4674</v>
      </c>
      <c r="B1125" t="s">
        <v>4113</v>
      </c>
      <c r="C1125" t="s">
        <v>4675</v>
      </c>
      <c r="D1125" t="s">
        <v>1846</v>
      </c>
    </row>
    <row r="1126" spans="1:4" x14ac:dyDescent="0.25">
      <c r="A1126" t="s">
        <v>4676</v>
      </c>
      <c r="B1126" t="s">
        <v>4113</v>
      </c>
      <c r="C1126" t="s">
        <v>4677</v>
      </c>
      <c r="D1126" t="s">
        <v>2025</v>
      </c>
    </row>
    <row r="1127" spans="1:4" x14ac:dyDescent="0.25">
      <c r="A1127" t="s">
        <v>4678</v>
      </c>
      <c r="B1127" t="s">
        <v>4113</v>
      </c>
      <c r="C1127" t="s">
        <v>4679</v>
      </c>
      <c r="D1127" t="s">
        <v>1804</v>
      </c>
    </row>
    <row r="1128" spans="1:4" x14ac:dyDescent="0.25">
      <c r="A1128" t="s">
        <v>4680</v>
      </c>
      <c r="B1128" t="s">
        <v>4113</v>
      </c>
      <c r="C1128" t="s">
        <v>4681</v>
      </c>
      <c r="D1128" t="s">
        <v>1820</v>
      </c>
    </row>
    <row r="1129" spans="1:4" x14ac:dyDescent="0.25">
      <c r="A1129" t="s">
        <v>4682</v>
      </c>
      <c r="B1129" t="s">
        <v>4113</v>
      </c>
      <c r="C1129" t="s">
        <v>4683</v>
      </c>
      <c r="D1129" t="s">
        <v>2025</v>
      </c>
    </row>
    <row r="1130" spans="1:4" x14ac:dyDescent="0.25">
      <c r="A1130" t="s">
        <v>4684</v>
      </c>
      <c r="B1130" t="s">
        <v>4113</v>
      </c>
      <c r="C1130" t="s">
        <v>4685</v>
      </c>
      <c r="D1130" t="s">
        <v>2025</v>
      </c>
    </row>
    <row r="1131" spans="1:4" x14ac:dyDescent="0.25">
      <c r="A1131" t="s">
        <v>1766</v>
      </c>
      <c r="B1131" t="s">
        <v>4113</v>
      </c>
      <c r="C1131" t="s">
        <v>4686</v>
      </c>
      <c r="D1131" t="s">
        <v>2124</v>
      </c>
    </row>
    <row r="1132" spans="1:4" x14ac:dyDescent="0.25">
      <c r="A1132" t="s">
        <v>4687</v>
      </c>
      <c r="B1132" t="s">
        <v>4113</v>
      </c>
      <c r="C1132" t="s">
        <v>4688</v>
      </c>
      <c r="D1132" t="s">
        <v>2124</v>
      </c>
    </row>
    <row r="1133" spans="1:4" x14ac:dyDescent="0.25">
      <c r="A1133" t="s">
        <v>4689</v>
      </c>
      <c r="B1133" t="s">
        <v>4113</v>
      </c>
      <c r="C1133" t="s">
        <v>4688</v>
      </c>
      <c r="D1133" t="s">
        <v>2124</v>
      </c>
    </row>
    <row r="1134" spans="1:4" x14ac:dyDescent="0.25">
      <c r="A1134" t="s">
        <v>4690</v>
      </c>
      <c r="B1134" t="s">
        <v>4113</v>
      </c>
      <c r="C1134" t="s">
        <v>4691</v>
      </c>
      <c r="D1134" t="s">
        <v>1861</v>
      </c>
    </row>
    <row r="1135" spans="1:4" x14ac:dyDescent="0.25">
      <c r="A1135" t="s">
        <v>4692</v>
      </c>
      <c r="B1135" t="s">
        <v>4113</v>
      </c>
      <c r="C1135" t="s">
        <v>4693</v>
      </c>
      <c r="D1135" t="s">
        <v>1989</v>
      </c>
    </row>
    <row r="1136" spans="1:4" x14ac:dyDescent="0.25">
      <c r="A1136" t="s">
        <v>4694</v>
      </c>
      <c r="B1136" t="s">
        <v>4113</v>
      </c>
      <c r="C1136" t="s">
        <v>4695</v>
      </c>
      <c r="D1136" t="s">
        <v>2130</v>
      </c>
    </row>
    <row r="1137" spans="1:4" x14ac:dyDescent="0.25">
      <c r="A1137" t="s">
        <v>4696</v>
      </c>
      <c r="B1137" t="s">
        <v>4113</v>
      </c>
      <c r="C1137" t="s">
        <v>4697</v>
      </c>
      <c r="D1137" t="s">
        <v>2086</v>
      </c>
    </row>
    <row r="1138" spans="1:4" x14ac:dyDescent="0.25">
      <c r="A1138" t="s">
        <v>4698</v>
      </c>
      <c r="B1138" t="s">
        <v>4113</v>
      </c>
      <c r="C1138" t="s">
        <v>4699</v>
      </c>
      <c r="D1138" t="s">
        <v>1820</v>
      </c>
    </row>
    <row r="1139" spans="1:4" x14ac:dyDescent="0.25">
      <c r="A1139" t="s">
        <v>4700</v>
      </c>
      <c r="B1139" t="s">
        <v>4113</v>
      </c>
      <c r="C1139" t="s">
        <v>4701</v>
      </c>
      <c r="D1139" t="s">
        <v>1804</v>
      </c>
    </row>
    <row r="1140" spans="1:4" x14ac:dyDescent="0.25">
      <c r="A1140" t="s">
        <v>4702</v>
      </c>
      <c r="B1140" t="s">
        <v>4113</v>
      </c>
      <c r="C1140" t="s">
        <v>4703</v>
      </c>
      <c r="D1140" t="s">
        <v>1672</v>
      </c>
    </row>
    <row r="1141" spans="1:4" x14ac:dyDescent="0.25">
      <c r="A1141" t="s">
        <v>4704</v>
      </c>
      <c r="B1141" t="s">
        <v>4113</v>
      </c>
      <c r="C1141" t="s">
        <v>4705</v>
      </c>
      <c r="D1141" t="s">
        <v>1861</v>
      </c>
    </row>
    <row r="1142" spans="1:4" x14ac:dyDescent="0.25">
      <c r="A1142" t="s">
        <v>4706</v>
      </c>
      <c r="B1142" t="s">
        <v>4113</v>
      </c>
      <c r="C1142" t="s">
        <v>4707</v>
      </c>
      <c r="D1142" t="s">
        <v>2113</v>
      </c>
    </row>
    <row r="1143" spans="1:4" x14ac:dyDescent="0.25">
      <c r="A1143" t="s">
        <v>4708</v>
      </c>
      <c r="B1143" t="s">
        <v>4113</v>
      </c>
      <c r="C1143" t="s">
        <v>4709</v>
      </c>
      <c r="D1143" t="s">
        <v>2025</v>
      </c>
    </row>
    <row r="1144" spans="1:4" x14ac:dyDescent="0.25">
      <c r="A1144" t="s">
        <v>4710</v>
      </c>
      <c r="B1144" t="s">
        <v>4113</v>
      </c>
      <c r="C1144" t="s">
        <v>4711</v>
      </c>
      <c r="D1144" t="s">
        <v>2113</v>
      </c>
    </row>
    <row r="1145" spans="1:4" x14ac:dyDescent="0.25">
      <c r="A1145" t="s">
        <v>1896</v>
      </c>
      <c r="B1145" t="s">
        <v>4113</v>
      </c>
      <c r="C1145" t="s">
        <v>4712</v>
      </c>
      <c r="D1145" t="s">
        <v>1820</v>
      </c>
    </row>
    <row r="1146" spans="1:4" x14ac:dyDescent="0.25">
      <c r="A1146" t="s">
        <v>4713</v>
      </c>
      <c r="B1146" t="s">
        <v>4113</v>
      </c>
      <c r="C1146" t="s">
        <v>4714</v>
      </c>
      <c r="D1146" t="s">
        <v>2056</v>
      </c>
    </row>
    <row r="1147" spans="1:4" x14ac:dyDescent="0.25">
      <c r="A1147" t="s">
        <v>4715</v>
      </c>
      <c r="B1147" t="s">
        <v>4113</v>
      </c>
      <c r="C1147" t="s">
        <v>4716</v>
      </c>
      <c r="D1147" t="s">
        <v>1820</v>
      </c>
    </row>
    <row r="1148" spans="1:4" x14ac:dyDescent="0.25">
      <c r="A1148" t="s">
        <v>4717</v>
      </c>
      <c r="B1148" t="s">
        <v>4113</v>
      </c>
      <c r="C1148" t="s">
        <v>4718</v>
      </c>
      <c r="D1148" t="s">
        <v>2014</v>
      </c>
    </row>
    <row r="1149" spans="1:4" x14ac:dyDescent="0.25">
      <c r="A1149" t="s">
        <v>4719</v>
      </c>
      <c r="B1149" t="s">
        <v>4113</v>
      </c>
      <c r="C1149" t="s">
        <v>4720</v>
      </c>
      <c r="D1149" t="s">
        <v>2086</v>
      </c>
    </row>
    <row r="1150" spans="1:4" x14ac:dyDescent="0.25">
      <c r="A1150" t="s">
        <v>4721</v>
      </c>
      <c r="B1150" t="s">
        <v>4113</v>
      </c>
      <c r="C1150" t="s">
        <v>4722</v>
      </c>
      <c r="D1150" t="s">
        <v>2025</v>
      </c>
    </row>
    <row r="1151" spans="1:4" x14ac:dyDescent="0.25">
      <c r="A1151" t="s">
        <v>4723</v>
      </c>
      <c r="B1151" t="s">
        <v>4113</v>
      </c>
      <c r="C1151" t="s">
        <v>4724</v>
      </c>
      <c r="D1151" t="s">
        <v>2025</v>
      </c>
    </row>
    <row r="1152" spans="1:4" x14ac:dyDescent="0.25">
      <c r="A1152" t="s">
        <v>4725</v>
      </c>
      <c r="B1152" t="s">
        <v>4113</v>
      </c>
      <c r="C1152" t="s">
        <v>4726</v>
      </c>
      <c r="D1152" t="s">
        <v>1989</v>
      </c>
    </row>
    <row r="1153" spans="1:4" x14ac:dyDescent="0.25">
      <c r="A1153" t="s">
        <v>4727</v>
      </c>
      <c r="B1153" t="s">
        <v>4113</v>
      </c>
      <c r="C1153" t="s">
        <v>4728</v>
      </c>
      <c r="D1153" t="s">
        <v>2086</v>
      </c>
    </row>
    <row r="1154" spans="1:4" x14ac:dyDescent="0.25">
      <c r="A1154" t="s">
        <v>4729</v>
      </c>
      <c r="B1154" t="s">
        <v>4113</v>
      </c>
      <c r="C1154" t="s">
        <v>4730</v>
      </c>
      <c r="D1154" t="s">
        <v>1989</v>
      </c>
    </row>
    <row r="1155" spans="1:4" x14ac:dyDescent="0.25">
      <c r="A1155" t="s">
        <v>4731</v>
      </c>
      <c r="B1155" t="s">
        <v>4113</v>
      </c>
      <c r="C1155" t="s">
        <v>4732</v>
      </c>
      <c r="D1155" t="s">
        <v>1804</v>
      </c>
    </row>
    <row r="1156" spans="1:4" x14ac:dyDescent="0.25">
      <c r="A1156" t="s">
        <v>4733</v>
      </c>
      <c r="B1156" t="s">
        <v>4113</v>
      </c>
      <c r="C1156" t="s">
        <v>4734</v>
      </c>
      <c r="D1156" t="s">
        <v>1804</v>
      </c>
    </row>
    <row r="1157" spans="1:4" x14ac:dyDescent="0.25">
      <c r="A1157" t="s">
        <v>4735</v>
      </c>
      <c r="B1157" t="s">
        <v>4113</v>
      </c>
      <c r="C1157" t="s">
        <v>4736</v>
      </c>
      <c r="D1157" t="s">
        <v>1804</v>
      </c>
    </row>
    <row r="1158" spans="1:4" x14ac:dyDescent="0.25">
      <c r="A1158" t="s">
        <v>4737</v>
      </c>
      <c r="B1158" t="s">
        <v>4113</v>
      </c>
      <c r="C1158" t="s">
        <v>4738</v>
      </c>
      <c r="D1158" t="s">
        <v>2113</v>
      </c>
    </row>
    <row r="1159" spans="1:4" x14ac:dyDescent="0.25">
      <c r="A1159" t="s">
        <v>4739</v>
      </c>
      <c r="B1159" t="s">
        <v>4113</v>
      </c>
      <c r="C1159" t="s">
        <v>4740</v>
      </c>
      <c r="D1159" t="s">
        <v>2070</v>
      </c>
    </row>
    <row r="1160" spans="1:4" x14ac:dyDescent="0.25">
      <c r="A1160" t="s">
        <v>4741</v>
      </c>
      <c r="B1160" t="s">
        <v>4113</v>
      </c>
      <c r="C1160" t="s">
        <v>4742</v>
      </c>
      <c r="D1160" t="s">
        <v>2070</v>
      </c>
    </row>
    <row r="1161" spans="1:4" x14ac:dyDescent="0.25">
      <c r="A1161" t="s">
        <v>4743</v>
      </c>
      <c r="B1161" t="s">
        <v>4113</v>
      </c>
      <c r="C1161" t="s">
        <v>4744</v>
      </c>
      <c r="D1161" t="s">
        <v>1805</v>
      </c>
    </row>
    <row r="1162" spans="1:4" x14ac:dyDescent="0.25">
      <c r="A1162" t="s">
        <v>4745</v>
      </c>
      <c r="B1162" t="s">
        <v>4113</v>
      </c>
      <c r="C1162" t="s">
        <v>4746</v>
      </c>
      <c r="D1162" t="s">
        <v>2017</v>
      </c>
    </row>
    <row r="1163" spans="1:4" x14ac:dyDescent="0.25">
      <c r="A1163" t="s">
        <v>4747</v>
      </c>
      <c r="B1163" t="s">
        <v>4113</v>
      </c>
      <c r="C1163" t="s">
        <v>4748</v>
      </c>
      <c r="D1163" t="s">
        <v>1989</v>
      </c>
    </row>
    <row r="1164" spans="1:4" x14ac:dyDescent="0.25">
      <c r="A1164" t="s">
        <v>4749</v>
      </c>
      <c r="B1164" t="s">
        <v>4113</v>
      </c>
      <c r="C1164" t="s">
        <v>4750</v>
      </c>
      <c r="D1164" t="s">
        <v>1867</v>
      </c>
    </row>
    <row r="1165" spans="1:4" x14ac:dyDescent="0.25">
      <c r="A1165" t="s">
        <v>4751</v>
      </c>
      <c r="B1165" t="s">
        <v>4113</v>
      </c>
      <c r="C1165" t="s">
        <v>4752</v>
      </c>
      <c r="D1165" t="s">
        <v>1867</v>
      </c>
    </row>
    <row r="1166" spans="1:4" x14ac:dyDescent="0.25">
      <c r="A1166" t="s">
        <v>4753</v>
      </c>
      <c r="B1166" t="s">
        <v>4113</v>
      </c>
      <c r="C1166" t="s">
        <v>4754</v>
      </c>
      <c r="D1166" t="s">
        <v>2130</v>
      </c>
    </row>
    <row r="1167" spans="1:4" x14ac:dyDescent="0.25">
      <c r="A1167" t="s">
        <v>4755</v>
      </c>
      <c r="B1167" t="s">
        <v>4113</v>
      </c>
      <c r="C1167" t="s">
        <v>4756</v>
      </c>
      <c r="D1167" t="s">
        <v>1805</v>
      </c>
    </row>
    <row r="1168" spans="1:4" x14ac:dyDescent="0.25">
      <c r="A1168" t="s">
        <v>4757</v>
      </c>
      <c r="B1168" t="s">
        <v>4113</v>
      </c>
      <c r="C1168" t="s">
        <v>4758</v>
      </c>
      <c r="D1168" t="s">
        <v>2070</v>
      </c>
    </row>
    <row r="1169" spans="1:4" x14ac:dyDescent="0.25">
      <c r="A1169" t="s">
        <v>4759</v>
      </c>
      <c r="B1169" t="s">
        <v>4113</v>
      </c>
      <c r="C1169" t="s">
        <v>4760</v>
      </c>
      <c r="D1169" t="s">
        <v>1804</v>
      </c>
    </row>
    <row r="1170" spans="1:4" x14ac:dyDescent="0.25">
      <c r="A1170" t="s">
        <v>4761</v>
      </c>
      <c r="B1170" t="s">
        <v>4113</v>
      </c>
      <c r="C1170" t="s">
        <v>4762</v>
      </c>
      <c r="D1170" t="s">
        <v>1773</v>
      </c>
    </row>
    <row r="1171" spans="1:4" x14ac:dyDescent="0.25">
      <c r="A1171" t="s">
        <v>4763</v>
      </c>
      <c r="B1171" t="s">
        <v>4113</v>
      </c>
      <c r="C1171" t="s">
        <v>4764</v>
      </c>
      <c r="D1171" t="s">
        <v>1805</v>
      </c>
    </row>
    <row r="1172" spans="1:4" x14ac:dyDescent="0.25">
      <c r="A1172" t="s">
        <v>4765</v>
      </c>
      <c r="B1172" t="s">
        <v>4113</v>
      </c>
      <c r="C1172" t="s">
        <v>4766</v>
      </c>
      <c r="D1172" t="s">
        <v>1805</v>
      </c>
    </row>
    <row r="1173" spans="1:4" x14ac:dyDescent="0.25">
      <c r="A1173" t="s">
        <v>4767</v>
      </c>
      <c r="B1173" t="s">
        <v>4113</v>
      </c>
      <c r="C1173" t="s">
        <v>4768</v>
      </c>
      <c r="D1173" t="s">
        <v>1805</v>
      </c>
    </row>
    <row r="1174" spans="1:4" x14ac:dyDescent="0.25">
      <c r="A1174" t="s">
        <v>4769</v>
      </c>
      <c r="B1174" t="s">
        <v>4113</v>
      </c>
      <c r="C1174" t="s">
        <v>4770</v>
      </c>
      <c r="D1174" t="s">
        <v>1805</v>
      </c>
    </row>
    <row r="1175" spans="1:4" x14ac:dyDescent="0.25">
      <c r="A1175" t="s">
        <v>4771</v>
      </c>
      <c r="B1175" t="s">
        <v>4113</v>
      </c>
      <c r="C1175" t="s">
        <v>4772</v>
      </c>
      <c r="D1175" t="s">
        <v>2130</v>
      </c>
    </row>
    <row r="1176" spans="1:4" x14ac:dyDescent="0.25">
      <c r="A1176" t="s">
        <v>4773</v>
      </c>
      <c r="B1176" t="s">
        <v>4113</v>
      </c>
      <c r="C1176" t="s">
        <v>4774</v>
      </c>
      <c r="D1176" t="s">
        <v>1816</v>
      </c>
    </row>
    <row r="1177" spans="1:4" x14ac:dyDescent="0.25">
      <c r="A1177" t="s">
        <v>4775</v>
      </c>
      <c r="B1177" t="s">
        <v>4113</v>
      </c>
      <c r="C1177" t="s">
        <v>4776</v>
      </c>
      <c r="D1177" t="s">
        <v>1989</v>
      </c>
    </row>
    <row r="1178" spans="1:4" x14ac:dyDescent="0.25">
      <c r="A1178" t="s">
        <v>4777</v>
      </c>
      <c r="B1178" t="s">
        <v>4113</v>
      </c>
      <c r="C1178" t="s">
        <v>4778</v>
      </c>
      <c r="D1178" t="s">
        <v>2070</v>
      </c>
    </row>
    <row r="1179" spans="1:4" x14ac:dyDescent="0.25">
      <c r="A1179" t="s">
        <v>4779</v>
      </c>
      <c r="B1179" t="s">
        <v>4113</v>
      </c>
      <c r="C1179" t="s">
        <v>4780</v>
      </c>
      <c r="D1179" t="s">
        <v>1820</v>
      </c>
    </row>
    <row r="1180" spans="1:4" x14ac:dyDescent="0.25">
      <c r="A1180" t="s">
        <v>4781</v>
      </c>
      <c r="B1180" t="s">
        <v>4113</v>
      </c>
      <c r="C1180" t="s">
        <v>4782</v>
      </c>
      <c r="D1180" t="s">
        <v>2130</v>
      </c>
    </row>
    <row r="1181" spans="1:4" x14ac:dyDescent="0.25">
      <c r="A1181" t="s">
        <v>4783</v>
      </c>
      <c r="B1181" t="s">
        <v>4113</v>
      </c>
      <c r="C1181" t="s">
        <v>4784</v>
      </c>
      <c r="D1181" t="s">
        <v>1691</v>
      </c>
    </row>
    <row r="1182" spans="1:4" x14ac:dyDescent="0.25">
      <c r="A1182" t="s">
        <v>4785</v>
      </c>
      <c r="B1182" t="s">
        <v>4113</v>
      </c>
      <c r="C1182" t="s">
        <v>4786</v>
      </c>
      <c r="D1182" t="s">
        <v>1805</v>
      </c>
    </row>
    <row r="1183" spans="1:4" x14ac:dyDescent="0.25">
      <c r="A1183" t="s">
        <v>4787</v>
      </c>
      <c r="B1183" t="s">
        <v>4113</v>
      </c>
      <c r="C1183" t="s">
        <v>4788</v>
      </c>
      <c r="D1183" t="s">
        <v>1820</v>
      </c>
    </row>
    <row r="1184" spans="1:4" x14ac:dyDescent="0.25">
      <c r="A1184" t="s">
        <v>4789</v>
      </c>
      <c r="B1184" t="s">
        <v>4113</v>
      </c>
      <c r="C1184" t="s">
        <v>4790</v>
      </c>
      <c r="D1184" t="s">
        <v>1805</v>
      </c>
    </row>
    <row r="1185" spans="1:4" x14ac:dyDescent="0.25">
      <c r="A1185" t="s">
        <v>4791</v>
      </c>
      <c r="B1185" t="s">
        <v>4113</v>
      </c>
      <c r="C1185" t="s">
        <v>4792</v>
      </c>
      <c r="D1185" t="s">
        <v>2086</v>
      </c>
    </row>
    <row r="1186" spans="1:4" x14ac:dyDescent="0.25">
      <c r="A1186" t="s">
        <v>4793</v>
      </c>
      <c r="B1186" t="s">
        <v>4113</v>
      </c>
      <c r="C1186" t="s">
        <v>4794</v>
      </c>
      <c r="D1186" t="s">
        <v>1672</v>
      </c>
    </row>
    <row r="1187" spans="1:4" x14ac:dyDescent="0.25">
      <c r="A1187" t="s">
        <v>4795</v>
      </c>
      <c r="B1187" t="s">
        <v>4113</v>
      </c>
      <c r="C1187" t="s">
        <v>4796</v>
      </c>
      <c r="D1187" t="s">
        <v>1816</v>
      </c>
    </row>
    <row r="1188" spans="1:4" x14ac:dyDescent="0.25">
      <c r="A1188" t="s">
        <v>4797</v>
      </c>
      <c r="B1188" t="s">
        <v>4113</v>
      </c>
      <c r="C1188" t="s">
        <v>4798</v>
      </c>
      <c r="D1188" t="s">
        <v>2017</v>
      </c>
    </row>
    <row r="1189" spans="1:4" x14ac:dyDescent="0.25">
      <c r="A1189" t="s">
        <v>4799</v>
      </c>
      <c r="B1189" t="s">
        <v>4113</v>
      </c>
      <c r="C1189" t="s">
        <v>4800</v>
      </c>
      <c r="D1189" t="s">
        <v>2130</v>
      </c>
    </row>
    <row r="1190" spans="1:4" x14ac:dyDescent="0.25">
      <c r="A1190" t="s">
        <v>4801</v>
      </c>
      <c r="B1190" t="s">
        <v>4113</v>
      </c>
      <c r="C1190" t="s">
        <v>4802</v>
      </c>
      <c r="D1190" t="s">
        <v>2057</v>
      </c>
    </row>
    <row r="1191" spans="1:4" x14ac:dyDescent="0.25">
      <c r="A1191" t="s">
        <v>4803</v>
      </c>
      <c r="B1191" t="s">
        <v>4113</v>
      </c>
      <c r="C1191" t="s">
        <v>4804</v>
      </c>
      <c r="D1191" t="s">
        <v>2014</v>
      </c>
    </row>
    <row r="1192" spans="1:4" x14ac:dyDescent="0.25">
      <c r="A1192" t="s">
        <v>4805</v>
      </c>
      <c r="B1192" t="s">
        <v>4113</v>
      </c>
      <c r="C1192" t="s">
        <v>4806</v>
      </c>
      <c r="D1192" t="s">
        <v>2070</v>
      </c>
    </row>
    <row r="1193" spans="1:4" x14ac:dyDescent="0.25">
      <c r="A1193" t="s">
        <v>4807</v>
      </c>
      <c r="B1193" t="s">
        <v>4113</v>
      </c>
      <c r="C1193" t="s">
        <v>4808</v>
      </c>
      <c r="D1193" t="s">
        <v>2130</v>
      </c>
    </row>
    <row r="1194" spans="1:4" x14ac:dyDescent="0.25">
      <c r="A1194" t="s">
        <v>4809</v>
      </c>
      <c r="B1194" t="s">
        <v>4113</v>
      </c>
      <c r="C1194" t="s">
        <v>4808</v>
      </c>
      <c r="D1194" t="s">
        <v>2130</v>
      </c>
    </row>
    <row r="1195" spans="1:4" x14ac:dyDescent="0.25">
      <c r="A1195" t="s">
        <v>4810</v>
      </c>
      <c r="B1195" t="s">
        <v>4113</v>
      </c>
      <c r="C1195" t="s">
        <v>4808</v>
      </c>
      <c r="D1195" t="s">
        <v>2130</v>
      </c>
    </row>
    <row r="1196" spans="1:4" x14ac:dyDescent="0.25">
      <c r="A1196" t="s">
        <v>4811</v>
      </c>
      <c r="B1196" t="s">
        <v>4113</v>
      </c>
      <c r="C1196" t="s">
        <v>4808</v>
      </c>
      <c r="D1196" t="s">
        <v>2130</v>
      </c>
    </row>
    <row r="1197" spans="1:4" x14ac:dyDescent="0.25">
      <c r="A1197" t="s">
        <v>4812</v>
      </c>
      <c r="B1197" t="s">
        <v>4113</v>
      </c>
      <c r="C1197" t="s">
        <v>4808</v>
      </c>
      <c r="D1197" t="s">
        <v>2130</v>
      </c>
    </row>
    <row r="1198" spans="1:4" x14ac:dyDescent="0.25">
      <c r="A1198" t="s">
        <v>4813</v>
      </c>
      <c r="B1198" t="s">
        <v>4113</v>
      </c>
      <c r="C1198" t="s">
        <v>4808</v>
      </c>
      <c r="D1198" t="s">
        <v>2130</v>
      </c>
    </row>
    <row r="1199" spans="1:4" x14ac:dyDescent="0.25">
      <c r="A1199" t="s">
        <v>4814</v>
      </c>
      <c r="B1199" t="s">
        <v>4113</v>
      </c>
      <c r="C1199" t="s">
        <v>4815</v>
      </c>
      <c r="D1199" t="s">
        <v>1989</v>
      </c>
    </row>
    <row r="1200" spans="1:4" x14ac:dyDescent="0.25">
      <c r="A1200" t="s">
        <v>4816</v>
      </c>
      <c r="B1200" t="s">
        <v>4113</v>
      </c>
      <c r="C1200" t="s">
        <v>4817</v>
      </c>
      <c r="D1200" t="s">
        <v>1805</v>
      </c>
    </row>
    <row r="1201" spans="1:4" x14ac:dyDescent="0.25">
      <c r="A1201" t="s">
        <v>4818</v>
      </c>
      <c r="B1201" t="s">
        <v>4113</v>
      </c>
      <c r="C1201" t="s">
        <v>4819</v>
      </c>
      <c r="D1201" t="s">
        <v>1805</v>
      </c>
    </row>
    <row r="1202" spans="1:4" x14ac:dyDescent="0.25">
      <c r="A1202" t="s">
        <v>4820</v>
      </c>
      <c r="B1202" t="s">
        <v>4113</v>
      </c>
      <c r="C1202" t="s">
        <v>4821</v>
      </c>
      <c r="D1202" t="s">
        <v>1816</v>
      </c>
    </row>
    <row r="1203" spans="1:4" x14ac:dyDescent="0.25">
      <c r="A1203" t="s">
        <v>4822</v>
      </c>
      <c r="B1203" t="s">
        <v>4113</v>
      </c>
      <c r="C1203" t="s">
        <v>4823</v>
      </c>
      <c r="D1203" t="s">
        <v>2014</v>
      </c>
    </row>
    <row r="1204" spans="1:4" x14ac:dyDescent="0.25">
      <c r="A1204" t="s">
        <v>4824</v>
      </c>
      <c r="B1204" t="s">
        <v>4113</v>
      </c>
      <c r="C1204" t="s">
        <v>4825</v>
      </c>
      <c r="D1204" t="s">
        <v>2089</v>
      </c>
    </row>
    <row r="1205" spans="1:4" x14ac:dyDescent="0.25">
      <c r="A1205" t="s">
        <v>4826</v>
      </c>
      <c r="B1205" t="s">
        <v>4113</v>
      </c>
      <c r="C1205" t="s">
        <v>4827</v>
      </c>
      <c r="D1205" t="s">
        <v>2086</v>
      </c>
    </row>
    <row r="1206" spans="1:4" x14ac:dyDescent="0.25">
      <c r="A1206" t="s">
        <v>4828</v>
      </c>
      <c r="B1206" t="s">
        <v>4113</v>
      </c>
      <c r="C1206" t="s">
        <v>1921</v>
      </c>
      <c r="D1206" t="s">
        <v>1921</v>
      </c>
    </row>
    <row r="1207" spans="1:4" x14ac:dyDescent="0.25">
      <c r="A1207" t="s">
        <v>4829</v>
      </c>
      <c r="B1207" t="s">
        <v>4113</v>
      </c>
      <c r="C1207" t="s">
        <v>4830</v>
      </c>
      <c r="D1207" t="s">
        <v>2124</v>
      </c>
    </row>
    <row r="1208" spans="1:4" x14ac:dyDescent="0.25">
      <c r="A1208" t="s">
        <v>4831</v>
      </c>
      <c r="B1208" t="s">
        <v>4113</v>
      </c>
      <c r="C1208" t="s">
        <v>4832</v>
      </c>
      <c r="D1208" t="s">
        <v>2086</v>
      </c>
    </row>
    <row r="1209" spans="1:4" x14ac:dyDescent="0.25">
      <c r="A1209" t="s">
        <v>4833</v>
      </c>
      <c r="B1209" t="s">
        <v>4113</v>
      </c>
      <c r="C1209" t="s">
        <v>4834</v>
      </c>
      <c r="D1209" t="s">
        <v>2130</v>
      </c>
    </row>
    <row r="1210" spans="1:4" x14ac:dyDescent="0.25">
      <c r="A1210" t="s">
        <v>4835</v>
      </c>
      <c r="B1210" t="s">
        <v>4113</v>
      </c>
      <c r="C1210" t="s">
        <v>4836</v>
      </c>
      <c r="D1210" t="s">
        <v>1805</v>
      </c>
    </row>
    <row r="1211" spans="1:4" x14ac:dyDescent="0.25">
      <c r="A1211" t="s">
        <v>4837</v>
      </c>
      <c r="B1211" t="s">
        <v>4113</v>
      </c>
      <c r="C1211" t="s">
        <v>4836</v>
      </c>
      <c r="D1211" t="s">
        <v>1805</v>
      </c>
    </row>
    <row r="1212" spans="1:4" x14ac:dyDescent="0.25">
      <c r="A1212" t="s">
        <v>4838</v>
      </c>
      <c r="B1212" t="s">
        <v>4113</v>
      </c>
      <c r="C1212" t="s">
        <v>4839</v>
      </c>
      <c r="D1212" t="s">
        <v>1804</v>
      </c>
    </row>
    <row r="1213" spans="1:4" x14ac:dyDescent="0.25">
      <c r="A1213" t="s">
        <v>4840</v>
      </c>
      <c r="B1213" t="s">
        <v>4113</v>
      </c>
      <c r="C1213" t="s">
        <v>4841</v>
      </c>
      <c r="D1213" t="s">
        <v>1976</v>
      </c>
    </row>
    <row r="1214" spans="1:4" x14ac:dyDescent="0.25">
      <c r="A1214" t="s">
        <v>1963</v>
      </c>
      <c r="B1214" t="s">
        <v>4113</v>
      </c>
      <c r="C1214" t="s">
        <v>4842</v>
      </c>
      <c r="D1214" t="s">
        <v>2070</v>
      </c>
    </row>
    <row r="1215" spans="1:4" x14ac:dyDescent="0.25">
      <c r="A1215">
        <v>111</v>
      </c>
      <c r="B1215" t="s">
        <v>4113</v>
      </c>
      <c r="C1215" t="s">
        <v>4842</v>
      </c>
      <c r="D1215" t="s">
        <v>2070</v>
      </c>
    </row>
    <row r="1216" spans="1:4" x14ac:dyDescent="0.25">
      <c r="A1216" t="s">
        <v>4843</v>
      </c>
      <c r="B1216" t="s">
        <v>4113</v>
      </c>
      <c r="C1216" t="s">
        <v>4842</v>
      </c>
      <c r="D1216" t="s">
        <v>2070</v>
      </c>
    </row>
    <row r="1217" spans="1:4" x14ac:dyDescent="0.25">
      <c r="A1217" t="s">
        <v>4844</v>
      </c>
      <c r="B1217" t="s">
        <v>4113</v>
      </c>
      <c r="C1217" t="s">
        <v>4845</v>
      </c>
      <c r="D1217" t="s">
        <v>2025</v>
      </c>
    </row>
    <row r="1218" spans="1:4" x14ac:dyDescent="0.25">
      <c r="A1218" t="s">
        <v>4846</v>
      </c>
      <c r="B1218" t="s">
        <v>4113</v>
      </c>
      <c r="C1218" t="s">
        <v>4847</v>
      </c>
      <c r="D1218" t="s">
        <v>2025</v>
      </c>
    </row>
    <row r="1219" spans="1:4" x14ac:dyDescent="0.25">
      <c r="A1219" t="s">
        <v>4848</v>
      </c>
      <c r="B1219" t="s">
        <v>4113</v>
      </c>
      <c r="C1219" t="s">
        <v>4849</v>
      </c>
      <c r="D1219" t="s">
        <v>2025</v>
      </c>
    </row>
    <row r="1220" spans="1:4" x14ac:dyDescent="0.25">
      <c r="A1220" t="s">
        <v>4850</v>
      </c>
      <c r="B1220" t="s">
        <v>4113</v>
      </c>
      <c r="C1220" t="s">
        <v>4851</v>
      </c>
      <c r="D1220" t="s">
        <v>2070</v>
      </c>
    </row>
    <row r="1221" spans="1:4" x14ac:dyDescent="0.25">
      <c r="A1221" t="s">
        <v>4852</v>
      </c>
      <c r="B1221" t="s">
        <v>4113</v>
      </c>
      <c r="C1221" t="s">
        <v>4853</v>
      </c>
      <c r="D1221" t="s">
        <v>2113</v>
      </c>
    </row>
    <row r="1222" spans="1:4" x14ac:dyDescent="0.25">
      <c r="A1222" t="s">
        <v>4854</v>
      </c>
      <c r="B1222" t="s">
        <v>4113</v>
      </c>
      <c r="C1222" t="s">
        <v>4855</v>
      </c>
      <c r="D1222" t="s">
        <v>2086</v>
      </c>
    </row>
    <row r="1223" spans="1:4" x14ac:dyDescent="0.25">
      <c r="A1223" t="s">
        <v>4856</v>
      </c>
      <c r="B1223" t="s">
        <v>4113</v>
      </c>
      <c r="C1223" t="s">
        <v>1941</v>
      </c>
      <c r="D1223" t="s">
        <v>1941</v>
      </c>
    </row>
    <row r="1224" spans="1:4" x14ac:dyDescent="0.25">
      <c r="A1224" t="s">
        <v>4857</v>
      </c>
      <c r="B1224" t="s">
        <v>4113</v>
      </c>
      <c r="C1224" t="s">
        <v>4858</v>
      </c>
      <c r="D1224" t="s">
        <v>2130</v>
      </c>
    </row>
    <row r="1225" spans="1:4" x14ac:dyDescent="0.25">
      <c r="A1225" t="s">
        <v>4859</v>
      </c>
      <c r="B1225" t="s">
        <v>4113</v>
      </c>
      <c r="C1225" t="s">
        <v>4860</v>
      </c>
      <c r="D1225" t="s">
        <v>2130</v>
      </c>
    </row>
    <row r="1226" spans="1:4" x14ac:dyDescent="0.25">
      <c r="A1226" t="s">
        <v>4861</v>
      </c>
      <c r="B1226" t="s">
        <v>4113</v>
      </c>
      <c r="C1226" t="s">
        <v>4862</v>
      </c>
      <c r="D1226" t="s">
        <v>1805</v>
      </c>
    </row>
    <row r="1227" spans="1:4" x14ac:dyDescent="0.25">
      <c r="A1227" t="s">
        <v>4863</v>
      </c>
      <c r="B1227" t="s">
        <v>4113</v>
      </c>
      <c r="C1227" t="s">
        <v>4864</v>
      </c>
      <c r="D1227" t="s">
        <v>2113</v>
      </c>
    </row>
    <row r="1228" spans="1:4" x14ac:dyDescent="0.25">
      <c r="A1228" t="s">
        <v>4865</v>
      </c>
      <c r="B1228" t="s">
        <v>4113</v>
      </c>
      <c r="C1228" t="s">
        <v>4866</v>
      </c>
      <c r="D1228" t="s">
        <v>2057</v>
      </c>
    </row>
    <row r="1229" spans="1:4" x14ac:dyDescent="0.25">
      <c r="A1229" t="s">
        <v>4867</v>
      </c>
      <c r="B1229" t="s">
        <v>4113</v>
      </c>
      <c r="C1229" t="s">
        <v>4868</v>
      </c>
      <c r="D1229" t="s">
        <v>1805</v>
      </c>
    </row>
    <row r="1230" spans="1:4" x14ac:dyDescent="0.25">
      <c r="A1230" t="s">
        <v>4869</v>
      </c>
      <c r="B1230" t="s">
        <v>4113</v>
      </c>
      <c r="C1230" t="s">
        <v>4870</v>
      </c>
      <c r="D1230" t="s">
        <v>1805</v>
      </c>
    </row>
    <row r="1231" spans="1:4" x14ac:dyDescent="0.25">
      <c r="A1231" t="s">
        <v>4871</v>
      </c>
      <c r="B1231" t="s">
        <v>4113</v>
      </c>
      <c r="C1231" t="s">
        <v>4872</v>
      </c>
      <c r="D1231" t="s">
        <v>1989</v>
      </c>
    </row>
    <row r="1232" spans="1:4" x14ac:dyDescent="0.25">
      <c r="A1232" t="s">
        <v>4873</v>
      </c>
      <c r="B1232" t="s">
        <v>4113</v>
      </c>
      <c r="C1232" t="s">
        <v>4874</v>
      </c>
      <c r="D1232" t="s">
        <v>2070</v>
      </c>
    </row>
    <row r="1233" spans="1:4" x14ac:dyDescent="0.25">
      <c r="A1233" t="s">
        <v>4875</v>
      </c>
      <c r="B1233" t="s">
        <v>4113</v>
      </c>
      <c r="C1233" t="s">
        <v>4876</v>
      </c>
      <c r="D1233" t="s">
        <v>1816</v>
      </c>
    </row>
    <row r="1234" spans="1:4" x14ac:dyDescent="0.25">
      <c r="A1234" t="s">
        <v>4877</v>
      </c>
      <c r="B1234" t="s">
        <v>4113</v>
      </c>
      <c r="C1234" t="s">
        <v>4878</v>
      </c>
      <c r="D1234" t="s">
        <v>2070</v>
      </c>
    </row>
    <row r="1235" spans="1:4" x14ac:dyDescent="0.25">
      <c r="A1235" t="s">
        <v>4879</v>
      </c>
      <c r="B1235" t="s">
        <v>4113</v>
      </c>
      <c r="C1235" t="s">
        <v>4880</v>
      </c>
      <c r="D1235" t="s">
        <v>1805</v>
      </c>
    </row>
    <row r="1236" spans="1:4" x14ac:dyDescent="0.25">
      <c r="A1236" t="s">
        <v>4881</v>
      </c>
      <c r="B1236" t="s">
        <v>4113</v>
      </c>
      <c r="C1236" t="s">
        <v>4882</v>
      </c>
      <c r="D1236" t="s">
        <v>1820</v>
      </c>
    </row>
    <row r="1237" spans="1:4" x14ac:dyDescent="0.25">
      <c r="A1237" t="s">
        <v>4883</v>
      </c>
      <c r="B1237" t="s">
        <v>4113</v>
      </c>
      <c r="C1237" t="s">
        <v>4884</v>
      </c>
      <c r="D1237" t="s">
        <v>1867</v>
      </c>
    </row>
    <row r="1238" spans="1:4" x14ac:dyDescent="0.25">
      <c r="A1238" t="s">
        <v>4885</v>
      </c>
      <c r="B1238" t="s">
        <v>4113</v>
      </c>
      <c r="C1238" t="s">
        <v>4884</v>
      </c>
      <c r="D1238" t="s">
        <v>1867</v>
      </c>
    </row>
    <row r="1239" spans="1:4" x14ac:dyDescent="0.25">
      <c r="A1239" t="s">
        <v>4886</v>
      </c>
      <c r="B1239" t="s">
        <v>4113</v>
      </c>
      <c r="C1239" t="s">
        <v>4884</v>
      </c>
      <c r="D1239" t="s">
        <v>1867</v>
      </c>
    </row>
    <row r="1240" spans="1:4" x14ac:dyDescent="0.25">
      <c r="A1240" t="s">
        <v>4887</v>
      </c>
      <c r="B1240" t="s">
        <v>4113</v>
      </c>
      <c r="C1240" t="s">
        <v>4888</v>
      </c>
      <c r="D1240" t="s">
        <v>1820</v>
      </c>
    </row>
    <row r="1241" spans="1:4" x14ac:dyDescent="0.25">
      <c r="A1241" t="s">
        <v>4889</v>
      </c>
      <c r="B1241" t="s">
        <v>4113</v>
      </c>
      <c r="C1241" t="s">
        <v>4890</v>
      </c>
      <c r="D1241" t="s">
        <v>2025</v>
      </c>
    </row>
    <row r="1242" spans="1:4" x14ac:dyDescent="0.25">
      <c r="A1242" t="s">
        <v>4891</v>
      </c>
      <c r="B1242" t="s">
        <v>4113</v>
      </c>
      <c r="C1242" t="s">
        <v>4892</v>
      </c>
      <c r="D1242" t="s">
        <v>1688</v>
      </c>
    </row>
    <row r="1243" spans="1:4" x14ac:dyDescent="0.25">
      <c r="A1243" t="s">
        <v>4893</v>
      </c>
      <c r="B1243" t="s">
        <v>4113</v>
      </c>
      <c r="C1243" t="s">
        <v>4894</v>
      </c>
      <c r="D1243" t="s">
        <v>2025</v>
      </c>
    </row>
    <row r="1244" spans="1:4" x14ac:dyDescent="0.25">
      <c r="A1244" t="s">
        <v>4895</v>
      </c>
      <c r="B1244" t="s">
        <v>4113</v>
      </c>
      <c r="C1244" t="s">
        <v>4896</v>
      </c>
      <c r="D1244" t="s">
        <v>1989</v>
      </c>
    </row>
    <row r="1245" spans="1:4" x14ac:dyDescent="0.25">
      <c r="A1245" t="s">
        <v>4897</v>
      </c>
      <c r="B1245" t="s">
        <v>4113</v>
      </c>
      <c r="C1245" t="s">
        <v>4898</v>
      </c>
      <c r="D1245" t="s">
        <v>1989</v>
      </c>
    </row>
    <row r="1246" spans="1:4" x14ac:dyDescent="0.25">
      <c r="A1246" t="s">
        <v>4899</v>
      </c>
      <c r="B1246" t="s">
        <v>4113</v>
      </c>
      <c r="C1246" t="s">
        <v>1956</v>
      </c>
      <c r="D1246" t="s">
        <v>1956</v>
      </c>
    </row>
    <row r="1247" spans="1:4" x14ac:dyDescent="0.25">
      <c r="A1247" t="s">
        <v>4900</v>
      </c>
      <c r="B1247" t="s">
        <v>4113</v>
      </c>
      <c r="C1247" t="s">
        <v>4901</v>
      </c>
      <c r="D1247" t="s">
        <v>1805</v>
      </c>
    </row>
    <row r="1248" spans="1:4" x14ac:dyDescent="0.25">
      <c r="A1248" t="s">
        <v>4902</v>
      </c>
      <c r="B1248" t="s">
        <v>4113</v>
      </c>
      <c r="C1248" t="s">
        <v>4903</v>
      </c>
      <c r="D1248" t="s">
        <v>1867</v>
      </c>
    </row>
    <row r="1249" spans="1:4" x14ac:dyDescent="0.25">
      <c r="A1249" t="s">
        <v>4904</v>
      </c>
      <c r="B1249" t="s">
        <v>4113</v>
      </c>
      <c r="C1249" t="s">
        <v>4905</v>
      </c>
      <c r="D1249" t="s">
        <v>1805</v>
      </c>
    </row>
    <row r="1250" spans="1:4" x14ac:dyDescent="0.25">
      <c r="A1250" t="s">
        <v>4906</v>
      </c>
      <c r="B1250" t="s">
        <v>4113</v>
      </c>
      <c r="C1250" t="s">
        <v>4907</v>
      </c>
      <c r="D1250" t="s">
        <v>2086</v>
      </c>
    </row>
    <row r="1251" spans="1:4" x14ac:dyDescent="0.25">
      <c r="A1251" t="s">
        <v>4908</v>
      </c>
      <c r="B1251" t="s">
        <v>4113</v>
      </c>
      <c r="C1251" t="s">
        <v>4909</v>
      </c>
      <c r="D1251" t="s">
        <v>2025</v>
      </c>
    </row>
    <row r="1252" spans="1:4" x14ac:dyDescent="0.25">
      <c r="A1252" t="s">
        <v>4910</v>
      </c>
      <c r="B1252" t="s">
        <v>4113</v>
      </c>
      <c r="C1252" t="s">
        <v>4909</v>
      </c>
      <c r="D1252" t="s">
        <v>2025</v>
      </c>
    </row>
    <row r="1253" spans="1:4" x14ac:dyDescent="0.25">
      <c r="A1253" t="s">
        <v>4911</v>
      </c>
      <c r="B1253" t="s">
        <v>4113</v>
      </c>
      <c r="C1253" t="s">
        <v>4909</v>
      </c>
      <c r="D1253" t="s">
        <v>2025</v>
      </c>
    </row>
    <row r="1254" spans="1:4" x14ac:dyDescent="0.25">
      <c r="A1254" t="s">
        <v>4912</v>
      </c>
      <c r="B1254" t="s">
        <v>4113</v>
      </c>
      <c r="C1254" t="s">
        <v>4913</v>
      </c>
      <c r="D1254" t="s">
        <v>1989</v>
      </c>
    </row>
    <row r="1255" spans="1:4" x14ac:dyDescent="0.25">
      <c r="A1255" t="s">
        <v>4914</v>
      </c>
      <c r="B1255" t="s">
        <v>4113</v>
      </c>
      <c r="C1255" t="s">
        <v>4915</v>
      </c>
      <c r="D1255" t="s">
        <v>1989</v>
      </c>
    </row>
    <row r="1256" spans="1:4" x14ac:dyDescent="0.25">
      <c r="A1256" t="s">
        <v>4916</v>
      </c>
      <c r="B1256" t="s">
        <v>4113</v>
      </c>
      <c r="C1256" t="s">
        <v>4917</v>
      </c>
      <c r="D1256" t="s">
        <v>4226</v>
      </c>
    </row>
    <row r="1257" spans="1:4" x14ac:dyDescent="0.25">
      <c r="A1257" t="s">
        <v>4918</v>
      </c>
      <c r="B1257" t="s">
        <v>4113</v>
      </c>
      <c r="C1257" t="s">
        <v>4919</v>
      </c>
      <c r="D1257" t="s">
        <v>1816</v>
      </c>
    </row>
    <row r="1258" spans="1:4" x14ac:dyDescent="0.25">
      <c r="A1258" t="s">
        <v>4920</v>
      </c>
      <c r="B1258" t="s">
        <v>4113</v>
      </c>
      <c r="C1258" t="s">
        <v>4921</v>
      </c>
      <c r="D1258" t="s">
        <v>2113</v>
      </c>
    </row>
    <row r="1259" spans="1:4" x14ac:dyDescent="0.25">
      <c r="A1259" t="s">
        <v>4922</v>
      </c>
      <c r="B1259" t="s">
        <v>4113</v>
      </c>
      <c r="C1259" t="s">
        <v>4923</v>
      </c>
      <c r="D1259" t="s">
        <v>1816</v>
      </c>
    </row>
    <row r="1260" spans="1:4" x14ac:dyDescent="0.25">
      <c r="A1260" t="s">
        <v>4924</v>
      </c>
      <c r="B1260" t="s">
        <v>4113</v>
      </c>
      <c r="C1260" t="s">
        <v>4925</v>
      </c>
      <c r="D1260" t="s">
        <v>2070</v>
      </c>
    </row>
    <row r="1261" spans="1:4" x14ac:dyDescent="0.25">
      <c r="A1261" t="s">
        <v>1969</v>
      </c>
      <c r="B1261" t="s">
        <v>4113</v>
      </c>
      <c r="C1261" t="s">
        <v>4926</v>
      </c>
      <c r="D1261" t="s">
        <v>2025</v>
      </c>
    </row>
    <row r="1262" spans="1:4" x14ac:dyDescent="0.25">
      <c r="A1262" t="s">
        <v>4927</v>
      </c>
      <c r="B1262" t="s">
        <v>4113</v>
      </c>
      <c r="C1262" t="s">
        <v>4928</v>
      </c>
      <c r="D1262" t="s">
        <v>2113</v>
      </c>
    </row>
    <row r="1263" spans="1:4" x14ac:dyDescent="0.25">
      <c r="A1263" t="s">
        <v>4929</v>
      </c>
      <c r="B1263" t="s">
        <v>4113</v>
      </c>
      <c r="C1263" t="s">
        <v>4930</v>
      </c>
      <c r="D1263" t="s">
        <v>1820</v>
      </c>
    </row>
    <row r="1264" spans="1:4" x14ac:dyDescent="0.25">
      <c r="A1264" t="s">
        <v>4931</v>
      </c>
      <c r="B1264" t="s">
        <v>4113</v>
      </c>
      <c r="C1264" t="s">
        <v>4932</v>
      </c>
      <c r="D1264" t="s">
        <v>2025</v>
      </c>
    </row>
    <row r="1265" spans="1:4" x14ac:dyDescent="0.25">
      <c r="A1265" t="s">
        <v>4933</v>
      </c>
      <c r="B1265" t="s">
        <v>4113</v>
      </c>
      <c r="C1265" t="s">
        <v>4934</v>
      </c>
      <c r="D1265" t="s">
        <v>2025</v>
      </c>
    </row>
    <row r="1266" spans="1:4" x14ac:dyDescent="0.25">
      <c r="A1266" t="s">
        <v>4935</v>
      </c>
      <c r="B1266" t="s">
        <v>4113</v>
      </c>
      <c r="C1266" t="s">
        <v>4936</v>
      </c>
      <c r="D1266" t="s">
        <v>1989</v>
      </c>
    </row>
    <row r="1267" spans="1:4" x14ac:dyDescent="0.25">
      <c r="A1267" t="s">
        <v>4937</v>
      </c>
      <c r="B1267" t="s">
        <v>4113</v>
      </c>
      <c r="C1267" t="s">
        <v>4938</v>
      </c>
      <c r="D1267" t="s">
        <v>1805</v>
      </c>
    </row>
    <row r="1268" spans="1:4" x14ac:dyDescent="0.25">
      <c r="A1268" t="s">
        <v>4939</v>
      </c>
      <c r="B1268" t="s">
        <v>4113</v>
      </c>
      <c r="C1268" t="s">
        <v>4940</v>
      </c>
      <c r="D1268" t="s">
        <v>1805</v>
      </c>
    </row>
    <row r="1269" spans="1:4" x14ac:dyDescent="0.25">
      <c r="A1269" t="s">
        <v>4941</v>
      </c>
      <c r="B1269" t="s">
        <v>4113</v>
      </c>
      <c r="C1269" t="s">
        <v>4942</v>
      </c>
      <c r="D1269" t="s">
        <v>1867</v>
      </c>
    </row>
    <row r="1270" spans="1:4" x14ac:dyDescent="0.25">
      <c r="A1270" t="s">
        <v>4943</v>
      </c>
      <c r="B1270" t="s">
        <v>4113</v>
      </c>
      <c r="C1270" t="s">
        <v>4944</v>
      </c>
      <c r="D1270" t="s">
        <v>1989</v>
      </c>
    </row>
    <row r="1271" spans="1:4" x14ac:dyDescent="0.25">
      <c r="A1271" t="s">
        <v>4945</v>
      </c>
      <c r="B1271" t="s">
        <v>4113</v>
      </c>
      <c r="C1271" t="s">
        <v>4946</v>
      </c>
      <c r="D1271" t="s">
        <v>2025</v>
      </c>
    </row>
    <row r="1272" spans="1:4" x14ac:dyDescent="0.25">
      <c r="A1272" t="s">
        <v>4947</v>
      </c>
      <c r="B1272" t="s">
        <v>4113</v>
      </c>
      <c r="C1272" t="s">
        <v>4948</v>
      </c>
      <c r="D1272" t="s">
        <v>1820</v>
      </c>
    </row>
    <row r="1273" spans="1:4" x14ac:dyDescent="0.25">
      <c r="A1273" t="s">
        <v>4949</v>
      </c>
      <c r="B1273" t="s">
        <v>4113</v>
      </c>
      <c r="C1273" t="s">
        <v>4950</v>
      </c>
      <c r="D1273" t="s">
        <v>1805</v>
      </c>
    </row>
    <row r="1274" spans="1:4" x14ac:dyDescent="0.25">
      <c r="A1274" t="s">
        <v>4951</v>
      </c>
      <c r="B1274" t="s">
        <v>4113</v>
      </c>
      <c r="C1274" t="s">
        <v>4952</v>
      </c>
      <c r="D1274" t="s">
        <v>2113</v>
      </c>
    </row>
    <row r="1275" spans="1:4" x14ac:dyDescent="0.25">
      <c r="A1275" t="s">
        <v>4953</v>
      </c>
      <c r="B1275" t="s">
        <v>4113</v>
      </c>
      <c r="C1275" t="s">
        <v>3624</v>
      </c>
      <c r="D1275" t="s">
        <v>2130</v>
      </c>
    </row>
    <row r="1276" spans="1:4" x14ac:dyDescent="0.25">
      <c r="A1276" t="s">
        <v>4954</v>
      </c>
      <c r="B1276" t="s">
        <v>4113</v>
      </c>
      <c r="C1276" t="s">
        <v>4955</v>
      </c>
      <c r="D1276" t="s">
        <v>2130</v>
      </c>
    </row>
    <row r="1277" spans="1:4" x14ac:dyDescent="0.25">
      <c r="A1277" t="s">
        <v>4956</v>
      </c>
      <c r="B1277" t="s">
        <v>4113</v>
      </c>
      <c r="C1277" t="s">
        <v>4957</v>
      </c>
      <c r="D1277" t="s">
        <v>1805</v>
      </c>
    </row>
    <row r="1278" spans="1:4" x14ac:dyDescent="0.25">
      <c r="A1278" t="s">
        <v>4958</v>
      </c>
      <c r="B1278" t="s">
        <v>4113</v>
      </c>
      <c r="C1278" t="s">
        <v>4959</v>
      </c>
      <c r="D1278" t="s">
        <v>1805</v>
      </c>
    </row>
    <row r="1279" spans="1:4" x14ac:dyDescent="0.25">
      <c r="A1279" t="s">
        <v>4960</v>
      </c>
      <c r="B1279" t="s">
        <v>4113</v>
      </c>
      <c r="C1279" t="s">
        <v>4961</v>
      </c>
      <c r="D1279" t="s">
        <v>2042</v>
      </c>
    </row>
    <row r="1280" spans="1:4" x14ac:dyDescent="0.25">
      <c r="A1280" t="s">
        <v>4962</v>
      </c>
      <c r="B1280" t="s">
        <v>4113</v>
      </c>
      <c r="C1280" t="s">
        <v>4963</v>
      </c>
      <c r="D1280" t="s">
        <v>2025</v>
      </c>
    </row>
    <row r="1281" spans="1:4" x14ac:dyDescent="0.25">
      <c r="A1281" t="s">
        <v>4964</v>
      </c>
      <c r="B1281" t="s">
        <v>4113</v>
      </c>
      <c r="C1281" t="s">
        <v>4965</v>
      </c>
      <c r="D1281" t="s">
        <v>2025</v>
      </c>
    </row>
    <row r="1282" spans="1:4" x14ac:dyDescent="0.25">
      <c r="A1282" t="s">
        <v>4966</v>
      </c>
      <c r="B1282" t="s">
        <v>4113</v>
      </c>
      <c r="C1282" t="s">
        <v>4967</v>
      </c>
      <c r="D1282" t="s">
        <v>2025</v>
      </c>
    </row>
    <row r="1283" spans="1:4" x14ac:dyDescent="0.25">
      <c r="A1283" t="s">
        <v>4968</v>
      </c>
      <c r="B1283" t="s">
        <v>4113</v>
      </c>
      <c r="C1283" t="s">
        <v>4969</v>
      </c>
      <c r="D1283" t="s">
        <v>2086</v>
      </c>
    </row>
    <row r="1284" spans="1:4" x14ac:dyDescent="0.25">
      <c r="A1284" t="s">
        <v>4970</v>
      </c>
      <c r="B1284" t="s">
        <v>4113</v>
      </c>
      <c r="C1284" t="s">
        <v>4971</v>
      </c>
      <c r="D1284" t="s">
        <v>2130</v>
      </c>
    </row>
    <row r="1285" spans="1:4" x14ac:dyDescent="0.25">
      <c r="A1285" t="s">
        <v>4972</v>
      </c>
      <c r="B1285" t="s">
        <v>4113</v>
      </c>
      <c r="C1285" t="s">
        <v>4973</v>
      </c>
      <c r="D1285" t="s">
        <v>1989</v>
      </c>
    </row>
    <row r="1286" spans="1:4" x14ac:dyDescent="0.25">
      <c r="A1286" t="s">
        <v>4974</v>
      </c>
      <c r="B1286" t="s">
        <v>4113</v>
      </c>
      <c r="C1286" t="s">
        <v>4975</v>
      </c>
      <c r="D1286" t="s">
        <v>2025</v>
      </c>
    </row>
    <row r="1287" spans="1:4" x14ac:dyDescent="0.25">
      <c r="A1287" t="s">
        <v>4976</v>
      </c>
      <c r="B1287" t="s">
        <v>4113</v>
      </c>
      <c r="C1287" t="s">
        <v>4977</v>
      </c>
      <c r="D1287" t="s">
        <v>2025</v>
      </c>
    </row>
    <row r="1288" spans="1:4" x14ac:dyDescent="0.25">
      <c r="A1288" t="s">
        <v>4978</v>
      </c>
      <c r="B1288" t="s">
        <v>4113</v>
      </c>
      <c r="C1288" t="s">
        <v>4979</v>
      </c>
      <c r="D1288" t="s">
        <v>2025</v>
      </c>
    </row>
    <row r="1289" spans="1:4" x14ac:dyDescent="0.25">
      <c r="A1289" t="s">
        <v>4980</v>
      </c>
      <c r="B1289" t="s">
        <v>4113</v>
      </c>
      <c r="C1289" t="s">
        <v>4981</v>
      </c>
      <c r="D1289" t="s">
        <v>2025</v>
      </c>
    </row>
    <row r="1290" spans="1:4" x14ac:dyDescent="0.25">
      <c r="A1290" t="s">
        <v>4982</v>
      </c>
      <c r="B1290" t="s">
        <v>4113</v>
      </c>
      <c r="C1290" t="s">
        <v>4983</v>
      </c>
      <c r="D1290" t="s">
        <v>1816</v>
      </c>
    </row>
    <row r="1291" spans="1:4" x14ac:dyDescent="0.25">
      <c r="A1291" t="s">
        <v>4984</v>
      </c>
      <c r="B1291" t="s">
        <v>4113</v>
      </c>
      <c r="C1291" t="s">
        <v>4985</v>
      </c>
      <c r="D1291" t="s">
        <v>2124</v>
      </c>
    </row>
    <row r="1292" spans="1:4" x14ac:dyDescent="0.25">
      <c r="A1292" t="s">
        <v>4986</v>
      </c>
      <c r="B1292" t="s">
        <v>4113</v>
      </c>
      <c r="C1292" t="s">
        <v>4987</v>
      </c>
      <c r="D1292" t="s">
        <v>4988</v>
      </c>
    </row>
    <row r="1293" spans="1:4" x14ac:dyDescent="0.25">
      <c r="A1293" t="s">
        <v>4989</v>
      </c>
      <c r="B1293" t="s">
        <v>4113</v>
      </c>
      <c r="C1293" t="s">
        <v>4990</v>
      </c>
      <c r="D1293" t="s">
        <v>1867</v>
      </c>
    </row>
    <row r="1294" spans="1:4" x14ac:dyDescent="0.25">
      <c r="A1294" t="s">
        <v>4991</v>
      </c>
      <c r="B1294" t="s">
        <v>4113</v>
      </c>
      <c r="C1294" t="s">
        <v>4992</v>
      </c>
      <c r="D1294" t="s">
        <v>2025</v>
      </c>
    </row>
    <row r="1295" spans="1:4" x14ac:dyDescent="0.25">
      <c r="A1295" t="s">
        <v>1994</v>
      </c>
      <c r="B1295" t="s">
        <v>4113</v>
      </c>
      <c r="C1295" t="s">
        <v>4993</v>
      </c>
      <c r="D1295" t="s">
        <v>2022</v>
      </c>
    </row>
    <row r="1296" spans="1:4" x14ac:dyDescent="0.25">
      <c r="A1296" t="s">
        <v>4994</v>
      </c>
      <c r="B1296" t="s">
        <v>4113</v>
      </c>
      <c r="C1296" t="s">
        <v>4995</v>
      </c>
      <c r="D1296" t="s">
        <v>2086</v>
      </c>
    </row>
    <row r="1297" spans="1:4" x14ac:dyDescent="0.25">
      <c r="A1297" t="s">
        <v>4996</v>
      </c>
      <c r="B1297" t="s">
        <v>4113</v>
      </c>
      <c r="C1297" t="s">
        <v>4997</v>
      </c>
      <c r="D1297" t="s">
        <v>2025</v>
      </c>
    </row>
    <row r="1298" spans="1:4" x14ac:dyDescent="0.25">
      <c r="A1298" t="s">
        <v>4998</v>
      </c>
      <c r="B1298" t="s">
        <v>4113</v>
      </c>
      <c r="C1298" t="s">
        <v>4999</v>
      </c>
      <c r="D1298" t="s">
        <v>1989</v>
      </c>
    </row>
    <row r="1299" spans="1:4" x14ac:dyDescent="0.25">
      <c r="A1299" t="s">
        <v>5000</v>
      </c>
      <c r="B1299" t="s">
        <v>4113</v>
      </c>
      <c r="C1299" t="s">
        <v>5001</v>
      </c>
      <c r="D1299" t="s">
        <v>2086</v>
      </c>
    </row>
    <row r="1300" spans="1:4" x14ac:dyDescent="0.25">
      <c r="A1300" t="s">
        <v>5002</v>
      </c>
      <c r="B1300" t="s">
        <v>4113</v>
      </c>
      <c r="C1300" t="s">
        <v>5003</v>
      </c>
      <c r="D1300" t="s">
        <v>1989</v>
      </c>
    </row>
    <row r="1301" spans="1:4" x14ac:dyDescent="0.25">
      <c r="A1301" t="s">
        <v>5004</v>
      </c>
      <c r="B1301" t="s">
        <v>4113</v>
      </c>
      <c r="C1301" t="s">
        <v>5005</v>
      </c>
      <c r="D1301" t="s">
        <v>1764</v>
      </c>
    </row>
    <row r="1302" spans="1:4" x14ac:dyDescent="0.25">
      <c r="A1302" t="s">
        <v>5006</v>
      </c>
      <c r="B1302" t="s">
        <v>4113</v>
      </c>
      <c r="C1302" t="s">
        <v>5007</v>
      </c>
      <c r="D1302" t="s">
        <v>2086</v>
      </c>
    </row>
    <row r="1303" spans="1:4" x14ac:dyDescent="0.25">
      <c r="A1303" t="s">
        <v>5008</v>
      </c>
      <c r="B1303" t="s">
        <v>4113</v>
      </c>
      <c r="C1303" t="s">
        <v>5009</v>
      </c>
      <c r="D1303" t="s">
        <v>1989</v>
      </c>
    </row>
    <row r="1304" spans="1:4" x14ac:dyDescent="0.25">
      <c r="A1304" t="s">
        <v>5010</v>
      </c>
      <c r="B1304" t="s">
        <v>4113</v>
      </c>
      <c r="C1304" t="s">
        <v>5011</v>
      </c>
      <c r="D1304" t="s">
        <v>1691</v>
      </c>
    </row>
    <row r="1305" spans="1:4" x14ac:dyDescent="0.25">
      <c r="A1305" t="s">
        <v>5012</v>
      </c>
      <c r="B1305" t="s">
        <v>4113</v>
      </c>
      <c r="C1305" t="s">
        <v>5013</v>
      </c>
      <c r="D1305" t="s">
        <v>2086</v>
      </c>
    </row>
    <row r="1306" spans="1:4" x14ac:dyDescent="0.25">
      <c r="A1306" t="s">
        <v>5014</v>
      </c>
      <c r="B1306" t="s">
        <v>4113</v>
      </c>
      <c r="C1306" t="s">
        <v>5015</v>
      </c>
      <c r="D1306" t="s">
        <v>1774</v>
      </c>
    </row>
    <row r="1307" spans="1:4" x14ac:dyDescent="0.25">
      <c r="A1307" t="s">
        <v>5016</v>
      </c>
      <c r="B1307" t="s">
        <v>4113</v>
      </c>
      <c r="C1307" t="s">
        <v>5017</v>
      </c>
      <c r="D1307" t="s">
        <v>1804</v>
      </c>
    </row>
    <row r="1308" spans="1:4" x14ac:dyDescent="0.25">
      <c r="A1308" t="s">
        <v>5018</v>
      </c>
      <c r="B1308" t="s">
        <v>4113</v>
      </c>
      <c r="C1308" t="s">
        <v>5019</v>
      </c>
      <c r="D1308" t="s">
        <v>2130</v>
      </c>
    </row>
    <row r="1309" spans="1:4" x14ac:dyDescent="0.25">
      <c r="A1309" t="s">
        <v>5020</v>
      </c>
      <c r="B1309" t="s">
        <v>4113</v>
      </c>
      <c r="C1309" t="s">
        <v>5021</v>
      </c>
      <c r="D1309" t="s">
        <v>2086</v>
      </c>
    </row>
    <row r="1310" spans="1:4" x14ac:dyDescent="0.25">
      <c r="A1310" t="s">
        <v>5022</v>
      </c>
      <c r="B1310" t="s">
        <v>4113</v>
      </c>
      <c r="C1310" t="s">
        <v>5023</v>
      </c>
      <c r="D1310" t="s">
        <v>1918</v>
      </c>
    </row>
    <row r="1311" spans="1:4" x14ac:dyDescent="0.25">
      <c r="A1311" t="s">
        <v>5024</v>
      </c>
      <c r="B1311" t="s">
        <v>4113</v>
      </c>
      <c r="C1311" t="s">
        <v>5025</v>
      </c>
      <c r="D1311" t="s">
        <v>1867</v>
      </c>
    </row>
    <row r="1312" spans="1:4" x14ac:dyDescent="0.25">
      <c r="A1312" t="s">
        <v>5026</v>
      </c>
      <c r="B1312" t="s">
        <v>4113</v>
      </c>
      <c r="C1312" t="s">
        <v>5027</v>
      </c>
      <c r="D1312" t="s">
        <v>2070</v>
      </c>
    </row>
    <row r="1313" spans="1:4" x14ac:dyDescent="0.25">
      <c r="A1313" t="s">
        <v>5028</v>
      </c>
      <c r="B1313" t="s">
        <v>4113</v>
      </c>
      <c r="C1313" t="s">
        <v>5029</v>
      </c>
      <c r="D1313" t="s">
        <v>2070</v>
      </c>
    </row>
    <row r="1314" spans="1:4" x14ac:dyDescent="0.25">
      <c r="A1314" t="s">
        <v>5030</v>
      </c>
      <c r="B1314" t="s">
        <v>4113</v>
      </c>
      <c r="C1314" t="s">
        <v>5031</v>
      </c>
      <c r="D1314" t="s">
        <v>1867</v>
      </c>
    </row>
    <row r="1315" spans="1:4" x14ac:dyDescent="0.25">
      <c r="A1315" t="s">
        <v>5032</v>
      </c>
      <c r="B1315" t="s">
        <v>4113</v>
      </c>
      <c r="C1315" t="s">
        <v>5033</v>
      </c>
      <c r="D1315" t="s">
        <v>1773</v>
      </c>
    </row>
    <row r="1316" spans="1:4" x14ac:dyDescent="0.25">
      <c r="A1316" t="s">
        <v>5034</v>
      </c>
      <c r="B1316" t="s">
        <v>4113</v>
      </c>
      <c r="C1316" t="s">
        <v>5035</v>
      </c>
      <c r="D1316" t="s">
        <v>1774</v>
      </c>
    </row>
    <row r="1317" spans="1:4" x14ac:dyDescent="0.25">
      <c r="A1317" t="s">
        <v>5036</v>
      </c>
      <c r="B1317" t="s">
        <v>4113</v>
      </c>
      <c r="C1317" t="s">
        <v>5037</v>
      </c>
      <c r="D1317" t="s">
        <v>1805</v>
      </c>
    </row>
    <row r="1318" spans="1:4" x14ac:dyDescent="0.25">
      <c r="A1318" t="s">
        <v>5038</v>
      </c>
      <c r="B1318" t="s">
        <v>4113</v>
      </c>
      <c r="C1318" t="s">
        <v>5037</v>
      </c>
      <c r="D1318" t="s">
        <v>1805</v>
      </c>
    </row>
    <row r="1319" spans="1:4" x14ac:dyDescent="0.25">
      <c r="A1319" t="s">
        <v>5039</v>
      </c>
      <c r="B1319" t="s">
        <v>4113</v>
      </c>
      <c r="C1319" t="s">
        <v>5040</v>
      </c>
      <c r="D1319" t="s">
        <v>1867</v>
      </c>
    </row>
    <row r="1320" spans="1:4" x14ac:dyDescent="0.25">
      <c r="A1320" t="s">
        <v>5041</v>
      </c>
      <c r="B1320" t="s">
        <v>4113</v>
      </c>
      <c r="C1320" t="s">
        <v>5042</v>
      </c>
      <c r="D1320" t="s">
        <v>1820</v>
      </c>
    </row>
    <row r="1321" spans="1:4" x14ac:dyDescent="0.25">
      <c r="A1321" t="s">
        <v>5043</v>
      </c>
      <c r="B1321" t="s">
        <v>4113</v>
      </c>
      <c r="C1321" t="s">
        <v>5044</v>
      </c>
      <c r="D1321" t="s">
        <v>1805</v>
      </c>
    </row>
    <row r="1322" spans="1:4" x14ac:dyDescent="0.25">
      <c r="A1322" t="s">
        <v>5045</v>
      </c>
      <c r="B1322" t="s">
        <v>4113</v>
      </c>
      <c r="C1322" t="s">
        <v>5046</v>
      </c>
      <c r="D1322" t="s">
        <v>1805</v>
      </c>
    </row>
    <row r="1323" spans="1:4" x14ac:dyDescent="0.25">
      <c r="A1323" t="s">
        <v>5047</v>
      </c>
      <c r="B1323" t="s">
        <v>4113</v>
      </c>
      <c r="C1323" t="s">
        <v>5048</v>
      </c>
      <c r="D1323" t="s">
        <v>2025</v>
      </c>
    </row>
    <row r="1324" spans="1:4" x14ac:dyDescent="0.25">
      <c r="A1324" t="s">
        <v>5049</v>
      </c>
      <c r="B1324" t="s">
        <v>4113</v>
      </c>
      <c r="C1324" t="s">
        <v>5050</v>
      </c>
      <c r="D1324" t="s">
        <v>1805</v>
      </c>
    </row>
    <row r="1325" spans="1:4" x14ac:dyDescent="0.25">
      <c r="A1325" t="s">
        <v>5051</v>
      </c>
      <c r="B1325" t="s">
        <v>4113</v>
      </c>
      <c r="C1325" t="s">
        <v>5052</v>
      </c>
      <c r="D1325" t="s">
        <v>1867</v>
      </c>
    </row>
    <row r="1326" spans="1:4" x14ac:dyDescent="0.25">
      <c r="A1326" t="s">
        <v>5053</v>
      </c>
      <c r="B1326" t="s">
        <v>4113</v>
      </c>
      <c r="C1326" t="s">
        <v>5054</v>
      </c>
      <c r="D1326" t="s">
        <v>1867</v>
      </c>
    </row>
    <row r="1327" spans="1:4" x14ac:dyDescent="0.25">
      <c r="A1327" t="s">
        <v>5055</v>
      </c>
      <c r="B1327" t="s">
        <v>4113</v>
      </c>
      <c r="C1327" t="s">
        <v>5056</v>
      </c>
      <c r="D1327" t="s">
        <v>2025</v>
      </c>
    </row>
    <row r="1328" spans="1:4" x14ac:dyDescent="0.25">
      <c r="A1328" t="s">
        <v>5057</v>
      </c>
      <c r="B1328" t="s">
        <v>4113</v>
      </c>
      <c r="C1328" t="s">
        <v>5058</v>
      </c>
      <c r="D1328" t="s">
        <v>2017</v>
      </c>
    </row>
    <row r="1329" spans="1:4" x14ac:dyDescent="0.25">
      <c r="A1329" t="s">
        <v>5059</v>
      </c>
      <c r="B1329" t="s">
        <v>4113</v>
      </c>
      <c r="C1329" t="s">
        <v>5060</v>
      </c>
      <c r="D1329" t="s">
        <v>2056</v>
      </c>
    </row>
    <row r="1330" spans="1:4" x14ac:dyDescent="0.25">
      <c r="A1330" t="s">
        <v>5061</v>
      </c>
      <c r="B1330" t="s">
        <v>4113</v>
      </c>
      <c r="C1330" t="s">
        <v>5062</v>
      </c>
      <c r="D1330" t="s">
        <v>1867</v>
      </c>
    </row>
    <row r="1331" spans="1:4" x14ac:dyDescent="0.25">
      <c r="A1331" t="s">
        <v>5063</v>
      </c>
      <c r="B1331" t="s">
        <v>4113</v>
      </c>
      <c r="C1331" t="s">
        <v>5064</v>
      </c>
      <c r="D1331" t="s">
        <v>1719</v>
      </c>
    </row>
    <row r="1332" spans="1:4" x14ac:dyDescent="0.25">
      <c r="A1332" t="s">
        <v>5065</v>
      </c>
      <c r="B1332" t="s">
        <v>4113</v>
      </c>
      <c r="C1332" t="s">
        <v>5066</v>
      </c>
      <c r="D1332" t="s">
        <v>1960</v>
      </c>
    </row>
    <row r="1333" spans="1:4" x14ac:dyDescent="0.25">
      <c r="A1333" t="s">
        <v>5067</v>
      </c>
      <c r="B1333" t="s">
        <v>4113</v>
      </c>
      <c r="C1333" t="s">
        <v>5068</v>
      </c>
      <c r="D1333" t="s">
        <v>1805</v>
      </c>
    </row>
    <row r="1334" spans="1:4" x14ac:dyDescent="0.25">
      <c r="A1334" t="s">
        <v>5069</v>
      </c>
      <c r="B1334" t="s">
        <v>4113</v>
      </c>
      <c r="C1334" t="s">
        <v>5070</v>
      </c>
      <c r="D1334" t="s">
        <v>2017</v>
      </c>
    </row>
    <row r="1335" spans="1:4" x14ac:dyDescent="0.25">
      <c r="A1335" t="s">
        <v>5071</v>
      </c>
      <c r="B1335" t="s">
        <v>4113</v>
      </c>
      <c r="C1335" t="s">
        <v>5072</v>
      </c>
      <c r="D1335" t="s">
        <v>1805</v>
      </c>
    </row>
    <row r="1336" spans="1:4" x14ac:dyDescent="0.25">
      <c r="A1336" t="s">
        <v>5073</v>
      </c>
      <c r="B1336" t="s">
        <v>4113</v>
      </c>
      <c r="C1336" t="s">
        <v>5074</v>
      </c>
      <c r="D1336" t="s">
        <v>1804</v>
      </c>
    </row>
    <row r="1337" spans="1:4" x14ac:dyDescent="0.25">
      <c r="A1337" t="s">
        <v>5075</v>
      </c>
      <c r="B1337" t="s">
        <v>4113</v>
      </c>
      <c r="C1337" t="s">
        <v>5076</v>
      </c>
      <c r="D1337" t="s">
        <v>2017</v>
      </c>
    </row>
    <row r="1338" spans="1:4" x14ac:dyDescent="0.25">
      <c r="A1338" t="s">
        <v>5077</v>
      </c>
      <c r="B1338" t="s">
        <v>4113</v>
      </c>
      <c r="C1338" t="s">
        <v>5078</v>
      </c>
      <c r="D1338" t="s">
        <v>2017</v>
      </c>
    </row>
    <row r="1339" spans="1:4" x14ac:dyDescent="0.25">
      <c r="A1339" t="s">
        <v>5079</v>
      </c>
      <c r="B1339" t="s">
        <v>4113</v>
      </c>
      <c r="C1339" t="s">
        <v>5080</v>
      </c>
      <c r="D1339" t="s">
        <v>2014</v>
      </c>
    </row>
    <row r="1340" spans="1:4" x14ac:dyDescent="0.25">
      <c r="A1340" t="s">
        <v>5081</v>
      </c>
      <c r="B1340" t="s">
        <v>4113</v>
      </c>
      <c r="C1340" t="s">
        <v>5082</v>
      </c>
      <c r="D1340" t="s">
        <v>1774</v>
      </c>
    </row>
    <row r="1341" spans="1:4" x14ac:dyDescent="0.25">
      <c r="A1341" t="s">
        <v>5083</v>
      </c>
      <c r="B1341" t="s">
        <v>4113</v>
      </c>
      <c r="C1341" t="s">
        <v>5084</v>
      </c>
      <c r="D1341" t="s">
        <v>2130</v>
      </c>
    </row>
    <row r="1342" spans="1:4" x14ac:dyDescent="0.25">
      <c r="A1342" t="s">
        <v>5085</v>
      </c>
      <c r="B1342" t="s">
        <v>4113</v>
      </c>
      <c r="C1342" t="s">
        <v>5086</v>
      </c>
      <c r="D1342" t="s">
        <v>1820</v>
      </c>
    </row>
    <row r="1343" spans="1:4" x14ac:dyDescent="0.25">
      <c r="A1343" t="s">
        <v>5087</v>
      </c>
      <c r="B1343" t="s">
        <v>4113</v>
      </c>
      <c r="C1343" t="s">
        <v>5088</v>
      </c>
      <c r="D1343" t="s">
        <v>1890</v>
      </c>
    </row>
    <row r="1344" spans="1:4" x14ac:dyDescent="0.25">
      <c r="A1344" t="s">
        <v>5089</v>
      </c>
      <c r="B1344" t="s">
        <v>4113</v>
      </c>
      <c r="C1344" t="s">
        <v>5090</v>
      </c>
      <c r="D1344" t="s">
        <v>1764</v>
      </c>
    </row>
    <row r="1345" spans="1:4" x14ac:dyDescent="0.25">
      <c r="A1345" t="s">
        <v>5091</v>
      </c>
      <c r="B1345" t="s">
        <v>4113</v>
      </c>
      <c r="C1345" t="s">
        <v>5092</v>
      </c>
      <c r="D1345" t="s">
        <v>1805</v>
      </c>
    </row>
    <row r="1346" spans="1:4" x14ac:dyDescent="0.25">
      <c r="A1346" t="s">
        <v>5093</v>
      </c>
      <c r="B1346" t="s">
        <v>4113</v>
      </c>
      <c r="C1346" t="s">
        <v>5094</v>
      </c>
      <c r="D1346" t="s">
        <v>1867</v>
      </c>
    </row>
    <row r="1347" spans="1:4" x14ac:dyDescent="0.25">
      <c r="A1347" t="s">
        <v>5095</v>
      </c>
      <c r="B1347" t="s">
        <v>4113</v>
      </c>
      <c r="C1347" t="s">
        <v>5096</v>
      </c>
      <c r="D1347" t="s">
        <v>1805</v>
      </c>
    </row>
    <row r="1348" spans="1:4" x14ac:dyDescent="0.25">
      <c r="A1348" t="s">
        <v>5097</v>
      </c>
      <c r="B1348" t="s">
        <v>4113</v>
      </c>
      <c r="C1348" t="s">
        <v>5098</v>
      </c>
      <c r="D1348" t="s">
        <v>2070</v>
      </c>
    </row>
    <row r="1349" spans="1:4" x14ac:dyDescent="0.25">
      <c r="A1349" t="s">
        <v>5099</v>
      </c>
      <c r="B1349" t="s">
        <v>4113</v>
      </c>
      <c r="C1349" t="s">
        <v>5100</v>
      </c>
      <c r="D1349" t="s">
        <v>1846</v>
      </c>
    </row>
    <row r="1350" spans="1:4" x14ac:dyDescent="0.25">
      <c r="A1350" t="s">
        <v>5101</v>
      </c>
      <c r="B1350" t="s">
        <v>4113</v>
      </c>
      <c r="C1350" t="s">
        <v>5102</v>
      </c>
      <c r="D1350" t="s">
        <v>1820</v>
      </c>
    </row>
    <row r="1351" spans="1:4" x14ac:dyDescent="0.25">
      <c r="A1351" t="s">
        <v>5103</v>
      </c>
      <c r="B1351" t="s">
        <v>4113</v>
      </c>
      <c r="C1351" t="s">
        <v>5104</v>
      </c>
      <c r="D1351" t="s">
        <v>1900</v>
      </c>
    </row>
    <row r="1352" spans="1:4" x14ac:dyDescent="0.25">
      <c r="A1352" t="s">
        <v>5105</v>
      </c>
      <c r="B1352" t="s">
        <v>4113</v>
      </c>
      <c r="C1352" t="s">
        <v>5106</v>
      </c>
      <c r="D1352" t="s">
        <v>1867</v>
      </c>
    </row>
    <row r="1353" spans="1:4" x14ac:dyDescent="0.25">
      <c r="A1353" t="s">
        <v>5107</v>
      </c>
      <c r="B1353" t="s">
        <v>4113</v>
      </c>
      <c r="C1353" t="s">
        <v>5108</v>
      </c>
      <c r="D1353" t="s">
        <v>1805</v>
      </c>
    </row>
    <row r="1354" spans="1:4" x14ac:dyDescent="0.25">
      <c r="A1354" t="s">
        <v>5109</v>
      </c>
      <c r="B1354" t="s">
        <v>4113</v>
      </c>
      <c r="C1354" t="s">
        <v>5110</v>
      </c>
      <c r="D1354" t="s">
        <v>1989</v>
      </c>
    </row>
    <row r="1355" spans="1:4" x14ac:dyDescent="0.25">
      <c r="A1355" t="s">
        <v>5111</v>
      </c>
      <c r="B1355" t="s">
        <v>4113</v>
      </c>
      <c r="C1355" t="s">
        <v>5112</v>
      </c>
      <c r="D1355" t="s">
        <v>1867</v>
      </c>
    </row>
    <row r="1356" spans="1:4" x14ac:dyDescent="0.25">
      <c r="A1356" t="s">
        <v>5113</v>
      </c>
      <c r="B1356" t="s">
        <v>4113</v>
      </c>
      <c r="C1356" t="s">
        <v>5112</v>
      </c>
      <c r="D1356" t="s">
        <v>1867</v>
      </c>
    </row>
    <row r="1357" spans="1:4" x14ac:dyDescent="0.25">
      <c r="A1357" t="s">
        <v>5114</v>
      </c>
      <c r="B1357" t="s">
        <v>4113</v>
      </c>
      <c r="C1357" t="s">
        <v>5115</v>
      </c>
      <c r="D1357" t="s">
        <v>2086</v>
      </c>
    </row>
    <row r="1358" spans="1:4" x14ac:dyDescent="0.25">
      <c r="A1358" t="s">
        <v>5116</v>
      </c>
      <c r="B1358" t="s">
        <v>4113</v>
      </c>
      <c r="C1358" t="s">
        <v>5117</v>
      </c>
      <c r="D1358" t="s">
        <v>1989</v>
      </c>
    </row>
    <row r="1359" spans="1:4" x14ac:dyDescent="0.25">
      <c r="A1359" t="s">
        <v>5118</v>
      </c>
      <c r="B1359" t="s">
        <v>4113</v>
      </c>
      <c r="C1359" t="s">
        <v>5119</v>
      </c>
      <c r="D1359" t="s">
        <v>1989</v>
      </c>
    </row>
    <row r="1360" spans="1:4" x14ac:dyDescent="0.25">
      <c r="A1360" t="s">
        <v>5120</v>
      </c>
      <c r="B1360" t="s">
        <v>4113</v>
      </c>
      <c r="C1360" t="s">
        <v>5121</v>
      </c>
      <c r="D1360" t="s">
        <v>1816</v>
      </c>
    </row>
    <row r="1361" spans="1:4" x14ac:dyDescent="0.25">
      <c r="A1361" t="s">
        <v>5122</v>
      </c>
      <c r="B1361" t="s">
        <v>4113</v>
      </c>
      <c r="C1361" t="s">
        <v>5123</v>
      </c>
      <c r="D1361" t="s">
        <v>2025</v>
      </c>
    </row>
    <row r="1362" spans="1:4" x14ac:dyDescent="0.25">
      <c r="A1362" t="s">
        <v>5124</v>
      </c>
      <c r="B1362" t="s">
        <v>4113</v>
      </c>
      <c r="C1362" t="s">
        <v>5125</v>
      </c>
      <c r="D1362" t="s">
        <v>1976</v>
      </c>
    </row>
    <row r="1363" spans="1:4" x14ac:dyDescent="0.25">
      <c r="A1363" t="s">
        <v>5126</v>
      </c>
      <c r="B1363" t="s">
        <v>4113</v>
      </c>
      <c r="C1363" t="s">
        <v>5127</v>
      </c>
      <c r="D1363" t="s">
        <v>1805</v>
      </c>
    </row>
    <row r="1364" spans="1:4" x14ac:dyDescent="0.25">
      <c r="A1364" t="s">
        <v>5128</v>
      </c>
      <c r="B1364" t="s">
        <v>4113</v>
      </c>
      <c r="C1364" t="s">
        <v>5129</v>
      </c>
      <c r="D1364" t="s">
        <v>1804</v>
      </c>
    </row>
    <row r="1365" spans="1:4" x14ac:dyDescent="0.25">
      <c r="A1365" t="s">
        <v>5130</v>
      </c>
      <c r="B1365" t="s">
        <v>4113</v>
      </c>
      <c r="C1365" t="s">
        <v>5131</v>
      </c>
      <c r="D1365" t="s">
        <v>2014</v>
      </c>
    </row>
    <row r="1366" spans="1:4" x14ac:dyDescent="0.25">
      <c r="A1366" t="s">
        <v>5132</v>
      </c>
      <c r="B1366" t="s">
        <v>4113</v>
      </c>
      <c r="C1366" t="s">
        <v>5133</v>
      </c>
      <c r="D1366" t="s">
        <v>1816</v>
      </c>
    </row>
    <row r="1367" spans="1:4" x14ac:dyDescent="0.25">
      <c r="A1367" t="s">
        <v>5134</v>
      </c>
      <c r="B1367" t="s">
        <v>4113</v>
      </c>
      <c r="C1367" t="s">
        <v>5135</v>
      </c>
      <c r="D1367" t="s">
        <v>2070</v>
      </c>
    </row>
    <row r="1368" spans="1:4" x14ac:dyDescent="0.25">
      <c r="A1368" t="s">
        <v>5136</v>
      </c>
      <c r="B1368" t="s">
        <v>4113</v>
      </c>
      <c r="C1368" t="s">
        <v>5137</v>
      </c>
      <c r="D1368" t="s">
        <v>1805</v>
      </c>
    </row>
    <row r="1369" spans="1:4" x14ac:dyDescent="0.25">
      <c r="A1369" t="s">
        <v>5138</v>
      </c>
      <c r="B1369" t="s">
        <v>4113</v>
      </c>
      <c r="C1369" t="s">
        <v>5139</v>
      </c>
      <c r="D1369" t="s">
        <v>1805</v>
      </c>
    </row>
    <row r="1370" spans="1:4" x14ac:dyDescent="0.25">
      <c r="A1370" t="s">
        <v>5140</v>
      </c>
      <c r="B1370" t="s">
        <v>4113</v>
      </c>
      <c r="C1370" t="s">
        <v>5141</v>
      </c>
      <c r="D1370" t="s">
        <v>1805</v>
      </c>
    </row>
    <row r="1371" spans="1:4" x14ac:dyDescent="0.25">
      <c r="A1371" t="s">
        <v>5142</v>
      </c>
      <c r="B1371" t="s">
        <v>4113</v>
      </c>
      <c r="C1371" t="s">
        <v>5143</v>
      </c>
      <c r="D1371" t="s">
        <v>1805</v>
      </c>
    </row>
    <row r="1372" spans="1:4" x14ac:dyDescent="0.25">
      <c r="A1372" t="s">
        <v>5144</v>
      </c>
      <c r="B1372" t="s">
        <v>4113</v>
      </c>
      <c r="C1372" t="s">
        <v>5145</v>
      </c>
      <c r="D1372" t="s">
        <v>2070</v>
      </c>
    </row>
    <row r="1373" spans="1:4" x14ac:dyDescent="0.25">
      <c r="A1373" t="s">
        <v>5146</v>
      </c>
      <c r="B1373" t="s">
        <v>4113</v>
      </c>
      <c r="C1373" t="s">
        <v>5147</v>
      </c>
      <c r="D1373" t="s">
        <v>2025</v>
      </c>
    </row>
    <row r="1374" spans="1:4" x14ac:dyDescent="0.25">
      <c r="A1374" t="s">
        <v>5148</v>
      </c>
      <c r="B1374" t="s">
        <v>4113</v>
      </c>
      <c r="C1374" t="s">
        <v>5149</v>
      </c>
      <c r="D1374" t="s">
        <v>1867</v>
      </c>
    </row>
    <row r="1375" spans="1:4" x14ac:dyDescent="0.25">
      <c r="A1375" t="s">
        <v>5150</v>
      </c>
      <c r="B1375" t="s">
        <v>4113</v>
      </c>
      <c r="C1375" t="s">
        <v>5151</v>
      </c>
      <c r="D1375" t="s">
        <v>1672</v>
      </c>
    </row>
    <row r="1376" spans="1:4" x14ac:dyDescent="0.25">
      <c r="A1376" t="s">
        <v>5152</v>
      </c>
      <c r="B1376" t="s">
        <v>4113</v>
      </c>
      <c r="C1376" t="s">
        <v>5153</v>
      </c>
      <c r="D1376" t="s">
        <v>2025</v>
      </c>
    </row>
    <row r="1377" spans="1:4" x14ac:dyDescent="0.25">
      <c r="A1377" t="s">
        <v>5154</v>
      </c>
      <c r="B1377" t="s">
        <v>4113</v>
      </c>
      <c r="C1377" t="s">
        <v>5155</v>
      </c>
      <c r="D1377" t="s">
        <v>1820</v>
      </c>
    </row>
    <row r="1378" spans="1:4" x14ac:dyDescent="0.25">
      <c r="A1378" t="s">
        <v>5156</v>
      </c>
      <c r="B1378" t="s">
        <v>4113</v>
      </c>
      <c r="C1378" t="s">
        <v>5157</v>
      </c>
      <c r="D1378" t="s">
        <v>2113</v>
      </c>
    </row>
    <row r="1379" spans="1:4" x14ac:dyDescent="0.25">
      <c r="A1379" t="s">
        <v>5158</v>
      </c>
      <c r="B1379" t="s">
        <v>4113</v>
      </c>
      <c r="C1379" t="s">
        <v>5159</v>
      </c>
      <c r="D1379" t="s">
        <v>2070</v>
      </c>
    </row>
    <row r="1380" spans="1:4" x14ac:dyDescent="0.25">
      <c r="A1380" t="s">
        <v>5160</v>
      </c>
      <c r="B1380" t="s">
        <v>4113</v>
      </c>
      <c r="C1380" t="s">
        <v>5161</v>
      </c>
      <c r="D1380" t="s">
        <v>1989</v>
      </c>
    </row>
    <row r="1381" spans="1:4" x14ac:dyDescent="0.25">
      <c r="A1381" t="s">
        <v>5162</v>
      </c>
      <c r="B1381" t="s">
        <v>4113</v>
      </c>
      <c r="C1381" t="s">
        <v>5163</v>
      </c>
      <c r="D1381" t="s">
        <v>1989</v>
      </c>
    </row>
    <row r="1382" spans="1:4" x14ac:dyDescent="0.25">
      <c r="A1382" t="s">
        <v>5164</v>
      </c>
      <c r="B1382" t="s">
        <v>4113</v>
      </c>
      <c r="C1382" t="s">
        <v>5165</v>
      </c>
      <c r="D1382" t="s">
        <v>1989</v>
      </c>
    </row>
    <row r="1383" spans="1:4" x14ac:dyDescent="0.25">
      <c r="A1383" t="s">
        <v>5166</v>
      </c>
      <c r="B1383" t="s">
        <v>4113</v>
      </c>
      <c r="C1383" t="s">
        <v>5167</v>
      </c>
      <c r="D1383" t="s">
        <v>2113</v>
      </c>
    </row>
    <row r="1384" spans="1:4" x14ac:dyDescent="0.25">
      <c r="A1384" t="s">
        <v>5168</v>
      </c>
      <c r="B1384" t="s">
        <v>4113</v>
      </c>
      <c r="C1384" t="s">
        <v>5169</v>
      </c>
      <c r="D1384" t="s">
        <v>2017</v>
      </c>
    </row>
    <row r="1385" spans="1:4" x14ac:dyDescent="0.25">
      <c r="A1385" t="s">
        <v>5170</v>
      </c>
      <c r="B1385" t="s">
        <v>4113</v>
      </c>
      <c r="C1385" t="s">
        <v>5171</v>
      </c>
      <c r="D1385" t="s">
        <v>2017</v>
      </c>
    </row>
    <row r="1386" spans="1:4" x14ac:dyDescent="0.25">
      <c r="A1386" t="s">
        <v>5172</v>
      </c>
      <c r="B1386" t="s">
        <v>4113</v>
      </c>
      <c r="C1386" t="s">
        <v>5173</v>
      </c>
      <c r="D1386" t="s">
        <v>2070</v>
      </c>
    </row>
    <row r="1387" spans="1:4" x14ac:dyDescent="0.25">
      <c r="A1387" t="s">
        <v>5174</v>
      </c>
      <c r="B1387" t="s">
        <v>4113</v>
      </c>
      <c r="C1387" t="s">
        <v>5175</v>
      </c>
      <c r="D1387" t="s">
        <v>2070</v>
      </c>
    </row>
    <row r="1388" spans="1:4" x14ac:dyDescent="0.25">
      <c r="A1388" t="s">
        <v>5176</v>
      </c>
      <c r="B1388" t="s">
        <v>4113</v>
      </c>
      <c r="C1388" t="s">
        <v>5177</v>
      </c>
      <c r="D1388" t="s">
        <v>1820</v>
      </c>
    </row>
    <row r="1389" spans="1:4" x14ac:dyDescent="0.25">
      <c r="A1389" t="s">
        <v>5178</v>
      </c>
      <c r="B1389" t="s">
        <v>4113</v>
      </c>
      <c r="C1389" t="s">
        <v>5179</v>
      </c>
      <c r="D1389" t="s">
        <v>4226</v>
      </c>
    </row>
    <row r="1390" spans="1:4" x14ac:dyDescent="0.25">
      <c r="A1390" t="s">
        <v>5180</v>
      </c>
      <c r="B1390" t="s">
        <v>4113</v>
      </c>
      <c r="C1390" t="s">
        <v>5181</v>
      </c>
      <c r="D1390" t="s">
        <v>2025</v>
      </c>
    </row>
    <row r="1391" spans="1:4" x14ac:dyDescent="0.25">
      <c r="A1391" t="s">
        <v>5182</v>
      </c>
      <c r="B1391" t="s">
        <v>4113</v>
      </c>
      <c r="C1391" t="s">
        <v>5183</v>
      </c>
      <c r="D1391" t="s">
        <v>2022</v>
      </c>
    </row>
    <row r="1392" spans="1:4" x14ac:dyDescent="0.25">
      <c r="A1392" t="s">
        <v>5184</v>
      </c>
      <c r="B1392" t="s">
        <v>4113</v>
      </c>
      <c r="C1392" t="s">
        <v>5185</v>
      </c>
      <c r="D1392" t="s">
        <v>1804</v>
      </c>
    </row>
    <row r="1393" spans="1:4" x14ac:dyDescent="0.25">
      <c r="A1393" t="s">
        <v>5186</v>
      </c>
      <c r="B1393" t="s">
        <v>4113</v>
      </c>
      <c r="C1393" t="s">
        <v>5187</v>
      </c>
      <c r="D1393" t="s">
        <v>2130</v>
      </c>
    </row>
    <row r="1394" spans="1:4" x14ac:dyDescent="0.25">
      <c r="A1394" t="s">
        <v>5188</v>
      </c>
      <c r="B1394" t="s">
        <v>4113</v>
      </c>
      <c r="C1394" t="s">
        <v>5189</v>
      </c>
      <c r="D1394" t="s">
        <v>2070</v>
      </c>
    </row>
    <row r="1395" spans="1:4" x14ac:dyDescent="0.25">
      <c r="A1395" t="s">
        <v>5190</v>
      </c>
      <c r="B1395" t="s">
        <v>4113</v>
      </c>
      <c r="C1395" t="s">
        <v>5191</v>
      </c>
      <c r="D1395" t="s">
        <v>1861</v>
      </c>
    </row>
    <row r="1396" spans="1:4" x14ac:dyDescent="0.25">
      <c r="A1396" t="s">
        <v>5192</v>
      </c>
      <c r="B1396" t="s">
        <v>4113</v>
      </c>
      <c r="C1396" t="s">
        <v>5193</v>
      </c>
      <c r="D1396" t="s">
        <v>1918</v>
      </c>
    </row>
    <row r="1397" spans="1:4" x14ac:dyDescent="0.25">
      <c r="A1397" t="s">
        <v>5194</v>
      </c>
      <c r="B1397" t="s">
        <v>4113</v>
      </c>
      <c r="C1397" t="s">
        <v>5195</v>
      </c>
      <c r="D1397" t="s">
        <v>2022</v>
      </c>
    </row>
    <row r="1398" spans="1:4" x14ac:dyDescent="0.25">
      <c r="A1398" t="s">
        <v>5196</v>
      </c>
      <c r="B1398" t="s">
        <v>4113</v>
      </c>
      <c r="C1398" t="s">
        <v>5197</v>
      </c>
      <c r="D1398" t="s">
        <v>1867</v>
      </c>
    </row>
    <row r="1399" spans="1:4" x14ac:dyDescent="0.25">
      <c r="A1399" t="s">
        <v>5198</v>
      </c>
      <c r="B1399" t="s">
        <v>4113</v>
      </c>
      <c r="C1399" t="s">
        <v>5199</v>
      </c>
      <c r="D1399" t="s">
        <v>2113</v>
      </c>
    </row>
    <row r="1400" spans="1:4" x14ac:dyDescent="0.25">
      <c r="A1400" t="s">
        <v>5200</v>
      </c>
      <c r="B1400" t="s">
        <v>4113</v>
      </c>
      <c r="C1400" t="s">
        <v>5201</v>
      </c>
      <c r="D1400" t="s">
        <v>2025</v>
      </c>
    </row>
    <row r="1401" spans="1:4" x14ac:dyDescent="0.25">
      <c r="A1401" t="s">
        <v>5202</v>
      </c>
      <c r="B1401" t="s">
        <v>4113</v>
      </c>
      <c r="C1401" t="s">
        <v>5203</v>
      </c>
      <c r="D1401" t="s">
        <v>2113</v>
      </c>
    </row>
    <row r="1402" spans="1:4" x14ac:dyDescent="0.25">
      <c r="A1402" t="s">
        <v>5204</v>
      </c>
      <c r="B1402" t="s">
        <v>4113</v>
      </c>
      <c r="C1402" t="s">
        <v>5205</v>
      </c>
      <c r="D1402" t="s">
        <v>2089</v>
      </c>
    </row>
    <row r="1403" spans="1:4" x14ac:dyDescent="0.25">
      <c r="A1403" t="s">
        <v>5206</v>
      </c>
      <c r="B1403" t="s">
        <v>4113</v>
      </c>
      <c r="C1403" t="s">
        <v>5207</v>
      </c>
      <c r="D1403" t="s">
        <v>2113</v>
      </c>
    </row>
    <row r="1404" spans="1:4" x14ac:dyDescent="0.25">
      <c r="A1404" t="s">
        <v>5208</v>
      </c>
      <c r="B1404" t="s">
        <v>4113</v>
      </c>
      <c r="C1404" t="s">
        <v>5209</v>
      </c>
      <c r="D1404" t="s">
        <v>1820</v>
      </c>
    </row>
    <row r="1405" spans="1:4" x14ac:dyDescent="0.25">
      <c r="A1405" t="s">
        <v>5210</v>
      </c>
      <c r="B1405" t="s">
        <v>4113</v>
      </c>
      <c r="C1405" t="s">
        <v>5211</v>
      </c>
      <c r="D1405" t="s">
        <v>2113</v>
      </c>
    </row>
    <row r="1406" spans="1:4" x14ac:dyDescent="0.25">
      <c r="A1406" t="s">
        <v>5212</v>
      </c>
      <c r="B1406" t="s">
        <v>4113</v>
      </c>
      <c r="C1406" t="s">
        <v>5213</v>
      </c>
      <c r="D1406" t="s">
        <v>2086</v>
      </c>
    </row>
    <row r="1407" spans="1:4" x14ac:dyDescent="0.25">
      <c r="A1407" t="s">
        <v>5214</v>
      </c>
      <c r="B1407" t="s">
        <v>4113</v>
      </c>
      <c r="C1407" t="s">
        <v>5215</v>
      </c>
      <c r="D1407" t="s">
        <v>1820</v>
      </c>
    </row>
    <row r="1408" spans="1:4" x14ac:dyDescent="0.25">
      <c r="A1408" t="s">
        <v>5216</v>
      </c>
      <c r="B1408" t="s">
        <v>4113</v>
      </c>
      <c r="C1408" t="s">
        <v>5217</v>
      </c>
      <c r="D1408" t="s">
        <v>1989</v>
      </c>
    </row>
    <row r="1409" spans="1:4" x14ac:dyDescent="0.25">
      <c r="A1409" t="s">
        <v>5218</v>
      </c>
      <c r="B1409" t="s">
        <v>4113</v>
      </c>
      <c r="C1409" t="s">
        <v>5219</v>
      </c>
      <c r="D1409" t="s">
        <v>1820</v>
      </c>
    </row>
    <row r="1410" spans="1:4" x14ac:dyDescent="0.25">
      <c r="A1410" t="s">
        <v>5220</v>
      </c>
      <c r="B1410" t="s">
        <v>4113</v>
      </c>
      <c r="C1410" t="s">
        <v>5221</v>
      </c>
      <c r="D1410" t="s">
        <v>4988</v>
      </c>
    </row>
    <row r="1411" spans="1:4" x14ac:dyDescent="0.25">
      <c r="A1411" t="s">
        <v>5222</v>
      </c>
      <c r="B1411" t="s">
        <v>4113</v>
      </c>
      <c r="C1411" t="s">
        <v>5223</v>
      </c>
      <c r="D1411" t="s">
        <v>2025</v>
      </c>
    </row>
    <row r="1412" spans="1:4" x14ac:dyDescent="0.25">
      <c r="A1412" t="s">
        <v>5224</v>
      </c>
      <c r="B1412" t="s">
        <v>4113</v>
      </c>
      <c r="C1412" t="s">
        <v>5225</v>
      </c>
      <c r="D1412" t="s">
        <v>1719</v>
      </c>
    </row>
    <row r="1413" spans="1:4" x14ac:dyDescent="0.25">
      <c r="A1413" t="s">
        <v>5226</v>
      </c>
      <c r="B1413" t="s">
        <v>4113</v>
      </c>
      <c r="C1413" t="s">
        <v>5227</v>
      </c>
      <c r="D1413" t="s">
        <v>1989</v>
      </c>
    </row>
    <row r="1414" spans="1:4" x14ac:dyDescent="0.25">
      <c r="A1414" t="s">
        <v>5228</v>
      </c>
      <c r="B1414" t="s">
        <v>4113</v>
      </c>
      <c r="C1414" t="s">
        <v>5229</v>
      </c>
      <c r="D1414" t="s">
        <v>2070</v>
      </c>
    </row>
    <row r="1415" spans="1:4" x14ac:dyDescent="0.25">
      <c r="A1415" t="s">
        <v>5230</v>
      </c>
      <c r="B1415" t="s">
        <v>4113</v>
      </c>
      <c r="C1415" t="s">
        <v>5231</v>
      </c>
      <c r="D1415" t="s">
        <v>1989</v>
      </c>
    </row>
    <row r="1416" spans="1:4" x14ac:dyDescent="0.25">
      <c r="A1416" t="s">
        <v>5232</v>
      </c>
      <c r="B1416" t="s">
        <v>4113</v>
      </c>
      <c r="C1416" t="s">
        <v>5233</v>
      </c>
      <c r="D1416" t="s">
        <v>2130</v>
      </c>
    </row>
    <row r="1417" spans="1:4" x14ac:dyDescent="0.25">
      <c r="A1417" t="s">
        <v>5234</v>
      </c>
      <c r="B1417" t="s">
        <v>4113</v>
      </c>
      <c r="C1417" t="s">
        <v>5235</v>
      </c>
      <c r="D1417" t="s">
        <v>2130</v>
      </c>
    </row>
    <row r="1418" spans="1:4" x14ac:dyDescent="0.25">
      <c r="A1418" t="s">
        <v>5236</v>
      </c>
      <c r="B1418" t="s">
        <v>4113</v>
      </c>
      <c r="C1418" t="s">
        <v>5237</v>
      </c>
      <c r="D1418" t="s">
        <v>1764</v>
      </c>
    </row>
    <row r="1419" spans="1:4" x14ac:dyDescent="0.25">
      <c r="A1419" t="s">
        <v>5238</v>
      </c>
      <c r="B1419" t="s">
        <v>4113</v>
      </c>
      <c r="C1419" t="s">
        <v>5239</v>
      </c>
      <c r="D1419" t="s">
        <v>2025</v>
      </c>
    </row>
    <row r="1420" spans="1:4" x14ac:dyDescent="0.25">
      <c r="A1420" t="s">
        <v>5240</v>
      </c>
      <c r="B1420" t="s">
        <v>4113</v>
      </c>
      <c r="C1420" t="s">
        <v>5241</v>
      </c>
      <c r="D1420" t="s">
        <v>2089</v>
      </c>
    </row>
    <row r="1421" spans="1:4" x14ac:dyDescent="0.25">
      <c r="A1421" t="s">
        <v>5242</v>
      </c>
      <c r="B1421" t="s">
        <v>4113</v>
      </c>
      <c r="C1421" t="s">
        <v>5243</v>
      </c>
      <c r="D1421" t="s">
        <v>1989</v>
      </c>
    </row>
    <row r="1422" spans="1:4" x14ac:dyDescent="0.25">
      <c r="A1422" t="s">
        <v>5244</v>
      </c>
      <c r="B1422" t="s">
        <v>4113</v>
      </c>
      <c r="C1422" t="s">
        <v>5245</v>
      </c>
      <c r="D1422" t="s">
        <v>2025</v>
      </c>
    </row>
    <row r="1423" spans="1:4" x14ac:dyDescent="0.25">
      <c r="A1423" t="s">
        <v>5246</v>
      </c>
      <c r="B1423" t="s">
        <v>4113</v>
      </c>
      <c r="C1423" t="s">
        <v>5247</v>
      </c>
      <c r="D1423" t="s">
        <v>2086</v>
      </c>
    </row>
    <row r="1424" spans="1:4" x14ac:dyDescent="0.25">
      <c r="A1424" t="s">
        <v>5248</v>
      </c>
      <c r="B1424" t="s">
        <v>4113</v>
      </c>
      <c r="C1424" t="s">
        <v>5247</v>
      </c>
      <c r="D1424" t="s">
        <v>2086</v>
      </c>
    </row>
    <row r="1425" spans="1:4" x14ac:dyDescent="0.25">
      <c r="A1425" t="s">
        <v>5249</v>
      </c>
      <c r="B1425" t="s">
        <v>4113</v>
      </c>
      <c r="C1425" t="s">
        <v>5247</v>
      </c>
      <c r="D1425" t="s">
        <v>2086</v>
      </c>
    </row>
    <row r="1426" spans="1:4" x14ac:dyDescent="0.25">
      <c r="A1426" t="s">
        <v>5250</v>
      </c>
      <c r="B1426" t="s">
        <v>4113</v>
      </c>
      <c r="C1426" t="s">
        <v>5247</v>
      </c>
      <c r="D1426" t="s">
        <v>2086</v>
      </c>
    </row>
    <row r="1427" spans="1:4" x14ac:dyDescent="0.25">
      <c r="A1427" t="s">
        <v>5251</v>
      </c>
      <c r="B1427" t="s">
        <v>4113</v>
      </c>
      <c r="C1427" t="s">
        <v>5252</v>
      </c>
      <c r="D1427" t="s">
        <v>1989</v>
      </c>
    </row>
    <row r="1428" spans="1:4" x14ac:dyDescent="0.25">
      <c r="A1428" t="s">
        <v>5253</v>
      </c>
      <c r="B1428" t="s">
        <v>4113</v>
      </c>
      <c r="C1428" t="s">
        <v>5254</v>
      </c>
      <c r="D1428" t="s">
        <v>1989</v>
      </c>
    </row>
    <row r="1429" spans="1:4" x14ac:dyDescent="0.25">
      <c r="A1429" t="s">
        <v>5255</v>
      </c>
      <c r="B1429" t="s">
        <v>4113</v>
      </c>
      <c r="C1429" t="s">
        <v>5256</v>
      </c>
      <c r="D1429" t="s">
        <v>2130</v>
      </c>
    </row>
    <row r="1430" spans="1:4" x14ac:dyDescent="0.25">
      <c r="A1430" t="s">
        <v>5257</v>
      </c>
      <c r="B1430" t="s">
        <v>4113</v>
      </c>
      <c r="C1430" t="s">
        <v>5258</v>
      </c>
      <c r="D1430" t="s">
        <v>1805</v>
      </c>
    </row>
    <row r="1431" spans="1:4" x14ac:dyDescent="0.25">
      <c r="A1431" t="s">
        <v>5259</v>
      </c>
      <c r="B1431" t="s">
        <v>4113</v>
      </c>
      <c r="C1431" t="s">
        <v>5260</v>
      </c>
      <c r="D1431" t="s">
        <v>1816</v>
      </c>
    </row>
    <row r="1432" spans="1:4" x14ac:dyDescent="0.25">
      <c r="A1432" t="s">
        <v>5261</v>
      </c>
      <c r="B1432" t="s">
        <v>4113</v>
      </c>
      <c r="C1432" t="s">
        <v>5262</v>
      </c>
      <c r="D1432" t="s">
        <v>2022</v>
      </c>
    </row>
    <row r="1433" spans="1:4" x14ac:dyDescent="0.25">
      <c r="A1433" t="s">
        <v>5263</v>
      </c>
      <c r="B1433" t="s">
        <v>4113</v>
      </c>
      <c r="C1433" t="s">
        <v>5264</v>
      </c>
      <c r="D1433" t="s">
        <v>2130</v>
      </c>
    </row>
    <row r="1434" spans="1:4" x14ac:dyDescent="0.25">
      <c r="A1434" t="s">
        <v>5265</v>
      </c>
      <c r="B1434" t="s">
        <v>4113</v>
      </c>
      <c r="C1434" t="s">
        <v>5266</v>
      </c>
      <c r="D1434" t="s">
        <v>2086</v>
      </c>
    </row>
    <row r="1435" spans="1:4" x14ac:dyDescent="0.25">
      <c r="A1435" t="s">
        <v>5267</v>
      </c>
      <c r="B1435" t="s">
        <v>4113</v>
      </c>
      <c r="C1435" t="s">
        <v>5268</v>
      </c>
      <c r="D1435" t="s">
        <v>2025</v>
      </c>
    </row>
    <row r="1436" spans="1:4" x14ac:dyDescent="0.25">
      <c r="A1436" t="s">
        <v>5269</v>
      </c>
      <c r="B1436" t="s">
        <v>4113</v>
      </c>
      <c r="C1436" t="s">
        <v>5270</v>
      </c>
      <c r="D1436" t="s">
        <v>1989</v>
      </c>
    </row>
    <row r="1437" spans="1:4" x14ac:dyDescent="0.25">
      <c r="A1437" t="s">
        <v>5271</v>
      </c>
      <c r="B1437" t="s">
        <v>4113</v>
      </c>
      <c r="C1437" t="s">
        <v>5272</v>
      </c>
      <c r="D1437" t="s">
        <v>2130</v>
      </c>
    </row>
    <row r="1438" spans="1:4" x14ac:dyDescent="0.25">
      <c r="A1438" t="s">
        <v>5273</v>
      </c>
      <c r="B1438" t="s">
        <v>4113</v>
      </c>
      <c r="C1438" t="s">
        <v>5274</v>
      </c>
      <c r="D1438" t="s">
        <v>2025</v>
      </c>
    </row>
    <row r="1439" spans="1:4" x14ac:dyDescent="0.25">
      <c r="A1439" t="s">
        <v>5275</v>
      </c>
      <c r="B1439" t="s">
        <v>4113</v>
      </c>
      <c r="C1439" t="s">
        <v>5276</v>
      </c>
      <c r="D1439" t="s">
        <v>1816</v>
      </c>
    </row>
    <row r="1440" spans="1:4" x14ac:dyDescent="0.25">
      <c r="A1440" t="s">
        <v>5277</v>
      </c>
      <c r="B1440" t="s">
        <v>4113</v>
      </c>
      <c r="C1440" t="s">
        <v>5278</v>
      </c>
      <c r="D1440" t="s">
        <v>1820</v>
      </c>
    </row>
    <row r="1441" spans="1:4" x14ac:dyDescent="0.25">
      <c r="A1441" t="s">
        <v>5279</v>
      </c>
      <c r="B1441" t="s">
        <v>4113</v>
      </c>
      <c r="C1441" t="s">
        <v>5280</v>
      </c>
      <c r="D1441" t="s">
        <v>2014</v>
      </c>
    </row>
    <row r="1442" spans="1:4" x14ac:dyDescent="0.25">
      <c r="A1442" t="s">
        <v>2053</v>
      </c>
      <c r="B1442" t="s">
        <v>4113</v>
      </c>
      <c r="C1442" t="s">
        <v>5281</v>
      </c>
      <c r="D1442" t="s">
        <v>1777</v>
      </c>
    </row>
    <row r="1443" spans="1:4" x14ac:dyDescent="0.25">
      <c r="A1443" t="s">
        <v>5282</v>
      </c>
      <c r="B1443" t="s">
        <v>4113</v>
      </c>
      <c r="C1443" t="s">
        <v>5283</v>
      </c>
      <c r="D1443" t="s">
        <v>2113</v>
      </c>
    </row>
    <row r="1444" spans="1:4" x14ac:dyDescent="0.25">
      <c r="A1444" t="s">
        <v>5284</v>
      </c>
      <c r="B1444" t="s">
        <v>4113</v>
      </c>
      <c r="C1444" t="s">
        <v>5285</v>
      </c>
      <c r="D1444" t="s">
        <v>2025</v>
      </c>
    </row>
    <row r="1445" spans="1:4" x14ac:dyDescent="0.25">
      <c r="A1445" t="s">
        <v>5286</v>
      </c>
      <c r="B1445" t="s">
        <v>4113</v>
      </c>
      <c r="C1445" t="s">
        <v>5287</v>
      </c>
      <c r="D1445" t="s">
        <v>1796</v>
      </c>
    </row>
    <row r="1446" spans="1:4" x14ac:dyDescent="0.25">
      <c r="A1446" t="s">
        <v>5288</v>
      </c>
      <c r="B1446" t="s">
        <v>4113</v>
      </c>
      <c r="C1446" t="s">
        <v>5289</v>
      </c>
      <c r="D1446" t="s">
        <v>1804</v>
      </c>
    </row>
    <row r="1447" spans="1:4" x14ac:dyDescent="0.25">
      <c r="A1447" t="s">
        <v>5290</v>
      </c>
      <c r="B1447" t="s">
        <v>4113</v>
      </c>
      <c r="C1447" t="s">
        <v>5291</v>
      </c>
      <c r="D1447" t="s">
        <v>1867</v>
      </c>
    </row>
    <row r="1448" spans="1:4" x14ac:dyDescent="0.25">
      <c r="A1448" t="s">
        <v>5292</v>
      </c>
      <c r="B1448" t="s">
        <v>4113</v>
      </c>
      <c r="C1448" t="s">
        <v>5293</v>
      </c>
      <c r="D1448" t="s">
        <v>2022</v>
      </c>
    </row>
    <row r="1449" spans="1:4" x14ac:dyDescent="0.25">
      <c r="A1449" t="s">
        <v>5294</v>
      </c>
      <c r="B1449" t="s">
        <v>4113</v>
      </c>
      <c r="C1449" t="s">
        <v>5295</v>
      </c>
      <c r="D1449" t="s">
        <v>1813</v>
      </c>
    </row>
    <row r="1450" spans="1:4" x14ac:dyDescent="0.25">
      <c r="A1450" t="s">
        <v>5296</v>
      </c>
      <c r="B1450" t="s">
        <v>4113</v>
      </c>
      <c r="C1450" t="s">
        <v>5297</v>
      </c>
      <c r="D1450" t="s">
        <v>2130</v>
      </c>
    </row>
    <row r="1451" spans="1:4" x14ac:dyDescent="0.25">
      <c r="A1451" t="s">
        <v>5298</v>
      </c>
      <c r="B1451" t="s">
        <v>4113</v>
      </c>
      <c r="C1451" t="s">
        <v>5299</v>
      </c>
      <c r="D1451" t="s">
        <v>2070</v>
      </c>
    </row>
    <row r="1452" spans="1:4" x14ac:dyDescent="0.25">
      <c r="A1452" t="s">
        <v>5300</v>
      </c>
      <c r="B1452" t="s">
        <v>4113</v>
      </c>
      <c r="C1452" t="s">
        <v>5299</v>
      </c>
      <c r="D1452" t="s">
        <v>2070</v>
      </c>
    </row>
    <row r="1453" spans="1:4" x14ac:dyDescent="0.25">
      <c r="A1453" t="s">
        <v>5301</v>
      </c>
      <c r="B1453" t="s">
        <v>4113</v>
      </c>
      <c r="C1453" t="s">
        <v>5302</v>
      </c>
      <c r="D1453" t="s">
        <v>1820</v>
      </c>
    </row>
    <row r="1454" spans="1:4" x14ac:dyDescent="0.25">
      <c r="A1454" t="s">
        <v>5303</v>
      </c>
      <c r="B1454" t="s">
        <v>4113</v>
      </c>
      <c r="C1454" t="s">
        <v>5304</v>
      </c>
      <c r="D1454" t="s">
        <v>1804</v>
      </c>
    </row>
    <row r="1455" spans="1:4" x14ac:dyDescent="0.25">
      <c r="A1455" t="s">
        <v>5305</v>
      </c>
      <c r="B1455" t="s">
        <v>4113</v>
      </c>
      <c r="C1455" t="s">
        <v>5306</v>
      </c>
      <c r="D1455" t="s">
        <v>2022</v>
      </c>
    </row>
    <row r="1456" spans="1:4" x14ac:dyDescent="0.25">
      <c r="A1456" t="s">
        <v>5307</v>
      </c>
      <c r="B1456" t="s">
        <v>4113</v>
      </c>
      <c r="C1456" t="s">
        <v>5308</v>
      </c>
      <c r="D1456" t="s">
        <v>1642</v>
      </c>
    </row>
    <row r="1457" spans="1:4" x14ac:dyDescent="0.25">
      <c r="A1457" t="s">
        <v>5309</v>
      </c>
      <c r="B1457" t="s">
        <v>4113</v>
      </c>
      <c r="C1457" t="s">
        <v>5310</v>
      </c>
      <c r="D1457" t="s">
        <v>2130</v>
      </c>
    </row>
    <row r="1458" spans="1:4" x14ac:dyDescent="0.25">
      <c r="A1458" t="s">
        <v>5311</v>
      </c>
      <c r="B1458" t="s">
        <v>4113</v>
      </c>
      <c r="C1458" t="s">
        <v>5312</v>
      </c>
      <c r="D1458" t="s">
        <v>1960</v>
      </c>
    </row>
    <row r="1459" spans="1:4" x14ac:dyDescent="0.25">
      <c r="A1459" t="s">
        <v>5313</v>
      </c>
      <c r="B1459" t="s">
        <v>4113</v>
      </c>
      <c r="C1459" t="s">
        <v>5314</v>
      </c>
      <c r="D1459" t="s">
        <v>2113</v>
      </c>
    </row>
    <row r="1460" spans="1:4" x14ac:dyDescent="0.25">
      <c r="A1460" t="s">
        <v>5315</v>
      </c>
      <c r="B1460" t="s">
        <v>4113</v>
      </c>
      <c r="C1460" t="s">
        <v>5316</v>
      </c>
      <c r="D1460" t="s">
        <v>2025</v>
      </c>
    </row>
    <row r="1461" spans="1:4" x14ac:dyDescent="0.25">
      <c r="A1461" t="s">
        <v>5317</v>
      </c>
      <c r="B1461" t="s">
        <v>4113</v>
      </c>
      <c r="C1461" t="s">
        <v>5318</v>
      </c>
      <c r="D1461" t="s">
        <v>2086</v>
      </c>
    </row>
    <row r="1462" spans="1:4" x14ac:dyDescent="0.25">
      <c r="A1462" t="s">
        <v>5319</v>
      </c>
      <c r="B1462" t="s">
        <v>4113</v>
      </c>
      <c r="C1462" t="s">
        <v>5320</v>
      </c>
      <c r="D1462" t="s">
        <v>1805</v>
      </c>
    </row>
    <row r="1463" spans="1:4" x14ac:dyDescent="0.25">
      <c r="A1463" t="s">
        <v>5321</v>
      </c>
      <c r="B1463" t="s">
        <v>4113</v>
      </c>
      <c r="C1463" t="s">
        <v>5322</v>
      </c>
      <c r="D1463" t="s">
        <v>1805</v>
      </c>
    </row>
    <row r="1464" spans="1:4" x14ac:dyDescent="0.25">
      <c r="A1464" t="s">
        <v>5323</v>
      </c>
      <c r="B1464" t="s">
        <v>4113</v>
      </c>
      <c r="C1464" t="s">
        <v>5324</v>
      </c>
      <c r="D1464" t="s">
        <v>1805</v>
      </c>
    </row>
    <row r="1465" spans="1:4" x14ac:dyDescent="0.25">
      <c r="A1465" t="s">
        <v>5325</v>
      </c>
      <c r="B1465" t="s">
        <v>4113</v>
      </c>
      <c r="C1465" t="s">
        <v>5326</v>
      </c>
      <c r="D1465" t="s">
        <v>2113</v>
      </c>
    </row>
    <row r="1466" spans="1:4" x14ac:dyDescent="0.25">
      <c r="A1466" t="s">
        <v>5327</v>
      </c>
      <c r="B1466" t="s">
        <v>4113</v>
      </c>
      <c r="C1466" t="s">
        <v>5328</v>
      </c>
      <c r="D1466" t="s">
        <v>1867</v>
      </c>
    </row>
    <row r="1467" spans="1:4" x14ac:dyDescent="0.25">
      <c r="A1467" t="s">
        <v>5329</v>
      </c>
      <c r="B1467" t="s">
        <v>4113</v>
      </c>
      <c r="C1467" t="s">
        <v>5330</v>
      </c>
      <c r="D1467" t="s">
        <v>1867</v>
      </c>
    </row>
    <row r="1468" spans="1:4" x14ac:dyDescent="0.25">
      <c r="A1468" t="s">
        <v>5331</v>
      </c>
      <c r="B1468" t="s">
        <v>4113</v>
      </c>
      <c r="C1468" t="s">
        <v>5332</v>
      </c>
      <c r="D1468" t="s">
        <v>1867</v>
      </c>
    </row>
    <row r="1469" spans="1:4" x14ac:dyDescent="0.25">
      <c r="A1469" t="s">
        <v>5333</v>
      </c>
      <c r="B1469" t="s">
        <v>4113</v>
      </c>
      <c r="C1469" t="s">
        <v>5334</v>
      </c>
      <c r="D1469" t="s">
        <v>2086</v>
      </c>
    </row>
    <row r="1470" spans="1:4" x14ac:dyDescent="0.25">
      <c r="A1470" t="s">
        <v>5335</v>
      </c>
      <c r="B1470" t="s">
        <v>4113</v>
      </c>
      <c r="C1470" t="s">
        <v>5336</v>
      </c>
      <c r="D1470" t="s">
        <v>1989</v>
      </c>
    </row>
    <row r="1471" spans="1:4" x14ac:dyDescent="0.25">
      <c r="A1471" t="s">
        <v>5337</v>
      </c>
      <c r="B1471" t="s">
        <v>4113</v>
      </c>
      <c r="C1471" t="s">
        <v>5338</v>
      </c>
      <c r="D1471" t="s">
        <v>1989</v>
      </c>
    </row>
    <row r="1472" spans="1:4" x14ac:dyDescent="0.25">
      <c r="A1472" t="s">
        <v>5339</v>
      </c>
      <c r="B1472" t="s">
        <v>4113</v>
      </c>
      <c r="C1472" t="s">
        <v>5340</v>
      </c>
      <c r="D1472" t="s">
        <v>1867</v>
      </c>
    </row>
    <row r="1473" spans="1:4" x14ac:dyDescent="0.25">
      <c r="A1473" t="s">
        <v>5341</v>
      </c>
      <c r="B1473" t="s">
        <v>4113</v>
      </c>
      <c r="C1473" t="s">
        <v>5342</v>
      </c>
      <c r="D1473" t="s">
        <v>1804</v>
      </c>
    </row>
    <row r="1474" spans="1:4" x14ac:dyDescent="0.25">
      <c r="A1474" t="s">
        <v>5343</v>
      </c>
      <c r="B1474" t="s">
        <v>4113</v>
      </c>
      <c r="C1474" t="s">
        <v>5344</v>
      </c>
      <c r="D1474" t="s">
        <v>2025</v>
      </c>
    </row>
    <row r="1475" spans="1:4" x14ac:dyDescent="0.25">
      <c r="A1475" t="s">
        <v>5345</v>
      </c>
      <c r="B1475" t="s">
        <v>4113</v>
      </c>
      <c r="C1475" t="s">
        <v>5346</v>
      </c>
      <c r="D1475" t="s">
        <v>2025</v>
      </c>
    </row>
    <row r="1476" spans="1:4" x14ac:dyDescent="0.25">
      <c r="A1476" t="s">
        <v>5347</v>
      </c>
      <c r="B1476" t="s">
        <v>4113</v>
      </c>
      <c r="C1476" t="s">
        <v>5348</v>
      </c>
      <c r="D1476" t="s">
        <v>2025</v>
      </c>
    </row>
    <row r="1477" spans="1:4" x14ac:dyDescent="0.25">
      <c r="A1477" t="s">
        <v>5349</v>
      </c>
      <c r="B1477" t="s">
        <v>4113</v>
      </c>
      <c r="C1477" t="s">
        <v>5350</v>
      </c>
      <c r="D1477" t="s">
        <v>2025</v>
      </c>
    </row>
    <row r="1478" spans="1:4" x14ac:dyDescent="0.25">
      <c r="A1478" t="s">
        <v>5351</v>
      </c>
      <c r="B1478" t="s">
        <v>4113</v>
      </c>
      <c r="C1478" t="s">
        <v>5352</v>
      </c>
      <c r="D1478" t="s">
        <v>2086</v>
      </c>
    </row>
    <row r="1479" spans="1:4" x14ac:dyDescent="0.25">
      <c r="A1479" t="s">
        <v>5353</v>
      </c>
      <c r="B1479" t="s">
        <v>4113</v>
      </c>
      <c r="C1479" t="s">
        <v>5354</v>
      </c>
      <c r="D1479" t="s">
        <v>2113</v>
      </c>
    </row>
    <row r="1480" spans="1:4" x14ac:dyDescent="0.25">
      <c r="A1480" t="s">
        <v>5355</v>
      </c>
      <c r="B1480" t="s">
        <v>4113</v>
      </c>
      <c r="C1480" t="s">
        <v>5356</v>
      </c>
      <c r="D1480" t="s">
        <v>2025</v>
      </c>
    </row>
    <row r="1481" spans="1:4" x14ac:dyDescent="0.25">
      <c r="A1481" t="s">
        <v>5357</v>
      </c>
      <c r="B1481" t="s">
        <v>4113</v>
      </c>
      <c r="C1481" t="s">
        <v>5358</v>
      </c>
      <c r="D1481" t="s">
        <v>1804</v>
      </c>
    </row>
    <row r="1482" spans="1:4" x14ac:dyDescent="0.25">
      <c r="A1482" t="s">
        <v>5359</v>
      </c>
      <c r="B1482" t="s">
        <v>4113</v>
      </c>
      <c r="C1482" t="s">
        <v>5360</v>
      </c>
      <c r="D1482" t="s">
        <v>1804</v>
      </c>
    </row>
    <row r="1483" spans="1:4" x14ac:dyDescent="0.25">
      <c r="A1483" t="s">
        <v>5361</v>
      </c>
      <c r="B1483" t="s">
        <v>4113</v>
      </c>
      <c r="C1483" t="s">
        <v>5362</v>
      </c>
      <c r="D1483" t="s">
        <v>1989</v>
      </c>
    </row>
    <row r="1484" spans="1:4" x14ac:dyDescent="0.25">
      <c r="A1484" t="s">
        <v>5363</v>
      </c>
      <c r="B1484" t="s">
        <v>4113</v>
      </c>
      <c r="C1484" t="s">
        <v>5364</v>
      </c>
      <c r="D1484" t="s">
        <v>1989</v>
      </c>
    </row>
    <row r="1485" spans="1:4" x14ac:dyDescent="0.25">
      <c r="A1485" t="s">
        <v>5365</v>
      </c>
      <c r="B1485" t="s">
        <v>4113</v>
      </c>
      <c r="C1485" t="s">
        <v>5366</v>
      </c>
      <c r="D1485" t="s">
        <v>1805</v>
      </c>
    </row>
    <row r="1486" spans="1:4" x14ac:dyDescent="0.25">
      <c r="A1486" t="s">
        <v>5367</v>
      </c>
      <c r="B1486" t="s">
        <v>4113</v>
      </c>
      <c r="C1486" t="s">
        <v>5368</v>
      </c>
      <c r="D1486" t="s">
        <v>2070</v>
      </c>
    </row>
    <row r="1487" spans="1:4" x14ac:dyDescent="0.25">
      <c r="A1487" t="s">
        <v>5369</v>
      </c>
      <c r="B1487" t="s">
        <v>4113</v>
      </c>
      <c r="C1487" t="s">
        <v>5370</v>
      </c>
      <c r="D1487" t="s">
        <v>1805</v>
      </c>
    </row>
    <row r="1488" spans="1:4" x14ac:dyDescent="0.25">
      <c r="A1488" t="s">
        <v>5371</v>
      </c>
      <c r="B1488" t="s">
        <v>4113</v>
      </c>
      <c r="C1488" t="s">
        <v>5372</v>
      </c>
      <c r="D1488" t="s">
        <v>2070</v>
      </c>
    </row>
    <row r="1489" spans="1:4" x14ac:dyDescent="0.25">
      <c r="A1489" t="s">
        <v>5373</v>
      </c>
      <c r="B1489" t="s">
        <v>4113</v>
      </c>
      <c r="C1489" t="s">
        <v>5374</v>
      </c>
      <c r="D1489" t="s">
        <v>2113</v>
      </c>
    </row>
    <row r="1490" spans="1:4" x14ac:dyDescent="0.25">
      <c r="A1490" t="s">
        <v>5375</v>
      </c>
      <c r="B1490" t="s">
        <v>4113</v>
      </c>
      <c r="C1490" t="s">
        <v>5376</v>
      </c>
      <c r="D1490" t="s">
        <v>1805</v>
      </c>
    </row>
    <row r="1491" spans="1:4" x14ac:dyDescent="0.25">
      <c r="A1491" t="s">
        <v>5377</v>
      </c>
      <c r="B1491" t="s">
        <v>4113</v>
      </c>
      <c r="C1491" t="s">
        <v>5378</v>
      </c>
      <c r="D1491" t="s">
        <v>1989</v>
      </c>
    </row>
    <row r="1492" spans="1:4" x14ac:dyDescent="0.25">
      <c r="A1492" t="s">
        <v>5379</v>
      </c>
      <c r="B1492" t="s">
        <v>4113</v>
      </c>
      <c r="C1492" t="s">
        <v>5380</v>
      </c>
      <c r="D1492" t="s">
        <v>1804</v>
      </c>
    </row>
    <row r="1493" spans="1:4" x14ac:dyDescent="0.25">
      <c r="A1493" t="s">
        <v>5381</v>
      </c>
      <c r="B1493" t="s">
        <v>4113</v>
      </c>
      <c r="C1493" t="s">
        <v>5382</v>
      </c>
      <c r="D1493" t="s">
        <v>1719</v>
      </c>
    </row>
    <row r="1494" spans="1:4" x14ac:dyDescent="0.25">
      <c r="A1494" t="s">
        <v>5383</v>
      </c>
      <c r="B1494" t="s">
        <v>4113</v>
      </c>
      <c r="C1494" t="s">
        <v>5384</v>
      </c>
      <c r="D1494" t="s">
        <v>1805</v>
      </c>
    </row>
    <row r="1495" spans="1:4" x14ac:dyDescent="0.25">
      <c r="A1495" t="s">
        <v>5385</v>
      </c>
      <c r="B1495" t="s">
        <v>4113</v>
      </c>
      <c r="C1495" t="s">
        <v>5386</v>
      </c>
      <c r="D1495" t="s">
        <v>2086</v>
      </c>
    </row>
    <row r="1496" spans="1:4" x14ac:dyDescent="0.25">
      <c r="A1496" t="s">
        <v>5387</v>
      </c>
      <c r="B1496" t="s">
        <v>4113</v>
      </c>
      <c r="C1496" t="s">
        <v>5388</v>
      </c>
      <c r="D1496" t="s">
        <v>1867</v>
      </c>
    </row>
    <row r="1497" spans="1:4" x14ac:dyDescent="0.25">
      <c r="A1497" t="s">
        <v>5389</v>
      </c>
      <c r="B1497" t="s">
        <v>4113</v>
      </c>
      <c r="C1497" t="s">
        <v>5390</v>
      </c>
      <c r="D1497" t="s">
        <v>1867</v>
      </c>
    </row>
    <row r="1498" spans="1:4" x14ac:dyDescent="0.25">
      <c r="A1498" t="s">
        <v>5391</v>
      </c>
      <c r="B1498" t="s">
        <v>4113</v>
      </c>
      <c r="C1498" t="s">
        <v>5392</v>
      </c>
      <c r="D1498" t="s">
        <v>1846</v>
      </c>
    </row>
    <row r="1499" spans="1:4" x14ac:dyDescent="0.25">
      <c r="A1499" t="s">
        <v>5393</v>
      </c>
      <c r="B1499" t="s">
        <v>4113</v>
      </c>
      <c r="C1499" t="s">
        <v>5394</v>
      </c>
      <c r="D1499" t="s">
        <v>1805</v>
      </c>
    </row>
    <row r="1500" spans="1:4" x14ac:dyDescent="0.25">
      <c r="A1500" t="s">
        <v>5395</v>
      </c>
      <c r="B1500" t="s">
        <v>4113</v>
      </c>
      <c r="C1500" t="s">
        <v>5396</v>
      </c>
      <c r="D1500" t="s">
        <v>1672</v>
      </c>
    </row>
    <row r="1501" spans="1:4" x14ac:dyDescent="0.25">
      <c r="A1501" t="s">
        <v>5397</v>
      </c>
      <c r="B1501" t="s">
        <v>4113</v>
      </c>
      <c r="C1501" t="s">
        <v>5398</v>
      </c>
      <c r="D1501" t="s">
        <v>2070</v>
      </c>
    </row>
    <row r="1502" spans="1:4" x14ac:dyDescent="0.25">
      <c r="A1502" t="s">
        <v>5399</v>
      </c>
      <c r="B1502" t="s">
        <v>4113</v>
      </c>
      <c r="C1502" t="s">
        <v>5400</v>
      </c>
      <c r="D1502" t="s">
        <v>2017</v>
      </c>
    </row>
    <row r="1503" spans="1:4" x14ac:dyDescent="0.25">
      <c r="A1503" t="s">
        <v>5401</v>
      </c>
      <c r="B1503" t="s">
        <v>4113</v>
      </c>
      <c r="C1503" t="s">
        <v>5402</v>
      </c>
      <c r="D1503" t="s">
        <v>2086</v>
      </c>
    </row>
    <row r="1504" spans="1:4" x14ac:dyDescent="0.25">
      <c r="A1504" t="s">
        <v>5403</v>
      </c>
      <c r="B1504" t="s">
        <v>4113</v>
      </c>
      <c r="C1504" t="s">
        <v>5404</v>
      </c>
      <c r="D1504" t="s">
        <v>1918</v>
      </c>
    </row>
    <row r="1505" spans="1:4" x14ac:dyDescent="0.25">
      <c r="A1505" t="s">
        <v>5405</v>
      </c>
      <c r="B1505" t="s">
        <v>4113</v>
      </c>
      <c r="C1505" t="s">
        <v>5406</v>
      </c>
      <c r="D1505" t="s">
        <v>2086</v>
      </c>
    </row>
    <row r="1506" spans="1:4" x14ac:dyDescent="0.25">
      <c r="A1506" t="s">
        <v>5407</v>
      </c>
      <c r="B1506" t="s">
        <v>4113</v>
      </c>
      <c r="C1506" t="s">
        <v>5408</v>
      </c>
      <c r="D1506" t="s">
        <v>2070</v>
      </c>
    </row>
    <row r="1507" spans="1:4" x14ac:dyDescent="0.25">
      <c r="A1507" t="s">
        <v>5409</v>
      </c>
      <c r="B1507" t="s">
        <v>4113</v>
      </c>
      <c r="C1507" t="s">
        <v>5410</v>
      </c>
      <c r="D1507" t="s">
        <v>2025</v>
      </c>
    </row>
    <row r="1508" spans="1:4" x14ac:dyDescent="0.25">
      <c r="A1508" t="s">
        <v>5411</v>
      </c>
      <c r="B1508" t="s">
        <v>4113</v>
      </c>
      <c r="C1508" t="s">
        <v>5412</v>
      </c>
      <c r="D1508" t="s">
        <v>2025</v>
      </c>
    </row>
    <row r="1509" spans="1:4" x14ac:dyDescent="0.25">
      <c r="A1509" t="s">
        <v>5413</v>
      </c>
      <c r="B1509" t="s">
        <v>4113</v>
      </c>
      <c r="C1509" t="s">
        <v>5414</v>
      </c>
      <c r="D1509" t="s">
        <v>2025</v>
      </c>
    </row>
    <row r="1510" spans="1:4" x14ac:dyDescent="0.25">
      <c r="A1510" t="s">
        <v>5415</v>
      </c>
      <c r="B1510" t="s">
        <v>4113</v>
      </c>
      <c r="C1510" t="s">
        <v>5416</v>
      </c>
      <c r="D1510" t="s">
        <v>1820</v>
      </c>
    </row>
    <row r="1511" spans="1:4" x14ac:dyDescent="0.25">
      <c r="A1511" t="s">
        <v>5417</v>
      </c>
      <c r="B1511" t="s">
        <v>4113</v>
      </c>
      <c r="C1511" t="s">
        <v>5418</v>
      </c>
      <c r="D1511" t="s">
        <v>2025</v>
      </c>
    </row>
    <row r="1512" spans="1:4" x14ac:dyDescent="0.25">
      <c r="A1512" t="s">
        <v>5419</v>
      </c>
      <c r="B1512" t="s">
        <v>4113</v>
      </c>
      <c r="C1512" t="s">
        <v>5420</v>
      </c>
      <c r="D1512" t="s">
        <v>1805</v>
      </c>
    </row>
    <row r="1513" spans="1:4" x14ac:dyDescent="0.25">
      <c r="A1513" t="s">
        <v>5421</v>
      </c>
      <c r="B1513" t="s">
        <v>4113</v>
      </c>
      <c r="C1513" t="s">
        <v>5422</v>
      </c>
      <c r="D1513" t="s">
        <v>2014</v>
      </c>
    </row>
    <row r="1514" spans="1:4" x14ac:dyDescent="0.25">
      <c r="A1514" t="s">
        <v>5423</v>
      </c>
      <c r="B1514" t="s">
        <v>4113</v>
      </c>
      <c r="C1514" t="s">
        <v>5422</v>
      </c>
      <c r="D1514" t="s">
        <v>2014</v>
      </c>
    </row>
    <row r="1515" spans="1:4" x14ac:dyDescent="0.25">
      <c r="A1515" t="s">
        <v>5424</v>
      </c>
      <c r="B1515" t="s">
        <v>4113</v>
      </c>
      <c r="C1515" t="s">
        <v>5425</v>
      </c>
      <c r="D1515" t="s">
        <v>1816</v>
      </c>
    </row>
    <row r="1516" spans="1:4" x14ac:dyDescent="0.25">
      <c r="A1516" t="s">
        <v>5426</v>
      </c>
      <c r="B1516" t="s">
        <v>4113</v>
      </c>
      <c r="C1516" t="s">
        <v>5427</v>
      </c>
      <c r="D1516" t="s">
        <v>2130</v>
      </c>
    </row>
    <row r="1517" spans="1:4" x14ac:dyDescent="0.25">
      <c r="A1517" t="s">
        <v>5428</v>
      </c>
      <c r="B1517" t="s">
        <v>4113</v>
      </c>
      <c r="C1517" t="s">
        <v>5429</v>
      </c>
      <c r="D1517" t="s">
        <v>2014</v>
      </c>
    </row>
    <row r="1518" spans="1:4" x14ac:dyDescent="0.25">
      <c r="A1518" t="s">
        <v>5430</v>
      </c>
      <c r="B1518" t="s">
        <v>4113</v>
      </c>
      <c r="C1518" t="s">
        <v>5431</v>
      </c>
      <c r="D1518" t="s">
        <v>2025</v>
      </c>
    </row>
    <row r="1519" spans="1:4" x14ac:dyDescent="0.25">
      <c r="A1519" t="s">
        <v>5432</v>
      </c>
      <c r="B1519" t="s">
        <v>4113</v>
      </c>
      <c r="C1519" t="s">
        <v>5433</v>
      </c>
      <c r="D1519" t="s">
        <v>2113</v>
      </c>
    </row>
    <row r="1520" spans="1:4" x14ac:dyDescent="0.25">
      <c r="A1520" t="s">
        <v>5434</v>
      </c>
      <c r="B1520" t="s">
        <v>4113</v>
      </c>
      <c r="C1520" t="s">
        <v>5435</v>
      </c>
      <c r="D1520" t="s">
        <v>5436</v>
      </c>
    </row>
    <row r="1521" spans="1:4" x14ac:dyDescent="0.25">
      <c r="A1521" t="s">
        <v>5437</v>
      </c>
      <c r="B1521" t="s">
        <v>4113</v>
      </c>
      <c r="C1521" t="s">
        <v>5438</v>
      </c>
      <c r="D1521" t="s">
        <v>2025</v>
      </c>
    </row>
    <row r="1522" spans="1:4" x14ac:dyDescent="0.25">
      <c r="A1522" t="s">
        <v>5439</v>
      </c>
      <c r="B1522" t="s">
        <v>4113</v>
      </c>
      <c r="C1522" t="s">
        <v>5440</v>
      </c>
      <c r="D1522" t="s">
        <v>1764</v>
      </c>
    </row>
    <row r="1523" spans="1:4" x14ac:dyDescent="0.25">
      <c r="A1523" t="s">
        <v>5441</v>
      </c>
      <c r="B1523" t="s">
        <v>4113</v>
      </c>
      <c r="C1523" t="s">
        <v>5442</v>
      </c>
      <c r="D1523" t="s">
        <v>1764</v>
      </c>
    </row>
    <row r="1524" spans="1:4" x14ac:dyDescent="0.25">
      <c r="A1524" t="s">
        <v>5443</v>
      </c>
      <c r="B1524" t="s">
        <v>4113</v>
      </c>
      <c r="C1524" t="s">
        <v>5444</v>
      </c>
      <c r="D1524" t="s">
        <v>1820</v>
      </c>
    </row>
    <row r="1525" spans="1:4" x14ac:dyDescent="0.25">
      <c r="A1525" t="s">
        <v>5445</v>
      </c>
      <c r="B1525" t="s">
        <v>4113</v>
      </c>
      <c r="C1525" t="s">
        <v>5446</v>
      </c>
      <c r="D1525" t="s">
        <v>2070</v>
      </c>
    </row>
    <row r="1526" spans="1:4" x14ac:dyDescent="0.25">
      <c r="A1526" t="s">
        <v>5447</v>
      </c>
      <c r="B1526" t="s">
        <v>4113</v>
      </c>
      <c r="C1526" t="s">
        <v>5448</v>
      </c>
      <c r="D1526" t="s">
        <v>2113</v>
      </c>
    </row>
    <row r="1527" spans="1:4" x14ac:dyDescent="0.25">
      <c r="A1527" t="s">
        <v>5449</v>
      </c>
      <c r="B1527" t="s">
        <v>4113</v>
      </c>
      <c r="C1527" t="s">
        <v>5450</v>
      </c>
      <c r="D1527" t="s">
        <v>2089</v>
      </c>
    </row>
    <row r="1528" spans="1:4" x14ac:dyDescent="0.25">
      <c r="A1528" t="s">
        <v>5451</v>
      </c>
      <c r="B1528" t="s">
        <v>4113</v>
      </c>
      <c r="C1528" t="s">
        <v>5452</v>
      </c>
      <c r="D1528" t="s">
        <v>1816</v>
      </c>
    </row>
    <row r="1529" spans="1:4" x14ac:dyDescent="0.25">
      <c r="A1529" t="s">
        <v>5453</v>
      </c>
      <c r="B1529" t="s">
        <v>4113</v>
      </c>
      <c r="C1529" t="s">
        <v>5454</v>
      </c>
      <c r="D1529" t="s">
        <v>2113</v>
      </c>
    </row>
    <row r="1530" spans="1:4" x14ac:dyDescent="0.25">
      <c r="A1530" t="s">
        <v>5455</v>
      </c>
      <c r="B1530" t="s">
        <v>4113</v>
      </c>
      <c r="C1530" t="s">
        <v>5456</v>
      </c>
      <c r="D1530" t="s">
        <v>2113</v>
      </c>
    </row>
    <row r="1531" spans="1:4" x14ac:dyDescent="0.25">
      <c r="A1531" t="s">
        <v>5457</v>
      </c>
      <c r="B1531" t="s">
        <v>4113</v>
      </c>
      <c r="C1531" t="s">
        <v>5458</v>
      </c>
      <c r="D1531" t="s">
        <v>2113</v>
      </c>
    </row>
    <row r="1532" spans="1:4" x14ac:dyDescent="0.25">
      <c r="A1532" t="s">
        <v>5459</v>
      </c>
      <c r="B1532" t="s">
        <v>5460</v>
      </c>
      <c r="C1532" t="s">
        <v>5461</v>
      </c>
      <c r="D1532" t="s">
        <v>1750</v>
      </c>
    </row>
    <row r="1533" spans="1:4" x14ac:dyDescent="0.25">
      <c r="A1533" t="s">
        <v>5462</v>
      </c>
      <c r="B1533" t="s">
        <v>5460</v>
      </c>
      <c r="C1533" t="s">
        <v>5463</v>
      </c>
      <c r="D1533" t="s">
        <v>1949</v>
      </c>
    </row>
    <row r="1534" spans="1:4" x14ac:dyDescent="0.25">
      <c r="A1534" t="s">
        <v>5464</v>
      </c>
      <c r="B1534" t="s">
        <v>5460</v>
      </c>
      <c r="C1534" t="s">
        <v>5465</v>
      </c>
      <c r="D1534" t="s">
        <v>2018</v>
      </c>
    </row>
    <row r="1535" spans="1:4" x14ac:dyDescent="0.25">
      <c r="A1535" t="s">
        <v>5466</v>
      </c>
      <c r="B1535" t="s">
        <v>5460</v>
      </c>
      <c r="C1535" t="s">
        <v>5467</v>
      </c>
      <c r="D1535" t="s">
        <v>1949</v>
      </c>
    </row>
    <row r="1536" spans="1:4" x14ac:dyDescent="0.25">
      <c r="A1536" t="s">
        <v>5468</v>
      </c>
      <c r="B1536" t="s">
        <v>5460</v>
      </c>
      <c r="C1536" t="s">
        <v>5469</v>
      </c>
      <c r="D1536" t="s">
        <v>1713</v>
      </c>
    </row>
    <row r="1537" spans="1:4" x14ac:dyDescent="0.25">
      <c r="A1537" t="s">
        <v>5470</v>
      </c>
      <c r="B1537" t="s">
        <v>5460</v>
      </c>
      <c r="C1537" t="s">
        <v>5471</v>
      </c>
      <c r="D1537" t="s">
        <v>2008</v>
      </c>
    </row>
    <row r="1538" spans="1:4" x14ac:dyDescent="0.25">
      <c r="A1538" t="s">
        <v>5472</v>
      </c>
      <c r="B1538" t="s">
        <v>5460</v>
      </c>
      <c r="C1538" t="s">
        <v>5473</v>
      </c>
      <c r="D1538" t="s">
        <v>1744</v>
      </c>
    </row>
    <row r="1539" spans="1:4" x14ac:dyDescent="0.25">
      <c r="A1539" t="s">
        <v>5474</v>
      </c>
      <c r="B1539" t="s">
        <v>5460</v>
      </c>
      <c r="C1539" t="s">
        <v>5475</v>
      </c>
      <c r="D1539" t="s">
        <v>1750</v>
      </c>
    </row>
    <row r="1540" spans="1:4" x14ac:dyDescent="0.25">
      <c r="A1540" t="s">
        <v>5476</v>
      </c>
      <c r="B1540" t="s">
        <v>5460</v>
      </c>
      <c r="C1540" t="s">
        <v>5477</v>
      </c>
      <c r="D1540" t="s">
        <v>1713</v>
      </c>
    </row>
    <row r="1541" spans="1:4" x14ac:dyDescent="0.25">
      <c r="A1541" t="s">
        <v>5478</v>
      </c>
      <c r="B1541" t="s">
        <v>5460</v>
      </c>
      <c r="C1541" t="s">
        <v>5479</v>
      </c>
      <c r="D1541" t="s">
        <v>1713</v>
      </c>
    </row>
    <row r="1542" spans="1:4" x14ac:dyDescent="0.25">
      <c r="A1542" t="s">
        <v>5480</v>
      </c>
      <c r="B1542" t="s">
        <v>5460</v>
      </c>
      <c r="C1542" t="s">
        <v>5481</v>
      </c>
      <c r="D1542" t="s">
        <v>1713</v>
      </c>
    </row>
    <row r="1543" spans="1:4" x14ac:dyDescent="0.25">
      <c r="A1543" t="s">
        <v>5482</v>
      </c>
      <c r="B1543" t="s">
        <v>5460</v>
      </c>
      <c r="C1543" t="s">
        <v>5483</v>
      </c>
      <c r="D1543" t="s">
        <v>1750</v>
      </c>
    </row>
    <row r="1544" spans="1:4" x14ac:dyDescent="0.25">
      <c r="A1544" t="s">
        <v>5484</v>
      </c>
      <c r="B1544" t="s">
        <v>5460</v>
      </c>
      <c r="C1544" t="s">
        <v>5485</v>
      </c>
      <c r="D1544" t="s">
        <v>2018</v>
      </c>
    </row>
    <row r="1545" spans="1:4" x14ac:dyDescent="0.25">
      <c r="A1545" t="s">
        <v>5486</v>
      </c>
      <c r="B1545" t="s">
        <v>5460</v>
      </c>
      <c r="C1545" t="s">
        <v>5487</v>
      </c>
      <c r="D1545" t="s">
        <v>2008</v>
      </c>
    </row>
    <row r="1546" spans="1:4" x14ac:dyDescent="0.25">
      <c r="A1546" t="s">
        <v>5488</v>
      </c>
      <c r="B1546" t="s">
        <v>5460</v>
      </c>
      <c r="C1546" t="s">
        <v>5489</v>
      </c>
      <c r="D1546" t="s">
        <v>1744</v>
      </c>
    </row>
    <row r="1547" spans="1:4" x14ac:dyDescent="0.25">
      <c r="A1547" t="s">
        <v>5490</v>
      </c>
      <c r="B1547" t="s">
        <v>5460</v>
      </c>
      <c r="C1547" t="s">
        <v>1663</v>
      </c>
      <c r="D1547" t="s">
        <v>1750</v>
      </c>
    </row>
    <row r="1548" spans="1:4" x14ac:dyDescent="0.25">
      <c r="A1548" t="s">
        <v>5491</v>
      </c>
      <c r="B1548" t="s">
        <v>5460</v>
      </c>
      <c r="C1548" t="s">
        <v>1666</v>
      </c>
      <c r="D1548" t="s">
        <v>5492</v>
      </c>
    </row>
    <row r="1549" spans="1:4" x14ac:dyDescent="0.25">
      <c r="A1549" t="s">
        <v>5493</v>
      </c>
      <c r="B1549" t="s">
        <v>5460</v>
      </c>
      <c r="C1549" t="s">
        <v>5494</v>
      </c>
      <c r="D1549" t="s">
        <v>1713</v>
      </c>
    </row>
    <row r="1550" spans="1:4" x14ac:dyDescent="0.25">
      <c r="A1550" t="s">
        <v>5495</v>
      </c>
      <c r="B1550" t="s">
        <v>5460</v>
      </c>
      <c r="C1550" t="s">
        <v>5496</v>
      </c>
      <c r="D1550" t="s">
        <v>2005</v>
      </c>
    </row>
    <row r="1551" spans="1:4" x14ac:dyDescent="0.25">
      <c r="A1551" t="s">
        <v>5497</v>
      </c>
      <c r="B1551" t="s">
        <v>5460</v>
      </c>
      <c r="C1551" t="s">
        <v>5498</v>
      </c>
      <c r="D1551" t="s">
        <v>1713</v>
      </c>
    </row>
    <row r="1552" spans="1:4" x14ac:dyDescent="0.25">
      <c r="A1552" t="s">
        <v>5499</v>
      </c>
      <c r="B1552" t="s">
        <v>5460</v>
      </c>
      <c r="C1552" t="s">
        <v>5500</v>
      </c>
      <c r="D1552" t="s">
        <v>2008</v>
      </c>
    </row>
    <row r="1553" spans="1:4" x14ac:dyDescent="0.25">
      <c r="A1553" t="s">
        <v>5501</v>
      </c>
      <c r="B1553" t="s">
        <v>5460</v>
      </c>
      <c r="C1553" t="s">
        <v>5502</v>
      </c>
      <c r="D1553" t="s">
        <v>1660</v>
      </c>
    </row>
    <row r="1554" spans="1:4" x14ac:dyDescent="0.25">
      <c r="A1554" t="s">
        <v>5503</v>
      </c>
      <c r="B1554" t="s">
        <v>5460</v>
      </c>
      <c r="C1554" t="s">
        <v>5504</v>
      </c>
      <c r="D1554" t="s">
        <v>1750</v>
      </c>
    </row>
    <row r="1555" spans="1:4" x14ac:dyDescent="0.25">
      <c r="A1555" t="s">
        <v>5505</v>
      </c>
      <c r="B1555" t="s">
        <v>5460</v>
      </c>
      <c r="C1555" t="s">
        <v>5506</v>
      </c>
      <c r="D1555" t="s">
        <v>1750</v>
      </c>
    </row>
    <row r="1556" spans="1:4" x14ac:dyDescent="0.25">
      <c r="A1556" t="s">
        <v>5507</v>
      </c>
      <c r="B1556" t="s">
        <v>5460</v>
      </c>
      <c r="C1556" t="s">
        <v>5508</v>
      </c>
      <c r="D1556" t="s">
        <v>1713</v>
      </c>
    </row>
    <row r="1557" spans="1:4" x14ac:dyDescent="0.25">
      <c r="A1557" t="s">
        <v>5509</v>
      </c>
      <c r="B1557" t="s">
        <v>5460</v>
      </c>
      <c r="C1557" t="s">
        <v>5510</v>
      </c>
      <c r="D1557" t="s">
        <v>5511</v>
      </c>
    </row>
    <row r="1558" spans="1:4" x14ac:dyDescent="0.25">
      <c r="A1558" t="s">
        <v>5512</v>
      </c>
      <c r="B1558" t="s">
        <v>5460</v>
      </c>
      <c r="C1558" t="s">
        <v>5513</v>
      </c>
      <c r="D1558" t="s">
        <v>1713</v>
      </c>
    </row>
    <row r="1559" spans="1:4" x14ac:dyDescent="0.25">
      <c r="A1559" t="s">
        <v>5514</v>
      </c>
      <c r="B1559" t="s">
        <v>5460</v>
      </c>
      <c r="C1559" t="s">
        <v>5513</v>
      </c>
      <c r="D1559" t="s">
        <v>1713</v>
      </c>
    </row>
    <row r="1560" spans="1:4" x14ac:dyDescent="0.25">
      <c r="A1560" t="s">
        <v>5515</v>
      </c>
      <c r="B1560" t="s">
        <v>5460</v>
      </c>
      <c r="C1560" t="s">
        <v>5516</v>
      </c>
      <c r="D1560" t="s">
        <v>1713</v>
      </c>
    </row>
    <row r="1561" spans="1:4" x14ac:dyDescent="0.25">
      <c r="A1561" t="s">
        <v>5517</v>
      </c>
      <c r="B1561" t="s">
        <v>5460</v>
      </c>
      <c r="C1561" t="s">
        <v>5516</v>
      </c>
      <c r="D1561" t="s">
        <v>1713</v>
      </c>
    </row>
    <row r="1562" spans="1:4" x14ac:dyDescent="0.25">
      <c r="A1562" t="s">
        <v>5518</v>
      </c>
      <c r="B1562" t="s">
        <v>5460</v>
      </c>
      <c r="C1562" t="s">
        <v>5516</v>
      </c>
      <c r="D1562" t="s">
        <v>1713</v>
      </c>
    </row>
    <row r="1563" spans="1:4" x14ac:dyDescent="0.25">
      <c r="A1563" t="s">
        <v>5519</v>
      </c>
      <c r="B1563" t="s">
        <v>5460</v>
      </c>
      <c r="C1563" t="s">
        <v>5520</v>
      </c>
      <c r="D1563" t="s">
        <v>1713</v>
      </c>
    </row>
    <row r="1564" spans="1:4" x14ac:dyDescent="0.25">
      <c r="A1564" t="s">
        <v>5521</v>
      </c>
      <c r="B1564" t="s">
        <v>5460</v>
      </c>
      <c r="C1564" t="s">
        <v>1698</v>
      </c>
      <c r="D1564" t="s">
        <v>1698</v>
      </c>
    </row>
    <row r="1565" spans="1:4" x14ac:dyDescent="0.25">
      <c r="A1565" t="s">
        <v>5522</v>
      </c>
      <c r="B1565" t="s">
        <v>5460</v>
      </c>
      <c r="C1565" t="s">
        <v>5523</v>
      </c>
      <c r="D1565" t="s">
        <v>1713</v>
      </c>
    </row>
    <row r="1566" spans="1:4" x14ac:dyDescent="0.25">
      <c r="A1566" t="s">
        <v>5524</v>
      </c>
      <c r="B1566" t="s">
        <v>5460</v>
      </c>
      <c r="C1566" t="s">
        <v>5525</v>
      </c>
      <c r="D1566" t="s">
        <v>1750</v>
      </c>
    </row>
    <row r="1567" spans="1:4" x14ac:dyDescent="0.25">
      <c r="A1567" t="s">
        <v>5526</v>
      </c>
      <c r="B1567" t="s">
        <v>5460</v>
      </c>
      <c r="C1567" t="s">
        <v>5527</v>
      </c>
      <c r="D1567" t="s">
        <v>5492</v>
      </c>
    </row>
    <row r="1568" spans="1:4" x14ac:dyDescent="0.25">
      <c r="A1568" t="s">
        <v>5528</v>
      </c>
      <c r="B1568" t="s">
        <v>5460</v>
      </c>
      <c r="C1568" t="s">
        <v>5529</v>
      </c>
      <c r="D1568" t="s">
        <v>1713</v>
      </c>
    </row>
    <row r="1569" spans="1:4" x14ac:dyDescent="0.25">
      <c r="A1569" t="s">
        <v>5530</v>
      </c>
      <c r="B1569" t="s">
        <v>5460</v>
      </c>
      <c r="C1569" t="s">
        <v>5531</v>
      </c>
      <c r="D1569" t="s">
        <v>1713</v>
      </c>
    </row>
    <row r="1570" spans="1:4" x14ac:dyDescent="0.25">
      <c r="A1570" t="s">
        <v>5532</v>
      </c>
      <c r="B1570" t="s">
        <v>5460</v>
      </c>
      <c r="C1570" t="s">
        <v>5533</v>
      </c>
      <c r="D1570" t="s">
        <v>1713</v>
      </c>
    </row>
    <row r="1571" spans="1:4" x14ac:dyDescent="0.25">
      <c r="A1571" t="s">
        <v>5534</v>
      </c>
      <c r="B1571" t="s">
        <v>5460</v>
      </c>
      <c r="C1571" t="s">
        <v>5535</v>
      </c>
      <c r="D1571" t="s">
        <v>1685</v>
      </c>
    </row>
    <row r="1572" spans="1:4" x14ac:dyDescent="0.25">
      <c r="A1572" t="s">
        <v>5536</v>
      </c>
      <c r="B1572" t="s">
        <v>5460</v>
      </c>
      <c r="C1572" t="s">
        <v>5537</v>
      </c>
      <c r="D1572" t="s">
        <v>1750</v>
      </c>
    </row>
    <row r="1573" spans="1:4" x14ac:dyDescent="0.25">
      <c r="A1573" t="s">
        <v>5538</v>
      </c>
      <c r="B1573" t="s">
        <v>5460</v>
      </c>
      <c r="C1573" t="s">
        <v>5539</v>
      </c>
      <c r="D1573" t="s">
        <v>1660</v>
      </c>
    </row>
    <row r="1574" spans="1:4" x14ac:dyDescent="0.25">
      <c r="A1574" t="s">
        <v>5540</v>
      </c>
      <c r="B1574" t="s">
        <v>5460</v>
      </c>
      <c r="C1574" t="s">
        <v>5539</v>
      </c>
      <c r="D1574" t="s">
        <v>1660</v>
      </c>
    </row>
    <row r="1575" spans="1:4" x14ac:dyDescent="0.25">
      <c r="A1575" t="s">
        <v>5541</v>
      </c>
      <c r="B1575" t="s">
        <v>5460</v>
      </c>
      <c r="C1575" t="s">
        <v>5542</v>
      </c>
      <c r="D1575" t="s">
        <v>2008</v>
      </c>
    </row>
    <row r="1576" spans="1:4" x14ac:dyDescent="0.25">
      <c r="A1576" t="s">
        <v>5543</v>
      </c>
      <c r="B1576" t="s">
        <v>5460</v>
      </c>
      <c r="C1576" t="s">
        <v>5544</v>
      </c>
      <c r="D1576" t="s">
        <v>1750</v>
      </c>
    </row>
    <row r="1577" spans="1:4" x14ac:dyDescent="0.25">
      <c r="A1577" t="s">
        <v>5545</v>
      </c>
      <c r="B1577" t="s">
        <v>5460</v>
      </c>
      <c r="C1577" t="s">
        <v>5546</v>
      </c>
      <c r="D1577" t="s">
        <v>1949</v>
      </c>
    </row>
    <row r="1578" spans="1:4" x14ac:dyDescent="0.25">
      <c r="A1578" t="s">
        <v>5547</v>
      </c>
      <c r="B1578" t="s">
        <v>5460</v>
      </c>
      <c r="C1578" t="s">
        <v>5548</v>
      </c>
      <c r="D1578" t="s">
        <v>1713</v>
      </c>
    </row>
    <row r="1579" spans="1:4" x14ac:dyDescent="0.25">
      <c r="A1579" t="s">
        <v>5549</v>
      </c>
      <c r="B1579" t="s">
        <v>5460</v>
      </c>
      <c r="C1579" t="s">
        <v>5550</v>
      </c>
      <c r="D1579" t="s">
        <v>1713</v>
      </c>
    </row>
    <row r="1580" spans="1:4" x14ac:dyDescent="0.25">
      <c r="A1580" t="s">
        <v>5551</v>
      </c>
      <c r="B1580" t="s">
        <v>5460</v>
      </c>
      <c r="C1580" t="s">
        <v>5550</v>
      </c>
      <c r="D1580" t="s">
        <v>1713</v>
      </c>
    </row>
    <row r="1581" spans="1:4" x14ac:dyDescent="0.25">
      <c r="A1581" t="s">
        <v>5552</v>
      </c>
      <c r="B1581" t="s">
        <v>5460</v>
      </c>
      <c r="C1581" t="s">
        <v>5553</v>
      </c>
      <c r="D1581" t="s">
        <v>1713</v>
      </c>
    </row>
    <row r="1582" spans="1:4" x14ac:dyDescent="0.25">
      <c r="A1582" t="s">
        <v>5554</v>
      </c>
      <c r="B1582" t="s">
        <v>5460</v>
      </c>
      <c r="C1582" t="s">
        <v>5555</v>
      </c>
      <c r="D1582" t="s">
        <v>1713</v>
      </c>
    </row>
    <row r="1583" spans="1:4" x14ac:dyDescent="0.25">
      <c r="A1583" t="s">
        <v>5556</v>
      </c>
      <c r="B1583" t="s">
        <v>5460</v>
      </c>
      <c r="C1583" t="s">
        <v>5557</v>
      </c>
      <c r="D1583" t="s">
        <v>1949</v>
      </c>
    </row>
    <row r="1584" spans="1:4" x14ac:dyDescent="0.25">
      <c r="A1584" t="s">
        <v>5558</v>
      </c>
      <c r="B1584" t="s">
        <v>5460</v>
      </c>
      <c r="C1584" t="s">
        <v>5559</v>
      </c>
      <c r="D1584" t="s">
        <v>5560</v>
      </c>
    </row>
    <row r="1585" spans="1:4" x14ac:dyDescent="0.25">
      <c r="A1585" t="s">
        <v>5561</v>
      </c>
      <c r="B1585" t="s">
        <v>5460</v>
      </c>
      <c r="C1585" t="s">
        <v>5562</v>
      </c>
      <c r="D1585" t="s">
        <v>1713</v>
      </c>
    </row>
    <row r="1586" spans="1:4" x14ac:dyDescent="0.25">
      <c r="A1586" t="s">
        <v>5563</v>
      </c>
      <c r="B1586" t="s">
        <v>5460</v>
      </c>
      <c r="C1586" t="s">
        <v>5564</v>
      </c>
      <c r="D1586" t="s">
        <v>1750</v>
      </c>
    </row>
    <row r="1587" spans="1:4" x14ac:dyDescent="0.25">
      <c r="A1587" t="s">
        <v>5565</v>
      </c>
      <c r="B1587" t="s">
        <v>5460</v>
      </c>
      <c r="C1587" t="s">
        <v>5566</v>
      </c>
      <c r="D1587" t="s">
        <v>1660</v>
      </c>
    </row>
    <row r="1588" spans="1:4" x14ac:dyDescent="0.25">
      <c r="A1588" t="s">
        <v>5567</v>
      </c>
      <c r="B1588" t="s">
        <v>5460</v>
      </c>
      <c r="C1588" t="s">
        <v>5568</v>
      </c>
      <c r="D1588" t="s">
        <v>1750</v>
      </c>
    </row>
    <row r="1589" spans="1:4" x14ac:dyDescent="0.25">
      <c r="A1589" t="s">
        <v>5569</v>
      </c>
      <c r="B1589" t="s">
        <v>5460</v>
      </c>
      <c r="C1589" t="s">
        <v>5570</v>
      </c>
      <c r="D1589" t="s">
        <v>5571</v>
      </c>
    </row>
    <row r="1590" spans="1:4" x14ac:dyDescent="0.25">
      <c r="A1590" t="s">
        <v>5572</v>
      </c>
      <c r="B1590" t="s">
        <v>5460</v>
      </c>
      <c r="C1590" t="s">
        <v>5573</v>
      </c>
      <c r="D1590" t="s">
        <v>1736</v>
      </c>
    </row>
    <row r="1591" spans="1:4" x14ac:dyDescent="0.25">
      <c r="A1591" t="s">
        <v>5574</v>
      </c>
      <c r="B1591" t="s">
        <v>5460</v>
      </c>
      <c r="C1591" t="s">
        <v>5575</v>
      </c>
      <c r="D1591" t="s">
        <v>2018</v>
      </c>
    </row>
    <row r="1592" spans="1:4" x14ac:dyDescent="0.25">
      <c r="A1592" t="s">
        <v>5576</v>
      </c>
      <c r="B1592" t="s">
        <v>5460</v>
      </c>
      <c r="C1592" t="s">
        <v>5577</v>
      </c>
      <c r="D1592" t="s">
        <v>2008</v>
      </c>
    </row>
    <row r="1593" spans="1:4" x14ac:dyDescent="0.25">
      <c r="A1593" t="s">
        <v>5578</v>
      </c>
      <c r="B1593" t="s">
        <v>5460</v>
      </c>
      <c r="C1593" t="s">
        <v>5579</v>
      </c>
      <c r="D1593" t="s">
        <v>1949</v>
      </c>
    </row>
    <row r="1594" spans="1:4" x14ac:dyDescent="0.25">
      <c r="A1594" t="s">
        <v>5580</v>
      </c>
      <c r="B1594" t="s">
        <v>5460</v>
      </c>
      <c r="C1594" t="s">
        <v>5581</v>
      </c>
      <c r="D1594" t="s">
        <v>2008</v>
      </c>
    </row>
    <row r="1595" spans="1:4" x14ac:dyDescent="0.25">
      <c r="A1595" t="s">
        <v>5582</v>
      </c>
      <c r="B1595" t="s">
        <v>5460</v>
      </c>
      <c r="C1595" t="s">
        <v>5583</v>
      </c>
      <c r="D1595" t="s">
        <v>1949</v>
      </c>
    </row>
    <row r="1596" spans="1:4" x14ac:dyDescent="0.25">
      <c r="A1596" t="s">
        <v>5584</v>
      </c>
      <c r="B1596" t="s">
        <v>5460</v>
      </c>
      <c r="C1596" t="s">
        <v>5585</v>
      </c>
      <c r="D1596" t="s">
        <v>1949</v>
      </c>
    </row>
    <row r="1597" spans="1:4" x14ac:dyDescent="0.25">
      <c r="A1597" t="s">
        <v>5586</v>
      </c>
      <c r="B1597" t="s">
        <v>5460</v>
      </c>
      <c r="C1597" t="s">
        <v>5587</v>
      </c>
      <c r="D1597" t="s">
        <v>1949</v>
      </c>
    </row>
    <row r="1598" spans="1:4" x14ac:dyDescent="0.25">
      <c r="A1598" t="s">
        <v>5588</v>
      </c>
      <c r="B1598" t="s">
        <v>5460</v>
      </c>
      <c r="C1598" t="s">
        <v>5589</v>
      </c>
      <c r="D1598" t="s">
        <v>1949</v>
      </c>
    </row>
    <row r="1599" spans="1:4" x14ac:dyDescent="0.25">
      <c r="A1599" t="s">
        <v>5590</v>
      </c>
      <c r="B1599" t="s">
        <v>5460</v>
      </c>
      <c r="C1599" t="s">
        <v>5591</v>
      </c>
      <c r="D1599" t="s">
        <v>1949</v>
      </c>
    </row>
    <row r="1600" spans="1:4" x14ac:dyDescent="0.25">
      <c r="A1600" t="s">
        <v>5592</v>
      </c>
      <c r="B1600" t="s">
        <v>5460</v>
      </c>
      <c r="C1600" t="s">
        <v>5593</v>
      </c>
      <c r="D1600" t="s">
        <v>2005</v>
      </c>
    </row>
    <row r="1601" spans="1:4" x14ac:dyDescent="0.25">
      <c r="A1601" t="s">
        <v>5594</v>
      </c>
      <c r="B1601" t="s">
        <v>5460</v>
      </c>
      <c r="C1601" t="s">
        <v>5595</v>
      </c>
      <c r="D1601" t="s">
        <v>1949</v>
      </c>
    </row>
    <row r="1602" spans="1:4" x14ac:dyDescent="0.25">
      <c r="A1602" t="s">
        <v>5596</v>
      </c>
      <c r="B1602" t="s">
        <v>5460</v>
      </c>
      <c r="C1602" t="s">
        <v>5597</v>
      </c>
      <c r="D1602" t="s">
        <v>1660</v>
      </c>
    </row>
    <row r="1603" spans="1:4" x14ac:dyDescent="0.25">
      <c r="A1603" t="s">
        <v>5598</v>
      </c>
      <c r="B1603" t="s">
        <v>5460</v>
      </c>
      <c r="C1603" t="s">
        <v>5599</v>
      </c>
      <c r="D1603" t="s">
        <v>1660</v>
      </c>
    </row>
    <row r="1604" spans="1:4" x14ac:dyDescent="0.25">
      <c r="A1604" t="s">
        <v>5600</v>
      </c>
      <c r="B1604" t="s">
        <v>5460</v>
      </c>
      <c r="C1604" t="s">
        <v>5601</v>
      </c>
      <c r="D1604" t="s">
        <v>1750</v>
      </c>
    </row>
    <row r="1605" spans="1:4" x14ac:dyDescent="0.25">
      <c r="A1605" t="s">
        <v>5602</v>
      </c>
      <c r="B1605" t="s">
        <v>5460</v>
      </c>
      <c r="C1605" t="s">
        <v>5603</v>
      </c>
      <c r="D1605" t="s">
        <v>1713</v>
      </c>
    </row>
    <row r="1606" spans="1:4" x14ac:dyDescent="0.25">
      <c r="A1606" t="s">
        <v>5604</v>
      </c>
      <c r="B1606" t="s">
        <v>5460</v>
      </c>
      <c r="C1606" t="s">
        <v>5605</v>
      </c>
      <c r="D1606" t="s">
        <v>1949</v>
      </c>
    </row>
    <row r="1607" spans="1:4" x14ac:dyDescent="0.25">
      <c r="A1607" t="s">
        <v>5606</v>
      </c>
      <c r="B1607" t="s">
        <v>5460</v>
      </c>
      <c r="C1607" t="s">
        <v>5607</v>
      </c>
      <c r="D1607" t="s">
        <v>1713</v>
      </c>
    </row>
    <row r="1608" spans="1:4" x14ac:dyDescent="0.25">
      <c r="A1608" t="s">
        <v>5608</v>
      </c>
      <c r="B1608" t="s">
        <v>5460</v>
      </c>
      <c r="C1608" t="s">
        <v>5609</v>
      </c>
      <c r="D1608" t="s">
        <v>1750</v>
      </c>
    </row>
    <row r="1609" spans="1:4" x14ac:dyDescent="0.25">
      <c r="A1609" t="s">
        <v>5610</v>
      </c>
      <c r="B1609" t="s">
        <v>5460</v>
      </c>
      <c r="C1609" t="s">
        <v>5611</v>
      </c>
      <c r="D1609" t="s">
        <v>1713</v>
      </c>
    </row>
    <row r="1610" spans="1:4" x14ac:dyDescent="0.25">
      <c r="A1610" t="s">
        <v>5612</v>
      </c>
      <c r="B1610" t="s">
        <v>5460</v>
      </c>
      <c r="C1610" t="s">
        <v>5613</v>
      </c>
      <c r="D1610" t="s">
        <v>2018</v>
      </c>
    </row>
    <row r="1611" spans="1:4" x14ac:dyDescent="0.25">
      <c r="A1611" t="s">
        <v>5614</v>
      </c>
      <c r="B1611" t="s">
        <v>5460</v>
      </c>
      <c r="C1611" t="s">
        <v>5615</v>
      </c>
      <c r="D1611" t="s">
        <v>1949</v>
      </c>
    </row>
    <row r="1612" spans="1:4" x14ac:dyDescent="0.25">
      <c r="A1612" t="s">
        <v>5616</v>
      </c>
      <c r="B1612" t="s">
        <v>5460</v>
      </c>
      <c r="C1612" t="s">
        <v>5617</v>
      </c>
      <c r="D1612" t="s">
        <v>5492</v>
      </c>
    </row>
    <row r="1613" spans="1:4" x14ac:dyDescent="0.25">
      <c r="A1613" t="s">
        <v>5618</v>
      </c>
      <c r="B1613" t="s">
        <v>5460</v>
      </c>
      <c r="C1613" t="s">
        <v>5619</v>
      </c>
      <c r="D1613" t="s">
        <v>1713</v>
      </c>
    </row>
    <row r="1614" spans="1:4" x14ac:dyDescent="0.25">
      <c r="A1614" t="s">
        <v>5620</v>
      </c>
      <c r="B1614" t="s">
        <v>5460</v>
      </c>
      <c r="C1614" t="s">
        <v>5619</v>
      </c>
      <c r="D1614" t="s">
        <v>1713</v>
      </c>
    </row>
    <row r="1615" spans="1:4" x14ac:dyDescent="0.25">
      <c r="A1615" t="s">
        <v>5621</v>
      </c>
      <c r="B1615" t="s">
        <v>5460</v>
      </c>
      <c r="C1615" t="s">
        <v>5622</v>
      </c>
      <c r="D1615" t="s">
        <v>1713</v>
      </c>
    </row>
    <row r="1616" spans="1:4" x14ac:dyDescent="0.25">
      <c r="A1616" t="s">
        <v>5623</v>
      </c>
      <c r="B1616" t="s">
        <v>5460</v>
      </c>
      <c r="C1616" t="s">
        <v>5624</v>
      </c>
      <c r="D1616" t="s">
        <v>1949</v>
      </c>
    </row>
    <row r="1617" spans="1:4" x14ac:dyDescent="0.25">
      <c r="A1617" t="s">
        <v>5625</v>
      </c>
      <c r="B1617" t="s">
        <v>5460</v>
      </c>
      <c r="C1617" t="s">
        <v>5626</v>
      </c>
      <c r="D1617" t="s">
        <v>1744</v>
      </c>
    </row>
    <row r="1618" spans="1:4" x14ac:dyDescent="0.25">
      <c r="A1618" t="s">
        <v>5627</v>
      </c>
      <c r="B1618" t="s">
        <v>5460</v>
      </c>
      <c r="C1618" t="s">
        <v>5628</v>
      </c>
      <c r="D1618" t="s">
        <v>1660</v>
      </c>
    </row>
    <row r="1619" spans="1:4" x14ac:dyDescent="0.25">
      <c r="A1619" t="s">
        <v>5629</v>
      </c>
      <c r="B1619" t="s">
        <v>5460</v>
      </c>
      <c r="C1619" t="s">
        <v>5630</v>
      </c>
      <c r="D1619" t="s">
        <v>1660</v>
      </c>
    </row>
    <row r="1620" spans="1:4" x14ac:dyDescent="0.25">
      <c r="A1620" t="s">
        <v>5631</v>
      </c>
      <c r="B1620" t="s">
        <v>5460</v>
      </c>
      <c r="C1620" t="s">
        <v>5632</v>
      </c>
      <c r="D1620" t="s">
        <v>1750</v>
      </c>
    </row>
    <row r="1621" spans="1:4" x14ac:dyDescent="0.25">
      <c r="A1621" t="s">
        <v>5633</v>
      </c>
      <c r="B1621" t="s">
        <v>5460</v>
      </c>
      <c r="C1621" t="s">
        <v>5634</v>
      </c>
      <c r="D1621" t="s">
        <v>1713</v>
      </c>
    </row>
    <row r="1622" spans="1:4" x14ac:dyDescent="0.25">
      <c r="A1622" t="s">
        <v>5635</v>
      </c>
      <c r="B1622" t="s">
        <v>5460</v>
      </c>
      <c r="C1622" t="s">
        <v>5636</v>
      </c>
      <c r="D1622" t="s">
        <v>1660</v>
      </c>
    </row>
    <row r="1623" spans="1:4" x14ac:dyDescent="0.25">
      <c r="A1623" t="s">
        <v>5637</v>
      </c>
      <c r="B1623" t="s">
        <v>5460</v>
      </c>
      <c r="C1623" t="s">
        <v>5638</v>
      </c>
      <c r="D1623" t="s">
        <v>5639</v>
      </c>
    </row>
    <row r="1624" spans="1:4" x14ac:dyDescent="0.25">
      <c r="A1624" t="s">
        <v>5640</v>
      </c>
      <c r="B1624" t="s">
        <v>5460</v>
      </c>
      <c r="C1624" t="s">
        <v>5641</v>
      </c>
      <c r="D1624" t="s">
        <v>1713</v>
      </c>
    </row>
    <row r="1625" spans="1:4" x14ac:dyDescent="0.25">
      <c r="A1625" t="s">
        <v>5642</v>
      </c>
      <c r="B1625" t="s">
        <v>5460</v>
      </c>
      <c r="C1625" t="s">
        <v>5643</v>
      </c>
      <c r="D1625" t="s">
        <v>1713</v>
      </c>
    </row>
    <row r="1626" spans="1:4" x14ac:dyDescent="0.25">
      <c r="A1626" t="s">
        <v>5644</v>
      </c>
      <c r="B1626" t="s">
        <v>5460</v>
      </c>
      <c r="C1626" t="s">
        <v>5645</v>
      </c>
      <c r="D1626" t="s">
        <v>1713</v>
      </c>
    </row>
    <row r="1627" spans="1:4" x14ac:dyDescent="0.25">
      <c r="A1627" t="s">
        <v>5646</v>
      </c>
      <c r="B1627" t="s">
        <v>5460</v>
      </c>
      <c r="C1627" t="s">
        <v>5647</v>
      </c>
      <c r="D1627" t="s">
        <v>1660</v>
      </c>
    </row>
    <row r="1628" spans="1:4" x14ac:dyDescent="0.25">
      <c r="A1628" t="s">
        <v>5648</v>
      </c>
      <c r="B1628" t="s">
        <v>5460</v>
      </c>
      <c r="C1628" t="s">
        <v>5649</v>
      </c>
      <c r="D1628" t="s">
        <v>1831</v>
      </c>
    </row>
    <row r="1629" spans="1:4" x14ac:dyDescent="0.25">
      <c r="A1629" t="s">
        <v>5650</v>
      </c>
      <c r="B1629" t="s">
        <v>5460</v>
      </c>
      <c r="C1629" t="s">
        <v>5651</v>
      </c>
      <c r="D1629" t="s">
        <v>1713</v>
      </c>
    </row>
    <row r="1630" spans="1:4" x14ac:dyDescent="0.25">
      <c r="A1630" t="s">
        <v>5652</v>
      </c>
      <c r="B1630" t="s">
        <v>5460</v>
      </c>
      <c r="C1630" t="s">
        <v>5653</v>
      </c>
      <c r="D1630" t="s">
        <v>1805</v>
      </c>
    </row>
    <row r="1631" spans="1:4" x14ac:dyDescent="0.25">
      <c r="A1631" t="s">
        <v>5654</v>
      </c>
      <c r="B1631" t="s">
        <v>5460</v>
      </c>
      <c r="C1631" t="s">
        <v>5655</v>
      </c>
      <c r="D1631" t="s">
        <v>1736</v>
      </c>
    </row>
    <row r="1632" spans="1:4" x14ac:dyDescent="0.25">
      <c r="A1632" t="s">
        <v>5656</v>
      </c>
      <c r="B1632" t="s">
        <v>5460</v>
      </c>
      <c r="C1632" t="s">
        <v>5657</v>
      </c>
      <c r="D1632" t="s">
        <v>5511</v>
      </c>
    </row>
    <row r="1633" spans="1:4" x14ac:dyDescent="0.25">
      <c r="A1633" t="s">
        <v>5658</v>
      </c>
      <c r="B1633" t="s">
        <v>5460</v>
      </c>
      <c r="C1633" t="s">
        <v>5659</v>
      </c>
      <c r="D1633" t="s">
        <v>1949</v>
      </c>
    </row>
    <row r="1634" spans="1:4" x14ac:dyDescent="0.25">
      <c r="A1634" t="s">
        <v>5660</v>
      </c>
      <c r="B1634" t="s">
        <v>5460</v>
      </c>
      <c r="C1634" t="s">
        <v>5661</v>
      </c>
      <c r="D1634" t="s">
        <v>1750</v>
      </c>
    </row>
    <row r="1635" spans="1:4" x14ac:dyDescent="0.25">
      <c r="A1635" t="s">
        <v>5662</v>
      </c>
      <c r="B1635" t="s">
        <v>5460</v>
      </c>
      <c r="C1635" t="s">
        <v>5663</v>
      </c>
      <c r="D1635" t="s">
        <v>1787</v>
      </c>
    </row>
    <row r="1636" spans="1:4" x14ac:dyDescent="0.25">
      <c r="A1636" t="s">
        <v>5664</v>
      </c>
      <c r="B1636" t="s">
        <v>5460</v>
      </c>
      <c r="C1636" t="s">
        <v>5665</v>
      </c>
      <c r="D1636" t="s">
        <v>1949</v>
      </c>
    </row>
    <row r="1637" spans="1:4" x14ac:dyDescent="0.25">
      <c r="A1637" t="s">
        <v>5666</v>
      </c>
      <c r="B1637" t="s">
        <v>5460</v>
      </c>
      <c r="C1637" t="s">
        <v>5667</v>
      </c>
      <c r="D1637" t="s">
        <v>1949</v>
      </c>
    </row>
    <row r="1638" spans="1:4" x14ac:dyDescent="0.25">
      <c r="A1638" t="s">
        <v>5668</v>
      </c>
      <c r="B1638" t="s">
        <v>5460</v>
      </c>
      <c r="C1638" t="s">
        <v>5669</v>
      </c>
      <c r="D1638" t="s">
        <v>1949</v>
      </c>
    </row>
    <row r="1639" spans="1:4" x14ac:dyDescent="0.25">
      <c r="A1639" t="s">
        <v>5670</v>
      </c>
      <c r="B1639" t="s">
        <v>5460</v>
      </c>
      <c r="C1639" t="s">
        <v>5671</v>
      </c>
      <c r="D1639" t="s">
        <v>2018</v>
      </c>
    </row>
    <row r="1640" spans="1:4" x14ac:dyDescent="0.25">
      <c r="A1640" t="s">
        <v>5672</v>
      </c>
      <c r="B1640" t="s">
        <v>5460</v>
      </c>
      <c r="C1640" t="s">
        <v>5673</v>
      </c>
      <c r="D1640" t="s">
        <v>1750</v>
      </c>
    </row>
    <row r="1641" spans="1:4" x14ac:dyDescent="0.25">
      <c r="A1641" t="s">
        <v>5674</v>
      </c>
      <c r="B1641" t="s">
        <v>5460</v>
      </c>
      <c r="C1641" t="s">
        <v>5675</v>
      </c>
      <c r="D1641" t="s">
        <v>1660</v>
      </c>
    </row>
    <row r="1642" spans="1:4" x14ac:dyDescent="0.25">
      <c r="A1642" t="s">
        <v>5676</v>
      </c>
      <c r="B1642" t="s">
        <v>5460</v>
      </c>
      <c r="C1642" t="s">
        <v>5677</v>
      </c>
      <c r="D1642" t="s">
        <v>1713</v>
      </c>
    </row>
    <row r="1643" spans="1:4" x14ac:dyDescent="0.25">
      <c r="A1643" t="s">
        <v>5678</v>
      </c>
      <c r="B1643" t="s">
        <v>5460</v>
      </c>
      <c r="C1643" t="s">
        <v>5679</v>
      </c>
      <c r="D1643" t="s">
        <v>1713</v>
      </c>
    </row>
    <row r="1644" spans="1:4" x14ac:dyDescent="0.25">
      <c r="A1644" t="s">
        <v>5680</v>
      </c>
      <c r="B1644" t="s">
        <v>5460</v>
      </c>
      <c r="C1644" t="s">
        <v>5681</v>
      </c>
      <c r="D1644" t="s">
        <v>1744</v>
      </c>
    </row>
    <row r="1645" spans="1:4" x14ac:dyDescent="0.25">
      <c r="A1645" t="s">
        <v>5682</v>
      </c>
      <c r="B1645" t="s">
        <v>5460</v>
      </c>
      <c r="C1645" t="s">
        <v>5683</v>
      </c>
      <c r="D1645" t="s">
        <v>2008</v>
      </c>
    </row>
    <row r="1646" spans="1:4" x14ac:dyDescent="0.25">
      <c r="A1646" t="s">
        <v>5684</v>
      </c>
      <c r="B1646" t="s">
        <v>5460</v>
      </c>
      <c r="C1646" t="s">
        <v>5685</v>
      </c>
      <c r="D1646" t="s">
        <v>1713</v>
      </c>
    </row>
    <row r="1647" spans="1:4" x14ac:dyDescent="0.25">
      <c r="A1647" t="s">
        <v>5686</v>
      </c>
      <c r="B1647" t="s">
        <v>5460</v>
      </c>
      <c r="C1647" t="s">
        <v>5687</v>
      </c>
      <c r="D1647" t="s">
        <v>1713</v>
      </c>
    </row>
    <row r="1648" spans="1:4" x14ac:dyDescent="0.25">
      <c r="A1648" t="s">
        <v>5688</v>
      </c>
      <c r="B1648" t="s">
        <v>5460</v>
      </c>
      <c r="C1648" t="s">
        <v>5689</v>
      </c>
      <c r="D1648" t="s">
        <v>1713</v>
      </c>
    </row>
    <row r="1649" spans="1:4" x14ac:dyDescent="0.25">
      <c r="A1649" t="s">
        <v>5690</v>
      </c>
      <c r="B1649" t="s">
        <v>5460</v>
      </c>
      <c r="C1649" t="s">
        <v>5691</v>
      </c>
      <c r="D1649" t="s">
        <v>1660</v>
      </c>
    </row>
    <row r="1650" spans="1:4" x14ac:dyDescent="0.25">
      <c r="A1650" t="s">
        <v>5692</v>
      </c>
      <c r="B1650" t="s">
        <v>5460</v>
      </c>
      <c r="C1650" t="s">
        <v>5693</v>
      </c>
      <c r="D1650" t="s">
        <v>2008</v>
      </c>
    </row>
    <row r="1651" spans="1:4" x14ac:dyDescent="0.25">
      <c r="A1651" t="s">
        <v>5694</v>
      </c>
      <c r="B1651" t="s">
        <v>5460</v>
      </c>
      <c r="C1651" t="s">
        <v>5695</v>
      </c>
      <c r="D1651" t="s">
        <v>1713</v>
      </c>
    </row>
    <row r="1652" spans="1:4" x14ac:dyDescent="0.25">
      <c r="A1652" t="s">
        <v>5696</v>
      </c>
      <c r="B1652" t="s">
        <v>5460</v>
      </c>
      <c r="C1652" t="s">
        <v>5697</v>
      </c>
      <c r="D1652" t="s">
        <v>1868</v>
      </c>
    </row>
    <row r="1653" spans="1:4" x14ac:dyDescent="0.25">
      <c r="A1653" t="s">
        <v>5698</v>
      </c>
      <c r="B1653" t="s">
        <v>5460</v>
      </c>
      <c r="C1653" t="s">
        <v>5699</v>
      </c>
      <c r="D1653" t="s">
        <v>1837</v>
      </c>
    </row>
    <row r="1654" spans="1:4" x14ac:dyDescent="0.25">
      <c r="A1654" t="s">
        <v>5700</v>
      </c>
      <c r="B1654" t="s">
        <v>5460</v>
      </c>
      <c r="C1654" t="s">
        <v>5701</v>
      </c>
      <c r="D1654" t="s">
        <v>1750</v>
      </c>
    </row>
    <row r="1655" spans="1:4" x14ac:dyDescent="0.25">
      <c r="A1655" t="s">
        <v>5702</v>
      </c>
      <c r="B1655" t="s">
        <v>5460</v>
      </c>
      <c r="C1655" t="s">
        <v>5703</v>
      </c>
      <c r="D1655" t="s">
        <v>1949</v>
      </c>
    </row>
    <row r="1656" spans="1:4" x14ac:dyDescent="0.25">
      <c r="A1656" t="s">
        <v>5704</v>
      </c>
      <c r="B1656" t="s">
        <v>5460</v>
      </c>
      <c r="C1656" t="s">
        <v>5705</v>
      </c>
      <c r="D1656" t="s">
        <v>1660</v>
      </c>
    </row>
    <row r="1657" spans="1:4" x14ac:dyDescent="0.25">
      <c r="A1657" t="s">
        <v>5706</v>
      </c>
      <c r="B1657" t="s">
        <v>5460</v>
      </c>
      <c r="C1657" t="s">
        <v>5707</v>
      </c>
      <c r="D1657" t="s">
        <v>1784</v>
      </c>
    </row>
    <row r="1658" spans="1:4" x14ac:dyDescent="0.25">
      <c r="A1658" t="s">
        <v>5708</v>
      </c>
      <c r="B1658" t="s">
        <v>5460</v>
      </c>
      <c r="C1658" t="s">
        <v>5709</v>
      </c>
      <c r="D1658" t="s">
        <v>1949</v>
      </c>
    </row>
    <row r="1659" spans="1:4" x14ac:dyDescent="0.25">
      <c r="A1659" t="s">
        <v>5710</v>
      </c>
      <c r="B1659" t="s">
        <v>5460</v>
      </c>
      <c r="C1659" t="s">
        <v>5711</v>
      </c>
      <c r="D1659" t="s">
        <v>1750</v>
      </c>
    </row>
    <row r="1660" spans="1:4" x14ac:dyDescent="0.25">
      <c r="A1660" t="s">
        <v>5712</v>
      </c>
      <c r="B1660" t="s">
        <v>5460</v>
      </c>
      <c r="C1660" t="s">
        <v>5713</v>
      </c>
      <c r="D1660" t="s">
        <v>2008</v>
      </c>
    </row>
    <row r="1661" spans="1:4" x14ac:dyDescent="0.25">
      <c r="A1661" t="s">
        <v>5714</v>
      </c>
      <c r="B1661" t="s">
        <v>5460</v>
      </c>
      <c r="C1661" t="s">
        <v>5715</v>
      </c>
      <c r="D1661" t="s">
        <v>1713</v>
      </c>
    </row>
    <row r="1662" spans="1:4" x14ac:dyDescent="0.25">
      <c r="A1662" t="s">
        <v>5716</v>
      </c>
      <c r="B1662" t="s">
        <v>5460</v>
      </c>
      <c r="C1662" t="s">
        <v>5717</v>
      </c>
      <c r="D1662" t="s">
        <v>1713</v>
      </c>
    </row>
    <row r="1663" spans="1:4" x14ac:dyDescent="0.25">
      <c r="A1663" t="s">
        <v>5718</v>
      </c>
      <c r="B1663" t="s">
        <v>5460</v>
      </c>
      <c r="C1663" t="s">
        <v>5719</v>
      </c>
      <c r="D1663" t="s">
        <v>1949</v>
      </c>
    </row>
    <row r="1664" spans="1:4" x14ac:dyDescent="0.25">
      <c r="A1664" t="s">
        <v>5720</v>
      </c>
      <c r="B1664" t="s">
        <v>5460</v>
      </c>
      <c r="C1664" t="s">
        <v>5721</v>
      </c>
      <c r="D1664" t="s">
        <v>1949</v>
      </c>
    </row>
    <row r="1665" spans="1:4" x14ac:dyDescent="0.25">
      <c r="A1665" t="s">
        <v>5722</v>
      </c>
      <c r="B1665" t="s">
        <v>5460</v>
      </c>
      <c r="C1665" t="s">
        <v>5723</v>
      </c>
      <c r="D1665" t="s">
        <v>1713</v>
      </c>
    </row>
    <row r="1666" spans="1:4" x14ac:dyDescent="0.25">
      <c r="A1666" t="s">
        <v>5724</v>
      </c>
      <c r="B1666" t="s">
        <v>5460</v>
      </c>
      <c r="C1666" t="s">
        <v>5725</v>
      </c>
      <c r="D1666" t="s">
        <v>1713</v>
      </c>
    </row>
    <row r="1667" spans="1:4" x14ac:dyDescent="0.25">
      <c r="A1667" t="s">
        <v>5726</v>
      </c>
      <c r="B1667" t="s">
        <v>5460</v>
      </c>
      <c r="C1667" t="s">
        <v>5727</v>
      </c>
      <c r="D1667" t="s">
        <v>1713</v>
      </c>
    </row>
    <row r="1668" spans="1:4" x14ac:dyDescent="0.25">
      <c r="A1668" t="s">
        <v>5728</v>
      </c>
      <c r="B1668" t="s">
        <v>5460</v>
      </c>
      <c r="C1668" t="s">
        <v>5729</v>
      </c>
      <c r="D1668" t="s">
        <v>1750</v>
      </c>
    </row>
    <row r="1669" spans="1:4" x14ac:dyDescent="0.25">
      <c r="A1669" t="s">
        <v>5730</v>
      </c>
      <c r="B1669" t="s">
        <v>5460</v>
      </c>
      <c r="C1669" t="s">
        <v>5731</v>
      </c>
      <c r="D1669" t="s">
        <v>1660</v>
      </c>
    </row>
    <row r="1670" spans="1:4" x14ac:dyDescent="0.25">
      <c r="A1670" t="s">
        <v>1930</v>
      </c>
      <c r="B1670" t="s">
        <v>5460</v>
      </c>
      <c r="C1670" t="s">
        <v>5732</v>
      </c>
      <c r="D1670" t="s">
        <v>1981</v>
      </c>
    </row>
    <row r="1671" spans="1:4" x14ac:dyDescent="0.25">
      <c r="A1671" t="s">
        <v>5733</v>
      </c>
      <c r="B1671" t="s">
        <v>5460</v>
      </c>
      <c r="C1671" t="s">
        <v>5734</v>
      </c>
      <c r="D1671" t="s">
        <v>1713</v>
      </c>
    </row>
    <row r="1672" spans="1:4" x14ac:dyDescent="0.25">
      <c r="A1672" t="s">
        <v>5735</v>
      </c>
      <c r="B1672" t="s">
        <v>5460</v>
      </c>
      <c r="C1672" t="s">
        <v>5736</v>
      </c>
      <c r="D1672" t="s">
        <v>1750</v>
      </c>
    </row>
    <row r="1673" spans="1:4" x14ac:dyDescent="0.25">
      <c r="A1673" t="s">
        <v>5737</v>
      </c>
      <c r="B1673" t="s">
        <v>5460</v>
      </c>
      <c r="C1673" t="s">
        <v>5738</v>
      </c>
      <c r="D1673" t="s">
        <v>1949</v>
      </c>
    </row>
    <row r="1674" spans="1:4" x14ac:dyDescent="0.25">
      <c r="A1674" t="s">
        <v>5739</v>
      </c>
      <c r="B1674" t="s">
        <v>5460</v>
      </c>
      <c r="C1674" t="s">
        <v>5740</v>
      </c>
      <c r="D1674" t="s">
        <v>1660</v>
      </c>
    </row>
    <row r="1675" spans="1:4" x14ac:dyDescent="0.25">
      <c r="A1675" t="s">
        <v>5741</v>
      </c>
      <c r="B1675" t="s">
        <v>5460</v>
      </c>
      <c r="C1675" t="s">
        <v>5742</v>
      </c>
      <c r="D1675" t="s">
        <v>1713</v>
      </c>
    </row>
    <row r="1676" spans="1:4" x14ac:dyDescent="0.25">
      <c r="A1676" t="s">
        <v>5743</v>
      </c>
      <c r="B1676" t="s">
        <v>5460</v>
      </c>
      <c r="C1676" t="s">
        <v>5744</v>
      </c>
      <c r="D1676" t="s">
        <v>5511</v>
      </c>
    </row>
    <row r="1677" spans="1:4" x14ac:dyDescent="0.25">
      <c r="A1677" t="s">
        <v>5745</v>
      </c>
      <c r="B1677" t="s">
        <v>5460</v>
      </c>
      <c r="C1677" t="s">
        <v>5746</v>
      </c>
      <c r="D1677" t="s">
        <v>1713</v>
      </c>
    </row>
    <row r="1678" spans="1:4" x14ac:dyDescent="0.25">
      <c r="A1678" t="s">
        <v>5747</v>
      </c>
      <c r="B1678" t="s">
        <v>5460</v>
      </c>
      <c r="C1678" t="s">
        <v>5748</v>
      </c>
      <c r="D1678" t="s">
        <v>5571</v>
      </c>
    </row>
    <row r="1679" spans="1:4" x14ac:dyDescent="0.25">
      <c r="A1679" t="s">
        <v>5749</v>
      </c>
      <c r="B1679" t="s">
        <v>5460</v>
      </c>
      <c r="C1679" t="s">
        <v>5750</v>
      </c>
      <c r="D1679" t="s">
        <v>1949</v>
      </c>
    </row>
    <row r="1680" spans="1:4" x14ac:dyDescent="0.25">
      <c r="A1680" t="s">
        <v>5751</v>
      </c>
      <c r="B1680" t="s">
        <v>5460</v>
      </c>
      <c r="C1680" t="s">
        <v>5752</v>
      </c>
      <c r="D1680" t="s">
        <v>2018</v>
      </c>
    </row>
    <row r="1681" spans="1:4" x14ac:dyDescent="0.25">
      <c r="A1681" t="s">
        <v>5753</v>
      </c>
      <c r="B1681" t="s">
        <v>5460</v>
      </c>
      <c r="C1681" t="s">
        <v>5754</v>
      </c>
      <c r="D1681" t="s">
        <v>1949</v>
      </c>
    </row>
    <row r="1682" spans="1:4" x14ac:dyDescent="0.25">
      <c r="A1682" t="s">
        <v>5755</v>
      </c>
      <c r="B1682" t="s">
        <v>5460</v>
      </c>
      <c r="C1682" t="s">
        <v>5756</v>
      </c>
      <c r="D1682" t="s">
        <v>1750</v>
      </c>
    </row>
    <row r="1683" spans="1:4" x14ac:dyDescent="0.25">
      <c r="A1683" t="s">
        <v>5757</v>
      </c>
      <c r="B1683" t="s">
        <v>5460</v>
      </c>
      <c r="C1683" t="s">
        <v>5756</v>
      </c>
      <c r="D1683" t="s">
        <v>1750</v>
      </c>
    </row>
    <row r="1684" spans="1:4" x14ac:dyDescent="0.25">
      <c r="A1684" t="s">
        <v>5758</v>
      </c>
      <c r="B1684" t="s">
        <v>5460</v>
      </c>
      <c r="C1684" t="s">
        <v>5759</v>
      </c>
      <c r="D1684" t="s">
        <v>1660</v>
      </c>
    </row>
    <row r="1685" spans="1:4" x14ac:dyDescent="0.25">
      <c r="A1685" t="s">
        <v>5760</v>
      </c>
      <c r="B1685" t="s">
        <v>5460</v>
      </c>
      <c r="C1685" t="s">
        <v>5761</v>
      </c>
      <c r="D1685" t="s">
        <v>1949</v>
      </c>
    </row>
    <row r="1686" spans="1:4" x14ac:dyDescent="0.25">
      <c r="A1686" t="s">
        <v>5762</v>
      </c>
      <c r="B1686" t="s">
        <v>5460</v>
      </c>
      <c r="C1686" t="s">
        <v>5763</v>
      </c>
      <c r="D1686" t="s">
        <v>1949</v>
      </c>
    </row>
    <row r="1687" spans="1:4" x14ac:dyDescent="0.25">
      <c r="A1687" t="s">
        <v>5764</v>
      </c>
      <c r="B1687" t="s">
        <v>5460</v>
      </c>
      <c r="C1687" t="s">
        <v>5765</v>
      </c>
      <c r="D1687" t="s">
        <v>1949</v>
      </c>
    </row>
    <row r="1688" spans="1:4" x14ac:dyDescent="0.25">
      <c r="A1688" t="s">
        <v>5766</v>
      </c>
      <c r="B1688" t="s">
        <v>5460</v>
      </c>
      <c r="C1688" t="s">
        <v>5767</v>
      </c>
      <c r="D1688" t="s">
        <v>1949</v>
      </c>
    </row>
    <row r="1689" spans="1:4" x14ac:dyDescent="0.25">
      <c r="A1689" t="s">
        <v>5768</v>
      </c>
      <c r="B1689" t="s">
        <v>5460</v>
      </c>
      <c r="C1689" t="s">
        <v>5769</v>
      </c>
      <c r="D1689" t="s">
        <v>1750</v>
      </c>
    </row>
    <row r="1690" spans="1:4" x14ac:dyDescent="0.25">
      <c r="A1690" t="s">
        <v>5770</v>
      </c>
      <c r="B1690" t="s">
        <v>5460</v>
      </c>
      <c r="C1690" t="s">
        <v>5771</v>
      </c>
      <c r="D1690" t="s">
        <v>1868</v>
      </c>
    </row>
    <row r="1691" spans="1:4" x14ac:dyDescent="0.25">
      <c r="A1691" t="s">
        <v>5772</v>
      </c>
      <c r="B1691" t="s">
        <v>5460</v>
      </c>
      <c r="C1691" t="s">
        <v>5773</v>
      </c>
      <c r="D1691" t="s">
        <v>1750</v>
      </c>
    </row>
    <row r="1692" spans="1:4" x14ac:dyDescent="0.25">
      <c r="A1692" t="s">
        <v>5774</v>
      </c>
      <c r="B1692" t="s">
        <v>5460</v>
      </c>
      <c r="C1692" t="s">
        <v>5775</v>
      </c>
      <c r="D1692" t="s">
        <v>1949</v>
      </c>
    </row>
    <row r="1693" spans="1:4" x14ac:dyDescent="0.25">
      <c r="A1693" t="s">
        <v>5776</v>
      </c>
      <c r="B1693" t="s">
        <v>5460</v>
      </c>
      <c r="C1693" t="s">
        <v>5777</v>
      </c>
      <c r="D1693" t="s">
        <v>1713</v>
      </c>
    </row>
    <row r="1694" spans="1:4" x14ac:dyDescent="0.25">
      <c r="A1694" t="s">
        <v>5778</v>
      </c>
      <c r="B1694" t="s">
        <v>5460</v>
      </c>
      <c r="C1694" t="s">
        <v>5779</v>
      </c>
      <c r="D1694" t="s">
        <v>2132</v>
      </c>
    </row>
    <row r="1695" spans="1:4" x14ac:dyDescent="0.25">
      <c r="A1695" t="s">
        <v>5780</v>
      </c>
      <c r="B1695" t="s">
        <v>5460</v>
      </c>
      <c r="C1695" t="s">
        <v>5781</v>
      </c>
      <c r="D1695" t="s">
        <v>1949</v>
      </c>
    </row>
    <row r="1696" spans="1:4" x14ac:dyDescent="0.25">
      <c r="A1696" t="s">
        <v>5782</v>
      </c>
      <c r="B1696" t="s">
        <v>5460</v>
      </c>
      <c r="C1696" t="s">
        <v>5783</v>
      </c>
      <c r="D1696" t="s">
        <v>1713</v>
      </c>
    </row>
    <row r="1697" spans="1:4" x14ac:dyDescent="0.25">
      <c r="A1697" t="s">
        <v>5784</v>
      </c>
      <c r="B1697" t="s">
        <v>5460</v>
      </c>
      <c r="C1697" t="s">
        <v>5785</v>
      </c>
      <c r="D1697" t="s">
        <v>1713</v>
      </c>
    </row>
    <row r="1698" spans="1:4" x14ac:dyDescent="0.25">
      <c r="A1698" t="s">
        <v>5786</v>
      </c>
      <c r="B1698" t="s">
        <v>5460</v>
      </c>
      <c r="C1698" t="s">
        <v>5787</v>
      </c>
      <c r="D1698" t="s">
        <v>1660</v>
      </c>
    </row>
    <row r="1699" spans="1:4" x14ac:dyDescent="0.25">
      <c r="A1699" t="s">
        <v>5788</v>
      </c>
      <c r="B1699" t="s">
        <v>5460</v>
      </c>
      <c r="C1699" t="s">
        <v>5789</v>
      </c>
      <c r="D1699" t="s">
        <v>1750</v>
      </c>
    </row>
    <row r="1700" spans="1:4" x14ac:dyDescent="0.25">
      <c r="A1700" t="s">
        <v>5790</v>
      </c>
      <c r="B1700" t="s">
        <v>5460</v>
      </c>
      <c r="C1700" t="s">
        <v>5791</v>
      </c>
      <c r="D1700" t="s">
        <v>1949</v>
      </c>
    </row>
    <row r="1701" spans="1:4" x14ac:dyDescent="0.25">
      <c r="A1701" t="s">
        <v>5792</v>
      </c>
      <c r="B1701" t="s">
        <v>5460</v>
      </c>
      <c r="C1701" t="s">
        <v>5793</v>
      </c>
      <c r="D1701" t="s">
        <v>1949</v>
      </c>
    </row>
    <row r="1702" spans="1:4" x14ac:dyDescent="0.25">
      <c r="A1702" t="s">
        <v>5794</v>
      </c>
      <c r="B1702" t="s">
        <v>5460</v>
      </c>
      <c r="C1702" t="s">
        <v>5795</v>
      </c>
      <c r="D1702" t="s">
        <v>1750</v>
      </c>
    </row>
    <row r="1703" spans="1:4" x14ac:dyDescent="0.25">
      <c r="A1703" t="s">
        <v>5796</v>
      </c>
      <c r="B1703" t="s">
        <v>5460</v>
      </c>
      <c r="C1703" t="s">
        <v>5797</v>
      </c>
      <c r="D1703" t="s">
        <v>1949</v>
      </c>
    </row>
    <row r="1704" spans="1:4" x14ac:dyDescent="0.25">
      <c r="A1704" t="s">
        <v>5798</v>
      </c>
      <c r="B1704" t="s">
        <v>5460</v>
      </c>
      <c r="C1704" t="s">
        <v>5799</v>
      </c>
      <c r="D1704" t="s">
        <v>1713</v>
      </c>
    </row>
    <row r="1705" spans="1:4" x14ac:dyDescent="0.25">
      <c r="A1705" t="s">
        <v>5800</v>
      </c>
      <c r="B1705" t="s">
        <v>5460</v>
      </c>
      <c r="C1705" t="s">
        <v>5801</v>
      </c>
      <c r="D1705" t="s">
        <v>1750</v>
      </c>
    </row>
    <row r="1706" spans="1:4" x14ac:dyDescent="0.25">
      <c r="A1706" t="s">
        <v>5802</v>
      </c>
      <c r="B1706" t="s">
        <v>5460</v>
      </c>
      <c r="C1706" t="s">
        <v>5803</v>
      </c>
      <c r="D1706" t="s">
        <v>1949</v>
      </c>
    </row>
    <row r="1707" spans="1:4" x14ac:dyDescent="0.25">
      <c r="A1707" t="s">
        <v>5804</v>
      </c>
      <c r="B1707" t="s">
        <v>5460</v>
      </c>
      <c r="C1707" t="s">
        <v>5805</v>
      </c>
      <c r="D1707" t="s">
        <v>1713</v>
      </c>
    </row>
    <row r="1708" spans="1:4" x14ac:dyDescent="0.25">
      <c r="A1708" t="s">
        <v>5806</v>
      </c>
      <c r="B1708" t="s">
        <v>5460</v>
      </c>
      <c r="C1708" t="s">
        <v>5807</v>
      </c>
      <c r="D1708" t="s">
        <v>1999</v>
      </c>
    </row>
    <row r="1709" spans="1:4" x14ac:dyDescent="0.25">
      <c r="A1709" t="s">
        <v>5808</v>
      </c>
      <c r="B1709" t="s">
        <v>5460</v>
      </c>
      <c r="C1709" t="s">
        <v>5809</v>
      </c>
      <c r="D1709" t="s">
        <v>5810</v>
      </c>
    </row>
    <row r="1710" spans="1:4" x14ac:dyDescent="0.25">
      <c r="A1710" t="s">
        <v>5811</v>
      </c>
      <c r="B1710" t="s">
        <v>5460</v>
      </c>
      <c r="C1710" t="s">
        <v>5812</v>
      </c>
      <c r="D1710" t="s">
        <v>1660</v>
      </c>
    </row>
    <row r="1711" spans="1:4" x14ac:dyDescent="0.25">
      <c r="A1711" t="s">
        <v>5813</v>
      </c>
      <c r="B1711" t="s">
        <v>5460</v>
      </c>
      <c r="C1711" t="s">
        <v>5814</v>
      </c>
      <c r="D1711" t="s">
        <v>1713</v>
      </c>
    </row>
    <row r="1712" spans="1:4" x14ac:dyDescent="0.25">
      <c r="A1712" t="s">
        <v>5815</v>
      </c>
      <c r="B1712" t="s">
        <v>5460</v>
      </c>
      <c r="C1712" t="s">
        <v>5816</v>
      </c>
      <c r="D1712" t="s">
        <v>1750</v>
      </c>
    </row>
    <row r="1713" spans="1:4" x14ac:dyDescent="0.25">
      <c r="A1713" t="s">
        <v>5817</v>
      </c>
      <c r="B1713" t="s">
        <v>5460</v>
      </c>
      <c r="C1713" t="s">
        <v>5818</v>
      </c>
      <c r="D1713" t="s">
        <v>1713</v>
      </c>
    </row>
    <row r="1714" spans="1:4" x14ac:dyDescent="0.25">
      <c r="A1714" t="s">
        <v>5819</v>
      </c>
      <c r="B1714" t="s">
        <v>5460</v>
      </c>
      <c r="C1714" t="s">
        <v>5820</v>
      </c>
      <c r="D1714" t="s">
        <v>1713</v>
      </c>
    </row>
    <row r="1715" spans="1:4" x14ac:dyDescent="0.25">
      <c r="A1715" t="s">
        <v>5821</v>
      </c>
      <c r="B1715" t="s">
        <v>5460</v>
      </c>
      <c r="C1715" t="s">
        <v>5822</v>
      </c>
      <c r="D1715" t="s">
        <v>1750</v>
      </c>
    </row>
    <row r="1716" spans="1:4" x14ac:dyDescent="0.25">
      <c r="A1716" t="s">
        <v>5823</v>
      </c>
      <c r="B1716" t="s">
        <v>5460</v>
      </c>
      <c r="C1716" t="s">
        <v>5824</v>
      </c>
      <c r="D1716" t="s">
        <v>1713</v>
      </c>
    </row>
    <row r="1717" spans="1:4" x14ac:dyDescent="0.25">
      <c r="A1717" t="s">
        <v>5825</v>
      </c>
      <c r="B1717" t="s">
        <v>5460</v>
      </c>
      <c r="C1717" t="s">
        <v>5826</v>
      </c>
      <c r="D1717" t="s">
        <v>1713</v>
      </c>
    </row>
    <row r="1718" spans="1:4" x14ac:dyDescent="0.25">
      <c r="A1718" t="s">
        <v>5827</v>
      </c>
      <c r="B1718" t="s">
        <v>5460</v>
      </c>
      <c r="C1718" t="s">
        <v>5828</v>
      </c>
      <c r="D1718" t="s">
        <v>2008</v>
      </c>
    </row>
    <row r="1719" spans="1:4" x14ac:dyDescent="0.25">
      <c r="A1719" t="s">
        <v>5829</v>
      </c>
      <c r="B1719" t="s">
        <v>5460</v>
      </c>
      <c r="C1719" t="s">
        <v>5830</v>
      </c>
      <c r="D1719" t="s">
        <v>1750</v>
      </c>
    </row>
    <row r="1720" spans="1:4" x14ac:dyDescent="0.25">
      <c r="A1720" t="s">
        <v>5831</v>
      </c>
      <c r="B1720" t="s">
        <v>5460</v>
      </c>
      <c r="C1720" t="s">
        <v>5832</v>
      </c>
      <c r="D1720" t="s">
        <v>2008</v>
      </c>
    </row>
    <row r="1721" spans="1:4" x14ac:dyDescent="0.25">
      <c r="A1721" t="s">
        <v>5833</v>
      </c>
      <c r="B1721" t="s">
        <v>5460</v>
      </c>
      <c r="C1721" t="s">
        <v>5834</v>
      </c>
      <c r="D1721" t="s">
        <v>5511</v>
      </c>
    </row>
    <row r="1722" spans="1:4" x14ac:dyDescent="0.25">
      <c r="A1722" t="s">
        <v>5835</v>
      </c>
      <c r="B1722" t="s">
        <v>5460</v>
      </c>
      <c r="C1722" t="s">
        <v>5836</v>
      </c>
      <c r="D1722" t="s">
        <v>2018</v>
      </c>
    </row>
    <row r="1723" spans="1:4" x14ac:dyDescent="0.25">
      <c r="A1723" t="s">
        <v>5837</v>
      </c>
      <c r="B1723" t="s">
        <v>5460</v>
      </c>
      <c r="C1723" t="s">
        <v>5838</v>
      </c>
      <c r="D1723" t="s">
        <v>1713</v>
      </c>
    </row>
    <row r="1724" spans="1:4" x14ac:dyDescent="0.25">
      <c r="A1724" t="s">
        <v>5839</v>
      </c>
      <c r="B1724" t="s">
        <v>5460</v>
      </c>
      <c r="C1724" t="s">
        <v>5840</v>
      </c>
      <c r="D1724" t="s">
        <v>1750</v>
      </c>
    </row>
    <row r="1725" spans="1:4" x14ac:dyDescent="0.25">
      <c r="A1725" t="s">
        <v>5841</v>
      </c>
      <c r="B1725" t="s">
        <v>5460</v>
      </c>
      <c r="C1725" t="s">
        <v>5842</v>
      </c>
      <c r="D1725" t="s">
        <v>5843</v>
      </c>
    </row>
    <row r="1726" spans="1:4" x14ac:dyDescent="0.25">
      <c r="A1726" t="s">
        <v>5844</v>
      </c>
      <c r="B1726" t="s">
        <v>5460</v>
      </c>
      <c r="C1726" t="s">
        <v>5845</v>
      </c>
      <c r="D1726" t="s">
        <v>1713</v>
      </c>
    </row>
    <row r="1727" spans="1:4" x14ac:dyDescent="0.25">
      <c r="A1727" t="s">
        <v>5846</v>
      </c>
      <c r="B1727" t="s">
        <v>5460</v>
      </c>
      <c r="C1727" t="s">
        <v>5847</v>
      </c>
      <c r="D1727" t="s">
        <v>1713</v>
      </c>
    </row>
    <row r="1728" spans="1:4" x14ac:dyDescent="0.25">
      <c r="A1728" t="s">
        <v>5848</v>
      </c>
      <c r="B1728" t="s">
        <v>5460</v>
      </c>
      <c r="C1728" t="s">
        <v>5849</v>
      </c>
      <c r="D1728" t="s">
        <v>1660</v>
      </c>
    </row>
    <row r="1729" spans="1:4" x14ac:dyDescent="0.25">
      <c r="A1729" t="s">
        <v>5850</v>
      </c>
      <c r="B1729" t="s">
        <v>5460</v>
      </c>
      <c r="C1729" t="s">
        <v>5851</v>
      </c>
      <c r="D1729" t="s">
        <v>1949</v>
      </c>
    </row>
    <row r="1730" spans="1:4" x14ac:dyDescent="0.25">
      <c r="A1730" t="s">
        <v>5852</v>
      </c>
      <c r="B1730" t="s">
        <v>5460</v>
      </c>
      <c r="C1730" t="s">
        <v>5853</v>
      </c>
      <c r="D1730" t="s">
        <v>1713</v>
      </c>
    </row>
    <row r="1731" spans="1:4" x14ac:dyDescent="0.25">
      <c r="A1731" t="s">
        <v>5854</v>
      </c>
      <c r="B1731" t="s">
        <v>5460</v>
      </c>
      <c r="C1731" t="s">
        <v>5855</v>
      </c>
      <c r="D1731" t="s">
        <v>1750</v>
      </c>
    </row>
    <row r="1732" spans="1:4" x14ac:dyDescent="0.25">
      <c r="A1732" t="s">
        <v>5856</v>
      </c>
      <c r="B1732" t="s">
        <v>5460</v>
      </c>
      <c r="C1732" t="s">
        <v>5857</v>
      </c>
      <c r="D1732" t="s">
        <v>2008</v>
      </c>
    </row>
    <row r="1733" spans="1:4" x14ac:dyDescent="0.25">
      <c r="A1733" t="s">
        <v>5858</v>
      </c>
      <c r="B1733" t="s">
        <v>5460</v>
      </c>
      <c r="C1733" t="s">
        <v>5859</v>
      </c>
      <c r="D1733" t="s">
        <v>1949</v>
      </c>
    </row>
    <row r="1734" spans="1:4" x14ac:dyDescent="0.25">
      <c r="A1734" t="s">
        <v>5860</v>
      </c>
      <c r="B1734" t="s">
        <v>5460</v>
      </c>
      <c r="C1734" t="s">
        <v>5861</v>
      </c>
      <c r="D1734" t="s">
        <v>1750</v>
      </c>
    </row>
    <row r="1735" spans="1:4" x14ac:dyDescent="0.25">
      <c r="A1735" t="s">
        <v>5862</v>
      </c>
      <c r="B1735" t="s">
        <v>5460</v>
      </c>
      <c r="C1735" t="s">
        <v>5863</v>
      </c>
      <c r="D1735" t="s">
        <v>1949</v>
      </c>
    </row>
    <row r="1736" spans="1:4" x14ac:dyDescent="0.25">
      <c r="A1736" t="s">
        <v>5864</v>
      </c>
      <c r="B1736" t="s">
        <v>5460</v>
      </c>
      <c r="C1736" t="s">
        <v>5865</v>
      </c>
      <c r="D1736" t="s">
        <v>1750</v>
      </c>
    </row>
    <row r="1737" spans="1:4" x14ac:dyDescent="0.25">
      <c r="A1737" t="s">
        <v>5866</v>
      </c>
      <c r="B1737" t="s">
        <v>5460</v>
      </c>
      <c r="C1737" t="s">
        <v>5867</v>
      </c>
      <c r="D1737" t="s">
        <v>1750</v>
      </c>
    </row>
    <row r="1738" spans="1:4" x14ac:dyDescent="0.25">
      <c r="A1738" t="s">
        <v>5868</v>
      </c>
      <c r="B1738" t="s">
        <v>5460</v>
      </c>
      <c r="C1738" t="s">
        <v>5869</v>
      </c>
      <c r="D1738" t="s">
        <v>1660</v>
      </c>
    </row>
    <row r="1739" spans="1:4" x14ac:dyDescent="0.25">
      <c r="A1739" t="s">
        <v>5870</v>
      </c>
      <c r="B1739" t="s">
        <v>5460</v>
      </c>
      <c r="C1739" t="s">
        <v>5871</v>
      </c>
      <c r="D1739" t="s">
        <v>2008</v>
      </c>
    </row>
    <row r="1740" spans="1:4" x14ac:dyDescent="0.25">
      <c r="A1740" t="s">
        <v>5872</v>
      </c>
      <c r="B1740" t="s">
        <v>5460</v>
      </c>
      <c r="C1740" t="s">
        <v>5873</v>
      </c>
      <c r="D1740" t="s">
        <v>1744</v>
      </c>
    </row>
    <row r="1741" spans="1:4" x14ac:dyDescent="0.25">
      <c r="A1741" t="s">
        <v>5874</v>
      </c>
      <c r="B1741" t="s">
        <v>5460</v>
      </c>
      <c r="C1741" t="s">
        <v>5875</v>
      </c>
      <c r="D1741" t="s">
        <v>1784</v>
      </c>
    </row>
    <row r="1742" spans="1:4" x14ac:dyDescent="0.25">
      <c r="A1742" t="s">
        <v>5876</v>
      </c>
      <c r="B1742" t="s">
        <v>5460</v>
      </c>
      <c r="C1742" t="s">
        <v>5877</v>
      </c>
      <c r="D1742" t="s">
        <v>1949</v>
      </c>
    </row>
    <row r="1743" spans="1:4" x14ac:dyDescent="0.25">
      <c r="A1743" t="s">
        <v>5878</v>
      </c>
      <c r="B1743" t="s">
        <v>5460</v>
      </c>
      <c r="C1743" t="s">
        <v>5879</v>
      </c>
      <c r="D1743" t="s">
        <v>1744</v>
      </c>
    </row>
    <row r="1744" spans="1:4" x14ac:dyDescent="0.25">
      <c r="A1744" t="s">
        <v>5880</v>
      </c>
      <c r="B1744" t="s">
        <v>5460</v>
      </c>
      <c r="C1744" t="s">
        <v>5881</v>
      </c>
      <c r="D1744" t="s">
        <v>1784</v>
      </c>
    </row>
    <row r="1745" spans="1:4" x14ac:dyDescent="0.25">
      <c r="A1745" t="s">
        <v>5882</v>
      </c>
      <c r="B1745" t="s">
        <v>5460</v>
      </c>
      <c r="C1745" t="s">
        <v>5883</v>
      </c>
      <c r="D1745" t="s">
        <v>2132</v>
      </c>
    </row>
    <row r="1746" spans="1:4" x14ac:dyDescent="0.25">
      <c r="A1746" t="s">
        <v>5884</v>
      </c>
      <c r="B1746" t="s">
        <v>5460</v>
      </c>
      <c r="C1746" t="s">
        <v>5885</v>
      </c>
      <c r="D1746" t="s">
        <v>1750</v>
      </c>
    </row>
    <row r="1747" spans="1:4" x14ac:dyDescent="0.25">
      <c r="A1747" t="s">
        <v>5886</v>
      </c>
      <c r="B1747" t="s">
        <v>5460</v>
      </c>
      <c r="C1747" t="s">
        <v>5887</v>
      </c>
      <c r="D1747" t="s">
        <v>1787</v>
      </c>
    </row>
    <row r="1748" spans="1:4" x14ac:dyDescent="0.25">
      <c r="A1748" t="s">
        <v>5888</v>
      </c>
      <c r="B1748" t="s">
        <v>5460</v>
      </c>
      <c r="C1748" t="s">
        <v>5889</v>
      </c>
      <c r="D1748" t="s">
        <v>1713</v>
      </c>
    </row>
    <row r="1749" spans="1:4" x14ac:dyDescent="0.25">
      <c r="A1749" t="s">
        <v>5890</v>
      </c>
      <c r="B1749" t="s">
        <v>5460</v>
      </c>
      <c r="C1749" t="s">
        <v>5891</v>
      </c>
      <c r="D1749" t="s">
        <v>1660</v>
      </c>
    </row>
    <row r="1750" spans="1:4" x14ac:dyDescent="0.25">
      <c r="A1750" t="s">
        <v>5892</v>
      </c>
      <c r="B1750" t="s">
        <v>5460</v>
      </c>
      <c r="C1750" t="s">
        <v>5893</v>
      </c>
      <c r="D1750" t="s">
        <v>1660</v>
      </c>
    </row>
    <row r="1751" spans="1:4" x14ac:dyDescent="0.25">
      <c r="A1751" t="s">
        <v>5894</v>
      </c>
      <c r="B1751" t="s">
        <v>5460</v>
      </c>
      <c r="C1751" t="s">
        <v>5895</v>
      </c>
      <c r="D1751" t="s">
        <v>1949</v>
      </c>
    </row>
    <row r="1752" spans="1:4" x14ac:dyDescent="0.25">
      <c r="A1752" t="s">
        <v>5896</v>
      </c>
      <c r="B1752" t="s">
        <v>5460</v>
      </c>
      <c r="C1752" t="s">
        <v>5897</v>
      </c>
      <c r="D1752" t="s">
        <v>1713</v>
      </c>
    </row>
    <row r="1753" spans="1:4" x14ac:dyDescent="0.25">
      <c r="A1753" t="s">
        <v>5898</v>
      </c>
      <c r="B1753" t="s">
        <v>5460</v>
      </c>
      <c r="C1753" t="s">
        <v>5899</v>
      </c>
      <c r="D1753" t="s">
        <v>1713</v>
      </c>
    </row>
    <row r="1754" spans="1:4" x14ac:dyDescent="0.25">
      <c r="A1754" t="s">
        <v>5900</v>
      </c>
      <c r="B1754" t="s">
        <v>5460</v>
      </c>
      <c r="C1754" t="s">
        <v>5901</v>
      </c>
      <c r="D1754" t="s">
        <v>1660</v>
      </c>
    </row>
    <row r="1755" spans="1:4" x14ac:dyDescent="0.25">
      <c r="A1755" t="s">
        <v>5902</v>
      </c>
      <c r="B1755" t="s">
        <v>5460</v>
      </c>
      <c r="C1755" t="s">
        <v>5903</v>
      </c>
      <c r="D1755" t="s">
        <v>1713</v>
      </c>
    </row>
    <row r="1756" spans="1:4" x14ac:dyDescent="0.25">
      <c r="A1756" t="s">
        <v>5904</v>
      </c>
      <c r="B1756" t="s">
        <v>5460</v>
      </c>
      <c r="C1756" t="s">
        <v>5903</v>
      </c>
      <c r="D1756" t="s">
        <v>1713</v>
      </c>
    </row>
    <row r="1757" spans="1:4" x14ac:dyDescent="0.25">
      <c r="A1757" t="s">
        <v>5905</v>
      </c>
      <c r="B1757" t="s">
        <v>5460</v>
      </c>
      <c r="C1757" t="s">
        <v>5903</v>
      </c>
      <c r="D1757" t="s">
        <v>1713</v>
      </c>
    </row>
    <row r="1758" spans="1:4" x14ac:dyDescent="0.25">
      <c r="A1758" t="s">
        <v>5906</v>
      </c>
      <c r="B1758" t="s">
        <v>5460</v>
      </c>
      <c r="C1758" t="s">
        <v>5907</v>
      </c>
      <c r="D1758" t="s">
        <v>1660</v>
      </c>
    </row>
    <row r="1759" spans="1:4" x14ac:dyDescent="0.25">
      <c r="A1759" t="s">
        <v>5908</v>
      </c>
      <c r="B1759" t="s">
        <v>5460</v>
      </c>
      <c r="C1759" t="s">
        <v>5909</v>
      </c>
      <c r="D1759" t="s">
        <v>1660</v>
      </c>
    </row>
    <row r="1760" spans="1:4" x14ac:dyDescent="0.25">
      <c r="A1760" t="s">
        <v>5910</v>
      </c>
      <c r="B1760" t="s">
        <v>5460</v>
      </c>
      <c r="C1760" t="s">
        <v>5911</v>
      </c>
      <c r="D1760" t="s">
        <v>1750</v>
      </c>
    </row>
    <row r="1761" spans="1:4" x14ac:dyDescent="0.25">
      <c r="A1761" t="s">
        <v>5912</v>
      </c>
      <c r="B1761" t="s">
        <v>5460</v>
      </c>
      <c r="C1761" t="s">
        <v>5913</v>
      </c>
      <c r="D1761" t="s">
        <v>1837</v>
      </c>
    </row>
    <row r="1762" spans="1:4" x14ac:dyDescent="0.25">
      <c r="A1762" t="s">
        <v>5914</v>
      </c>
      <c r="B1762" t="s">
        <v>5460</v>
      </c>
      <c r="C1762" t="s">
        <v>5915</v>
      </c>
      <c r="D1762" t="s">
        <v>1805</v>
      </c>
    </row>
    <row r="1763" spans="1:4" x14ac:dyDescent="0.25">
      <c r="A1763" t="s">
        <v>5916</v>
      </c>
      <c r="B1763" t="s">
        <v>5460</v>
      </c>
      <c r="C1763" t="s">
        <v>5917</v>
      </c>
      <c r="D1763" t="s">
        <v>5511</v>
      </c>
    </row>
    <row r="1764" spans="1:4" x14ac:dyDescent="0.25">
      <c r="A1764" t="s">
        <v>5918</v>
      </c>
      <c r="B1764" t="s">
        <v>5460</v>
      </c>
      <c r="C1764" t="s">
        <v>5919</v>
      </c>
      <c r="D1764" t="s">
        <v>1660</v>
      </c>
    </row>
    <row r="1765" spans="1:4" x14ac:dyDescent="0.25">
      <c r="A1765" t="s">
        <v>5920</v>
      </c>
      <c r="B1765" t="s">
        <v>5460</v>
      </c>
      <c r="C1765" t="s">
        <v>5921</v>
      </c>
      <c r="D1765" t="s">
        <v>1713</v>
      </c>
    </row>
    <row r="1766" spans="1:4" x14ac:dyDescent="0.25">
      <c r="A1766" t="s">
        <v>5922</v>
      </c>
      <c r="B1766" t="s">
        <v>5460</v>
      </c>
      <c r="C1766" t="s">
        <v>5923</v>
      </c>
      <c r="D1766" t="s">
        <v>1784</v>
      </c>
    </row>
    <row r="1767" spans="1:4" x14ac:dyDescent="0.25">
      <c r="A1767" t="s">
        <v>5924</v>
      </c>
      <c r="B1767" t="s">
        <v>5460</v>
      </c>
      <c r="C1767" t="s">
        <v>5925</v>
      </c>
      <c r="D1767" t="s">
        <v>1750</v>
      </c>
    </row>
    <row r="1768" spans="1:4" x14ac:dyDescent="0.25">
      <c r="A1768" t="s">
        <v>5926</v>
      </c>
      <c r="B1768" t="s">
        <v>5460</v>
      </c>
      <c r="C1768" t="s">
        <v>5927</v>
      </c>
      <c r="D1768" t="s">
        <v>1660</v>
      </c>
    </row>
    <row r="1769" spans="1:4" x14ac:dyDescent="0.25">
      <c r="A1769" t="s">
        <v>5928</v>
      </c>
      <c r="B1769" t="s">
        <v>5460</v>
      </c>
      <c r="C1769" t="s">
        <v>5929</v>
      </c>
      <c r="D1769" t="s">
        <v>1660</v>
      </c>
    </row>
    <row r="1770" spans="1:4" x14ac:dyDescent="0.25">
      <c r="A1770" t="s">
        <v>5930</v>
      </c>
      <c r="B1770" t="s">
        <v>5460</v>
      </c>
      <c r="C1770" t="s">
        <v>3812</v>
      </c>
      <c r="D1770" t="s">
        <v>1760</v>
      </c>
    </row>
    <row r="1771" spans="1:4" x14ac:dyDescent="0.25">
      <c r="A1771" t="s">
        <v>5931</v>
      </c>
      <c r="B1771" t="s">
        <v>5460</v>
      </c>
      <c r="C1771" t="s">
        <v>5932</v>
      </c>
      <c r="D1771" t="s">
        <v>1949</v>
      </c>
    </row>
    <row r="1772" spans="1:4" x14ac:dyDescent="0.25">
      <c r="A1772" t="s">
        <v>5933</v>
      </c>
      <c r="B1772" t="s">
        <v>5460</v>
      </c>
      <c r="C1772" t="s">
        <v>5934</v>
      </c>
      <c r="D1772" t="s">
        <v>1750</v>
      </c>
    </row>
    <row r="1773" spans="1:4" x14ac:dyDescent="0.25">
      <c r="A1773" t="s">
        <v>5935</v>
      </c>
      <c r="B1773" t="s">
        <v>5460</v>
      </c>
      <c r="C1773" t="s">
        <v>5936</v>
      </c>
      <c r="D1773" t="s">
        <v>1660</v>
      </c>
    </row>
    <row r="1774" spans="1:4" x14ac:dyDescent="0.25">
      <c r="A1774" t="s">
        <v>5937</v>
      </c>
      <c r="B1774" t="s">
        <v>5460</v>
      </c>
      <c r="C1774" t="s">
        <v>5936</v>
      </c>
      <c r="D1774" t="s">
        <v>2018</v>
      </c>
    </row>
    <row r="1775" spans="1:4" x14ac:dyDescent="0.25">
      <c r="A1775" t="s">
        <v>5938</v>
      </c>
      <c r="B1775" t="s">
        <v>5460</v>
      </c>
      <c r="C1775" t="s">
        <v>5936</v>
      </c>
      <c r="D1775" t="s">
        <v>2018</v>
      </c>
    </row>
    <row r="1776" spans="1:4" x14ac:dyDescent="0.25">
      <c r="A1776" t="s">
        <v>5939</v>
      </c>
      <c r="B1776" t="s">
        <v>5460</v>
      </c>
      <c r="C1776" t="s">
        <v>5940</v>
      </c>
      <c r="D1776" t="s">
        <v>1660</v>
      </c>
    </row>
    <row r="1777" spans="1:4" x14ac:dyDescent="0.25">
      <c r="A1777" t="s">
        <v>5941</v>
      </c>
      <c r="B1777" t="s">
        <v>5460</v>
      </c>
      <c r="C1777" t="s">
        <v>5942</v>
      </c>
      <c r="D1777" t="s">
        <v>1949</v>
      </c>
    </row>
    <row r="1778" spans="1:4" x14ac:dyDescent="0.25">
      <c r="A1778" t="s">
        <v>5943</v>
      </c>
      <c r="B1778" t="s">
        <v>5460</v>
      </c>
      <c r="C1778" t="s">
        <v>5944</v>
      </c>
      <c r="D1778" t="s">
        <v>1837</v>
      </c>
    </row>
    <row r="1779" spans="1:4" x14ac:dyDescent="0.25">
      <c r="A1779" t="s">
        <v>5945</v>
      </c>
      <c r="B1779" t="s">
        <v>5460</v>
      </c>
      <c r="C1779" t="s">
        <v>5946</v>
      </c>
      <c r="D1779" t="s">
        <v>1660</v>
      </c>
    </row>
    <row r="1780" spans="1:4" x14ac:dyDescent="0.25">
      <c r="A1780" t="s">
        <v>5947</v>
      </c>
      <c r="B1780" t="s">
        <v>5460</v>
      </c>
      <c r="C1780" t="s">
        <v>5948</v>
      </c>
      <c r="D1780" t="s">
        <v>1791</v>
      </c>
    </row>
    <row r="1781" spans="1:4" x14ac:dyDescent="0.25">
      <c r="A1781" t="s">
        <v>5949</v>
      </c>
      <c r="B1781" t="s">
        <v>5460</v>
      </c>
      <c r="C1781" t="s">
        <v>5950</v>
      </c>
      <c r="D1781" t="s">
        <v>1750</v>
      </c>
    </row>
    <row r="1782" spans="1:4" x14ac:dyDescent="0.25">
      <c r="A1782" t="s">
        <v>5951</v>
      </c>
      <c r="B1782" t="s">
        <v>5460</v>
      </c>
      <c r="C1782" t="s">
        <v>5952</v>
      </c>
      <c r="D1782" t="s">
        <v>1660</v>
      </c>
    </row>
    <row r="1783" spans="1:4" x14ac:dyDescent="0.25">
      <c r="A1783" t="s">
        <v>5953</v>
      </c>
      <c r="B1783" t="s">
        <v>5460</v>
      </c>
      <c r="C1783" t="s">
        <v>5954</v>
      </c>
      <c r="D1783" t="s">
        <v>1713</v>
      </c>
    </row>
    <row r="1784" spans="1:4" x14ac:dyDescent="0.25">
      <c r="A1784" t="s">
        <v>5955</v>
      </c>
      <c r="B1784" t="s">
        <v>5460</v>
      </c>
      <c r="C1784" t="s">
        <v>5956</v>
      </c>
      <c r="D1784" t="s">
        <v>1660</v>
      </c>
    </row>
    <row r="1785" spans="1:4" x14ac:dyDescent="0.25">
      <c r="A1785" t="s">
        <v>5957</v>
      </c>
      <c r="B1785" t="s">
        <v>5460</v>
      </c>
      <c r="C1785" t="s">
        <v>5958</v>
      </c>
      <c r="D1785" t="s">
        <v>1784</v>
      </c>
    </row>
    <row r="1786" spans="1:4" x14ac:dyDescent="0.25">
      <c r="A1786" t="s">
        <v>5959</v>
      </c>
      <c r="B1786" t="s">
        <v>5460</v>
      </c>
      <c r="C1786" t="s">
        <v>5960</v>
      </c>
      <c r="D1786" t="s">
        <v>1744</v>
      </c>
    </row>
    <row r="1787" spans="1:4" x14ac:dyDescent="0.25">
      <c r="A1787" t="s">
        <v>5961</v>
      </c>
      <c r="B1787" t="s">
        <v>5460</v>
      </c>
      <c r="C1787" t="s">
        <v>5962</v>
      </c>
      <c r="D1787" t="s">
        <v>1784</v>
      </c>
    </row>
    <row r="1788" spans="1:4" x14ac:dyDescent="0.25">
      <c r="A1788" t="s">
        <v>5963</v>
      </c>
      <c r="B1788" t="s">
        <v>5460</v>
      </c>
      <c r="C1788" t="s">
        <v>5964</v>
      </c>
      <c r="D1788" t="s">
        <v>1713</v>
      </c>
    </row>
    <row r="1789" spans="1:4" x14ac:dyDescent="0.25">
      <c r="A1789" t="s">
        <v>5965</v>
      </c>
      <c r="B1789" t="s">
        <v>5460</v>
      </c>
      <c r="C1789" t="s">
        <v>5966</v>
      </c>
      <c r="D1789" t="s">
        <v>1713</v>
      </c>
    </row>
    <row r="1790" spans="1:4" x14ac:dyDescent="0.25">
      <c r="A1790" t="s">
        <v>5967</v>
      </c>
      <c r="B1790" t="s">
        <v>5460</v>
      </c>
      <c r="C1790" t="s">
        <v>5968</v>
      </c>
      <c r="D1790" t="s">
        <v>1713</v>
      </c>
    </row>
    <row r="1791" spans="1:4" x14ac:dyDescent="0.25">
      <c r="A1791" t="s">
        <v>5969</v>
      </c>
      <c r="B1791" t="s">
        <v>5460</v>
      </c>
      <c r="C1791" t="s">
        <v>5970</v>
      </c>
      <c r="D1791" t="s">
        <v>1713</v>
      </c>
    </row>
    <row r="1792" spans="1:4" x14ac:dyDescent="0.25">
      <c r="A1792" t="s">
        <v>5971</v>
      </c>
      <c r="B1792" t="s">
        <v>5460</v>
      </c>
      <c r="C1792" t="s">
        <v>5972</v>
      </c>
      <c r="D1792" t="s">
        <v>1750</v>
      </c>
    </row>
    <row r="1793" spans="1:4" x14ac:dyDescent="0.25">
      <c r="A1793" t="s">
        <v>5973</v>
      </c>
      <c r="B1793" t="s">
        <v>5460</v>
      </c>
      <c r="C1793" t="s">
        <v>5974</v>
      </c>
      <c r="D1793" t="s">
        <v>5492</v>
      </c>
    </row>
    <row r="1794" spans="1:4" x14ac:dyDescent="0.25">
      <c r="A1794" t="s">
        <v>5975</v>
      </c>
      <c r="B1794" t="s">
        <v>5460</v>
      </c>
      <c r="C1794" t="s">
        <v>5976</v>
      </c>
      <c r="D1794" t="s">
        <v>1713</v>
      </c>
    </row>
    <row r="1795" spans="1:4" x14ac:dyDescent="0.25">
      <c r="A1795" t="s">
        <v>5977</v>
      </c>
      <c r="B1795" t="s">
        <v>5460</v>
      </c>
      <c r="C1795" t="s">
        <v>5978</v>
      </c>
      <c r="D1795" t="s">
        <v>5979</v>
      </c>
    </row>
    <row r="1796" spans="1:4" x14ac:dyDescent="0.25">
      <c r="A1796" t="s">
        <v>5980</v>
      </c>
      <c r="B1796" t="s">
        <v>5460</v>
      </c>
      <c r="C1796" t="s">
        <v>5978</v>
      </c>
      <c r="D1796" t="s">
        <v>5979</v>
      </c>
    </row>
    <row r="1797" spans="1:4" x14ac:dyDescent="0.25">
      <c r="A1797" t="s">
        <v>5981</v>
      </c>
      <c r="B1797" t="s">
        <v>5460</v>
      </c>
      <c r="C1797" t="s">
        <v>5982</v>
      </c>
      <c r="D1797" t="s">
        <v>1713</v>
      </c>
    </row>
    <row r="1798" spans="1:4" x14ac:dyDescent="0.25">
      <c r="A1798" t="s">
        <v>5983</v>
      </c>
      <c r="B1798" t="s">
        <v>5460</v>
      </c>
      <c r="C1798" t="s">
        <v>5982</v>
      </c>
      <c r="D1798" t="s">
        <v>1713</v>
      </c>
    </row>
    <row r="1799" spans="1:4" x14ac:dyDescent="0.25">
      <c r="A1799" t="s">
        <v>5984</v>
      </c>
      <c r="B1799" t="s">
        <v>5460</v>
      </c>
      <c r="C1799" t="s">
        <v>5985</v>
      </c>
      <c r="D1799" t="s">
        <v>1713</v>
      </c>
    </row>
    <row r="1800" spans="1:4" x14ac:dyDescent="0.25">
      <c r="A1800" t="s">
        <v>5986</v>
      </c>
      <c r="B1800" t="s">
        <v>5460</v>
      </c>
      <c r="C1800" t="s">
        <v>5987</v>
      </c>
      <c r="D1800" t="s">
        <v>2008</v>
      </c>
    </row>
    <row r="1801" spans="1:4" x14ac:dyDescent="0.25">
      <c r="A1801" t="s">
        <v>5988</v>
      </c>
      <c r="B1801" t="s">
        <v>5460</v>
      </c>
      <c r="C1801" t="s">
        <v>5989</v>
      </c>
      <c r="D1801" t="s">
        <v>2008</v>
      </c>
    </row>
    <row r="1802" spans="1:4" x14ac:dyDescent="0.25">
      <c r="A1802" t="s">
        <v>5990</v>
      </c>
      <c r="B1802" t="s">
        <v>5460</v>
      </c>
      <c r="C1802" t="s">
        <v>5991</v>
      </c>
      <c r="D1802" t="s">
        <v>1949</v>
      </c>
    </row>
    <row r="1803" spans="1:4" x14ac:dyDescent="0.25">
      <c r="A1803" t="s">
        <v>5992</v>
      </c>
      <c r="B1803" t="s">
        <v>5460</v>
      </c>
      <c r="C1803" t="s">
        <v>5993</v>
      </c>
      <c r="D1803" t="s">
        <v>1949</v>
      </c>
    </row>
    <row r="1804" spans="1:4" x14ac:dyDescent="0.25">
      <c r="A1804" t="s">
        <v>5994</v>
      </c>
      <c r="B1804" t="s">
        <v>5460</v>
      </c>
      <c r="C1804" t="s">
        <v>5995</v>
      </c>
      <c r="D1804" t="s">
        <v>1949</v>
      </c>
    </row>
    <row r="1805" spans="1:4" x14ac:dyDescent="0.25">
      <c r="A1805" t="s">
        <v>5996</v>
      </c>
      <c r="B1805" t="s">
        <v>5460</v>
      </c>
      <c r="C1805" t="s">
        <v>5997</v>
      </c>
      <c r="D1805" t="s">
        <v>2008</v>
      </c>
    </row>
    <row r="1806" spans="1:4" x14ac:dyDescent="0.25">
      <c r="A1806" t="s">
        <v>5998</v>
      </c>
      <c r="B1806" t="s">
        <v>5460</v>
      </c>
      <c r="C1806" t="s">
        <v>5999</v>
      </c>
      <c r="D1806" t="s">
        <v>1713</v>
      </c>
    </row>
    <row r="1807" spans="1:4" x14ac:dyDescent="0.25">
      <c r="A1807" t="s">
        <v>6000</v>
      </c>
      <c r="B1807" t="s">
        <v>5460</v>
      </c>
      <c r="C1807" t="s">
        <v>6001</v>
      </c>
      <c r="D1807" t="s">
        <v>1837</v>
      </c>
    </row>
    <row r="1808" spans="1:4" x14ac:dyDescent="0.25">
      <c r="A1808" t="s">
        <v>6002</v>
      </c>
      <c r="B1808" t="s">
        <v>5460</v>
      </c>
      <c r="C1808" t="s">
        <v>6003</v>
      </c>
      <c r="D1808" t="s">
        <v>1949</v>
      </c>
    </row>
    <row r="1809" spans="1:4" x14ac:dyDescent="0.25">
      <c r="A1809" t="s">
        <v>6004</v>
      </c>
      <c r="B1809" t="s">
        <v>5460</v>
      </c>
      <c r="C1809" t="s">
        <v>6005</v>
      </c>
      <c r="D1809" t="s">
        <v>1949</v>
      </c>
    </row>
    <row r="1810" spans="1:4" x14ac:dyDescent="0.25">
      <c r="A1810" t="s">
        <v>6006</v>
      </c>
      <c r="B1810" t="s">
        <v>5460</v>
      </c>
      <c r="C1810" t="s">
        <v>6007</v>
      </c>
      <c r="D1810" t="s">
        <v>1713</v>
      </c>
    </row>
    <row r="1811" spans="1:4" x14ac:dyDescent="0.25">
      <c r="A1811" t="s">
        <v>6008</v>
      </c>
      <c r="B1811" t="s">
        <v>5460</v>
      </c>
      <c r="C1811" t="s">
        <v>6009</v>
      </c>
      <c r="D1811" t="s">
        <v>1949</v>
      </c>
    </row>
    <row r="1812" spans="1:4" x14ac:dyDescent="0.25">
      <c r="A1812" t="s">
        <v>6010</v>
      </c>
      <c r="B1812" t="s">
        <v>5460</v>
      </c>
      <c r="C1812" t="s">
        <v>6011</v>
      </c>
      <c r="D1812" t="s">
        <v>5843</v>
      </c>
    </row>
    <row r="1813" spans="1:4" x14ac:dyDescent="0.25">
      <c r="A1813" t="s">
        <v>6012</v>
      </c>
      <c r="B1813" t="s">
        <v>5460</v>
      </c>
      <c r="C1813" t="s">
        <v>6013</v>
      </c>
      <c r="D1813" t="s">
        <v>1750</v>
      </c>
    </row>
    <row r="1814" spans="1:4" x14ac:dyDescent="0.25">
      <c r="A1814" t="s">
        <v>6014</v>
      </c>
      <c r="B1814" t="s">
        <v>5460</v>
      </c>
      <c r="C1814" t="s">
        <v>6015</v>
      </c>
      <c r="D1814" t="s">
        <v>1949</v>
      </c>
    </row>
    <row r="1815" spans="1:4" x14ac:dyDescent="0.25">
      <c r="A1815" t="s">
        <v>6016</v>
      </c>
      <c r="B1815" t="s">
        <v>5460</v>
      </c>
      <c r="C1815" t="s">
        <v>6017</v>
      </c>
      <c r="D1815" t="s">
        <v>1660</v>
      </c>
    </row>
    <row r="1816" spans="1:4" x14ac:dyDescent="0.25">
      <c r="A1816" t="s">
        <v>6018</v>
      </c>
      <c r="B1816" t="s">
        <v>5460</v>
      </c>
      <c r="C1816" t="s">
        <v>6019</v>
      </c>
      <c r="D1816" t="s">
        <v>2008</v>
      </c>
    </row>
    <row r="1817" spans="1:4" x14ac:dyDescent="0.25">
      <c r="A1817" t="s">
        <v>6020</v>
      </c>
      <c r="B1817" t="s">
        <v>5460</v>
      </c>
      <c r="C1817" t="s">
        <v>6021</v>
      </c>
      <c r="D1817" t="s">
        <v>1660</v>
      </c>
    </row>
    <row r="1818" spans="1:4" x14ac:dyDescent="0.25">
      <c r="A1818" t="s">
        <v>6022</v>
      </c>
      <c r="B1818" t="s">
        <v>5460</v>
      </c>
      <c r="C1818" t="s">
        <v>6023</v>
      </c>
      <c r="D1818" t="s">
        <v>1750</v>
      </c>
    </row>
    <row r="1819" spans="1:4" x14ac:dyDescent="0.25">
      <c r="A1819" t="s">
        <v>6024</v>
      </c>
      <c r="B1819" t="s">
        <v>5460</v>
      </c>
      <c r="C1819" t="s">
        <v>6025</v>
      </c>
      <c r="D1819" t="s">
        <v>2008</v>
      </c>
    </row>
    <row r="1820" spans="1:4" x14ac:dyDescent="0.25">
      <c r="A1820" t="s">
        <v>6026</v>
      </c>
      <c r="B1820" t="s">
        <v>5460</v>
      </c>
      <c r="C1820" t="s">
        <v>6027</v>
      </c>
      <c r="D1820" t="s">
        <v>1713</v>
      </c>
    </row>
    <row r="1821" spans="1:4" x14ac:dyDescent="0.25">
      <c r="A1821" t="s">
        <v>6028</v>
      </c>
      <c r="B1821" t="s">
        <v>5460</v>
      </c>
      <c r="C1821" t="s">
        <v>6029</v>
      </c>
      <c r="D1821" t="s">
        <v>1713</v>
      </c>
    </row>
    <row r="1822" spans="1:4" x14ac:dyDescent="0.25">
      <c r="A1822" t="s">
        <v>6030</v>
      </c>
      <c r="B1822" t="s">
        <v>5460</v>
      </c>
      <c r="C1822" t="s">
        <v>6031</v>
      </c>
      <c r="D1822" t="s">
        <v>1713</v>
      </c>
    </row>
    <row r="1823" spans="1:4" x14ac:dyDescent="0.25">
      <c r="A1823" t="s">
        <v>6032</v>
      </c>
      <c r="B1823" t="s">
        <v>5460</v>
      </c>
      <c r="C1823" t="s">
        <v>6033</v>
      </c>
      <c r="D1823" t="s">
        <v>1949</v>
      </c>
    </row>
    <row r="1824" spans="1:4" x14ac:dyDescent="0.25">
      <c r="A1824" t="s">
        <v>6034</v>
      </c>
      <c r="B1824" t="s">
        <v>5460</v>
      </c>
      <c r="C1824" t="s">
        <v>6035</v>
      </c>
      <c r="D1824" t="s">
        <v>1713</v>
      </c>
    </row>
    <row r="1825" spans="1:4" x14ac:dyDescent="0.25">
      <c r="A1825" t="s">
        <v>6036</v>
      </c>
      <c r="B1825" t="s">
        <v>5460</v>
      </c>
      <c r="C1825" t="s">
        <v>6037</v>
      </c>
      <c r="D1825" t="s">
        <v>1660</v>
      </c>
    </row>
    <row r="1826" spans="1:4" x14ac:dyDescent="0.25">
      <c r="A1826" t="s">
        <v>6038</v>
      </c>
      <c r="B1826" t="s">
        <v>5460</v>
      </c>
      <c r="C1826" t="s">
        <v>6039</v>
      </c>
      <c r="D1826" t="s">
        <v>1750</v>
      </c>
    </row>
    <row r="1827" spans="1:4" x14ac:dyDescent="0.25">
      <c r="A1827" t="s">
        <v>6040</v>
      </c>
      <c r="B1827" t="s">
        <v>5460</v>
      </c>
      <c r="C1827" t="s">
        <v>6041</v>
      </c>
      <c r="D1827" t="s">
        <v>1949</v>
      </c>
    </row>
    <row r="1828" spans="1:4" x14ac:dyDescent="0.25">
      <c r="A1828" t="s">
        <v>6042</v>
      </c>
      <c r="B1828" t="s">
        <v>5460</v>
      </c>
      <c r="C1828" t="s">
        <v>6043</v>
      </c>
      <c r="D1828" t="s">
        <v>1660</v>
      </c>
    </row>
    <row r="1829" spans="1:4" x14ac:dyDescent="0.25">
      <c r="A1829" t="s">
        <v>6044</v>
      </c>
      <c r="B1829" t="s">
        <v>5460</v>
      </c>
      <c r="C1829" t="s">
        <v>6045</v>
      </c>
      <c r="D1829" t="s">
        <v>2018</v>
      </c>
    </row>
    <row r="1830" spans="1:4" x14ac:dyDescent="0.25">
      <c r="A1830" t="s">
        <v>6046</v>
      </c>
      <c r="B1830" t="s">
        <v>5460</v>
      </c>
      <c r="C1830" t="s">
        <v>6047</v>
      </c>
      <c r="D1830" t="s">
        <v>1750</v>
      </c>
    </row>
    <row r="1831" spans="1:4" x14ac:dyDescent="0.25">
      <c r="A1831" t="s">
        <v>6048</v>
      </c>
      <c r="B1831" t="s">
        <v>5460</v>
      </c>
      <c r="C1831" t="s">
        <v>6049</v>
      </c>
      <c r="D1831" t="s">
        <v>1660</v>
      </c>
    </row>
    <row r="1832" spans="1:4" x14ac:dyDescent="0.25">
      <c r="A1832" t="s">
        <v>6050</v>
      </c>
      <c r="B1832" t="s">
        <v>5460</v>
      </c>
      <c r="C1832" t="s">
        <v>6051</v>
      </c>
      <c r="D1832" t="s">
        <v>1949</v>
      </c>
    </row>
    <row r="1833" spans="1:4" x14ac:dyDescent="0.25">
      <c r="A1833" t="s">
        <v>6052</v>
      </c>
      <c r="B1833" t="s">
        <v>5460</v>
      </c>
      <c r="C1833" t="s">
        <v>6053</v>
      </c>
      <c r="D1833" t="s">
        <v>1750</v>
      </c>
    </row>
    <row r="1834" spans="1:4" x14ac:dyDescent="0.25">
      <c r="A1834" t="s">
        <v>6054</v>
      </c>
      <c r="B1834" t="s">
        <v>5460</v>
      </c>
      <c r="C1834" t="s">
        <v>5408</v>
      </c>
      <c r="D1834" t="s">
        <v>1713</v>
      </c>
    </row>
    <row r="1835" spans="1:4" x14ac:dyDescent="0.25">
      <c r="A1835" t="s">
        <v>6055</v>
      </c>
      <c r="B1835" t="s">
        <v>5460</v>
      </c>
      <c r="C1835" t="s">
        <v>6056</v>
      </c>
      <c r="D1835" t="s">
        <v>1713</v>
      </c>
    </row>
    <row r="1836" spans="1:4" x14ac:dyDescent="0.25">
      <c r="A1836" t="s">
        <v>6057</v>
      </c>
      <c r="B1836" t="s">
        <v>5460</v>
      </c>
      <c r="C1836" t="s">
        <v>6058</v>
      </c>
      <c r="D1836" t="s">
        <v>1750</v>
      </c>
    </row>
    <row r="1837" spans="1:4" x14ac:dyDescent="0.25">
      <c r="A1837" t="s">
        <v>6059</v>
      </c>
      <c r="B1837" t="s">
        <v>5460</v>
      </c>
      <c r="C1837" t="s">
        <v>6060</v>
      </c>
      <c r="D1837" t="s">
        <v>1949</v>
      </c>
    </row>
    <row r="1838" spans="1:4" x14ac:dyDescent="0.25">
      <c r="A1838" t="s">
        <v>6061</v>
      </c>
      <c r="B1838" t="s">
        <v>5460</v>
      </c>
      <c r="C1838" t="s">
        <v>6062</v>
      </c>
      <c r="D1838" t="s">
        <v>1949</v>
      </c>
    </row>
    <row r="1839" spans="1:4" x14ac:dyDescent="0.25">
      <c r="A1839" t="s">
        <v>6063</v>
      </c>
      <c r="B1839" t="s">
        <v>5460</v>
      </c>
      <c r="C1839" t="s">
        <v>6064</v>
      </c>
      <c r="D1839" t="s">
        <v>5511</v>
      </c>
    </row>
    <row r="1840" spans="1:4" x14ac:dyDescent="0.25">
      <c r="A1840" t="s">
        <v>6065</v>
      </c>
      <c r="B1840" t="s">
        <v>6066</v>
      </c>
      <c r="C1840" t="s">
        <v>6067</v>
      </c>
      <c r="D1840" t="s">
        <v>6068</v>
      </c>
    </row>
    <row r="1841" spans="1:4" x14ac:dyDescent="0.25">
      <c r="A1841" t="s">
        <v>6069</v>
      </c>
      <c r="B1841" t="s">
        <v>6066</v>
      </c>
      <c r="C1841" t="s">
        <v>6070</v>
      </c>
      <c r="D1841" t="s">
        <v>6071</v>
      </c>
    </row>
    <row r="1842" spans="1:4" x14ac:dyDescent="0.25">
      <c r="A1842" t="s">
        <v>6072</v>
      </c>
      <c r="B1842" t="s">
        <v>6066</v>
      </c>
      <c r="C1842" t="s">
        <v>6073</v>
      </c>
      <c r="D1842" t="s">
        <v>2127</v>
      </c>
    </row>
    <row r="1843" spans="1:4" x14ac:dyDescent="0.25">
      <c r="A1843" t="s">
        <v>6074</v>
      </c>
      <c r="B1843" t="s">
        <v>6066</v>
      </c>
      <c r="C1843" t="s">
        <v>6075</v>
      </c>
      <c r="D1843" t="s">
        <v>6068</v>
      </c>
    </row>
    <row r="1844" spans="1:4" x14ac:dyDescent="0.25">
      <c r="A1844" t="s">
        <v>6076</v>
      </c>
      <c r="B1844" t="s">
        <v>6066</v>
      </c>
      <c r="C1844" t="s">
        <v>6077</v>
      </c>
      <c r="D1844" t="s">
        <v>6078</v>
      </c>
    </row>
    <row r="1845" spans="1:4" x14ac:dyDescent="0.25">
      <c r="A1845" t="s">
        <v>6079</v>
      </c>
      <c r="B1845" t="s">
        <v>6066</v>
      </c>
      <c r="C1845" t="s">
        <v>6080</v>
      </c>
      <c r="D1845" t="s">
        <v>6068</v>
      </c>
    </row>
    <row r="1846" spans="1:4" x14ac:dyDescent="0.25">
      <c r="A1846" t="s">
        <v>6081</v>
      </c>
      <c r="B1846" t="s">
        <v>6066</v>
      </c>
      <c r="C1846" t="s">
        <v>6082</v>
      </c>
      <c r="D1846" t="s">
        <v>2127</v>
      </c>
    </row>
    <row r="1847" spans="1:4" x14ac:dyDescent="0.25">
      <c r="A1847" t="s">
        <v>6083</v>
      </c>
      <c r="B1847" t="s">
        <v>6066</v>
      </c>
      <c r="C1847" t="s">
        <v>6084</v>
      </c>
      <c r="D1847" t="s">
        <v>6071</v>
      </c>
    </row>
    <row r="1848" spans="1:4" x14ac:dyDescent="0.25">
      <c r="A1848" t="s">
        <v>6085</v>
      </c>
      <c r="B1848" t="s">
        <v>6066</v>
      </c>
      <c r="C1848" t="s">
        <v>6086</v>
      </c>
      <c r="D1848" t="s">
        <v>6071</v>
      </c>
    </row>
    <row r="1849" spans="1:4" x14ac:dyDescent="0.25">
      <c r="A1849" t="s">
        <v>6087</v>
      </c>
      <c r="B1849" t="s">
        <v>6066</v>
      </c>
      <c r="C1849" t="s">
        <v>6088</v>
      </c>
      <c r="D1849" t="s">
        <v>6071</v>
      </c>
    </row>
    <row r="1850" spans="1:4" x14ac:dyDescent="0.25">
      <c r="A1850" t="s">
        <v>6089</v>
      </c>
      <c r="B1850" t="s">
        <v>6066</v>
      </c>
      <c r="C1850" t="s">
        <v>6090</v>
      </c>
      <c r="D1850" t="s">
        <v>6071</v>
      </c>
    </row>
    <row r="1851" spans="1:4" x14ac:dyDescent="0.25">
      <c r="A1851" t="s">
        <v>6091</v>
      </c>
      <c r="B1851" t="s">
        <v>6066</v>
      </c>
      <c r="C1851" t="s">
        <v>6092</v>
      </c>
      <c r="D1851" t="s">
        <v>1874</v>
      </c>
    </row>
    <row r="1852" spans="1:4" x14ac:dyDescent="0.25">
      <c r="A1852" t="s">
        <v>6093</v>
      </c>
      <c r="B1852" t="s">
        <v>6066</v>
      </c>
      <c r="C1852" t="s">
        <v>6092</v>
      </c>
      <c r="D1852" t="s">
        <v>1874</v>
      </c>
    </row>
    <row r="1853" spans="1:4" x14ac:dyDescent="0.25">
      <c r="A1853" t="s">
        <v>6094</v>
      </c>
      <c r="B1853" t="s">
        <v>6066</v>
      </c>
      <c r="C1853" t="s">
        <v>6095</v>
      </c>
      <c r="D1853" t="s">
        <v>6071</v>
      </c>
    </row>
    <row r="1854" spans="1:4" x14ac:dyDescent="0.25">
      <c r="A1854" t="s">
        <v>6096</v>
      </c>
      <c r="B1854" t="s">
        <v>6066</v>
      </c>
      <c r="C1854" t="s">
        <v>6097</v>
      </c>
      <c r="D1854" t="s">
        <v>6068</v>
      </c>
    </row>
    <row r="1855" spans="1:4" x14ac:dyDescent="0.25">
      <c r="A1855" t="s">
        <v>6098</v>
      </c>
      <c r="B1855" t="s">
        <v>6066</v>
      </c>
      <c r="C1855" t="s">
        <v>6099</v>
      </c>
      <c r="D1855" t="s">
        <v>6068</v>
      </c>
    </row>
    <row r="1856" spans="1:4" x14ac:dyDescent="0.25">
      <c r="A1856" t="s">
        <v>6100</v>
      </c>
      <c r="B1856" t="s">
        <v>6066</v>
      </c>
      <c r="C1856" t="s">
        <v>1679</v>
      </c>
      <c r="D1856" t="s">
        <v>6101</v>
      </c>
    </row>
    <row r="1857" spans="1:4" x14ac:dyDescent="0.25">
      <c r="A1857" t="s">
        <v>6102</v>
      </c>
      <c r="B1857" t="s">
        <v>6066</v>
      </c>
      <c r="C1857" t="s">
        <v>6103</v>
      </c>
      <c r="D1857" t="s">
        <v>6068</v>
      </c>
    </row>
    <row r="1858" spans="1:4" x14ac:dyDescent="0.25">
      <c r="A1858" t="s">
        <v>1718</v>
      </c>
      <c r="B1858" t="s">
        <v>6066</v>
      </c>
      <c r="C1858" t="s">
        <v>6104</v>
      </c>
      <c r="D1858" t="s">
        <v>6068</v>
      </c>
    </row>
    <row r="1859" spans="1:4" x14ac:dyDescent="0.25">
      <c r="A1859" t="s">
        <v>6105</v>
      </c>
      <c r="B1859" t="s">
        <v>6066</v>
      </c>
      <c r="C1859" t="s">
        <v>6106</v>
      </c>
      <c r="D1859" t="s">
        <v>6068</v>
      </c>
    </row>
    <row r="1860" spans="1:4" x14ac:dyDescent="0.25">
      <c r="A1860" t="s">
        <v>6107</v>
      </c>
      <c r="B1860" t="s">
        <v>6066</v>
      </c>
      <c r="C1860" t="s">
        <v>6108</v>
      </c>
      <c r="D1860" t="s">
        <v>1903</v>
      </c>
    </row>
    <row r="1861" spans="1:4" x14ac:dyDescent="0.25">
      <c r="A1861" t="s">
        <v>6109</v>
      </c>
      <c r="B1861" t="s">
        <v>6066</v>
      </c>
      <c r="C1861" t="s">
        <v>6110</v>
      </c>
      <c r="D1861" t="s">
        <v>6068</v>
      </c>
    </row>
    <row r="1862" spans="1:4" x14ac:dyDescent="0.25">
      <c r="A1862" t="s">
        <v>6111</v>
      </c>
      <c r="B1862" t="s">
        <v>6066</v>
      </c>
      <c r="C1862" t="s">
        <v>6112</v>
      </c>
      <c r="D1862" t="s">
        <v>6071</v>
      </c>
    </row>
    <row r="1863" spans="1:4" x14ac:dyDescent="0.25">
      <c r="A1863" t="s">
        <v>6113</v>
      </c>
      <c r="B1863" t="s">
        <v>6066</v>
      </c>
      <c r="C1863" t="s">
        <v>6114</v>
      </c>
      <c r="D1863" t="s">
        <v>6068</v>
      </c>
    </row>
    <row r="1864" spans="1:4" x14ac:dyDescent="0.25">
      <c r="A1864" t="s">
        <v>6115</v>
      </c>
      <c r="B1864" t="s">
        <v>6066</v>
      </c>
      <c r="C1864" t="s">
        <v>6116</v>
      </c>
      <c r="D1864" t="s">
        <v>6068</v>
      </c>
    </row>
    <row r="1865" spans="1:4" x14ac:dyDescent="0.25">
      <c r="A1865" t="s">
        <v>6117</v>
      </c>
      <c r="B1865" t="s">
        <v>6066</v>
      </c>
      <c r="C1865" t="s">
        <v>6118</v>
      </c>
      <c r="D1865" t="s">
        <v>6068</v>
      </c>
    </row>
    <row r="1866" spans="1:4" x14ac:dyDescent="0.25">
      <c r="A1866" t="s">
        <v>6119</v>
      </c>
      <c r="B1866" t="s">
        <v>6066</v>
      </c>
      <c r="C1866" t="s">
        <v>6120</v>
      </c>
      <c r="D1866" t="s">
        <v>6071</v>
      </c>
    </row>
    <row r="1867" spans="1:4" x14ac:dyDescent="0.25">
      <c r="A1867" t="s">
        <v>6121</v>
      </c>
      <c r="B1867" t="s">
        <v>6066</v>
      </c>
      <c r="C1867" t="s">
        <v>6122</v>
      </c>
      <c r="D1867" t="s">
        <v>6068</v>
      </c>
    </row>
    <row r="1868" spans="1:4" x14ac:dyDescent="0.25">
      <c r="A1868" t="s">
        <v>6123</v>
      </c>
      <c r="B1868" t="s">
        <v>6066</v>
      </c>
      <c r="C1868" t="s">
        <v>6124</v>
      </c>
      <c r="D1868" t="s">
        <v>6071</v>
      </c>
    </row>
    <row r="1869" spans="1:4" x14ac:dyDescent="0.25">
      <c r="A1869" t="s">
        <v>6125</v>
      </c>
      <c r="B1869" t="s">
        <v>6066</v>
      </c>
      <c r="C1869" t="s">
        <v>6126</v>
      </c>
      <c r="D1869" t="s">
        <v>2019</v>
      </c>
    </row>
    <row r="1870" spans="1:4" x14ac:dyDescent="0.25">
      <c r="A1870" t="s">
        <v>6127</v>
      </c>
      <c r="B1870" t="s">
        <v>6066</v>
      </c>
      <c r="C1870" t="s">
        <v>6128</v>
      </c>
      <c r="D1870" t="s">
        <v>2127</v>
      </c>
    </row>
    <row r="1871" spans="1:4" x14ac:dyDescent="0.25">
      <c r="A1871" t="s">
        <v>6129</v>
      </c>
      <c r="B1871" t="s">
        <v>6066</v>
      </c>
      <c r="C1871" t="s">
        <v>6128</v>
      </c>
      <c r="D1871" t="s">
        <v>2127</v>
      </c>
    </row>
    <row r="1872" spans="1:4" x14ac:dyDescent="0.25">
      <c r="A1872" t="s">
        <v>6130</v>
      </c>
      <c r="B1872" t="s">
        <v>6066</v>
      </c>
      <c r="C1872" t="s">
        <v>6131</v>
      </c>
      <c r="D1872" t="s">
        <v>1863</v>
      </c>
    </row>
    <row r="1873" spans="1:4" x14ac:dyDescent="0.25">
      <c r="A1873" t="s">
        <v>6132</v>
      </c>
      <c r="B1873" t="s">
        <v>6066</v>
      </c>
      <c r="C1873" t="s">
        <v>6133</v>
      </c>
      <c r="D1873" t="s">
        <v>1858</v>
      </c>
    </row>
    <row r="1874" spans="1:4" x14ac:dyDescent="0.25">
      <c r="A1874" t="s">
        <v>6134</v>
      </c>
      <c r="B1874" t="s">
        <v>6066</v>
      </c>
      <c r="C1874" t="s">
        <v>6135</v>
      </c>
      <c r="D1874" t="s">
        <v>2127</v>
      </c>
    </row>
    <row r="1875" spans="1:4" x14ac:dyDescent="0.25">
      <c r="A1875" t="s">
        <v>6136</v>
      </c>
      <c r="B1875" t="s">
        <v>6066</v>
      </c>
      <c r="C1875" t="s">
        <v>6137</v>
      </c>
      <c r="D1875" t="s">
        <v>6071</v>
      </c>
    </row>
    <row r="1876" spans="1:4" x14ac:dyDescent="0.25">
      <c r="A1876" t="s">
        <v>6138</v>
      </c>
      <c r="B1876" t="s">
        <v>6066</v>
      </c>
      <c r="C1876" t="s">
        <v>6139</v>
      </c>
      <c r="D1876" t="s">
        <v>6071</v>
      </c>
    </row>
    <row r="1877" spans="1:4" x14ac:dyDescent="0.25">
      <c r="A1877" t="s">
        <v>6140</v>
      </c>
      <c r="B1877" t="s">
        <v>6066</v>
      </c>
      <c r="C1877" t="s">
        <v>6141</v>
      </c>
      <c r="D1877" t="s">
        <v>6068</v>
      </c>
    </row>
    <row r="1878" spans="1:4" x14ac:dyDescent="0.25">
      <c r="A1878" t="s">
        <v>6142</v>
      </c>
      <c r="B1878" t="s">
        <v>6066</v>
      </c>
      <c r="C1878" t="s">
        <v>6143</v>
      </c>
      <c r="D1878" t="s">
        <v>6071</v>
      </c>
    </row>
    <row r="1879" spans="1:4" x14ac:dyDescent="0.25">
      <c r="A1879" t="s">
        <v>6144</v>
      </c>
      <c r="B1879" t="s">
        <v>6066</v>
      </c>
      <c r="C1879" t="s">
        <v>6145</v>
      </c>
      <c r="D1879" t="s">
        <v>1863</v>
      </c>
    </row>
    <row r="1880" spans="1:4" x14ac:dyDescent="0.25">
      <c r="A1880" t="s">
        <v>6146</v>
      </c>
      <c r="B1880" t="s">
        <v>6066</v>
      </c>
      <c r="C1880" t="s">
        <v>6147</v>
      </c>
      <c r="D1880" t="s">
        <v>6071</v>
      </c>
    </row>
    <row r="1881" spans="1:4" x14ac:dyDescent="0.25">
      <c r="A1881" t="s">
        <v>6148</v>
      </c>
      <c r="B1881" t="s">
        <v>6066</v>
      </c>
      <c r="C1881" t="s">
        <v>6149</v>
      </c>
      <c r="D1881" t="s">
        <v>6068</v>
      </c>
    </row>
    <row r="1882" spans="1:4" x14ac:dyDescent="0.25">
      <c r="A1882" t="s">
        <v>6150</v>
      </c>
      <c r="B1882" t="s">
        <v>6066</v>
      </c>
      <c r="C1882" t="s">
        <v>6151</v>
      </c>
      <c r="D1882" t="s">
        <v>1863</v>
      </c>
    </row>
    <row r="1883" spans="1:4" x14ac:dyDescent="0.25">
      <c r="A1883" t="s">
        <v>6152</v>
      </c>
      <c r="B1883" t="s">
        <v>6066</v>
      </c>
      <c r="C1883" t="s">
        <v>6153</v>
      </c>
      <c r="D1883" t="s">
        <v>6078</v>
      </c>
    </row>
    <row r="1884" spans="1:4" x14ac:dyDescent="0.25">
      <c r="A1884" t="s">
        <v>6154</v>
      </c>
      <c r="B1884" t="s">
        <v>6066</v>
      </c>
      <c r="C1884" t="s">
        <v>6155</v>
      </c>
      <c r="D1884" t="s">
        <v>6068</v>
      </c>
    </row>
    <row r="1885" spans="1:4" x14ac:dyDescent="0.25">
      <c r="A1885" t="s">
        <v>6156</v>
      </c>
      <c r="B1885" t="s">
        <v>6066</v>
      </c>
      <c r="C1885" t="s">
        <v>6157</v>
      </c>
      <c r="D1885" t="s">
        <v>6068</v>
      </c>
    </row>
    <row r="1886" spans="1:4" x14ac:dyDescent="0.25">
      <c r="A1886" t="s">
        <v>6158</v>
      </c>
      <c r="B1886" t="s">
        <v>6066</v>
      </c>
      <c r="C1886" t="s">
        <v>6159</v>
      </c>
      <c r="D1886" t="s">
        <v>6068</v>
      </c>
    </row>
    <row r="1887" spans="1:4" x14ac:dyDescent="0.25">
      <c r="A1887" t="s">
        <v>6160</v>
      </c>
      <c r="B1887" t="s">
        <v>6066</v>
      </c>
      <c r="C1887" t="s">
        <v>6161</v>
      </c>
      <c r="D1887" t="s">
        <v>6071</v>
      </c>
    </row>
    <row r="1888" spans="1:4" x14ac:dyDescent="0.25">
      <c r="A1888" t="s">
        <v>6162</v>
      </c>
      <c r="B1888" t="s">
        <v>6066</v>
      </c>
      <c r="C1888" t="s">
        <v>6163</v>
      </c>
      <c r="D1888" t="s">
        <v>6068</v>
      </c>
    </row>
    <row r="1889" spans="1:4" x14ac:dyDescent="0.25">
      <c r="A1889" t="s">
        <v>6164</v>
      </c>
      <c r="B1889" t="s">
        <v>6066</v>
      </c>
      <c r="C1889" t="s">
        <v>6165</v>
      </c>
      <c r="D1889" t="s">
        <v>6068</v>
      </c>
    </row>
    <row r="1890" spans="1:4" x14ac:dyDescent="0.25">
      <c r="A1890" t="s">
        <v>6166</v>
      </c>
      <c r="B1890" t="s">
        <v>6066</v>
      </c>
      <c r="C1890" t="s">
        <v>6167</v>
      </c>
      <c r="D1890" t="s">
        <v>6068</v>
      </c>
    </row>
    <row r="1891" spans="1:4" x14ac:dyDescent="0.25">
      <c r="A1891" t="s">
        <v>6168</v>
      </c>
      <c r="B1891" t="s">
        <v>6066</v>
      </c>
      <c r="C1891" t="s">
        <v>6169</v>
      </c>
      <c r="D1891" t="s">
        <v>6068</v>
      </c>
    </row>
    <row r="1892" spans="1:4" x14ac:dyDescent="0.25">
      <c r="A1892" t="s">
        <v>6170</v>
      </c>
      <c r="B1892" t="s">
        <v>6066</v>
      </c>
      <c r="C1892" t="s">
        <v>6171</v>
      </c>
      <c r="D1892" t="s">
        <v>6068</v>
      </c>
    </row>
    <row r="1893" spans="1:4" x14ac:dyDescent="0.25">
      <c r="A1893" t="s">
        <v>6172</v>
      </c>
      <c r="B1893" t="s">
        <v>6066</v>
      </c>
      <c r="C1893" t="s">
        <v>6173</v>
      </c>
      <c r="D1893" t="s">
        <v>6068</v>
      </c>
    </row>
    <row r="1894" spans="1:4" x14ac:dyDescent="0.25">
      <c r="A1894" t="s">
        <v>6174</v>
      </c>
      <c r="B1894" t="s">
        <v>6066</v>
      </c>
      <c r="C1894" t="s">
        <v>1891</v>
      </c>
      <c r="D1894" t="s">
        <v>6175</v>
      </c>
    </row>
    <row r="1895" spans="1:4" x14ac:dyDescent="0.25">
      <c r="A1895" t="s">
        <v>6176</v>
      </c>
      <c r="B1895" t="s">
        <v>6066</v>
      </c>
      <c r="C1895" t="s">
        <v>6177</v>
      </c>
      <c r="D1895" t="s">
        <v>6068</v>
      </c>
    </row>
    <row r="1896" spans="1:4" x14ac:dyDescent="0.25">
      <c r="A1896" t="s">
        <v>6178</v>
      </c>
      <c r="B1896" t="s">
        <v>6066</v>
      </c>
      <c r="C1896" t="s">
        <v>6179</v>
      </c>
      <c r="D1896" t="s">
        <v>6068</v>
      </c>
    </row>
    <row r="1897" spans="1:4" x14ac:dyDescent="0.25">
      <c r="A1897" t="s">
        <v>6180</v>
      </c>
      <c r="B1897" t="s">
        <v>6066</v>
      </c>
      <c r="C1897" t="s">
        <v>6181</v>
      </c>
      <c r="D1897" t="s">
        <v>6071</v>
      </c>
    </row>
    <row r="1898" spans="1:4" x14ac:dyDescent="0.25">
      <c r="A1898" t="s">
        <v>6182</v>
      </c>
      <c r="B1898" t="s">
        <v>6066</v>
      </c>
      <c r="C1898" t="s">
        <v>6183</v>
      </c>
      <c r="D1898" t="s">
        <v>6068</v>
      </c>
    </row>
    <row r="1899" spans="1:4" x14ac:dyDescent="0.25">
      <c r="A1899" t="s">
        <v>6184</v>
      </c>
      <c r="B1899" t="s">
        <v>6066</v>
      </c>
      <c r="C1899" t="s">
        <v>6185</v>
      </c>
      <c r="D1899" t="s">
        <v>6068</v>
      </c>
    </row>
    <row r="1900" spans="1:4" x14ac:dyDescent="0.25">
      <c r="A1900" t="s">
        <v>6186</v>
      </c>
      <c r="B1900" t="s">
        <v>6066</v>
      </c>
      <c r="C1900" t="s">
        <v>6187</v>
      </c>
      <c r="D1900" t="s">
        <v>1992</v>
      </c>
    </row>
    <row r="1901" spans="1:4" x14ac:dyDescent="0.25">
      <c r="A1901" t="s">
        <v>6188</v>
      </c>
      <c r="B1901" t="s">
        <v>6066</v>
      </c>
      <c r="C1901" t="s">
        <v>6189</v>
      </c>
      <c r="D1901" t="s">
        <v>6071</v>
      </c>
    </row>
    <row r="1902" spans="1:4" x14ac:dyDescent="0.25">
      <c r="A1902" t="s">
        <v>6190</v>
      </c>
      <c r="B1902" t="s">
        <v>6066</v>
      </c>
      <c r="C1902" t="s">
        <v>6191</v>
      </c>
      <c r="D1902" t="s">
        <v>6068</v>
      </c>
    </row>
    <row r="1903" spans="1:4" x14ac:dyDescent="0.25">
      <c r="A1903" t="s">
        <v>6192</v>
      </c>
      <c r="B1903" t="s">
        <v>6066</v>
      </c>
      <c r="C1903" t="s">
        <v>6193</v>
      </c>
      <c r="D1903" t="s">
        <v>6068</v>
      </c>
    </row>
    <row r="1904" spans="1:4" x14ac:dyDescent="0.25">
      <c r="A1904" t="s">
        <v>6194</v>
      </c>
      <c r="B1904" t="s">
        <v>6066</v>
      </c>
      <c r="C1904" t="s">
        <v>6195</v>
      </c>
      <c r="D1904" t="s">
        <v>6071</v>
      </c>
    </row>
    <row r="1905" spans="1:4" x14ac:dyDescent="0.25">
      <c r="A1905" t="s">
        <v>6196</v>
      </c>
      <c r="B1905" t="s">
        <v>6066</v>
      </c>
      <c r="C1905" t="s">
        <v>6197</v>
      </c>
      <c r="D1905" t="s">
        <v>6071</v>
      </c>
    </row>
    <row r="1906" spans="1:4" x14ac:dyDescent="0.25">
      <c r="A1906" t="s">
        <v>6198</v>
      </c>
      <c r="B1906" t="s">
        <v>6066</v>
      </c>
      <c r="C1906" t="s">
        <v>6199</v>
      </c>
      <c r="D1906" t="s">
        <v>6068</v>
      </c>
    </row>
    <row r="1907" spans="1:4" x14ac:dyDescent="0.25">
      <c r="A1907" t="s">
        <v>6200</v>
      </c>
      <c r="B1907" t="s">
        <v>6066</v>
      </c>
      <c r="C1907" t="s">
        <v>6201</v>
      </c>
      <c r="D1907" t="s">
        <v>2127</v>
      </c>
    </row>
    <row r="1908" spans="1:4" x14ac:dyDescent="0.25">
      <c r="A1908" t="s">
        <v>6202</v>
      </c>
      <c r="B1908" t="s">
        <v>6066</v>
      </c>
      <c r="C1908" t="s">
        <v>6203</v>
      </c>
      <c r="D1908" t="s">
        <v>6068</v>
      </c>
    </row>
    <row r="1909" spans="1:4" x14ac:dyDescent="0.25">
      <c r="A1909" t="s">
        <v>6204</v>
      </c>
      <c r="B1909" t="s">
        <v>6066</v>
      </c>
      <c r="C1909" t="s">
        <v>6205</v>
      </c>
      <c r="D1909" t="s">
        <v>6068</v>
      </c>
    </row>
    <row r="1910" spans="1:4" x14ac:dyDescent="0.25">
      <c r="A1910" t="s">
        <v>6206</v>
      </c>
      <c r="B1910" t="s">
        <v>6066</v>
      </c>
      <c r="C1910" t="s">
        <v>6207</v>
      </c>
      <c r="D1910" t="s">
        <v>6071</v>
      </c>
    </row>
    <row r="1911" spans="1:4" x14ac:dyDescent="0.25">
      <c r="A1911" t="s">
        <v>6208</v>
      </c>
      <c r="B1911" t="s">
        <v>6066</v>
      </c>
      <c r="C1911" t="s">
        <v>6209</v>
      </c>
      <c r="D1911" t="s">
        <v>6078</v>
      </c>
    </row>
    <row r="1912" spans="1:4" x14ac:dyDescent="0.25">
      <c r="A1912" t="s">
        <v>6210</v>
      </c>
      <c r="B1912" t="s">
        <v>6066</v>
      </c>
      <c r="C1912" t="s">
        <v>6211</v>
      </c>
      <c r="D1912" t="s">
        <v>1863</v>
      </c>
    </row>
    <row r="1913" spans="1:4" x14ac:dyDescent="0.25">
      <c r="A1913" t="s">
        <v>6212</v>
      </c>
      <c r="B1913" t="s">
        <v>6066</v>
      </c>
      <c r="C1913" t="s">
        <v>6213</v>
      </c>
      <c r="D1913" t="s">
        <v>6068</v>
      </c>
    </row>
    <row r="1914" spans="1:4" x14ac:dyDescent="0.25">
      <c r="A1914" t="s">
        <v>6214</v>
      </c>
      <c r="B1914" t="s">
        <v>6066</v>
      </c>
      <c r="C1914" t="s">
        <v>6215</v>
      </c>
      <c r="D1914" t="s">
        <v>6068</v>
      </c>
    </row>
    <row r="1915" spans="1:4" x14ac:dyDescent="0.25">
      <c r="A1915" t="s">
        <v>6216</v>
      </c>
      <c r="B1915" t="s">
        <v>6066</v>
      </c>
      <c r="C1915" t="s">
        <v>6217</v>
      </c>
      <c r="D1915" t="s">
        <v>6078</v>
      </c>
    </row>
    <row r="1916" spans="1:4" x14ac:dyDescent="0.25">
      <c r="A1916" t="s">
        <v>6218</v>
      </c>
      <c r="B1916" t="s">
        <v>6066</v>
      </c>
      <c r="C1916" t="s">
        <v>6219</v>
      </c>
      <c r="D1916" t="s">
        <v>6078</v>
      </c>
    </row>
    <row r="1917" spans="1:4" x14ac:dyDescent="0.25">
      <c r="A1917" t="s">
        <v>6220</v>
      </c>
      <c r="B1917" t="s">
        <v>6066</v>
      </c>
      <c r="C1917" t="s">
        <v>6221</v>
      </c>
      <c r="D1917" t="s">
        <v>6068</v>
      </c>
    </row>
    <row r="1918" spans="1:4" x14ac:dyDescent="0.25">
      <c r="A1918" t="s">
        <v>6222</v>
      </c>
      <c r="B1918" t="s">
        <v>6066</v>
      </c>
      <c r="C1918" t="s">
        <v>6223</v>
      </c>
      <c r="D1918" t="s">
        <v>6068</v>
      </c>
    </row>
    <row r="1919" spans="1:4" x14ac:dyDescent="0.25">
      <c r="A1919" t="s">
        <v>6224</v>
      </c>
      <c r="B1919" t="s">
        <v>6066</v>
      </c>
      <c r="C1919" t="s">
        <v>6225</v>
      </c>
      <c r="D1919" t="s">
        <v>2127</v>
      </c>
    </row>
    <row r="1920" spans="1:4" x14ac:dyDescent="0.25">
      <c r="A1920" t="s">
        <v>6226</v>
      </c>
      <c r="B1920" t="s">
        <v>6066</v>
      </c>
      <c r="C1920" t="s">
        <v>6227</v>
      </c>
      <c r="D1920" t="s">
        <v>6071</v>
      </c>
    </row>
    <row r="1921" spans="1:4" x14ac:dyDescent="0.25">
      <c r="A1921" t="s">
        <v>6228</v>
      </c>
      <c r="B1921" t="s">
        <v>6066</v>
      </c>
      <c r="C1921" t="s">
        <v>6229</v>
      </c>
      <c r="D1921" t="s">
        <v>6068</v>
      </c>
    </row>
    <row r="1922" spans="1:4" x14ac:dyDescent="0.25">
      <c r="A1922" t="s">
        <v>6230</v>
      </c>
      <c r="B1922" t="s">
        <v>6066</v>
      </c>
      <c r="C1922" t="s">
        <v>6231</v>
      </c>
      <c r="D1922" t="s">
        <v>6068</v>
      </c>
    </row>
    <row r="1923" spans="1:4" x14ac:dyDescent="0.25">
      <c r="A1923" t="s">
        <v>6232</v>
      </c>
      <c r="B1923" t="s">
        <v>6066</v>
      </c>
      <c r="C1923" t="s">
        <v>6233</v>
      </c>
      <c r="D1923" t="s">
        <v>6068</v>
      </c>
    </row>
    <row r="1924" spans="1:4" x14ac:dyDescent="0.25">
      <c r="A1924" t="s">
        <v>6234</v>
      </c>
      <c r="B1924" t="s">
        <v>6066</v>
      </c>
      <c r="C1924" t="s">
        <v>6235</v>
      </c>
      <c r="D1924" t="s">
        <v>6068</v>
      </c>
    </row>
    <row r="1925" spans="1:4" x14ac:dyDescent="0.25">
      <c r="A1925" t="s">
        <v>6236</v>
      </c>
      <c r="B1925" t="s">
        <v>6066</v>
      </c>
      <c r="C1925" t="s">
        <v>6237</v>
      </c>
      <c r="D1925" t="s">
        <v>6071</v>
      </c>
    </row>
    <row r="1926" spans="1:4" x14ac:dyDescent="0.25">
      <c r="A1926" t="s">
        <v>6238</v>
      </c>
      <c r="B1926" t="s">
        <v>6066</v>
      </c>
      <c r="C1926" t="s">
        <v>6239</v>
      </c>
      <c r="D1926" t="s">
        <v>6071</v>
      </c>
    </row>
    <row r="1927" spans="1:4" x14ac:dyDescent="0.25">
      <c r="A1927" t="s">
        <v>6240</v>
      </c>
      <c r="B1927" t="s">
        <v>6066</v>
      </c>
      <c r="C1927" t="s">
        <v>6241</v>
      </c>
      <c r="D1927" t="s">
        <v>6078</v>
      </c>
    </row>
    <row r="1928" spans="1:4" x14ac:dyDescent="0.25">
      <c r="A1928" t="s">
        <v>6242</v>
      </c>
      <c r="B1928" t="s">
        <v>6066</v>
      </c>
      <c r="C1928" t="s">
        <v>6243</v>
      </c>
      <c r="D1928" t="s">
        <v>6068</v>
      </c>
    </row>
    <row r="1929" spans="1:4" x14ac:dyDescent="0.25">
      <c r="A1929" t="s">
        <v>6244</v>
      </c>
      <c r="B1929" t="s">
        <v>6066</v>
      </c>
      <c r="C1929" t="s">
        <v>6243</v>
      </c>
      <c r="D1929" t="s">
        <v>6068</v>
      </c>
    </row>
    <row r="1930" spans="1:4" x14ac:dyDescent="0.25">
      <c r="A1930" t="s">
        <v>6245</v>
      </c>
      <c r="B1930" t="s">
        <v>6066</v>
      </c>
      <c r="C1930" t="s">
        <v>6246</v>
      </c>
      <c r="D1930" t="s">
        <v>1863</v>
      </c>
    </row>
    <row r="1931" spans="1:4" x14ac:dyDescent="0.25">
      <c r="A1931" t="s">
        <v>6247</v>
      </c>
      <c r="B1931" t="s">
        <v>6066</v>
      </c>
      <c r="C1931" t="s">
        <v>6246</v>
      </c>
      <c r="D1931" t="s">
        <v>1863</v>
      </c>
    </row>
    <row r="1932" spans="1:4" x14ac:dyDescent="0.25">
      <c r="A1932" t="s">
        <v>6248</v>
      </c>
      <c r="B1932" t="s">
        <v>6066</v>
      </c>
      <c r="C1932" t="s">
        <v>6249</v>
      </c>
      <c r="D1932" t="s">
        <v>6071</v>
      </c>
    </row>
    <row r="1933" spans="1:4" x14ac:dyDescent="0.25">
      <c r="A1933" t="s">
        <v>6250</v>
      </c>
      <c r="B1933" t="s">
        <v>6066</v>
      </c>
      <c r="C1933" t="s">
        <v>6251</v>
      </c>
      <c r="D1933" t="s">
        <v>6068</v>
      </c>
    </row>
    <row r="1934" spans="1:4" x14ac:dyDescent="0.25">
      <c r="A1934" t="s">
        <v>6252</v>
      </c>
      <c r="B1934" t="s">
        <v>6066</v>
      </c>
      <c r="C1934" t="s">
        <v>6253</v>
      </c>
      <c r="D1934" t="s">
        <v>6071</v>
      </c>
    </row>
    <row r="1935" spans="1:4" x14ac:dyDescent="0.25">
      <c r="A1935" t="s">
        <v>6254</v>
      </c>
      <c r="B1935" t="s">
        <v>6066</v>
      </c>
      <c r="C1935" t="s">
        <v>6255</v>
      </c>
      <c r="D1935" t="s">
        <v>6071</v>
      </c>
    </row>
    <row r="1936" spans="1:4" x14ac:dyDescent="0.25">
      <c r="A1936" t="s">
        <v>6256</v>
      </c>
      <c r="B1936" t="s">
        <v>6066</v>
      </c>
      <c r="C1936" t="s">
        <v>6257</v>
      </c>
      <c r="D1936" t="s">
        <v>6071</v>
      </c>
    </row>
    <row r="1937" spans="1:4" x14ac:dyDescent="0.25">
      <c r="A1937" t="s">
        <v>6258</v>
      </c>
      <c r="B1937" t="s">
        <v>6066</v>
      </c>
      <c r="C1937" t="s">
        <v>6259</v>
      </c>
      <c r="D1937" t="s">
        <v>6068</v>
      </c>
    </row>
    <row r="1938" spans="1:4" x14ac:dyDescent="0.25">
      <c r="A1938" t="s">
        <v>6260</v>
      </c>
      <c r="B1938" t="s">
        <v>6066</v>
      </c>
      <c r="C1938" t="s">
        <v>6261</v>
      </c>
      <c r="D1938" t="s">
        <v>6068</v>
      </c>
    </row>
    <row r="1939" spans="1:4" x14ac:dyDescent="0.25">
      <c r="A1939" t="s">
        <v>6262</v>
      </c>
      <c r="B1939" t="s">
        <v>6066</v>
      </c>
      <c r="C1939" t="s">
        <v>6263</v>
      </c>
      <c r="D1939" t="s">
        <v>6068</v>
      </c>
    </row>
    <row r="1940" spans="1:4" x14ac:dyDescent="0.25">
      <c r="A1940" t="s">
        <v>6264</v>
      </c>
      <c r="B1940" t="s">
        <v>6066</v>
      </c>
      <c r="C1940" t="s">
        <v>6265</v>
      </c>
      <c r="D1940" t="s">
        <v>6068</v>
      </c>
    </row>
    <row r="1941" spans="1:4" x14ac:dyDescent="0.25">
      <c r="A1941" t="s">
        <v>6266</v>
      </c>
      <c r="B1941" t="s">
        <v>6066</v>
      </c>
      <c r="C1941" t="s">
        <v>6267</v>
      </c>
      <c r="D1941" t="s">
        <v>6068</v>
      </c>
    </row>
    <row r="1942" spans="1:4" x14ac:dyDescent="0.25">
      <c r="A1942" t="s">
        <v>6268</v>
      </c>
      <c r="B1942" t="s">
        <v>6269</v>
      </c>
      <c r="C1942" t="s">
        <v>6270</v>
      </c>
      <c r="D1942" t="s">
        <v>6271</v>
      </c>
    </row>
    <row r="1943" spans="1:4" x14ac:dyDescent="0.25">
      <c r="A1943" t="s">
        <v>6272</v>
      </c>
      <c r="B1943" t="s">
        <v>6269</v>
      </c>
      <c r="C1943" t="s">
        <v>6273</v>
      </c>
      <c r="D1943" t="s">
        <v>6271</v>
      </c>
    </row>
    <row r="1944" spans="1:4" x14ac:dyDescent="0.25">
      <c r="A1944" t="s">
        <v>6274</v>
      </c>
      <c r="B1944" t="s">
        <v>6269</v>
      </c>
      <c r="C1944" t="s">
        <v>6275</v>
      </c>
      <c r="D1944" t="s">
        <v>6271</v>
      </c>
    </row>
    <row r="1945" spans="1:4" x14ac:dyDescent="0.25">
      <c r="A1945" t="s">
        <v>6276</v>
      </c>
      <c r="B1945" t="s">
        <v>6269</v>
      </c>
      <c r="C1945" t="s">
        <v>6277</v>
      </c>
      <c r="D1945" t="s">
        <v>6271</v>
      </c>
    </row>
    <row r="1946" spans="1:4" x14ac:dyDescent="0.25">
      <c r="A1946" t="s">
        <v>6278</v>
      </c>
      <c r="B1946" t="s">
        <v>6269</v>
      </c>
      <c r="C1946" t="s">
        <v>6279</v>
      </c>
      <c r="D1946" t="s">
        <v>6271</v>
      </c>
    </row>
    <row r="1947" spans="1:4" x14ac:dyDescent="0.25">
      <c r="A1947" t="s">
        <v>6280</v>
      </c>
      <c r="B1947" t="s">
        <v>6269</v>
      </c>
      <c r="C1947" t="s">
        <v>6281</v>
      </c>
      <c r="D1947" t="s">
        <v>6271</v>
      </c>
    </row>
    <row r="1948" spans="1:4" x14ac:dyDescent="0.25">
      <c r="A1948" t="s">
        <v>6282</v>
      </c>
      <c r="B1948" t="s">
        <v>6269</v>
      </c>
      <c r="C1948" t="s">
        <v>6283</v>
      </c>
      <c r="D1948" t="s">
        <v>6271</v>
      </c>
    </row>
    <row r="1949" spans="1:4" x14ac:dyDescent="0.25">
      <c r="A1949" t="s">
        <v>6284</v>
      </c>
      <c r="B1949" t="s">
        <v>6269</v>
      </c>
      <c r="C1949" t="s">
        <v>6285</v>
      </c>
      <c r="D1949" t="s">
        <v>6271</v>
      </c>
    </row>
    <row r="1950" spans="1:4" x14ac:dyDescent="0.25">
      <c r="A1950" t="s">
        <v>6286</v>
      </c>
      <c r="B1950" t="s">
        <v>6269</v>
      </c>
      <c r="C1950" t="s">
        <v>6287</v>
      </c>
      <c r="D1950" t="s">
        <v>6271</v>
      </c>
    </row>
    <row r="1951" spans="1:4" x14ac:dyDescent="0.25">
      <c r="A1951" t="s">
        <v>6288</v>
      </c>
      <c r="B1951" t="s">
        <v>6269</v>
      </c>
      <c r="C1951" t="s">
        <v>6289</v>
      </c>
      <c r="D1951" t="s">
        <v>6271</v>
      </c>
    </row>
    <row r="1952" spans="1:4" x14ac:dyDescent="0.25">
      <c r="A1952" t="s">
        <v>6290</v>
      </c>
      <c r="B1952" t="s">
        <v>6269</v>
      </c>
      <c r="C1952" t="s">
        <v>6291</v>
      </c>
      <c r="D1952" t="s">
        <v>6271</v>
      </c>
    </row>
    <row r="1953" spans="1:4" x14ac:dyDescent="0.25">
      <c r="A1953" t="s">
        <v>6292</v>
      </c>
      <c r="B1953" t="s">
        <v>6269</v>
      </c>
      <c r="C1953" t="s">
        <v>6293</v>
      </c>
      <c r="D1953" t="s">
        <v>6271</v>
      </c>
    </row>
    <row r="1954" spans="1:4" x14ac:dyDescent="0.25">
      <c r="A1954" t="s">
        <v>6294</v>
      </c>
      <c r="B1954" t="s">
        <v>6269</v>
      </c>
      <c r="C1954" t="s">
        <v>6295</v>
      </c>
      <c r="D1954" t="s">
        <v>6271</v>
      </c>
    </row>
    <row r="1955" spans="1:4" x14ac:dyDescent="0.25">
      <c r="A1955" t="s">
        <v>6296</v>
      </c>
      <c r="B1955" t="s">
        <v>6269</v>
      </c>
      <c r="C1955" t="s">
        <v>6297</v>
      </c>
      <c r="D1955" t="s">
        <v>6271</v>
      </c>
    </row>
    <row r="1956" spans="1:4" x14ac:dyDescent="0.25">
      <c r="A1956" t="s">
        <v>6298</v>
      </c>
      <c r="B1956" t="s">
        <v>6269</v>
      </c>
      <c r="C1956" t="s">
        <v>6299</v>
      </c>
      <c r="D1956" t="s">
        <v>6271</v>
      </c>
    </row>
    <row r="1957" spans="1:4" x14ac:dyDescent="0.25">
      <c r="A1957" t="s">
        <v>6300</v>
      </c>
      <c r="B1957" t="s">
        <v>6269</v>
      </c>
      <c r="C1957" t="s">
        <v>6301</v>
      </c>
      <c r="D1957" t="s">
        <v>6271</v>
      </c>
    </row>
    <row r="1958" spans="1:4" x14ac:dyDescent="0.25">
      <c r="A1958" t="s">
        <v>6302</v>
      </c>
      <c r="B1958" t="s">
        <v>6269</v>
      </c>
      <c r="C1958" t="s">
        <v>6303</v>
      </c>
      <c r="D1958" t="s">
        <v>6271</v>
      </c>
    </row>
    <row r="1959" spans="1:4" x14ac:dyDescent="0.25">
      <c r="A1959" t="s">
        <v>6304</v>
      </c>
      <c r="B1959" t="s">
        <v>6269</v>
      </c>
      <c r="C1959" t="s">
        <v>6305</v>
      </c>
      <c r="D1959" t="s">
        <v>6271</v>
      </c>
    </row>
    <row r="1960" spans="1:4" x14ac:dyDescent="0.25">
      <c r="A1960" t="s">
        <v>6306</v>
      </c>
      <c r="B1960" t="s">
        <v>6269</v>
      </c>
      <c r="C1960" t="s">
        <v>6307</v>
      </c>
      <c r="D1960" t="s">
        <v>6271</v>
      </c>
    </row>
    <row r="1961" spans="1:4" x14ac:dyDescent="0.25">
      <c r="A1961" t="s">
        <v>6308</v>
      </c>
      <c r="B1961" t="s">
        <v>6269</v>
      </c>
      <c r="C1961" t="s">
        <v>6309</v>
      </c>
      <c r="D1961" t="s">
        <v>6271</v>
      </c>
    </row>
    <row r="1962" spans="1:4" x14ac:dyDescent="0.25">
      <c r="A1962" t="s">
        <v>6310</v>
      </c>
      <c r="B1962" t="s">
        <v>6269</v>
      </c>
      <c r="C1962" t="s">
        <v>6311</v>
      </c>
      <c r="D1962" t="s">
        <v>6271</v>
      </c>
    </row>
    <row r="1963" spans="1:4" x14ac:dyDescent="0.25">
      <c r="A1963" t="s">
        <v>6312</v>
      </c>
      <c r="B1963" t="s">
        <v>6269</v>
      </c>
      <c r="C1963" t="s">
        <v>6313</v>
      </c>
      <c r="D1963" t="s">
        <v>6271</v>
      </c>
    </row>
    <row r="1964" spans="1:4" x14ac:dyDescent="0.25">
      <c r="A1964" t="s">
        <v>6314</v>
      </c>
      <c r="B1964" t="s">
        <v>6269</v>
      </c>
      <c r="C1964" t="s">
        <v>6315</v>
      </c>
      <c r="D1964" t="s">
        <v>6271</v>
      </c>
    </row>
    <row r="1965" spans="1:4" x14ac:dyDescent="0.25">
      <c r="A1965" t="s">
        <v>6316</v>
      </c>
      <c r="B1965" t="s">
        <v>6269</v>
      </c>
      <c r="C1965" t="s">
        <v>6317</v>
      </c>
      <c r="D1965" t="s">
        <v>6271</v>
      </c>
    </row>
    <row r="1966" spans="1:4" x14ac:dyDescent="0.25">
      <c r="A1966" t="s">
        <v>6318</v>
      </c>
      <c r="B1966" t="s">
        <v>6269</v>
      </c>
      <c r="C1966" t="s">
        <v>6319</v>
      </c>
      <c r="D1966" t="s">
        <v>6271</v>
      </c>
    </row>
    <row r="1967" spans="1:4" x14ac:dyDescent="0.25">
      <c r="A1967" t="s">
        <v>6320</v>
      </c>
      <c r="B1967" t="s">
        <v>6269</v>
      </c>
      <c r="C1967" t="s">
        <v>6321</v>
      </c>
      <c r="D1967" t="s">
        <v>1733</v>
      </c>
    </row>
    <row r="1968" spans="1:4" x14ac:dyDescent="0.25">
      <c r="A1968" t="s">
        <v>6322</v>
      </c>
      <c r="B1968" t="s">
        <v>6269</v>
      </c>
      <c r="C1968" t="s">
        <v>6323</v>
      </c>
      <c r="D1968" t="s">
        <v>6271</v>
      </c>
    </row>
    <row r="1969" spans="1:4" x14ac:dyDescent="0.25">
      <c r="A1969" t="s">
        <v>6324</v>
      </c>
      <c r="B1969" t="s">
        <v>6269</v>
      </c>
      <c r="C1969" t="s">
        <v>6325</v>
      </c>
      <c r="D1969" t="s">
        <v>6271</v>
      </c>
    </row>
    <row r="1970" spans="1:4" x14ac:dyDescent="0.25">
      <c r="A1970" t="s">
        <v>6326</v>
      </c>
      <c r="B1970" t="s">
        <v>6269</v>
      </c>
      <c r="C1970" t="s">
        <v>6327</v>
      </c>
      <c r="D1970" t="s">
        <v>6271</v>
      </c>
    </row>
    <row r="1971" spans="1:4" x14ac:dyDescent="0.25">
      <c r="A1971" t="s">
        <v>6328</v>
      </c>
      <c r="B1971" t="s">
        <v>6269</v>
      </c>
      <c r="C1971" t="s">
        <v>6329</v>
      </c>
      <c r="D1971" t="s">
        <v>6271</v>
      </c>
    </row>
    <row r="1972" spans="1:4" x14ac:dyDescent="0.25">
      <c r="A1972" t="s">
        <v>6330</v>
      </c>
      <c r="B1972" t="s">
        <v>6269</v>
      </c>
      <c r="C1972" t="s">
        <v>6331</v>
      </c>
      <c r="D1972" t="s">
        <v>6271</v>
      </c>
    </row>
    <row r="1973" spans="1:4" x14ac:dyDescent="0.25">
      <c r="A1973" t="s">
        <v>6332</v>
      </c>
      <c r="B1973" t="s">
        <v>6269</v>
      </c>
      <c r="C1973" t="s">
        <v>6333</v>
      </c>
      <c r="D1973" t="s">
        <v>1733</v>
      </c>
    </row>
    <row r="1974" spans="1:4" x14ac:dyDescent="0.25">
      <c r="A1974" t="s">
        <v>6334</v>
      </c>
      <c r="B1974" t="s">
        <v>6269</v>
      </c>
      <c r="C1974" t="s">
        <v>6335</v>
      </c>
      <c r="D1974" t="s">
        <v>6271</v>
      </c>
    </row>
    <row r="1975" spans="1:4" x14ac:dyDescent="0.25">
      <c r="A1975" t="s">
        <v>6336</v>
      </c>
      <c r="B1975" t="s">
        <v>6269</v>
      </c>
      <c r="C1975" t="s">
        <v>6337</v>
      </c>
      <c r="D1975" t="s">
        <v>6271</v>
      </c>
    </row>
    <row r="1976" spans="1:4" x14ac:dyDescent="0.25">
      <c r="A1976" t="s">
        <v>6338</v>
      </c>
      <c r="B1976" t="s">
        <v>6269</v>
      </c>
      <c r="C1976" t="s">
        <v>6337</v>
      </c>
      <c r="D1976" t="s">
        <v>6271</v>
      </c>
    </row>
    <row r="1977" spans="1:4" x14ac:dyDescent="0.25">
      <c r="A1977" t="s">
        <v>6339</v>
      </c>
      <c r="B1977" t="s">
        <v>6269</v>
      </c>
      <c r="C1977" t="s">
        <v>6340</v>
      </c>
      <c r="D1977" t="s">
        <v>6271</v>
      </c>
    </row>
    <row r="1978" spans="1:4" x14ac:dyDescent="0.25">
      <c r="A1978" t="s">
        <v>6341</v>
      </c>
      <c r="B1978" t="s">
        <v>6269</v>
      </c>
      <c r="C1978" t="s">
        <v>6342</v>
      </c>
      <c r="D1978" t="s">
        <v>6271</v>
      </c>
    </row>
    <row r="1979" spans="1:4" x14ac:dyDescent="0.25">
      <c r="A1979" t="s">
        <v>6343</v>
      </c>
      <c r="B1979" t="s">
        <v>6269</v>
      </c>
      <c r="C1979" t="s">
        <v>6342</v>
      </c>
      <c r="D1979" t="s">
        <v>6271</v>
      </c>
    </row>
    <row r="1980" spans="1:4" x14ac:dyDescent="0.25">
      <c r="A1980" t="s">
        <v>6344</v>
      </c>
      <c r="B1980" t="s">
        <v>6269</v>
      </c>
      <c r="C1980" t="s">
        <v>6345</v>
      </c>
      <c r="D1980" t="s">
        <v>6271</v>
      </c>
    </row>
    <row r="1981" spans="1:4" x14ac:dyDescent="0.25">
      <c r="A1981" t="s">
        <v>6346</v>
      </c>
      <c r="B1981" t="s">
        <v>6269</v>
      </c>
      <c r="C1981" t="s">
        <v>6347</v>
      </c>
      <c r="D1981" t="s">
        <v>6271</v>
      </c>
    </row>
    <row r="1982" spans="1:4" x14ac:dyDescent="0.25">
      <c r="A1982" t="s">
        <v>6348</v>
      </c>
      <c r="B1982" t="s">
        <v>6269</v>
      </c>
      <c r="C1982" t="s">
        <v>6349</v>
      </c>
      <c r="D1982" t="s">
        <v>6271</v>
      </c>
    </row>
    <row r="1983" spans="1:4" x14ac:dyDescent="0.25">
      <c r="A1983" t="s">
        <v>6350</v>
      </c>
      <c r="B1983" t="s">
        <v>6269</v>
      </c>
      <c r="C1983" t="s">
        <v>6349</v>
      </c>
      <c r="D1983" t="s">
        <v>6271</v>
      </c>
    </row>
    <row r="1984" spans="1:4" x14ac:dyDescent="0.25">
      <c r="A1984" t="s">
        <v>6351</v>
      </c>
      <c r="B1984" t="s">
        <v>6269</v>
      </c>
      <c r="C1984" t="s">
        <v>6352</v>
      </c>
      <c r="D1984" t="s">
        <v>1733</v>
      </c>
    </row>
    <row r="1985" spans="1:4" x14ac:dyDescent="0.25">
      <c r="A1985" t="s">
        <v>6353</v>
      </c>
      <c r="B1985" t="s">
        <v>6269</v>
      </c>
      <c r="C1985" t="s">
        <v>6354</v>
      </c>
      <c r="D1985" t="s">
        <v>6271</v>
      </c>
    </row>
    <row r="1986" spans="1:4" x14ac:dyDescent="0.25">
      <c r="A1986" t="s">
        <v>6355</v>
      </c>
      <c r="B1986" t="s">
        <v>6269</v>
      </c>
      <c r="C1986" t="s">
        <v>6356</v>
      </c>
      <c r="D1986" t="s">
        <v>6271</v>
      </c>
    </row>
    <row r="1987" spans="1:4" x14ac:dyDescent="0.25">
      <c r="A1987" t="s">
        <v>6357</v>
      </c>
      <c r="B1987" t="s">
        <v>6269</v>
      </c>
      <c r="C1987" t="s">
        <v>6358</v>
      </c>
      <c r="D1987" t="s">
        <v>6271</v>
      </c>
    </row>
    <row r="1988" spans="1:4" x14ac:dyDescent="0.25">
      <c r="A1988" t="s">
        <v>6359</v>
      </c>
      <c r="B1988" t="s">
        <v>6269</v>
      </c>
      <c r="C1988" t="s">
        <v>6360</v>
      </c>
      <c r="D1988" t="s">
        <v>6271</v>
      </c>
    </row>
    <row r="1989" spans="1:4" x14ac:dyDescent="0.25">
      <c r="A1989" t="s">
        <v>6361</v>
      </c>
      <c r="B1989" t="s">
        <v>6269</v>
      </c>
      <c r="C1989" t="s">
        <v>6362</v>
      </c>
      <c r="D1989" t="s">
        <v>1733</v>
      </c>
    </row>
    <row r="1990" spans="1:4" x14ac:dyDescent="0.25">
      <c r="A1990" t="s">
        <v>6363</v>
      </c>
      <c r="B1990" t="s">
        <v>6269</v>
      </c>
      <c r="C1990" t="s">
        <v>6364</v>
      </c>
      <c r="D1990" t="s">
        <v>6271</v>
      </c>
    </row>
    <row r="1991" spans="1:4" x14ac:dyDescent="0.25">
      <c r="A1991" t="s">
        <v>6365</v>
      </c>
      <c r="B1991" t="s">
        <v>6269</v>
      </c>
      <c r="C1991" t="s">
        <v>6366</v>
      </c>
      <c r="D1991" t="s">
        <v>6271</v>
      </c>
    </row>
    <row r="1992" spans="1:4" x14ac:dyDescent="0.25">
      <c r="A1992" t="s">
        <v>6367</v>
      </c>
      <c r="B1992" t="s">
        <v>6269</v>
      </c>
      <c r="C1992" t="s">
        <v>6368</v>
      </c>
      <c r="D1992" t="s">
        <v>6271</v>
      </c>
    </row>
    <row r="1993" spans="1:4" x14ac:dyDescent="0.25">
      <c r="A1993" t="s">
        <v>6369</v>
      </c>
      <c r="B1993" t="s">
        <v>6269</v>
      </c>
      <c r="C1993" t="s">
        <v>6370</v>
      </c>
      <c r="D1993" t="s">
        <v>1733</v>
      </c>
    </row>
    <row r="1994" spans="1:4" x14ac:dyDescent="0.25">
      <c r="A1994" t="s">
        <v>6371</v>
      </c>
      <c r="B1994" t="s">
        <v>6269</v>
      </c>
      <c r="C1994" t="s">
        <v>6372</v>
      </c>
      <c r="D1994" t="s">
        <v>6271</v>
      </c>
    </row>
    <row r="1995" spans="1:4" x14ac:dyDescent="0.25">
      <c r="A1995" t="s">
        <v>6373</v>
      </c>
      <c r="B1995" t="s">
        <v>6269</v>
      </c>
      <c r="C1995" t="s">
        <v>6374</v>
      </c>
      <c r="D1995" t="s">
        <v>6271</v>
      </c>
    </row>
    <row r="1996" spans="1:4" x14ac:dyDescent="0.25">
      <c r="A1996" t="s">
        <v>6375</v>
      </c>
      <c r="B1996" t="s">
        <v>6269</v>
      </c>
      <c r="C1996" t="s">
        <v>6376</v>
      </c>
      <c r="D1996" t="s">
        <v>6271</v>
      </c>
    </row>
    <row r="1997" spans="1:4" x14ac:dyDescent="0.25">
      <c r="A1997" t="s">
        <v>6377</v>
      </c>
      <c r="B1997" t="s">
        <v>6269</v>
      </c>
      <c r="C1997" t="s">
        <v>6378</v>
      </c>
      <c r="D1997" t="s">
        <v>6271</v>
      </c>
    </row>
    <row r="1998" spans="1:4" x14ac:dyDescent="0.25">
      <c r="A1998" t="s">
        <v>6379</v>
      </c>
      <c r="B1998" t="s">
        <v>6269</v>
      </c>
      <c r="C1998" t="s">
        <v>6380</v>
      </c>
      <c r="D1998" t="s">
        <v>1733</v>
      </c>
    </row>
    <row r="1999" spans="1:4" x14ac:dyDescent="0.25">
      <c r="A1999" t="s">
        <v>6381</v>
      </c>
      <c r="B1999" t="s">
        <v>6269</v>
      </c>
      <c r="C1999" t="s">
        <v>6382</v>
      </c>
      <c r="D1999" t="s">
        <v>6271</v>
      </c>
    </row>
    <row r="2000" spans="1:4" x14ac:dyDescent="0.25">
      <c r="A2000" t="s">
        <v>6383</v>
      </c>
      <c r="B2000" t="s">
        <v>6269</v>
      </c>
      <c r="C2000" t="s">
        <v>6382</v>
      </c>
      <c r="D2000" t="s">
        <v>6271</v>
      </c>
    </row>
    <row r="2001" spans="1:4" x14ac:dyDescent="0.25">
      <c r="A2001" t="s">
        <v>6384</v>
      </c>
      <c r="B2001" t="s">
        <v>6269</v>
      </c>
      <c r="C2001" t="s">
        <v>6385</v>
      </c>
      <c r="D2001" t="s">
        <v>6271</v>
      </c>
    </row>
    <row r="2002" spans="1:4" x14ac:dyDescent="0.25">
      <c r="A2002" t="s">
        <v>6386</v>
      </c>
      <c r="B2002" t="s">
        <v>6269</v>
      </c>
      <c r="C2002" t="s">
        <v>6387</v>
      </c>
      <c r="D2002" t="s">
        <v>6271</v>
      </c>
    </row>
    <row r="2003" spans="1:4" x14ac:dyDescent="0.25">
      <c r="A2003" t="s">
        <v>6388</v>
      </c>
      <c r="B2003" t="s">
        <v>6269</v>
      </c>
      <c r="C2003" t="s">
        <v>6389</v>
      </c>
      <c r="D2003" t="s">
        <v>6271</v>
      </c>
    </row>
    <row r="2004" spans="1:4" x14ac:dyDescent="0.25">
      <c r="A2004" t="s">
        <v>6390</v>
      </c>
      <c r="B2004" t="s">
        <v>6269</v>
      </c>
      <c r="C2004" t="s">
        <v>6391</v>
      </c>
      <c r="D2004" t="s">
        <v>6271</v>
      </c>
    </row>
    <row r="2005" spans="1:4" x14ac:dyDescent="0.25">
      <c r="A2005" t="s">
        <v>6392</v>
      </c>
      <c r="B2005" t="s">
        <v>6269</v>
      </c>
      <c r="C2005" t="s">
        <v>6393</v>
      </c>
      <c r="D2005" t="s">
        <v>6271</v>
      </c>
    </row>
    <row r="2006" spans="1:4" x14ac:dyDescent="0.25">
      <c r="A2006" t="s">
        <v>6394</v>
      </c>
      <c r="B2006" t="s">
        <v>6269</v>
      </c>
      <c r="C2006" t="s">
        <v>6395</v>
      </c>
      <c r="D2006" t="s">
        <v>1733</v>
      </c>
    </row>
    <row r="2007" spans="1:4" x14ac:dyDescent="0.25">
      <c r="A2007" t="s">
        <v>6396</v>
      </c>
      <c r="B2007" t="s">
        <v>6269</v>
      </c>
      <c r="C2007" t="s">
        <v>6397</v>
      </c>
      <c r="D2007" t="s">
        <v>6271</v>
      </c>
    </row>
    <row r="2008" spans="1:4" x14ac:dyDescent="0.25">
      <c r="A2008" t="s">
        <v>6398</v>
      </c>
      <c r="B2008" t="s">
        <v>6269</v>
      </c>
      <c r="C2008" t="s">
        <v>6399</v>
      </c>
      <c r="D2008" t="s">
        <v>6271</v>
      </c>
    </row>
    <row r="2009" spans="1:4" x14ac:dyDescent="0.25">
      <c r="A2009" t="s">
        <v>6400</v>
      </c>
      <c r="B2009" t="s">
        <v>6269</v>
      </c>
      <c r="C2009" t="s">
        <v>6401</v>
      </c>
      <c r="D2009" t="s">
        <v>6271</v>
      </c>
    </row>
    <row r="2010" spans="1:4" x14ac:dyDescent="0.25">
      <c r="A2010" t="s">
        <v>6402</v>
      </c>
      <c r="B2010" t="s">
        <v>6269</v>
      </c>
      <c r="C2010" t="s">
        <v>6403</v>
      </c>
      <c r="D2010" t="s">
        <v>6271</v>
      </c>
    </row>
    <row r="2011" spans="1:4" x14ac:dyDescent="0.25">
      <c r="A2011" t="s">
        <v>6404</v>
      </c>
      <c r="B2011" t="s">
        <v>6269</v>
      </c>
      <c r="C2011" t="s">
        <v>6405</v>
      </c>
      <c r="D2011" t="s">
        <v>6271</v>
      </c>
    </row>
    <row r="2012" spans="1:4" x14ac:dyDescent="0.25">
      <c r="A2012" t="s">
        <v>6406</v>
      </c>
      <c r="B2012" t="s">
        <v>6269</v>
      </c>
      <c r="C2012" t="s">
        <v>6407</v>
      </c>
      <c r="D2012" t="s">
        <v>6271</v>
      </c>
    </row>
    <row r="2013" spans="1:4" x14ac:dyDescent="0.25">
      <c r="A2013" t="s">
        <v>6408</v>
      </c>
      <c r="B2013" t="s">
        <v>6269</v>
      </c>
      <c r="C2013" t="s">
        <v>6409</v>
      </c>
      <c r="D2013" t="s">
        <v>6271</v>
      </c>
    </row>
    <row r="2014" spans="1:4" x14ac:dyDescent="0.25">
      <c r="A2014" t="s">
        <v>6410</v>
      </c>
      <c r="B2014" t="s">
        <v>6269</v>
      </c>
      <c r="C2014" t="s">
        <v>6411</v>
      </c>
      <c r="D2014" t="s">
        <v>1733</v>
      </c>
    </row>
    <row r="2015" spans="1:4" x14ac:dyDescent="0.25">
      <c r="A2015" t="s">
        <v>6412</v>
      </c>
      <c r="B2015" t="s">
        <v>6269</v>
      </c>
      <c r="C2015" t="s">
        <v>6413</v>
      </c>
      <c r="D2015" t="s">
        <v>1733</v>
      </c>
    </row>
    <row r="2016" spans="1:4" x14ac:dyDescent="0.25">
      <c r="A2016" t="s">
        <v>6414</v>
      </c>
      <c r="B2016" t="s">
        <v>6269</v>
      </c>
      <c r="C2016" t="s">
        <v>6415</v>
      </c>
      <c r="D2016" t="s">
        <v>6271</v>
      </c>
    </row>
    <row r="2017" spans="1:4" x14ac:dyDescent="0.25">
      <c r="A2017" t="s">
        <v>6416</v>
      </c>
      <c r="B2017" t="s">
        <v>6269</v>
      </c>
      <c r="C2017" t="s">
        <v>6417</v>
      </c>
      <c r="D2017" t="s">
        <v>6271</v>
      </c>
    </row>
    <row r="2018" spans="1:4" x14ac:dyDescent="0.25">
      <c r="A2018" t="s">
        <v>6418</v>
      </c>
      <c r="B2018" t="s">
        <v>6269</v>
      </c>
      <c r="C2018" t="s">
        <v>6419</v>
      </c>
      <c r="D2018" t="s">
        <v>6271</v>
      </c>
    </row>
    <row r="2019" spans="1:4" x14ac:dyDescent="0.25">
      <c r="A2019" t="s">
        <v>1839</v>
      </c>
      <c r="B2019" t="s">
        <v>6269</v>
      </c>
      <c r="C2019" t="s">
        <v>6420</v>
      </c>
      <c r="D2019" t="s">
        <v>6271</v>
      </c>
    </row>
    <row r="2020" spans="1:4" x14ac:dyDescent="0.25">
      <c r="A2020" t="s">
        <v>6421</v>
      </c>
      <c r="B2020" t="s">
        <v>6269</v>
      </c>
      <c r="C2020" t="s">
        <v>6422</v>
      </c>
      <c r="D2020" t="s">
        <v>6271</v>
      </c>
    </row>
    <row r="2021" spans="1:4" x14ac:dyDescent="0.25">
      <c r="A2021" t="s">
        <v>6423</v>
      </c>
      <c r="B2021" t="s">
        <v>6269</v>
      </c>
      <c r="C2021" t="s">
        <v>6422</v>
      </c>
      <c r="D2021" t="s">
        <v>6271</v>
      </c>
    </row>
    <row r="2022" spans="1:4" x14ac:dyDescent="0.25">
      <c r="A2022" t="s">
        <v>6424</v>
      </c>
      <c r="B2022" t="s">
        <v>6269</v>
      </c>
      <c r="C2022" t="s">
        <v>6422</v>
      </c>
      <c r="D2022" t="s">
        <v>6271</v>
      </c>
    </row>
    <row r="2023" spans="1:4" x14ac:dyDescent="0.25">
      <c r="A2023" t="s">
        <v>6425</v>
      </c>
      <c r="B2023" t="s">
        <v>6269</v>
      </c>
      <c r="C2023" t="s">
        <v>6426</v>
      </c>
      <c r="D2023" t="s">
        <v>6271</v>
      </c>
    </row>
    <row r="2024" spans="1:4" x14ac:dyDescent="0.25">
      <c r="A2024" t="s">
        <v>6427</v>
      </c>
      <c r="B2024" t="s">
        <v>6269</v>
      </c>
      <c r="C2024" t="s">
        <v>6428</v>
      </c>
      <c r="D2024" t="s">
        <v>6271</v>
      </c>
    </row>
    <row r="2025" spans="1:4" x14ac:dyDescent="0.25">
      <c r="A2025" t="s">
        <v>6429</v>
      </c>
      <c r="B2025" t="s">
        <v>6269</v>
      </c>
      <c r="C2025" t="s">
        <v>6430</v>
      </c>
      <c r="D2025" t="s">
        <v>6271</v>
      </c>
    </row>
    <row r="2026" spans="1:4" x14ac:dyDescent="0.25">
      <c r="A2026" t="s">
        <v>6431</v>
      </c>
      <c r="B2026" t="s">
        <v>6269</v>
      </c>
      <c r="C2026" t="s">
        <v>6432</v>
      </c>
      <c r="D2026" t="s">
        <v>6271</v>
      </c>
    </row>
    <row r="2027" spans="1:4" x14ac:dyDescent="0.25">
      <c r="A2027" t="s">
        <v>6433</v>
      </c>
      <c r="B2027" t="s">
        <v>6269</v>
      </c>
      <c r="C2027" t="s">
        <v>6434</v>
      </c>
      <c r="D2027" t="s">
        <v>6271</v>
      </c>
    </row>
    <row r="2028" spans="1:4" x14ac:dyDescent="0.25">
      <c r="A2028" t="s">
        <v>6435</v>
      </c>
      <c r="B2028" t="s">
        <v>6269</v>
      </c>
      <c r="C2028" t="s">
        <v>6436</v>
      </c>
      <c r="D2028" t="s">
        <v>6271</v>
      </c>
    </row>
    <row r="2029" spans="1:4" x14ac:dyDescent="0.25">
      <c r="A2029" t="s">
        <v>6437</v>
      </c>
      <c r="B2029" t="s">
        <v>6269</v>
      </c>
      <c r="C2029" t="s">
        <v>6438</v>
      </c>
      <c r="D2029" t="s">
        <v>6271</v>
      </c>
    </row>
    <row r="2030" spans="1:4" x14ac:dyDescent="0.25">
      <c r="A2030" t="s">
        <v>6439</v>
      </c>
      <c r="B2030" t="s">
        <v>6269</v>
      </c>
      <c r="C2030" t="s">
        <v>6440</v>
      </c>
      <c r="D2030" t="s">
        <v>1733</v>
      </c>
    </row>
    <row r="2031" spans="1:4" x14ac:dyDescent="0.25">
      <c r="A2031" t="s">
        <v>6441</v>
      </c>
      <c r="B2031" t="s">
        <v>6269</v>
      </c>
      <c r="C2031" t="s">
        <v>6442</v>
      </c>
      <c r="D2031" t="s">
        <v>6271</v>
      </c>
    </row>
    <row r="2032" spans="1:4" x14ac:dyDescent="0.25">
      <c r="A2032" t="s">
        <v>6443</v>
      </c>
      <c r="B2032" t="s">
        <v>6269</v>
      </c>
      <c r="C2032" t="s">
        <v>6442</v>
      </c>
      <c r="D2032" t="s">
        <v>6271</v>
      </c>
    </row>
    <row r="2033" spans="1:4" x14ac:dyDescent="0.25">
      <c r="A2033" t="s">
        <v>6444</v>
      </c>
      <c r="B2033" t="s">
        <v>6269</v>
      </c>
      <c r="C2033" t="s">
        <v>6445</v>
      </c>
      <c r="D2033" t="s">
        <v>1733</v>
      </c>
    </row>
    <row r="2034" spans="1:4" x14ac:dyDescent="0.25">
      <c r="A2034" t="s">
        <v>6446</v>
      </c>
      <c r="B2034" t="s">
        <v>6269</v>
      </c>
      <c r="C2034" t="s">
        <v>6447</v>
      </c>
      <c r="D2034" t="s">
        <v>6271</v>
      </c>
    </row>
    <row r="2035" spans="1:4" x14ac:dyDescent="0.25">
      <c r="A2035" t="s">
        <v>6448</v>
      </c>
      <c r="B2035" t="s">
        <v>6269</v>
      </c>
      <c r="C2035" t="s">
        <v>6449</v>
      </c>
      <c r="D2035" t="s">
        <v>6271</v>
      </c>
    </row>
    <row r="2036" spans="1:4" x14ac:dyDescent="0.25">
      <c r="A2036" t="s">
        <v>6450</v>
      </c>
      <c r="B2036" t="s">
        <v>6269</v>
      </c>
      <c r="C2036" t="s">
        <v>6451</v>
      </c>
      <c r="D2036" t="s">
        <v>6271</v>
      </c>
    </row>
    <row r="2037" spans="1:4" x14ac:dyDescent="0.25">
      <c r="A2037" t="s">
        <v>6452</v>
      </c>
      <c r="B2037" t="s">
        <v>6269</v>
      </c>
      <c r="C2037" t="s">
        <v>6453</v>
      </c>
      <c r="D2037" t="s">
        <v>6271</v>
      </c>
    </row>
    <row r="2038" spans="1:4" x14ac:dyDescent="0.25">
      <c r="A2038" t="s">
        <v>6454</v>
      </c>
      <c r="B2038" t="s">
        <v>6269</v>
      </c>
      <c r="C2038" t="s">
        <v>6453</v>
      </c>
      <c r="D2038" t="s">
        <v>6271</v>
      </c>
    </row>
    <row r="2039" spans="1:4" x14ac:dyDescent="0.25">
      <c r="A2039" t="s">
        <v>6455</v>
      </c>
      <c r="B2039" t="s">
        <v>6269</v>
      </c>
      <c r="C2039" t="s">
        <v>6453</v>
      </c>
      <c r="D2039" t="s">
        <v>6271</v>
      </c>
    </row>
    <row r="2040" spans="1:4" x14ac:dyDescent="0.25">
      <c r="A2040" t="s">
        <v>6456</v>
      </c>
      <c r="B2040" t="s">
        <v>6269</v>
      </c>
      <c r="C2040" t="s">
        <v>6457</v>
      </c>
      <c r="D2040" t="s">
        <v>6271</v>
      </c>
    </row>
    <row r="2041" spans="1:4" x14ac:dyDescent="0.25">
      <c r="A2041" t="s">
        <v>6458</v>
      </c>
      <c r="B2041" t="s">
        <v>6269</v>
      </c>
      <c r="C2041" t="s">
        <v>6459</v>
      </c>
      <c r="D2041" t="s">
        <v>6271</v>
      </c>
    </row>
    <row r="2042" spans="1:4" x14ac:dyDescent="0.25">
      <c r="A2042" t="s">
        <v>6460</v>
      </c>
      <c r="B2042" t="s">
        <v>6269</v>
      </c>
      <c r="C2042" t="s">
        <v>6461</v>
      </c>
      <c r="D2042" t="s">
        <v>6271</v>
      </c>
    </row>
    <row r="2043" spans="1:4" x14ac:dyDescent="0.25">
      <c r="A2043" t="s">
        <v>6462</v>
      </c>
      <c r="B2043" t="s">
        <v>6269</v>
      </c>
      <c r="C2043" t="s">
        <v>6463</v>
      </c>
      <c r="D2043" t="s">
        <v>1733</v>
      </c>
    </row>
    <row r="2044" spans="1:4" x14ac:dyDescent="0.25">
      <c r="A2044" t="s">
        <v>6464</v>
      </c>
      <c r="B2044" t="s">
        <v>6269</v>
      </c>
      <c r="C2044" t="s">
        <v>6465</v>
      </c>
      <c r="D2044" t="s">
        <v>6271</v>
      </c>
    </row>
    <row r="2045" spans="1:4" x14ac:dyDescent="0.25">
      <c r="A2045" t="s">
        <v>6466</v>
      </c>
      <c r="B2045" t="s">
        <v>6269</v>
      </c>
      <c r="C2045" t="s">
        <v>6467</v>
      </c>
      <c r="D2045" t="s">
        <v>6271</v>
      </c>
    </row>
    <row r="2046" spans="1:4" x14ac:dyDescent="0.25">
      <c r="A2046" t="s">
        <v>6468</v>
      </c>
      <c r="B2046" t="s">
        <v>6269</v>
      </c>
      <c r="C2046" t="s">
        <v>6467</v>
      </c>
      <c r="D2046" t="s">
        <v>6271</v>
      </c>
    </row>
    <row r="2047" spans="1:4" x14ac:dyDescent="0.25">
      <c r="A2047" t="s">
        <v>6469</v>
      </c>
      <c r="B2047" t="s">
        <v>6269</v>
      </c>
      <c r="C2047" t="s">
        <v>6470</v>
      </c>
      <c r="D2047" t="s">
        <v>6271</v>
      </c>
    </row>
    <row r="2048" spans="1:4" x14ac:dyDescent="0.25">
      <c r="A2048" t="s">
        <v>6471</v>
      </c>
      <c r="B2048" t="s">
        <v>6269</v>
      </c>
      <c r="C2048" t="s">
        <v>6470</v>
      </c>
      <c r="D2048" t="s">
        <v>6271</v>
      </c>
    </row>
    <row r="2049" spans="1:4" x14ac:dyDescent="0.25">
      <c r="A2049" t="s">
        <v>6472</v>
      </c>
      <c r="B2049" t="s">
        <v>6269</v>
      </c>
      <c r="C2049" t="s">
        <v>6473</v>
      </c>
      <c r="D2049" t="s">
        <v>6271</v>
      </c>
    </row>
    <row r="2050" spans="1:4" x14ac:dyDescent="0.25">
      <c r="A2050" t="s">
        <v>6474</v>
      </c>
      <c r="B2050" t="s">
        <v>6269</v>
      </c>
      <c r="C2050" t="s">
        <v>6475</v>
      </c>
      <c r="D2050" t="s">
        <v>6271</v>
      </c>
    </row>
    <row r="2051" spans="1:4" x14ac:dyDescent="0.25">
      <c r="A2051" t="s">
        <v>6476</v>
      </c>
      <c r="B2051" t="s">
        <v>6269</v>
      </c>
      <c r="C2051" t="s">
        <v>6477</v>
      </c>
      <c r="D2051" t="s">
        <v>6271</v>
      </c>
    </row>
    <row r="2052" spans="1:4" x14ac:dyDescent="0.25">
      <c r="A2052" t="s">
        <v>6478</v>
      </c>
      <c r="B2052" t="s">
        <v>6269</v>
      </c>
      <c r="C2052" t="s">
        <v>6479</v>
      </c>
      <c r="D2052" t="s">
        <v>1733</v>
      </c>
    </row>
    <row r="2053" spans="1:4" x14ac:dyDescent="0.25">
      <c r="A2053" t="s">
        <v>6480</v>
      </c>
      <c r="B2053" t="s">
        <v>6269</v>
      </c>
      <c r="C2053" t="s">
        <v>6481</v>
      </c>
      <c r="D2053" t="s">
        <v>6271</v>
      </c>
    </row>
    <row r="2054" spans="1:4" x14ac:dyDescent="0.25">
      <c r="A2054" t="s">
        <v>6482</v>
      </c>
      <c r="B2054" t="s">
        <v>6269</v>
      </c>
      <c r="C2054" t="s">
        <v>6483</v>
      </c>
      <c r="D2054" t="s">
        <v>6271</v>
      </c>
    </row>
    <row r="2055" spans="1:4" x14ac:dyDescent="0.25">
      <c r="A2055" t="s">
        <v>6484</v>
      </c>
      <c r="B2055" t="s">
        <v>6269</v>
      </c>
      <c r="C2055" t="s">
        <v>6485</v>
      </c>
      <c r="D2055" t="s">
        <v>6271</v>
      </c>
    </row>
    <row r="2056" spans="1:4" x14ac:dyDescent="0.25">
      <c r="A2056" t="s">
        <v>6486</v>
      </c>
      <c r="B2056" t="s">
        <v>6269</v>
      </c>
      <c r="C2056" t="s">
        <v>6487</v>
      </c>
      <c r="D2056" t="s">
        <v>6271</v>
      </c>
    </row>
    <row r="2057" spans="1:4" x14ac:dyDescent="0.25">
      <c r="A2057" t="s">
        <v>6488</v>
      </c>
      <c r="B2057" t="s">
        <v>6269</v>
      </c>
      <c r="C2057" t="s">
        <v>6487</v>
      </c>
      <c r="D2057" t="s">
        <v>6271</v>
      </c>
    </row>
    <row r="2058" spans="1:4" x14ac:dyDescent="0.25">
      <c r="A2058" t="s">
        <v>6489</v>
      </c>
      <c r="B2058" t="s">
        <v>6269</v>
      </c>
      <c r="C2058" t="s">
        <v>6490</v>
      </c>
      <c r="D2058" t="s">
        <v>6271</v>
      </c>
    </row>
    <row r="2059" spans="1:4" x14ac:dyDescent="0.25">
      <c r="A2059" t="s">
        <v>6491</v>
      </c>
      <c r="B2059" t="s">
        <v>6269</v>
      </c>
      <c r="C2059" t="s">
        <v>6492</v>
      </c>
      <c r="D2059" t="s">
        <v>6271</v>
      </c>
    </row>
    <row r="2060" spans="1:4" x14ac:dyDescent="0.25">
      <c r="A2060" t="s">
        <v>6493</v>
      </c>
      <c r="B2060" t="s">
        <v>6269</v>
      </c>
      <c r="C2060" t="s">
        <v>6494</v>
      </c>
      <c r="D2060" t="s">
        <v>1733</v>
      </c>
    </row>
    <row r="2061" spans="1:4" x14ac:dyDescent="0.25">
      <c r="A2061" t="s">
        <v>6495</v>
      </c>
      <c r="B2061" t="s">
        <v>6269</v>
      </c>
      <c r="C2061" t="s">
        <v>6496</v>
      </c>
      <c r="D2061" t="s">
        <v>6271</v>
      </c>
    </row>
    <row r="2062" spans="1:4" x14ac:dyDescent="0.25">
      <c r="A2062" t="s">
        <v>6497</v>
      </c>
      <c r="B2062" t="s">
        <v>6269</v>
      </c>
      <c r="C2062" t="s">
        <v>6498</v>
      </c>
      <c r="D2062" t="s">
        <v>1733</v>
      </c>
    </row>
    <row r="2063" spans="1:4" x14ac:dyDescent="0.25">
      <c r="A2063" t="s">
        <v>6499</v>
      </c>
      <c r="B2063" t="s">
        <v>6269</v>
      </c>
      <c r="C2063" t="s">
        <v>6498</v>
      </c>
      <c r="D2063" t="s">
        <v>1733</v>
      </c>
    </row>
    <row r="2064" spans="1:4" x14ac:dyDescent="0.25">
      <c r="A2064" t="s">
        <v>6500</v>
      </c>
      <c r="B2064" t="s">
        <v>6269</v>
      </c>
      <c r="C2064" t="s">
        <v>6501</v>
      </c>
      <c r="D2064" t="s">
        <v>6271</v>
      </c>
    </row>
    <row r="2065" spans="1:4" x14ac:dyDescent="0.25">
      <c r="A2065" t="s">
        <v>1936</v>
      </c>
      <c r="B2065" t="s">
        <v>6269</v>
      </c>
      <c r="C2065" t="s">
        <v>6502</v>
      </c>
      <c r="D2065" t="s">
        <v>6271</v>
      </c>
    </row>
    <row r="2066" spans="1:4" x14ac:dyDescent="0.25">
      <c r="A2066" t="s">
        <v>6503</v>
      </c>
      <c r="B2066" t="s">
        <v>6269</v>
      </c>
      <c r="C2066" t="s">
        <v>6504</v>
      </c>
      <c r="D2066" t="s">
        <v>1733</v>
      </c>
    </row>
    <row r="2067" spans="1:4" x14ac:dyDescent="0.25">
      <c r="A2067" t="s">
        <v>6505</v>
      </c>
      <c r="B2067" t="s">
        <v>6269</v>
      </c>
      <c r="C2067" t="s">
        <v>6506</v>
      </c>
      <c r="D2067" t="s">
        <v>6271</v>
      </c>
    </row>
    <row r="2068" spans="1:4" x14ac:dyDescent="0.25">
      <c r="A2068" t="s">
        <v>6507</v>
      </c>
      <c r="B2068" t="s">
        <v>6269</v>
      </c>
      <c r="C2068" t="s">
        <v>6508</v>
      </c>
      <c r="D2068" t="s">
        <v>6271</v>
      </c>
    </row>
    <row r="2069" spans="1:4" x14ac:dyDescent="0.25">
      <c r="A2069" t="s">
        <v>6509</v>
      </c>
      <c r="B2069" t="s">
        <v>6269</v>
      </c>
      <c r="C2069" t="s">
        <v>6510</v>
      </c>
      <c r="D2069" t="s">
        <v>6271</v>
      </c>
    </row>
    <row r="2070" spans="1:4" x14ac:dyDescent="0.25">
      <c r="A2070" t="s">
        <v>6511</v>
      </c>
      <c r="B2070" t="s">
        <v>6269</v>
      </c>
      <c r="C2070" t="s">
        <v>6512</v>
      </c>
      <c r="D2070" t="s">
        <v>6271</v>
      </c>
    </row>
    <row r="2071" spans="1:4" x14ac:dyDescent="0.25">
      <c r="A2071" t="s">
        <v>6513</v>
      </c>
      <c r="B2071" t="s">
        <v>6269</v>
      </c>
      <c r="C2071" t="s">
        <v>6514</v>
      </c>
      <c r="D2071" t="s">
        <v>6271</v>
      </c>
    </row>
    <row r="2072" spans="1:4" x14ac:dyDescent="0.25">
      <c r="A2072" t="s">
        <v>6515</v>
      </c>
      <c r="B2072" t="s">
        <v>6269</v>
      </c>
      <c r="C2072" t="s">
        <v>6514</v>
      </c>
      <c r="D2072" t="s">
        <v>6271</v>
      </c>
    </row>
    <row r="2073" spans="1:4" x14ac:dyDescent="0.25">
      <c r="A2073" t="s">
        <v>6516</v>
      </c>
      <c r="B2073" t="s">
        <v>6269</v>
      </c>
      <c r="C2073" t="s">
        <v>6514</v>
      </c>
      <c r="D2073" t="s">
        <v>6271</v>
      </c>
    </row>
    <row r="2074" spans="1:4" x14ac:dyDescent="0.25">
      <c r="A2074" t="s">
        <v>6517</v>
      </c>
      <c r="B2074" t="s">
        <v>6269</v>
      </c>
      <c r="C2074" t="s">
        <v>6518</v>
      </c>
      <c r="D2074" t="s">
        <v>6271</v>
      </c>
    </row>
    <row r="2075" spans="1:4" x14ac:dyDescent="0.25">
      <c r="A2075" t="s">
        <v>6519</v>
      </c>
      <c r="B2075" t="s">
        <v>6269</v>
      </c>
      <c r="C2075" t="s">
        <v>6520</v>
      </c>
      <c r="D2075" t="s">
        <v>6271</v>
      </c>
    </row>
    <row r="2076" spans="1:4" x14ac:dyDescent="0.25">
      <c r="A2076" t="s">
        <v>6521</v>
      </c>
      <c r="B2076" t="s">
        <v>6269</v>
      </c>
      <c r="C2076" t="s">
        <v>6522</v>
      </c>
      <c r="D2076" t="s">
        <v>6271</v>
      </c>
    </row>
    <row r="2077" spans="1:4" x14ac:dyDescent="0.25">
      <c r="A2077" t="s">
        <v>6523</v>
      </c>
      <c r="B2077" t="s">
        <v>6269</v>
      </c>
      <c r="C2077" t="s">
        <v>6524</v>
      </c>
      <c r="D2077" t="s">
        <v>6271</v>
      </c>
    </row>
    <row r="2078" spans="1:4" x14ac:dyDescent="0.25">
      <c r="A2078" t="s">
        <v>6525</v>
      </c>
      <c r="B2078" t="s">
        <v>6269</v>
      </c>
      <c r="C2078" t="s">
        <v>6526</v>
      </c>
      <c r="D2078" t="s">
        <v>6271</v>
      </c>
    </row>
    <row r="2079" spans="1:4" x14ac:dyDescent="0.25">
      <c r="A2079" t="s">
        <v>6527</v>
      </c>
      <c r="B2079" t="s">
        <v>6269</v>
      </c>
      <c r="C2079" t="s">
        <v>6528</v>
      </c>
      <c r="D2079" t="s">
        <v>6271</v>
      </c>
    </row>
    <row r="2080" spans="1:4" x14ac:dyDescent="0.25">
      <c r="A2080" t="s">
        <v>6529</v>
      </c>
      <c r="B2080" t="s">
        <v>6269</v>
      </c>
      <c r="C2080" t="s">
        <v>6530</v>
      </c>
      <c r="D2080" t="s">
        <v>6271</v>
      </c>
    </row>
    <row r="2081" spans="1:4" x14ac:dyDescent="0.25">
      <c r="A2081" t="s">
        <v>6531</v>
      </c>
      <c r="B2081" t="s">
        <v>6269</v>
      </c>
      <c r="C2081" t="s">
        <v>6530</v>
      </c>
      <c r="D2081" t="s">
        <v>6271</v>
      </c>
    </row>
    <row r="2082" spans="1:4" x14ac:dyDescent="0.25">
      <c r="A2082" t="s">
        <v>6532</v>
      </c>
      <c r="B2082" t="s">
        <v>6269</v>
      </c>
      <c r="C2082" t="s">
        <v>6533</v>
      </c>
      <c r="D2082" t="s">
        <v>1733</v>
      </c>
    </row>
    <row r="2083" spans="1:4" x14ac:dyDescent="0.25">
      <c r="A2083" t="s">
        <v>6534</v>
      </c>
      <c r="B2083" t="s">
        <v>6269</v>
      </c>
      <c r="C2083" t="s">
        <v>6535</v>
      </c>
      <c r="D2083" t="s">
        <v>6271</v>
      </c>
    </row>
    <row r="2084" spans="1:4" x14ac:dyDescent="0.25">
      <c r="A2084" t="s">
        <v>6536</v>
      </c>
      <c r="B2084" t="s">
        <v>6269</v>
      </c>
      <c r="C2084" t="s">
        <v>6537</v>
      </c>
      <c r="D2084" t="s">
        <v>6271</v>
      </c>
    </row>
    <row r="2085" spans="1:4" x14ac:dyDescent="0.25">
      <c r="A2085" t="s">
        <v>6538</v>
      </c>
      <c r="B2085" t="s">
        <v>6269</v>
      </c>
      <c r="C2085" t="s">
        <v>6539</v>
      </c>
      <c r="D2085" t="s">
        <v>6271</v>
      </c>
    </row>
    <row r="2086" spans="1:4" x14ac:dyDescent="0.25">
      <c r="A2086" t="s">
        <v>6540</v>
      </c>
      <c r="B2086" t="s">
        <v>6269</v>
      </c>
      <c r="C2086" t="s">
        <v>6541</v>
      </c>
      <c r="D2086" t="s">
        <v>6271</v>
      </c>
    </row>
    <row r="2087" spans="1:4" x14ac:dyDescent="0.25">
      <c r="A2087" t="s">
        <v>6542</v>
      </c>
      <c r="B2087" t="s">
        <v>6269</v>
      </c>
      <c r="C2087" t="s">
        <v>6543</v>
      </c>
      <c r="D2087" t="s">
        <v>6271</v>
      </c>
    </row>
    <row r="2088" spans="1:4" x14ac:dyDescent="0.25">
      <c r="A2088" t="s">
        <v>6544</v>
      </c>
      <c r="B2088" t="s">
        <v>6269</v>
      </c>
      <c r="C2088" t="s">
        <v>6545</v>
      </c>
      <c r="D2088" t="s">
        <v>6271</v>
      </c>
    </row>
    <row r="2089" spans="1:4" x14ac:dyDescent="0.25">
      <c r="A2089" t="s">
        <v>6546</v>
      </c>
      <c r="B2089" t="s">
        <v>6269</v>
      </c>
      <c r="C2089" t="s">
        <v>6547</v>
      </c>
      <c r="D2089" t="s">
        <v>6271</v>
      </c>
    </row>
    <row r="2090" spans="1:4" x14ac:dyDescent="0.25">
      <c r="A2090" t="s">
        <v>6548</v>
      </c>
      <c r="B2090" t="s">
        <v>6269</v>
      </c>
      <c r="C2090" t="s">
        <v>6549</v>
      </c>
      <c r="D2090" t="s">
        <v>6271</v>
      </c>
    </row>
    <row r="2091" spans="1:4" x14ac:dyDescent="0.25">
      <c r="A2091" t="s">
        <v>6550</v>
      </c>
      <c r="B2091" t="s">
        <v>6269</v>
      </c>
      <c r="C2091" t="s">
        <v>6551</v>
      </c>
      <c r="D2091" t="s">
        <v>6271</v>
      </c>
    </row>
    <row r="2092" spans="1:4" x14ac:dyDescent="0.25">
      <c r="A2092" t="s">
        <v>6552</v>
      </c>
      <c r="B2092" t="s">
        <v>6269</v>
      </c>
      <c r="C2092" t="s">
        <v>6551</v>
      </c>
      <c r="D2092" t="s">
        <v>6271</v>
      </c>
    </row>
    <row r="2093" spans="1:4" x14ac:dyDescent="0.25">
      <c r="A2093" t="s">
        <v>6553</v>
      </c>
      <c r="B2093" t="s">
        <v>6269</v>
      </c>
      <c r="C2093" t="s">
        <v>6551</v>
      </c>
      <c r="D2093" t="s">
        <v>6271</v>
      </c>
    </row>
    <row r="2094" spans="1:4" x14ac:dyDescent="0.25">
      <c r="A2094" t="s">
        <v>6554</v>
      </c>
      <c r="B2094" t="s">
        <v>6269</v>
      </c>
      <c r="C2094" t="s">
        <v>6555</v>
      </c>
      <c r="D2094" t="s">
        <v>6271</v>
      </c>
    </row>
    <row r="2095" spans="1:4" x14ac:dyDescent="0.25">
      <c r="A2095" t="s">
        <v>6556</v>
      </c>
      <c r="B2095" t="s">
        <v>6269</v>
      </c>
      <c r="C2095" t="s">
        <v>6557</v>
      </c>
      <c r="D2095" t="s">
        <v>6271</v>
      </c>
    </row>
    <row r="2096" spans="1:4" x14ac:dyDescent="0.25">
      <c r="A2096" t="s">
        <v>6558</v>
      </c>
      <c r="B2096" t="s">
        <v>6269</v>
      </c>
      <c r="C2096" t="s">
        <v>6559</v>
      </c>
      <c r="D2096" t="s">
        <v>1733</v>
      </c>
    </row>
    <row r="2097" spans="1:4" x14ac:dyDescent="0.25">
      <c r="A2097" t="s">
        <v>6560</v>
      </c>
      <c r="B2097" t="s">
        <v>6269</v>
      </c>
      <c r="C2097" t="s">
        <v>6561</v>
      </c>
      <c r="D2097" t="s">
        <v>6271</v>
      </c>
    </row>
    <row r="2098" spans="1:4" x14ac:dyDescent="0.25">
      <c r="A2098" t="s">
        <v>6562</v>
      </c>
      <c r="B2098" t="s">
        <v>6269</v>
      </c>
      <c r="C2098" t="s">
        <v>6563</v>
      </c>
      <c r="D2098" t="s">
        <v>1733</v>
      </c>
    </row>
    <row r="2099" spans="1:4" x14ac:dyDescent="0.25">
      <c r="A2099" t="s">
        <v>6564</v>
      </c>
      <c r="B2099" t="s">
        <v>6269</v>
      </c>
      <c r="C2099" t="s">
        <v>6565</v>
      </c>
      <c r="D2099" t="s">
        <v>6271</v>
      </c>
    </row>
    <row r="2100" spans="1:4" x14ac:dyDescent="0.25">
      <c r="A2100" t="s">
        <v>6566</v>
      </c>
      <c r="B2100" t="s">
        <v>6269</v>
      </c>
      <c r="C2100" t="s">
        <v>6567</v>
      </c>
      <c r="D2100" t="s">
        <v>1733</v>
      </c>
    </row>
    <row r="2101" spans="1:4" x14ac:dyDescent="0.25">
      <c r="A2101" t="s">
        <v>6568</v>
      </c>
      <c r="B2101" t="s">
        <v>6269</v>
      </c>
      <c r="C2101" t="s">
        <v>6569</v>
      </c>
      <c r="D2101" t="s">
        <v>6271</v>
      </c>
    </row>
    <row r="2102" spans="1:4" x14ac:dyDescent="0.25">
      <c r="A2102" t="s">
        <v>6570</v>
      </c>
      <c r="B2102" t="s">
        <v>6269</v>
      </c>
      <c r="C2102" t="s">
        <v>6571</v>
      </c>
      <c r="D2102" t="s">
        <v>6271</v>
      </c>
    </row>
    <row r="2103" spans="1:4" x14ac:dyDescent="0.25">
      <c r="A2103" t="s">
        <v>6572</v>
      </c>
      <c r="B2103" t="s">
        <v>6269</v>
      </c>
      <c r="C2103" t="s">
        <v>6573</v>
      </c>
      <c r="D2103" t="s">
        <v>6271</v>
      </c>
    </row>
    <row r="2104" spans="1:4" x14ac:dyDescent="0.25">
      <c r="A2104" t="s">
        <v>6574</v>
      </c>
      <c r="B2104" t="s">
        <v>6269</v>
      </c>
      <c r="C2104" t="s">
        <v>6575</v>
      </c>
      <c r="D2104" t="s">
        <v>6271</v>
      </c>
    </row>
    <row r="2105" spans="1:4" x14ac:dyDescent="0.25">
      <c r="A2105" t="s">
        <v>6576</v>
      </c>
      <c r="B2105" t="s">
        <v>6269</v>
      </c>
      <c r="C2105" t="s">
        <v>6577</v>
      </c>
      <c r="D2105" t="s">
        <v>6271</v>
      </c>
    </row>
    <row r="2106" spans="1:4" x14ac:dyDescent="0.25">
      <c r="A2106" t="s">
        <v>6578</v>
      </c>
      <c r="B2106" t="s">
        <v>6269</v>
      </c>
      <c r="C2106" t="s">
        <v>6579</v>
      </c>
      <c r="D2106" t="s">
        <v>6271</v>
      </c>
    </row>
    <row r="2107" spans="1:4" x14ac:dyDescent="0.25">
      <c r="A2107" t="s">
        <v>6580</v>
      </c>
      <c r="B2107" t="s">
        <v>6269</v>
      </c>
      <c r="C2107" t="s">
        <v>6579</v>
      </c>
      <c r="D2107" t="s">
        <v>6271</v>
      </c>
    </row>
    <row r="2108" spans="1:4" x14ac:dyDescent="0.25">
      <c r="A2108" t="s">
        <v>6581</v>
      </c>
      <c r="B2108" t="s">
        <v>6269</v>
      </c>
      <c r="C2108" t="s">
        <v>6579</v>
      </c>
      <c r="D2108" t="s">
        <v>6271</v>
      </c>
    </row>
    <row r="2109" spans="1:4" x14ac:dyDescent="0.25">
      <c r="A2109" t="s">
        <v>6582</v>
      </c>
      <c r="B2109" t="s">
        <v>6269</v>
      </c>
      <c r="C2109" t="s">
        <v>6583</v>
      </c>
      <c r="D2109" t="s">
        <v>6271</v>
      </c>
    </row>
    <row r="2110" spans="1:4" x14ac:dyDescent="0.25">
      <c r="A2110" t="s">
        <v>6584</v>
      </c>
      <c r="B2110" t="s">
        <v>6269</v>
      </c>
      <c r="C2110" t="s">
        <v>6585</v>
      </c>
      <c r="D2110" t="s">
        <v>6271</v>
      </c>
    </row>
    <row r="2111" spans="1:4" x14ac:dyDescent="0.25">
      <c r="A2111" t="s">
        <v>6586</v>
      </c>
      <c r="B2111" t="s">
        <v>6269</v>
      </c>
      <c r="C2111" t="s">
        <v>6587</v>
      </c>
      <c r="D2111" t="s">
        <v>6271</v>
      </c>
    </row>
    <row r="2112" spans="1:4" x14ac:dyDescent="0.25">
      <c r="A2112" t="s">
        <v>6588</v>
      </c>
      <c r="B2112" t="s">
        <v>6269</v>
      </c>
      <c r="C2112" t="s">
        <v>6589</v>
      </c>
      <c r="D2112" t="s">
        <v>6271</v>
      </c>
    </row>
    <row r="2113" spans="1:4" x14ac:dyDescent="0.25">
      <c r="A2113" t="s">
        <v>6590</v>
      </c>
      <c r="B2113" t="s">
        <v>6269</v>
      </c>
      <c r="C2113" t="s">
        <v>6591</v>
      </c>
      <c r="D2113" t="s">
        <v>6271</v>
      </c>
    </row>
    <row r="2114" spans="1:4" x14ac:dyDescent="0.25">
      <c r="A2114" t="s">
        <v>6592</v>
      </c>
      <c r="B2114" t="s">
        <v>6269</v>
      </c>
      <c r="C2114" t="s">
        <v>6593</v>
      </c>
      <c r="D2114" t="s">
        <v>6271</v>
      </c>
    </row>
    <row r="2115" spans="1:4" x14ac:dyDescent="0.25">
      <c r="A2115" t="s">
        <v>6594</v>
      </c>
      <c r="B2115" t="s">
        <v>6269</v>
      </c>
      <c r="C2115" t="s">
        <v>6595</v>
      </c>
      <c r="D2115" t="s">
        <v>6271</v>
      </c>
    </row>
    <row r="2116" spans="1:4" x14ac:dyDescent="0.25">
      <c r="A2116" t="s">
        <v>6596</v>
      </c>
      <c r="B2116" t="s">
        <v>6269</v>
      </c>
      <c r="C2116" t="s">
        <v>6597</v>
      </c>
      <c r="D2116" t="s">
        <v>6271</v>
      </c>
    </row>
    <row r="2117" spans="1:4" x14ac:dyDescent="0.25">
      <c r="A2117" t="s">
        <v>6598</v>
      </c>
      <c r="B2117" t="s">
        <v>6269</v>
      </c>
      <c r="C2117" t="s">
        <v>6599</v>
      </c>
      <c r="D2117" t="s">
        <v>6271</v>
      </c>
    </row>
    <row r="2118" spans="1:4" x14ac:dyDescent="0.25">
      <c r="A2118" t="s">
        <v>6600</v>
      </c>
      <c r="B2118" t="s">
        <v>6269</v>
      </c>
      <c r="C2118" t="s">
        <v>6601</v>
      </c>
      <c r="D2118" t="s">
        <v>6271</v>
      </c>
    </row>
    <row r="2119" spans="1:4" x14ac:dyDescent="0.25">
      <c r="A2119" t="s">
        <v>6602</v>
      </c>
      <c r="B2119" t="s">
        <v>6269</v>
      </c>
      <c r="C2119" t="s">
        <v>6603</v>
      </c>
      <c r="D2119" t="s">
        <v>1733</v>
      </c>
    </row>
    <row r="2120" spans="1:4" x14ac:dyDescent="0.25">
      <c r="A2120" t="s">
        <v>6604</v>
      </c>
      <c r="B2120" t="s">
        <v>6269</v>
      </c>
      <c r="C2120" t="s">
        <v>6605</v>
      </c>
      <c r="D2120" t="s">
        <v>1733</v>
      </c>
    </row>
    <row r="2121" spans="1:4" x14ac:dyDescent="0.25">
      <c r="A2121" t="s">
        <v>6606</v>
      </c>
      <c r="B2121" t="s">
        <v>6269</v>
      </c>
      <c r="C2121" t="s">
        <v>6607</v>
      </c>
      <c r="D2121" t="s">
        <v>6271</v>
      </c>
    </row>
    <row r="2122" spans="1:4" x14ac:dyDescent="0.25">
      <c r="A2122" t="s">
        <v>6608</v>
      </c>
      <c r="B2122" t="s">
        <v>6269</v>
      </c>
      <c r="C2122" t="s">
        <v>6609</v>
      </c>
      <c r="D2122" t="s">
        <v>6271</v>
      </c>
    </row>
    <row r="2123" spans="1:4" x14ac:dyDescent="0.25">
      <c r="A2123" t="s">
        <v>6610</v>
      </c>
      <c r="B2123" t="s">
        <v>6269</v>
      </c>
      <c r="C2123" t="s">
        <v>6611</v>
      </c>
      <c r="D2123" t="s">
        <v>6271</v>
      </c>
    </row>
    <row r="2124" spans="1:4" x14ac:dyDescent="0.25">
      <c r="A2124" t="s">
        <v>6612</v>
      </c>
      <c r="B2124" t="s">
        <v>6269</v>
      </c>
      <c r="C2124" t="s">
        <v>6613</v>
      </c>
      <c r="D2124" t="s">
        <v>6271</v>
      </c>
    </row>
    <row r="2125" spans="1:4" x14ac:dyDescent="0.25">
      <c r="A2125" t="s">
        <v>6614</v>
      </c>
      <c r="B2125" t="s">
        <v>6269</v>
      </c>
      <c r="C2125" t="s">
        <v>6615</v>
      </c>
      <c r="D2125" t="s">
        <v>6271</v>
      </c>
    </row>
    <row r="2126" spans="1:4" x14ac:dyDescent="0.25">
      <c r="A2126" t="s">
        <v>6616</v>
      </c>
      <c r="B2126" t="s">
        <v>6269</v>
      </c>
      <c r="C2126" t="s">
        <v>6617</v>
      </c>
      <c r="D2126" t="s">
        <v>6271</v>
      </c>
    </row>
    <row r="2127" spans="1:4" x14ac:dyDescent="0.25">
      <c r="A2127" t="s">
        <v>6618</v>
      </c>
      <c r="B2127" t="s">
        <v>6269</v>
      </c>
      <c r="C2127" t="s">
        <v>6619</v>
      </c>
      <c r="D2127" t="s">
        <v>6271</v>
      </c>
    </row>
    <row r="2128" spans="1:4" x14ac:dyDescent="0.25">
      <c r="A2128" t="s">
        <v>6620</v>
      </c>
      <c r="B2128" t="s">
        <v>6269</v>
      </c>
      <c r="C2128" t="s">
        <v>6621</v>
      </c>
      <c r="D2128" t="s">
        <v>1733</v>
      </c>
    </row>
    <row r="2129" spans="1:4" x14ac:dyDescent="0.25">
      <c r="A2129" t="s">
        <v>6622</v>
      </c>
      <c r="B2129" t="s">
        <v>6269</v>
      </c>
      <c r="C2129" t="s">
        <v>6623</v>
      </c>
      <c r="D2129" t="s">
        <v>1733</v>
      </c>
    </row>
    <row r="2130" spans="1:4" x14ac:dyDescent="0.25">
      <c r="A2130" t="s">
        <v>6624</v>
      </c>
      <c r="B2130" t="s">
        <v>6269</v>
      </c>
      <c r="C2130" t="s">
        <v>6625</v>
      </c>
      <c r="D2130" t="s">
        <v>6271</v>
      </c>
    </row>
    <row r="2131" spans="1:4" x14ac:dyDescent="0.25">
      <c r="A2131" t="s">
        <v>6626</v>
      </c>
      <c r="B2131" t="s">
        <v>6269</v>
      </c>
      <c r="C2131" t="s">
        <v>6627</v>
      </c>
      <c r="D2131" t="s">
        <v>6271</v>
      </c>
    </row>
    <row r="2132" spans="1:4" x14ac:dyDescent="0.25">
      <c r="A2132" t="s">
        <v>6628</v>
      </c>
      <c r="B2132" t="s">
        <v>6269</v>
      </c>
      <c r="C2132" t="s">
        <v>6629</v>
      </c>
      <c r="D2132" t="s">
        <v>1733</v>
      </c>
    </row>
    <row r="2133" spans="1:4" x14ac:dyDescent="0.25">
      <c r="A2133" t="s">
        <v>6630</v>
      </c>
      <c r="B2133" t="s">
        <v>6269</v>
      </c>
      <c r="C2133" t="s">
        <v>6631</v>
      </c>
      <c r="D2133" t="s">
        <v>6271</v>
      </c>
    </row>
    <row r="2134" spans="1:4" x14ac:dyDescent="0.25">
      <c r="A2134" t="s">
        <v>6632</v>
      </c>
      <c r="B2134" t="s">
        <v>6269</v>
      </c>
      <c r="C2134" t="s">
        <v>6633</v>
      </c>
      <c r="D2134" t="s">
        <v>6271</v>
      </c>
    </row>
    <row r="2135" spans="1:4" x14ac:dyDescent="0.25">
      <c r="A2135" t="s">
        <v>6634</v>
      </c>
      <c r="B2135" t="s">
        <v>6269</v>
      </c>
      <c r="C2135" t="s">
        <v>6635</v>
      </c>
      <c r="D2135" t="s">
        <v>6271</v>
      </c>
    </row>
    <row r="2136" spans="1:4" x14ac:dyDescent="0.25">
      <c r="A2136" t="s">
        <v>6636</v>
      </c>
      <c r="B2136" t="s">
        <v>6269</v>
      </c>
      <c r="C2136" t="s">
        <v>6637</v>
      </c>
      <c r="D2136" t="s">
        <v>1733</v>
      </c>
    </row>
    <row r="2137" spans="1:4" x14ac:dyDescent="0.25">
      <c r="A2137" t="s">
        <v>6638</v>
      </c>
      <c r="B2137" t="s">
        <v>6269</v>
      </c>
      <c r="C2137" t="s">
        <v>6639</v>
      </c>
      <c r="D2137" t="s">
        <v>6271</v>
      </c>
    </row>
    <row r="2138" spans="1:4" x14ac:dyDescent="0.25">
      <c r="A2138" t="s">
        <v>6640</v>
      </c>
      <c r="B2138" t="s">
        <v>6269</v>
      </c>
      <c r="C2138" t="s">
        <v>6641</v>
      </c>
      <c r="D2138" t="s">
        <v>1733</v>
      </c>
    </row>
    <row r="2139" spans="1:4" x14ac:dyDescent="0.25">
      <c r="A2139" t="s">
        <v>6642</v>
      </c>
      <c r="B2139" t="s">
        <v>6269</v>
      </c>
      <c r="C2139" t="s">
        <v>6643</v>
      </c>
      <c r="D2139" t="s">
        <v>6271</v>
      </c>
    </row>
    <row r="2140" spans="1:4" x14ac:dyDescent="0.25">
      <c r="A2140" t="s">
        <v>2106</v>
      </c>
      <c r="B2140" t="s">
        <v>6269</v>
      </c>
      <c r="C2140" t="s">
        <v>6643</v>
      </c>
      <c r="D2140" t="s">
        <v>6271</v>
      </c>
    </row>
    <row r="2141" spans="1:4" x14ac:dyDescent="0.25">
      <c r="A2141" t="s">
        <v>6644</v>
      </c>
      <c r="B2141" t="s">
        <v>6269</v>
      </c>
      <c r="C2141" t="s">
        <v>6645</v>
      </c>
      <c r="D2141" t="s">
        <v>1733</v>
      </c>
    </row>
    <row r="2142" spans="1:4" x14ac:dyDescent="0.25">
      <c r="A2142" t="s">
        <v>6646</v>
      </c>
      <c r="B2142" t="s">
        <v>6269</v>
      </c>
      <c r="C2142" t="s">
        <v>6645</v>
      </c>
      <c r="D2142" t="s">
        <v>1733</v>
      </c>
    </row>
    <row r="2143" spans="1:4" x14ac:dyDescent="0.25">
      <c r="A2143" t="s">
        <v>6647</v>
      </c>
      <c r="B2143" t="s">
        <v>6269</v>
      </c>
      <c r="C2143" t="s">
        <v>6648</v>
      </c>
      <c r="D2143" t="s">
        <v>6271</v>
      </c>
    </row>
    <row r="2144" spans="1:4" x14ac:dyDescent="0.25">
      <c r="A2144" t="s">
        <v>6649</v>
      </c>
      <c r="B2144" t="s">
        <v>6269</v>
      </c>
      <c r="C2144" t="s">
        <v>6650</v>
      </c>
      <c r="D2144" t="s">
        <v>6271</v>
      </c>
    </row>
    <row r="2145" spans="1:4" x14ac:dyDescent="0.25">
      <c r="A2145" t="s">
        <v>6651</v>
      </c>
      <c r="B2145" t="s">
        <v>6269</v>
      </c>
      <c r="C2145" t="s">
        <v>6652</v>
      </c>
      <c r="D2145" t="s">
        <v>1733</v>
      </c>
    </row>
    <row r="2146" spans="1:4" x14ac:dyDescent="0.25">
      <c r="A2146" t="s">
        <v>6653</v>
      </c>
      <c r="B2146" t="s">
        <v>6269</v>
      </c>
      <c r="C2146" t="s">
        <v>6654</v>
      </c>
      <c r="D2146" t="s">
        <v>1733</v>
      </c>
    </row>
    <row r="2147" spans="1:4" x14ac:dyDescent="0.25">
      <c r="A2147" t="s">
        <v>6655</v>
      </c>
      <c r="B2147" t="s">
        <v>6269</v>
      </c>
      <c r="C2147" t="s">
        <v>6656</v>
      </c>
      <c r="D2147" t="s">
        <v>6271</v>
      </c>
    </row>
    <row r="2148" spans="1:4" x14ac:dyDescent="0.25">
      <c r="A2148" t="s">
        <v>6657</v>
      </c>
      <c r="B2148" t="s">
        <v>6269</v>
      </c>
      <c r="C2148" t="s">
        <v>6658</v>
      </c>
      <c r="D2148" t="s">
        <v>6271</v>
      </c>
    </row>
    <row r="2149" spans="1:4" x14ac:dyDescent="0.25">
      <c r="A2149" t="s">
        <v>6659</v>
      </c>
      <c r="B2149" t="s">
        <v>6269</v>
      </c>
      <c r="C2149" t="s">
        <v>6660</v>
      </c>
      <c r="D2149" t="s">
        <v>6271</v>
      </c>
    </row>
    <row r="2150" spans="1:4" x14ac:dyDescent="0.25">
      <c r="A2150" t="s">
        <v>6661</v>
      </c>
      <c r="B2150" t="s">
        <v>6269</v>
      </c>
      <c r="C2150" t="s">
        <v>6662</v>
      </c>
      <c r="D2150" t="s">
        <v>6271</v>
      </c>
    </row>
    <row r="2151" spans="1:4" x14ac:dyDescent="0.25">
      <c r="A2151" t="s">
        <v>6663</v>
      </c>
      <c r="B2151" t="s">
        <v>6269</v>
      </c>
      <c r="C2151" t="s">
        <v>6664</v>
      </c>
      <c r="D2151" t="s">
        <v>6271</v>
      </c>
    </row>
    <row r="2152" spans="1:4" x14ac:dyDescent="0.25">
      <c r="A2152" t="s">
        <v>6665</v>
      </c>
      <c r="B2152" t="s">
        <v>6269</v>
      </c>
      <c r="C2152" t="s">
        <v>6666</v>
      </c>
      <c r="D2152" t="s">
        <v>6271</v>
      </c>
    </row>
    <row r="2153" spans="1:4" x14ac:dyDescent="0.25">
      <c r="A2153" t="s">
        <v>6667</v>
      </c>
      <c r="B2153" t="s">
        <v>6269</v>
      </c>
      <c r="C2153" t="s">
        <v>6668</v>
      </c>
      <c r="D2153" t="s">
        <v>1733</v>
      </c>
    </row>
    <row r="2154" spans="1:4" x14ac:dyDescent="0.25">
      <c r="A2154" t="s">
        <v>6669</v>
      </c>
      <c r="B2154" t="s">
        <v>6269</v>
      </c>
      <c r="C2154" t="s">
        <v>6670</v>
      </c>
      <c r="D2154" t="s">
        <v>6271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R155"/>
  <sheetViews>
    <sheetView showGridLines="0" zoomScaleNormal="100" zoomScaleSheetLayoutView="75" workbookViewId="0">
      <pane ySplit="9" topLeftCell="A10" activePane="bottomLeft" state="frozen"/>
      <selection activeCell="B115" sqref="B115"/>
      <selection pane="bottomLeft" activeCell="D16" sqref="D16"/>
    </sheetView>
  </sheetViews>
  <sheetFormatPr defaultColWidth="9.109375" defaultRowHeight="13.2" x14ac:dyDescent="0.25"/>
  <cols>
    <col min="1" max="1" width="8.6640625" style="5" customWidth="1"/>
    <col min="2" max="2" width="12.6640625" style="5" customWidth="1"/>
    <col min="3" max="3" width="47.6640625" style="5" customWidth="1"/>
    <col min="4" max="4" width="23.6640625" style="5" customWidth="1"/>
    <col min="5" max="5" width="2.6640625" style="5" customWidth="1"/>
    <col min="6" max="6" width="8.6640625" style="5" customWidth="1"/>
    <col min="7" max="7" width="12.6640625" style="5" customWidth="1"/>
    <col min="8" max="8" width="14.6640625" style="5" customWidth="1"/>
    <col min="9" max="9" width="28.6640625" style="5" customWidth="1"/>
    <col min="10" max="11" width="16.6640625" style="5" customWidth="1"/>
    <col min="12" max="14" width="9.109375" style="5"/>
    <col min="15" max="15" width="49.33203125" style="5" customWidth="1"/>
    <col min="16" max="16" width="12.6640625" style="5" customWidth="1"/>
    <col min="17" max="16384" width="9.109375" style="5"/>
  </cols>
  <sheetData>
    <row r="1" spans="1:11" ht="21" x14ac:dyDescent="0.4">
      <c r="A1" s="436" t="str">
        <f>MID(Instructions!B1,1,6)&amp;" ACI-NA Survey - Statement of Revenues, Expenses and Change in Net Assets"</f>
        <v>FY2024 ACI-NA Survey - Statement of Revenues, Expenses and Change in Net Assets</v>
      </c>
      <c r="B1" s="437"/>
      <c r="C1" s="437"/>
      <c r="D1" s="437"/>
      <c r="E1" s="437"/>
      <c r="F1" s="437"/>
      <c r="G1" s="437"/>
      <c r="H1" s="437"/>
      <c r="I1" s="437"/>
      <c r="J1" s="437"/>
      <c r="K1" s="438" t="s">
        <v>969</v>
      </c>
    </row>
    <row r="2" spans="1:11" ht="12.75" customHeight="1" x14ac:dyDescent="0.25">
      <c r="A2" s="116"/>
      <c r="B2" s="442" t="s">
        <v>119</v>
      </c>
      <c r="C2" s="1029">
        <f>'FAA Form 127'!E2</f>
        <v>0</v>
      </c>
      <c r="D2" s="1030"/>
      <c r="E2" s="4"/>
      <c r="F2" s="4"/>
      <c r="G2"/>
      <c r="H2"/>
      <c r="I2"/>
      <c r="J2"/>
      <c r="K2"/>
    </row>
    <row r="3" spans="1:11" x14ac:dyDescent="0.25">
      <c r="A3" s="116"/>
      <c r="B3" s="4" t="s">
        <v>111</v>
      </c>
      <c r="C3" s="4"/>
      <c r="D3" s="541">
        <f>'FAA Form 127'!E3</f>
        <v>0</v>
      </c>
      <c r="E3" s="4"/>
      <c r="F3" s="4"/>
      <c r="G3"/>
      <c r="H3"/>
      <c r="I3"/>
      <c r="J3"/>
      <c r="K3"/>
    </row>
    <row r="4" spans="1:11" x14ac:dyDescent="0.25">
      <c r="A4" s="116"/>
      <c r="B4" s="4" t="s">
        <v>6849</v>
      </c>
      <c r="C4" s="4"/>
      <c r="D4" s="27"/>
      <c r="E4" s="439"/>
      <c r="F4" s="439"/>
      <c r="G4" s="576"/>
      <c r="H4"/>
      <c r="I4"/>
      <c r="J4"/>
      <c r="K4"/>
    </row>
    <row r="5" spans="1:11" ht="13.8" thickBot="1" x14ac:dyDescent="0.3">
      <c r="A5" s="116"/>
      <c r="B5" s="1" t="s">
        <v>6850</v>
      </c>
      <c r="D5" s="50"/>
      <c r="E5" s="256"/>
      <c r="F5" s="256"/>
      <c r="G5" s="256"/>
      <c r="I5" s="4"/>
      <c r="K5" s="179"/>
    </row>
    <row r="6" spans="1:11" ht="13.5" customHeight="1" x14ac:dyDescent="0.25">
      <c r="A6" s="116"/>
      <c r="B6" s="1" t="s">
        <v>1048</v>
      </c>
      <c r="C6" s="441"/>
      <c r="D6" s="1026"/>
      <c r="E6" s="1027"/>
      <c r="F6" s="1027"/>
      <c r="G6" s="1028"/>
      <c r="I6" s="446" t="s">
        <v>6718</v>
      </c>
      <c r="K6" s="179"/>
    </row>
    <row r="7" spans="1:11" ht="13.5" customHeight="1" thickBot="1" x14ac:dyDescent="0.3">
      <c r="A7" s="116"/>
      <c r="B7" s="1" t="s">
        <v>1049</v>
      </c>
      <c r="C7" s="441"/>
      <c r="D7" s="1031"/>
      <c r="E7" s="1032"/>
      <c r="F7" s="1032"/>
      <c r="G7" s="1033"/>
      <c r="I7" s="540" t="str">
        <f>Instructions!D7</f>
        <v>EconAffairs@airportscouncil.org</v>
      </c>
      <c r="K7" s="40" t="s">
        <v>6730</v>
      </c>
    </row>
    <row r="8" spans="1:11" ht="13.5" customHeight="1" x14ac:dyDescent="0.25">
      <c r="A8" s="116"/>
      <c r="B8" s="4" t="s">
        <v>1050</v>
      </c>
      <c r="C8" s="4"/>
      <c r="D8" s="444"/>
      <c r="E8" s="440"/>
      <c r="F8" s="440"/>
      <c r="G8" s="440"/>
      <c r="H8" s="579"/>
      <c r="K8" s="1022" t="s">
        <v>6732</v>
      </c>
    </row>
    <row r="9" spans="1:11" ht="13.5" customHeight="1" x14ac:dyDescent="0.25">
      <c r="A9" s="459"/>
      <c r="B9" s="434" t="s">
        <v>1051</v>
      </c>
      <c r="C9" s="434"/>
      <c r="D9" s="425"/>
      <c r="E9" s="435"/>
      <c r="F9" s="435"/>
      <c r="G9" s="435"/>
      <c r="H9" s="433"/>
      <c r="I9" s="433"/>
      <c r="J9" s="433"/>
      <c r="K9" s="1022"/>
    </row>
    <row r="10" spans="1:11" ht="18.75" customHeight="1" x14ac:dyDescent="0.25">
      <c r="A10" s="2" t="s">
        <v>243</v>
      </c>
      <c r="B10" s="14" t="s">
        <v>242</v>
      </c>
      <c r="C10" s="14"/>
      <c r="D10" s="41" t="s">
        <v>401</v>
      </c>
      <c r="F10" s="2" t="s">
        <v>243</v>
      </c>
      <c r="G10" s="14" t="s">
        <v>242</v>
      </c>
      <c r="H10" s="14"/>
      <c r="I10" s="14"/>
      <c r="J10" s="433"/>
      <c r="K10" s="41" t="s">
        <v>401</v>
      </c>
    </row>
    <row r="11" spans="1:11" ht="13.5" customHeight="1" x14ac:dyDescent="0.25">
      <c r="A11" s="4"/>
      <c r="B11" s="29" t="s">
        <v>508</v>
      </c>
      <c r="C11" s="30"/>
      <c r="D11" s="745"/>
      <c r="F11" s="6" t="s">
        <v>854</v>
      </c>
      <c r="G11" s="31" t="s">
        <v>848</v>
      </c>
      <c r="H11" s="31"/>
      <c r="I11" s="31"/>
      <c r="J11" s="31"/>
      <c r="K11" s="746"/>
    </row>
    <row r="12" spans="1:11" ht="13.5" customHeight="1" x14ac:dyDescent="0.25">
      <c r="A12" s="6"/>
      <c r="B12" s="1" t="s">
        <v>117</v>
      </c>
      <c r="C12" s="1"/>
      <c r="D12" s="740"/>
      <c r="F12" s="6" t="s">
        <v>998</v>
      </c>
      <c r="G12" s="32" t="s">
        <v>955</v>
      </c>
      <c r="H12" s="32"/>
      <c r="I12" s="32"/>
      <c r="J12" s="32"/>
      <c r="K12" s="502"/>
    </row>
    <row r="13" spans="1:11" ht="13.5" customHeight="1" x14ac:dyDescent="0.25">
      <c r="A13" s="6" t="s">
        <v>851</v>
      </c>
      <c r="B13" s="31" t="s">
        <v>787</v>
      </c>
      <c r="C13" s="31"/>
      <c r="D13" s="740"/>
      <c r="F13" s="15" t="s">
        <v>2164</v>
      </c>
      <c r="G13" s="424" t="s">
        <v>6676</v>
      </c>
      <c r="H13" s="424"/>
      <c r="I13" s="32"/>
      <c r="J13" s="747"/>
      <c r="K13" s="502"/>
    </row>
    <row r="14" spans="1:11" ht="13.5" customHeight="1" x14ac:dyDescent="0.25">
      <c r="A14" s="6" t="s">
        <v>154</v>
      </c>
      <c r="B14" s="32" t="s">
        <v>971</v>
      </c>
      <c r="C14" s="32"/>
      <c r="D14" s="502">
        <v>0</v>
      </c>
      <c r="F14" s="15" t="s">
        <v>6673</v>
      </c>
      <c r="G14" s="424" t="s">
        <v>2165</v>
      </c>
      <c r="H14" s="424"/>
      <c r="K14" s="502"/>
    </row>
    <row r="15" spans="1:11" ht="13.5" customHeight="1" x14ac:dyDescent="0.25">
      <c r="A15" s="6" t="s">
        <v>155</v>
      </c>
      <c r="B15" s="32" t="s">
        <v>972</v>
      </c>
      <c r="C15" s="32"/>
      <c r="D15" s="502"/>
      <c r="F15" s="15" t="s">
        <v>6674</v>
      </c>
      <c r="G15" s="424" t="s">
        <v>6684</v>
      </c>
      <c r="H15" s="424"/>
      <c r="K15" s="502"/>
    </row>
    <row r="16" spans="1:11" ht="13.5" customHeight="1" x14ac:dyDescent="0.25">
      <c r="A16" s="6" t="s">
        <v>156</v>
      </c>
      <c r="B16" s="32" t="s">
        <v>973</v>
      </c>
      <c r="C16" s="32"/>
      <c r="D16" s="502"/>
      <c r="F16" s="15" t="s">
        <v>999</v>
      </c>
      <c r="G16" s="424" t="s">
        <v>6675</v>
      </c>
      <c r="H16" s="424"/>
      <c r="K16" s="688">
        <f>SUM(K13:K15)</f>
        <v>0</v>
      </c>
    </row>
    <row r="17" spans="1:18" ht="13.5" customHeight="1" x14ac:dyDescent="0.25">
      <c r="A17" s="15" t="s">
        <v>157</v>
      </c>
      <c r="B17" s="424" t="s">
        <v>6872</v>
      </c>
      <c r="C17" s="424"/>
      <c r="D17" s="502"/>
      <c r="F17" s="6" t="s">
        <v>1000</v>
      </c>
      <c r="G17" s="32" t="s">
        <v>375</v>
      </c>
      <c r="H17" s="32"/>
      <c r="I17" s="32"/>
      <c r="J17" s="32"/>
      <c r="K17" s="502"/>
    </row>
    <row r="18" spans="1:18" ht="13.5" customHeight="1" x14ac:dyDescent="0.25">
      <c r="A18"/>
      <c r="B18"/>
      <c r="C18"/>
      <c r="D18"/>
      <c r="F18" s="6" t="s">
        <v>1001</v>
      </c>
      <c r="G18" s="33" t="s">
        <v>374</v>
      </c>
      <c r="H18" s="33"/>
      <c r="I18" s="33"/>
      <c r="J18" s="33"/>
      <c r="K18" s="688">
        <f>SUM(K12,K16,K17)</f>
        <v>0</v>
      </c>
    </row>
    <row r="19" spans="1:18" ht="13.5" customHeight="1" x14ac:dyDescent="0.25">
      <c r="A19" s="503" t="s">
        <v>159</v>
      </c>
      <c r="B19" s="504" t="s">
        <v>889</v>
      </c>
      <c r="C19" s="504"/>
      <c r="D19" s="748">
        <f>D14+D15+D16+D17</f>
        <v>0</v>
      </c>
      <c r="F19" s="6"/>
      <c r="G19" s="33"/>
      <c r="H19" s="33"/>
      <c r="I19" s="33"/>
      <c r="J19" s="33"/>
      <c r="K19" s="749"/>
    </row>
    <row r="20" spans="1:18" ht="13.5" customHeight="1" x14ac:dyDescent="0.25">
      <c r="A20" s="6"/>
      <c r="B20" s="7"/>
      <c r="C20" s="31"/>
      <c r="D20" s="750"/>
      <c r="F20" s="6" t="s">
        <v>855</v>
      </c>
      <c r="G20" s="31" t="s">
        <v>69</v>
      </c>
      <c r="H20" s="31"/>
      <c r="I20" s="31"/>
      <c r="J20" s="31"/>
      <c r="K20" s="750"/>
    </row>
    <row r="21" spans="1:18" ht="13.5" customHeight="1" x14ac:dyDescent="0.25">
      <c r="A21" s="6"/>
      <c r="B21" s="31" t="s">
        <v>510</v>
      </c>
      <c r="C21" s="32"/>
      <c r="D21" s="750"/>
      <c r="F21" s="6" t="s">
        <v>1002</v>
      </c>
      <c r="G21" s="32" t="s">
        <v>291</v>
      </c>
      <c r="H21" s="32"/>
      <c r="I21" s="32"/>
      <c r="J21" s="32"/>
      <c r="K21" s="538">
        <f>'FAA Form 127'!E34</f>
        <v>0</v>
      </c>
    </row>
    <row r="22" spans="1:18" ht="13.5" customHeight="1" x14ac:dyDescent="0.25">
      <c r="A22" s="6" t="s">
        <v>843</v>
      </c>
      <c r="B22" s="32" t="s">
        <v>994</v>
      </c>
      <c r="C22" s="32"/>
      <c r="D22" s="537">
        <f>'FAA Form 127'!E8</f>
        <v>0</v>
      </c>
      <c r="F22" s="6" t="s">
        <v>1003</v>
      </c>
      <c r="G22" s="32" t="s">
        <v>376</v>
      </c>
      <c r="H22" s="32"/>
      <c r="I22" s="32"/>
      <c r="J22" s="32"/>
      <c r="K22" s="537">
        <f>'FAA Form 127'!E28</f>
        <v>0</v>
      </c>
    </row>
    <row r="23" spans="1:18" ht="13.5" customHeight="1" x14ac:dyDescent="0.25">
      <c r="A23" s="6" t="s">
        <v>844</v>
      </c>
      <c r="B23" s="32" t="s">
        <v>959</v>
      </c>
      <c r="C23" s="32"/>
      <c r="D23" s="537">
        <f>'FAA Form 127'!E10</f>
        <v>0</v>
      </c>
      <c r="F23" s="6" t="s">
        <v>1004</v>
      </c>
      <c r="G23" s="32" t="s">
        <v>637</v>
      </c>
      <c r="H23" s="32"/>
      <c r="I23" s="32"/>
      <c r="J23" s="32"/>
      <c r="K23" s="502"/>
    </row>
    <row r="24" spans="1:18" ht="13.5" customHeight="1" x14ac:dyDescent="0.25">
      <c r="A24" s="6" t="s">
        <v>845</v>
      </c>
      <c r="B24" s="32" t="s">
        <v>958</v>
      </c>
      <c r="C24" s="424"/>
      <c r="D24" s="537">
        <f>'FAA Form 127'!E9</f>
        <v>0</v>
      </c>
      <c r="F24" s="6" t="s">
        <v>1005</v>
      </c>
      <c r="G24" s="32" t="s">
        <v>880</v>
      </c>
      <c r="H24" s="1023" t="s">
        <v>460</v>
      </c>
      <c r="I24" s="1024"/>
      <c r="J24" s="1025"/>
      <c r="K24" s="502"/>
    </row>
    <row r="25" spans="1:18" ht="13.5" customHeight="1" x14ac:dyDescent="0.25">
      <c r="A25" s="6" t="s">
        <v>152</v>
      </c>
      <c r="B25" s="32" t="s">
        <v>1041</v>
      </c>
      <c r="C25" s="32"/>
      <c r="D25" s="502"/>
      <c r="F25" s="6" t="s">
        <v>1006</v>
      </c>
      <c r="G25" s="32" t="s">
        <v>880</v>
      </c>
      <c r="H25" s="1023" t="s">
        <v>460</v>
      </c>
      <c r="I25" s="1024"/>
      <c r="J25" s="1025"/>
      <c r="K25" s="502"/>
    </row>
    <row r="26" spans="1:18" ht="13.5" customHeight="1" x14ac:dyDescent="0.25">
      <c r="A26" s="6" t="s">
        <v>153</v>
      </c>
      <c r="B26" s="32" t="s">
        <v>70</v>
      </c>
      <c r="C26" s="32"/>
      <c r="D26" s="502"/>
      <c r="F26" s="6" t="s">
        <v>566</v>
      </c>
      <c r="G26" s="35" t="s">
        <v>326</v>
      </c>
      <c r="H26" s="35"/>
      <c r="I26" s="32"/>
      <c r="J26" s="32"/>
      <c r="K26" s="688">
        <f>SUM(K21:K25)</f>
        <v>0</v>
      </c>
    </row>
    <row r="27" spans="1:18" ht="13.5" customHeight="1" x14ac:dyDescent="0.25">
      <c r="A27" s="6" t="s">
        <v>160</v>
      </c>
      <c r="B27" s="32" t="s">
        <v>219</v>
      </c>
      <c r="C27" s="32"/>
      <c r="D27" s="502"/>
      <c r="K27" s="740"/>
    </row>
    <row r="28" spans="1:18" ht="13.5" customHeight="1" x14ac:dyDescent="0.25">
      <c r="A28" s="6" t="s">
        <v>161</v>
      </c>
      <c r="B28" s="32" t="s">
        <v>888</v>
      </c>
      <c r="C28" s="28" t="s">
        <v>460</v>
      </c>
      <c r="D28" s="502"/>
      <c r="F28" s="6" t="s">
        <v>469</v>
      </c>
      <c r="G28" s="33" t="s">
        <v>1137</v>
      </c>
      <c r="H28" s="33"/>
      <c r="I28" s="33"/>
      <c r="J28" s="33"/>
      <c r="K28" s="688">
        <f>D52+D57+K18+K26</f>
        <v>0</v>
      </c>
    </row>
    <row r="29" spans="1:18" ht="13.5" customHeight="1" x14ac:dyDescent="0.25">
      <c r="A29" s="6" t="s">
        <v>419</v>
      </c>
      <c r="B29" s="33" t="s">
        <v>993</v>
      </c>
      <c r="C29" s="33"/>
      <c r="D29" s="688">
        <f>SUM(D22:D28)</f>
        <v>0</v>
      </c>
      <c r="F29" s="6" t="s">
        <v>562</v>
      </c>
      <c r="G29" s="36" t="s">
        <v>381</v>
      </c>
      <c r="H29" s="36"/>
      <c r="I29" s="36"/>
      <c r="J29" s="36"/>
      <c r="K29" s="688">
        <f>D43+K28</f>
        <v>0</v>
      </c>
    </row>
    <row r="30" spans="1:18" ht="13.5" customHeight="1" x14ac:dyDescent="0.25">
      <c r="A30" s="6"/>
      <c r="B30" s="33"/>
      <c r="C30" s="33"/>
      <c r="D30" s="33"/>
      <c r="F30" s="6"/>
      <c r="G30" s="36"/>
      <c r="H30" s="36"/>
      <c r="I30" s="36"/>
      <c r="J30" s="36"/>
      <c r="K30"/>
    </row>
    <row r="31" spans="1:18" ht="13.5" customHeight="1" x14ac:dyDescent="0.25">
      <c r="A31" s="6" t="s">
        <v>987</v>
      </c>
      <c r="B31" s="31" t="s">
        <v>240</v>
      </c>
      <c r="C31" s="31"/>
      <c r="D31" s="746"/>
      <c r="F31" s="6" t="s">
        <v>856</v>
      </c>
      <c r="G31" s="1" t="s">
        <v>411</v>
      </c>
      <c r="H31" s="1"/>
      <c r="I31" s="1"/>
      <c r="J31" s="1"/>
      <c r="K31" s="751"/>
      <c r="N31" s="6"/>
      <c r="O31" s="752"/>
      <c r="R31" s="749"/>
    </row>
    <row r="32" spans="1:18" ht="13.5" customHeight="1" x14ac:dyDescent="0.25">
      <c r="A32" s="15" t="s">
        <v>7180</v>
      </c>
      <c r="B32" s="424" t="s">
        <v>7181</v>
      </c>
      <c r="C32" s="424"/>
      <c r="D32" s="671"/>
      <c r="F32" s="15" t="s">
        <v>644</v>
      </c>
      <c r="G32" s="189" t="s">
        <v>2167</v>
      </c>
      <c r="H32" s="189"/>
      <c r="I32" s="7"/>
      <c r="J32" s="7"/>
      <c r="K32" s="502"/>
      <c r="N32" s="6"/>
      <c r="O32" s="752"/>
      <c r="R32" s="749"/>
    </row>
    <row r="33" spans="1:18" ht="13.5" customHeight="1" x14ac:dyDescent="0.25">
      <c r="A33" s="15" t="s">
        <v>7182</v>
      </c>
      <c r="B33" s="424" t="s">
        <v>7183</v>
      </c>
      <c r="C33" s="424"/>
      <c r="D33" s="671"/>
      <c r="F33" s="15" t="s">
        <v>645</v>
      </c>
      <c r="G33" s="189" t="s">
        <v>2166</v>
      </c>
      <c r="H33" s="189"/>
      <c r="I33" s="7"/>
      <c r="J33" s="7"/>
      <c r="K33" s="502"/>
      <c r="N33" s="6"/>
      <c r="O33" s="752"/>
      <c r="R33" s="749"/>
    </row>
    <row r="34" spans="1:18" ht="13.5" customHeight="1" x14ac:dyDescent="0.25">
      <c r="A34" s="6" t="s">
        <v>162</v>
      </c>
      <c r="B34" s="424" t="s">
        <v>7184</v>
      </c>
      <c r="C34" s="32"/>
      <c r="D34" s="706">
        <f>D32+D33</f>
        <v>0</v>
      </c>
      <c r="F34" s="6" t="s">
        <v>168</v>
      </c>
      <c r="G34" s="189" t="s">
        <v>2168</v>
      </c>
      <c r="H34" s="189"/>
      <c r="I34" s="7"/>
      <c r="J34" s="7"/>
      <c r="K34" s="688">
        <f>SUM(K32:K33)</f>
        <v>0</v>
      </c>
      <c r="N34" s="6"/>
      <c r="O34" s="752"/>
      <c r="R34" s="749"/>
    </row>
    <row r="35" spans="1:18" ht="13.5" customHeight="1" x14ac:dyDescent="0.25">
      <c r="A35" s="6" t="s">
        <v>175</v>
      </c>
      <c r="B35" s="32" t="s">
        <v>76</v>
      </c>
      <c r="C35" s="32"/>
      <c r="D35" s="538">
        <f>'FAA Form 127'!E18</f>
        <v>0</v>
      </c>
      <c r="F35" s="6" t="s">
        <v>169</v>
      </c>
      <c r="G35" s="189" t="s">
        <v>6747</v>
      </c>
      <c r="H35" s="7"/>
      <c r="I35" s="7"/>
      <c r="J35" s="7"/>
      <c r="K35" s="537">
        <f>'FAA Form 127'!E44</f>
        <v>0</v>
      </c>
    </row>
    <row r="36" spans="1:18" ht="13.5" customHeight="1" x14ac:dyDescent="0.25">
      <c r="A36" s="6" t="s">
        <v>988</v>
      </c>
      <c r="B36" s="32" t="s">
        <v>239</v>
      </c>
      <c r="C36" s="32"/>
      <c r="D36" s="538">
        <f>'FAA Form 127'!E19</f>
        <v>0</v>
      </c>
      <c r="F36" s="6" t="s">
        <v>170</v>
      </c>
      <c r="G36" s="189" t="s">
        <v>6746</v>
      </c>
      <c r="H36" s="7"/>
      <c r="I36" s="7"/>
      <c r="J36" s="7"/>
      <c r="K36" s="537">
        <f>'FAA Form 127'!E43</f>
        <v>0</v>
      </c>
    </row>
    <row r="37" spans="1:18" ht="13.5" customHeight="1" x14ac:dyDescent="0.25">
      <c r="A37" s="6" t="s">
        <v>989</v>
      </c>
      <c r="B37" s="32" t="s">
        <v>371</v>
      </c>
      <c r="C37" s="32"/>
      <c r="D37" s="538">
        <f>'FAA Form 127'!E20</f>
        <v>0</v>
      </c>
      <c r="F37" s="6" t="s">
        <v>1007</v>
      </c>
      <c r="G37" s="189" t="s">
        <v>6745</v>
      </c>
      <c r="H37" s="7"/>
      <c r="I37" s="7"/>
      <c r="J37" s="7"/>
      <c r="K37" s="537">
        <f>'FAA Form 127'!E42</f>
        <v>0</v>
      </c>
    </row>
    <row r="38" spans="1:18" ht="13.5" customHeight="1" x14ac:dyDescent="0.25">
      <c r="A38" s="6" t="s">
        <v>990</v>
      </c>
      <c r="B38" s="32" t="s">
        <v>304</v>
      </c>
      <c r="D38" s="538">
        <f>'FAA Form 127'!E21</f>
        <v>0</v>
      </c>
      <c r="F38" s="6" t="s">
        <v>1008</v>
      </c>
      <c r="G38" s="7" t="s">
        <v>176</v>
      </c>
      <c r="H38" s="7"/>
      <c r="I38" s="7"/>
      <c r="J38" s="7"/>
      <c r="K38" s="537">
        <f>'FAA Form 127'!E45</f>
        <v>0</v>
      </c>
    </row>
    <row r="39" spans="1:18" ht="13.5" customHeight="1" x14ac:dyDescent="0.25">
      <c r="A39" s="6" t="s">
        <v>992</v>
      </c>
      <c r="B39" s="32" t="s">
        <v>742</v>
      </c>
      <c r="D39" s="502"/>
      <c r="F39" s="6" t="s">
        <v>1009</v>
      </c>
      <c r="G39" s="7" t="s">
        <v>923</v>
      </c>
      <c r="H39" s="7"/>
      <c r="I39" s="7"/>
      <c r="J39" s="505"/>
      <c r="K39" s="502"/>
    </row>
    <row r="40" spans="1:18" ht="13.5" customHeight="1" x14ac:dyDescent="0.25">
      <c r="A40" s="6" t="s">
        <v>689</v>
      </c>
      <c r="B40" s="32" t="s">
        <v>888</v>
      </c>
      <c r="C40" s="28" t="s">
        <v>460</v>
      </c>
      <c r="D40" s="502"/>
      <c r="F40" s="6" t="s">
        <v>573</v>
      </c>
      <c r="G40" s="7" t="s">
        <v>453</v>
      </c>
      <c r="H40" s="7"/>
      <c r="K40" s="502"/>
    </row>
    <row r="41" spans="1:18" ht="13.5" customHeight="1" x14ac:dyDescent="0.25">
      <c r="A41" s="6" t="s">
        <v>462</v>
      </c>
      <c r="B41" s="33" t="s">
        <v>991</v>
      </c>
      <c r="C41" s="35"/>
      <c r="D41" s="753">
        <f>SUM(D34:D40)</f>
        <v>0</v>
      </c>
      <c r="F41" s="6" t="s">
        <v>1010</v>
      </c>
      <c r="G41" s="7" t="s">
        <v>880</v>
      </c>
      <c r="H41" s="1023" t="s">
        <v>460</v>
      </c>
      <c r="I41" s="1024"/>
      <c r="J41" s="1025"/>
      <c r="K41" s="502"/>
    </row>
    <row r="42" spans="1:18" ht="13.5" customHeight="1" x14ac:dyDescent="0.25">
      <c r="A42" s="6"/>
      <c r="B42" s="35"/>
      <c r="C42" s="35"/>
      <c r="D42" s="754"/>
      <c r="F42" s="6" t="s">
        <v>1011</v>
      </c>
      <c r="G42" s="35" t="s">
        <v>62</v>
      </c>
      <c r="H42" s="35"/>
      <c r="I42" s="35"/>
      <c r="J42" s="35"/>
      <c r="K42" s="688">
        <f>SUM(K34:K41)</f>
        <v>0</v>
      </c>
    </row>
    <row r="43" spans="1:18" ht="13.5" customHeight="1" x14ac:dyDescent="0.25">
      <c r="A43" s="6" t="s">
        <v>163</v>
      </c>
      <c r="B43" s="33" t="s">
        <v>517</v>
      </c>
      <c r="C43" s="33"/>
      <c r="D43" s="688">
        <f>D19+D29+D41</f>
        <v>0</v>
      </c>
      <c r="K43" s="740"/>
    </row>
    <row r="44" spans="1:18" ht="13.5" customHeight="1" x14ac:dyDescent="0.25">
      <c r="A44" s="6" t="s">
        <v>561</v>
      </c>
      <c r="B44" s="4" t="s">
        <v>220</v>
      </c>
      <c r="C44" s="4"/>
      <c r="D44" s="688">
        <f>D14+D15+D29</f>
        <v>0</v>
      </c>
      <c r="F44" s="6" t="s">
        <v>377</v>
      </c>
      <c r="G44" s="1" t="s">
        <v>115</v>
      </c>
      <c r="H44" s="1"/>
      <c r="I44" s="1"/>
      <c r="J44" s="1"/>
      <c r="K44" s="688">
        <f>K29-K42</f>
        <v>0</v>
      </c>
    </row>
    <row r="45" spans="1:18" ht="13.5" customHeight="1" x14ac:dyDescent="0.25">
      <c r="A45" s="6"/>
      <c r="D45" s="746"/>
      <c r="F45" s="6" t="s">
        <v>379</v>
      </c>
      <c r="G45" s="1" t="s">
        <v>885</v>
      </c>
      <c r="H45" s="1"/>
      <c r="I45" s="1"/>
      <c r="J45" s="1"/>
      <c r="K45" s="539">
        <f>'FAA Form 127'!E48</f>
        <v>0</v>
      </c>
    </row>
    <row r="46" spans="1:18" ht="13.5" customHeight="1" x14ac:dyDescent="0.25">
      <c r="A46" s="6" t="s">
        <v>852</v>
      </c>
      <c r="B46" s="1" t="s">
        <v>241</v>
      </c>
      <c r="C46" s="1"/>
      <c r="D46" s="750"/>
      <c r="F46" s="6" t="s">
        <v>378</v>
      </c>
      <c r="G46" s="1" t="s">
        <v>380</v>
      </c>
      <c r="H46" s="1"/>
      <c r="I46" s="1"/>
      <c r="J46" s="1"/>
      <c r="K46" s="688">
        <f>K44-K45</f>
        <v>0</v>
      </c>
    </row>
    <row r="47" spans="1:18" ht="13.5" customHeight="1" x14ac:dyDescent="0.25">
      <c r="A47" s="6"/>
      <c r="B47" s="31" t="s">
        <v>506</v>
      </c>
      <c r="C47" s="31"/>
      <c r="D47" s="750"/>
    </row>
    <row r="48" spans="1:18" ht="13.5" customHeight="1" x14ac:dyDescent="0.25">
      <c r="A48" s="6" t="s">
        <v>164</v>
      </c>
      <c r="B48" s="32" t="s">
        <v>957</v>
      </c>
      <c r="C48" s="32"/>
      <c r="D48" s="537">
        <f>'FAA Form 127'!E29</f>
        <v>0</v>
      </c>
      <c r="F48" s="6" t="s">
        <v>857</v>
      </c>
      <c r="G48" s="1" t="s">
        <v>849</v>
      </c>
      <c r="H48" s="1"/>
      <c r="I48" s="1"/>
      <c r="J48" s="1"/>
      <c r="K48" s="751"/>
    </row>
    <row r="49" spans="1:11" ht="13.5" customHeight="1" x14ac:dyDescent="0.25">
      <c r="A49" s="6" t="s">
        <v>165</v>
      </c>
      <c r="B49" s="424" t="s">
        <v>1522</v>
      </c>
      <c r="C49" s="32"/>
      <c r="D49" s="502"/>
      <c r="F49" s="6" t="s">
        <v>171</v>
      </c>
      <c r="G49" s="7" t="s">
        <v>883</v>
      </c>
      <c r="H49" s="7"/>
      <c r="I49" s="7"/>
      <c r="J49" s="7"/>
      <c r="K49" s="537">
        <f>'FAA Form 127'!L7</f>
        <v>0</v>
      </c>
    </row>
    <row r="50" spans="1:11" ht="13.5" customHeight="1" x14ac:dyDescent="0.25">
      <c r="A50" s="6" t="s">
        <v>166</v>
      </c>
      <c r="B50" s="32" t="s">
        <v>1131</v>
      </c>
      <c r="C50" s="32"/>
      <c r="D50" s="502"/>
      <c r="F50" s="6" t="s">
        <v>172</v>
      </c>
      <c r="G50" s="7" t="s">
        <v>884</v>
      </c>
      <c r="H50" s="7"/>
      <c r="I50" s="7"/>
      <c r="J50" s="7"/>
      <c r="K50" s="537">
        <f>'FAA Form 127'!L9</f>
        <v>0</v>
      </c>
    </row>
    <row r="51" spans="1:11" ht="13.5" customHeight="1" x14ac:dyDescent="0.25">
      <c r="A51" s="6" t="s">
        <v>167</v>
      </c>
      <c r="B51" s="32" t="s">
        <v>229</v>
      </c>
      <c r="C51" s="32"/>
      <c r="D51" s="537">
        <f>'FAA Form 127'!E31</f>
        <v>0</v>
      </c>
      <c r="F51" s="6" t="s">
        <v>173</v>
      </c>
      <c r="G51" s="7" t="s">
        <v>452</v>
      </c>
      <c r="H51" s="7"/>
      <c r="I51" s="7"/>
      <c r="J51" s="7"/>
      <c r="K51" s="537">
        <f>'FAA Form 127'!L10</f>
        <v>0</v>
      </c>
    </row>
    <row r="52" spans="1:11" ht="13.5" customHeight="1" x14ac:dyDescent="0.25">
      <c r="A52" s="6" t="s">
        <v>450</v>
      </c>
      <c r="B52" s="33" t="s">
        <v>956</v>
      </c>
      <c r="C52" s="33"/>
      <c r="D52" s="688">
        <f>SUM(D48:D51)</f>
        <v>0</v>
      </c>
      <c r="F52" s="6" t="s">
        <v>174</v>
      </c>
      <c r="G52" s="7" t="s">
        <v>941</v>
      </c>
      <c r="H52" s="7"/>
      <c r="I52" s="7"/>
      <c r="J52" s="7"/>
      <c r="K52" s="502"/>
    </row>
    <row r="53" spans="1:11" ht="13.5" customHeight="1" x14ac:dyDescent="0.25">
      <c r="F53" s="6" t="s">
        <v>925</v>
      </c>
      <c r="G53" s="189" t="s">
        <v>6728</v>
      </c>
      <c r="H53" s="7"/>
      <c r="I53" s="7"/>
      <c r="J53" s="1" t="str">
        <f>IF(K53&gt;0,"ERROR Neg #"," ")</f>
        <v xml:space="preserve"> </v>
      </c>
      <c r="K53" s="537">
        <f>'FAA Form 127'!L8</f>
        <v>0</v>
      </c>
    </row>
    <row r="54" spans="1:11" ht="13.5" customHeight="1" x14ac:dyDescent="0.25">
      <c r="A54" s="6" t="s">
        <v>853</v>
      </c>
      <c r="B54" s="31" t="s">
        <v>940</v>
      </c>
      <c r="C54" s="31"/>
      <c r="D54" s="31"/>
      <c r="F54" s="6" t="s">
        <v>926</v>
      </c>
      <c r="G54" s="189" t="s">
        <v>6729</v>
      </c>
      <c r="H54" s="7"/>
      <c r="K54" s="537">
        <f>'FAA Form 127'!L11</f>
        <v>0</v>
      </c>
    </row>
    <row r="55" spans="1:11" ht="13.5" customHeight="1" x14ac:dyDescent="0.25">
      <c r="A55" s="6" t="s">
        <v>995</v>
      </c>
      <c r="B55" s="32" t="s">
        <v>372</v>
      </c>
      <c r="C55" s="32"/>
      <c r="D55" s="502"/>
      <c r="F55" s="6" t="s">
        <v>927</v>
      </c>
      <c r="G55" s="7" t="s">
        <v>426</v>
      </c>
      <c r="H55" s="7"/>
      <c r="K55" s="537">
        <f>'FAA Form 127'!L12</f>
        <v>0</v>
      </c>
    </row>
    <row r="56" spans="1:11" ht="13.5" customHeight="1" x14ac:dyDescent="0.25">
      <c r="A56" s="6" t="s">
        <v>996</v>
      </c>
      <c r="B56" s="32" t="s">
        <v>373</v>
      </c>
      <c r="C56" s="32"/>
      <c r="D56" s="502"/>
      <c r="F56" s="6" t="s">
        <v>567</v>
      </c>
      <c r="G56" s="7" t="s">
        <v>1071</v>
      </c>
      <c r="H56" s="7"/>
      <c r="I56" s="577"/>
      <c r="J56" s="578"/>
      <c r="K56" s="502"/>
    </row>
    <row r="57" spans="1:11" ht="13.5" customHeight="1" x14ac:dyDescent="0.25">
      <c r="A57" s="6" t="s">
        <v>997</v>
      </c>
      <c r="B57" s="33" t="s">
        <v>118</v>
      </c>
      <c r="C57" s="33"/>
      <c r="D57" s="688">
        <f>SUM(D55:D56)</f>
        <v>0</v>
      </c>
      <c r="F57" s="6" t="s">
        <v>302</v>
      </c>
      <c r="G57" s="7" t="s">
        <v>880</v>
      </c>
      <c r="H57" s="1023" t="s">
        <v>460</v>
      </c>
      <c r="I57" s="1024"/>
      <c r="J57" s="1025"/>
      <c r="K57" s="502"/>
    </row>
    <row r="58" spans="1:11" ht="14.25" customHeight="1" x14ac:dyDescent="0.25">
      <c r="F58" s="6" t="s">
        <v>303</v>
      </c>
      <c r="G58" s="35" t="s">
        <v>72</v>
      </c>
      <c r="H58" s="35"/>
      <c r="I58" s="35"/>
      <c r="J58" s="35"/>
      <c r="K58" s="688">
        <f>SUM(K49:K57)</f>
        <v>0</v>
      </c>
    </row>
    <row r="59" spans="1:11" ht="13.5" customHeight="1" x14ac:dyDescent="0.25">
      <c r="K59" s="740"/>
    </row>
    <row r="60" spans="1:11" ht="13.5" customHeight="1" x14ac:dyDescent="0.25">
      <c r="A60" s="6"/>
      <c r="B60" s="4"/>
      <c r="C60" s="4"/>
      <c r="D60" s="4"/>
      <c r="E60" s="745"/>
      <c r="F60" s="6" t="s">
        <v>858</v>
      </c>
      <c r="G60" s="31" t="s">
        <v>860</v>
      </c>
      <c r="H60" s="31"/>
      <c r="I60" s="31"/>
      <c r="J60" s="31"/>
      <c r="K60" s="688">
        <f>K46+K58</f>
        <v>0</v>
      </c>
    </row>
    <row r="61" spans="1:11" ht="13.5" customHeight="1" x14ac:dyDescent="0.25">
      <c r="A61" s="6"/>
      <c r="B61" s="4"/>
      <c r="C61" s="4"/>
      <c r="D61" s="497"/>
    </row>
    <row r="62" spans="1:11" ht="13.5" customHeight="1" x14ac:dyDescent="0.25">
      <c r="A62" s="6"/>
      <c r="B62" s="4"/>
      <c r="C62" s="4"/>
      <c r="D62" s="499"/>
    </row>
    <row r="63" spans="1:11" ht="13.5" customHeight="1" x14ac:dyDescent="0.25">
      <c r="A63" s="6"/>
      <c r="B63" s="4"/>
      <c r="C63" s="4"/>
      <c r="D63" s="499"/>
      <c r="F63" s="498"/>
      <c r="G63" s="498"/>
      <c r="H63" s="498"/>
      <c r="I63" s="498"/>
    </row>
    <row r="64" spans="1:11" ht="30.75" customHeight="1" x14ac:dyDescent="0.25">
      <c r="A64" s="6"/>
      <c r="B64" s="4"/>
      <c r="C64" s="4"/>
      <c r="D64" s="499"/>
      <c r="F64" s="497"/>
      <c r="G64" s="497"/>
      <c r="H64" s="497"/>
      <c r="I64" s="497"/>
      <c r="K64" s="500" t="s">
        <v>950</v>
      </c>
    </row>
    <row r="65" spans="1:12" ht="30.75" customHeight="1" x14ac:dyDescent="0.25">
      <c r="A65" s="6"/>
      <c r="B65" s="497" t="s">
        <v>863</v>
      </c>
      <c r="C65" s="497"/>
      <c r="D65" s="499"/>
      <c r="E65" s="497"/>
      <c r="F65" s="499"/>
      <c r="G65" s="499"/>
      <c r="H65" s="499"/>
      <c r="I65" s="499"/>
      <c r="J65" s="499"/>
      <c r="K65" s="499"/>
      <c r="L65" s="499"/>
    </row>
    <row r="66" spans="1:12" ht="27.75" customHeight="1" x14ac:dyDescent="0.25">
      <c r="A66" s="51" t="s">
        <v>459</v>
      </c>
      <c r="B66" s="501" t="s">
        <v>403</v>
      </c>
      <c r="C66" s="499"/>
      <c r="D66" s="499"/>
      <c r="E66" s="499"/>
      <c r="F66" s="499"/>
      <c r="G66" s="499"/>
      <c r="H66" s="499"/>
      <c r="I66" s="499"/>
      <c r="J66" s="499"/>
      <c r="K66" s="499"/>
    </row>
    <row r="67" spans="1:12" ht="27.75" customHeight="1" x14ac:dyDescent="0.25">
      <c r="A67" s="37" t="str">
        <f>A14</f>
        <v>A1</v>
      </c>
      <c r="B67" s="501" t="s">
        <v>522</v>
      </c>
      <c r="C67" s="499"/>
      <c r="D67" s="499"/>
      <c r="E67" s="499"/>
      <c r="F67" s="499"/>
      <c r="G67" s="499"/>
      <c r="H67" s="499"/>
      <c r="I67" s="499"/>
      <c r="J67" s="499"/>
      <c r="K67" s="499"/>
    </row>
    <row r="68" spans="1:12" ht="17.25" customHeight="1" x14ac:dyDescent="0.25">
      <c r="A68" s="37" t="str">
        <f>A15</f>
        <v>A2</v>
      </c>
      <c r="B68" s="501" t="s">
        <v>523</v>
      </c>
      <c r="C68" s="499"/>
      <c r="D68" s="497"/>
      <c r="E68" s="499"/>
      <c r="F68" s="499"/>
      <c r="G68" s="499"/>
      <c r="H68" s="499"/>
      <c r="I68" s="499"/>
      <c r="J68" s="499"/>
      <c r="K68" s="499"/>
    </row>
    <row r="69" spans="1:12" ht="17.25" customHeight="1" x14ac:dyDescent="0.25">
      <c r="A69" s="37" t="str">
        <f>A16</f>
        <v>A3</v>
      </c>
      <c r="B69" s="501" t="s">
        <v>752</v>
      </c>
      <c r="C69" s="499"/>
      <c r="D69" s="499"/>
      <c r="E69" s="499"/>
      <c r="F69" s="499"/>
      <c r="G69" s="499"/>
      <c r="H69" s="499"/>
      <c r="I69" s="499"/>
      <c r="J69" s="499"/>
      <c r="K69" s="499"/>
    </row>
    <row r="70" spans="1:12" ht="17.25" customHeight="1" x14ac:dyDescent="0.25">
      <c r="A70" s="37" t="str">
        <f>A17</f>
        <v>A4</v>
      </c>
      <c r="B70" s="501" t="s">
        <v>6874</v>
      </c>
      <c r="C70" s="499"/>
      <c r="D70" s="499"/>
      <c r="E70" s="499"/>
      <c r="F70" s="497"/>
      <c r="G70" s="497"/>
      <c r="H70" s="497"/>
      <c r="I70" s="497"/>
      <c r="J70" s="497"/>
      <c r="K70" s="497"/>
    </row>
    <row r="71" spans="1:12" ht="15" customHeight="1" x14ac:dyDescent="0.25">
      <c r="A71" s="37" t="str">
        <f>A19</f>
        <v>A6</v>
      </c>
      <c r="B71" s="501" t="s">
        <v>116</v>
      </c>
      <c r="C71" s="497"/>
      <c r="D71" s="499"/>
      <c r="E71" s="499"/>
      <c r="F71" s="499"/>
      <c r="G71" s="499"/>
      <c r="H71" s="499"/>
      <c r="I71" s="499"/>
      <c r="J71" s="499"/>
      <c r="K71" s="499"/>
    </row>
    <row r="72" spans="1:12" ht="45.75" customHeight="1" x14ac:dyDescent="0.25">
      <c r="A72" s="51" t="s">
        <v>458</v>
      </c>
      <c r="B72" s="501" t="s">
        <v>89</v>
      </c>
      <c r="C72" s="499"/>
      <c r="D72" s="499"/>
      <c r="E72" s="499"/>
      <c r="F72" s="499"/>
      <c r="G72" s="499"/>
      <c r="H72" s="499"/>
      <c r="I72" s="499"/>
      <c r="J72" s="499"/>
      <c r="K72" s="499"/>
    </row>
    <row r="73" spans="1:12" ht="17.25" customHeight="1" x14ac:dyDescent="0.25">
      <c r="A73" s="37" t="str">
        <f t="shared" ref="A73:A80" si="0">A22</f>
        <v>C1</v>
      </c>
      <c r="B73" s="501" t="s">
        <v>753</v>
      </c>
      <c r="C73" s="499"/>
      <c r="D73" s="499"/>
      <c r="E73" s="499"/>
      <c r="F73" s="499"/>
      <c r="G73" s="499"/>
      <c r="H73" s="499"/>
      <c r="I73" s="499"/>
      <c r="J73" s="499"/>
      <c r="K73" s="499"/>
    </row>
    <row r="74" spans="1:12" ht="17.25" customHeight="1" x14ac:dyDescent="0.25">
      <c r="A74" s="37" t="str">
        <f t="shared" si="0"/>
        <v>C2</v>
      </c>
      <c r="B74" s="501" t="s">
        <v>578</v>
      </c>
      <c r="C74" s="499"/>
      <c r="D74" s="499"/>
      <c r="E74" s="499"/>
      <c r="F74" s="499"/>
      <c r="G74" s="499"/>
      <c r="H74" s="499"/>
      <c r="I74" s="499"/>
      <c r="J74" s="499"/>
      <c r="K74" s="499"/>
    </row>
    <row r="75" spans="1:12" ht="30.75" customHeight="1" x14ac:dyDescent="0.25">
      <c r="A75" s="37" t="str">
        <f t="shared" si="0"/>
        <v>C3</v>
      </c>
      <c r="B75" s="501" t="s">
        <v>577</v>
      </c>
      <c r="C75" s="499"/>
      <c r="D75" s="499"/>
      <c r="E75" s="499"/>
      <c r="F75" s="499"/>
      <c r="G75" s="499"/>
      <c r="H75" s="499"/>
      <c r="I75" s="499"/>
      <c r="J75" s="499"/>
      <c r="K75" s="499"/>
    </row>
    <row r="76" spans="1:12" ht="17.25" customHeight="1" x14ac:dyDescent="0.25">
      <c r="A76" s="37" t="str">
        <f t="shared" si="0"/>
        <v>C4</v>
      </c>
      <c r="B76" s="501" t="s">
        <v>1028</v>
      </c>
      <c r="C76" s="499"/>
      <c r="D76" s="497"/>
      <c r="E76" s="499"/>
      <c r="F76" s="499"/>
      <c r="G76" s="499"/>
      <c r="H76" s="499"/>
      <c r="I76" s="499"/>
      <c r="J76" s="499"/>
      <c r="K76" s="499"/>
    </row>
    <row r="77" spans="1:12" ht="27.75" customHeight="1" x14ac:dyDescent="0.25">
      <c r="A77" s="37" t="str">
        <f t="shared" si="0"/>
        <v>C5</v>
      </c>
      <c r="B77" s="501" t="s">
        <v>461</v>
      </c>
      <c r="C77" s="499"/>
      <c r="D77" s="499"/>
      <c r="E77" s="499"/>
      <c r="F77" s="499"/>
      <c r="G77" s="499"/>
      <c r="H77" s="499"/>
      <c r="I77" s="499"/>
      <c r="J77" s="499"/>
      <c r="K77" s="499"/>
    </row>
    <row r="78" spans="1:12" ht="17.25" customHeight="1" x14ac:dyDescent="0.25">
      <c r="A78" s="37" t="str">
        <f t="shared" si="0"/>
        <v>C6</v>
      </c>
      <c r="B78" s="501" t="s">
        <v>7463</v>
      </c>
      <c r="C78" s="499"/>
      <c r="D78" s="499"/>
      <c r="E78" s="499"/>
      <c r="F78" s="499"/>
      <c r="G78" s="499"/>
      <c r="H78" s="499"/>
      <c r="I78" s="499"/>
      <c r="J78" s="499"/>
      <c r="K78" s="499"/>
    </row>
    <row r="79" spans="1:12" ht="17.25" customHeight="1" x14ac:dyDescent="0.25">
      <c r="A79" s="37" t="str">
        <f t="shared" si="0"/>
        <v>C7</v>
      </c>
      <c r="B79" s="501" t="s">
        <v>0</v>
      </c>
      <c r="C79" s="499"/>
      <c r="D79" s="499"/>
      <c r="E79" s="499"/>
      <c r="F79" s="497"/>
      <c r="G79" s="497"/>
      <c r="H79" s="497"/>
      <c r="I79" s="497"/>
      <c r="J79" s="497"/>
      <c r="K79" s="497"/>
    </row>
    <row r="80" spans="1:12" ht="30" customHeight="1" x14ac:dyDescent="0.25">
      <c r="A80" s="37" t="str">
        <f t="shared" si="0"/>
        <v>C8</v>
      </c>
      <c r="B80" s="501" t="s">
        <v>585</v>
      </c>
      <c r="C80" s="497"/>
      <c r="D80" s="499"/>
      <c r="E80" s="497"/>
      <c r="F80" s="499"/>
      <c r="G80" s="499"/>
      <c r="H80" s="499"/>
      <c r="I80" s="499"/>
      <c r="J80" s="499"/>
      <c r="K80" s="499"/>
    </row>
    <row r="81" spans="1:11" ht="42" customHeight="1" x14ac:dyDescent="0.25">
      <c r="A81" s="51" t="s">
        <v>586</v>
      </c>
      <c r="B81" s="501" t="s">
        <v>680</v>
      </c>
      <c r="C81" s="499"/>
      <c r="D81" s="499"/>
      <c r="E81" s="499"/>
      <c r="F81" s="499"/>
      <c r="G81" s="499"/>
      <c r="H81" s="499"/>
      <c r="I81" s="499"/>
      <c r="J81" s="499"/>
      <c r="K81" s="499"/>
    </row>
    <row r="82" spans="1:11" ht="30" customHeight="1" x14ac:dyDescent="0.25">
      <c r="A82" s="37" t="str">
        <f>A34</f>
        <v>D1</v>
      </c>
      <c r="B82" s="501" t="s">
        <v>6875</v>
      </c>
      <c r="C82" s="499"/>
      <c r="D82" s="499"/>
      <c r="E82" s="499"/>
      <c r="F82" s="499"/>
      <c r="G82" s="499"/>
      <c r="H82" s="499"/>
      <c r="I82" s="499"/>
      <c r="J82" s="499"/>
      <c r="K82" s="499"/>
    </row>
    <row r="83" spans="1:11" ht="21" customHeight="1" x14ac:dyDescent="0.25">
      <c r="A83" s="37" t="str">
        <f>A35</f>
        <v>D2</v>
      </c>
      <c r="B83" s="501" t="s">
        <v>679</v>
      </c>
      <c r="C83" s="499"/>
      <c r="D83" s="499"/>
      <c r="E83" s="499"/>
      <c r="F83" s="499"/>
      <c r="G83" s="499"/>
      <c r="H83" s="499"/>
      <c r="I83" s="499"/>
      <c r="J83" s="499"/>
      <c r="K83" s="499"/>
    </row>
    <row r="84" spans="1:11" ht="42" customHeight="1" x14ac:dyDescent="0.25">
      <c r="A84" s="37" t="str">
        <f>A36</f>
        <v>D3</v>
      </c>
      <c r="B84" s="501" t="s">
        <v>584</v>
      </c>
      <c r="C84" s="499"/>
      <c r="D84" s="501"/>
      <c r="E84" s="499"/>
      <c r="F84" s="499"/>
      <c r="G84" s="499"/>
      <c r="H84" s="499"/>
      <c r="I84" s="499"/>
      <c r="J84" s="499"/>
      <c r="K84" s="499"/>
    </row>
    <row r="85" spans="1:11" ht="18" customHeight="1" x14ac:dyDescent="0.25">
      <c r="A85" s="37" t="str">
        <f>A37</f>
        <v>D4</v>
      </c>
      <c r="B85" s="501" t="s">
        <v>646</v>
      </c>
      <c r="C85" s="499"/>
      <c r="D85" s="499"/>
      <c r="E85" s="499"/>
      <c r="F85" s="501"/>
      <c r="G85" s="501"/>
      <c r="H85" s="501"/>
      <c r="I85" s="501"/>
      <c r="J85" s="501"/>
      <c r="K85" s="501"/>
    </row>
    <row r="86" spans="1:11" ht="42" customHeight="1" x14ac:dyDescent="0.25">
      <c r="A86" s="37" t="s">
        <v>990</v>
      </c>
      <c r="B86" s="501" t="s">
        <v>292</v>
      </c>
      <c r="C86" s="501"/>
      <c r="D86" s="497"/>
      <c r="E86" s="501"/>
      <c r="F86" s="499"/>
      <c r="G86" s="499"/>
      <c r="H86" s="499"/>
      <c r="I86" s="499"/>
      <c r="J86" s="499"/>
      <c r="K86" s="500" t="s">
        <v>867</v>
      </c>
    </row>
    <row r="87" spans="1:11" ht="18.75" customHeight="1" x14ac:dyDescent="0.25">
      <c r="A87" s="37"/>
      <c r="B87" s="445" t="s">
        <v>868</v>
      </c>
      <c r="C87" s="499"/>
      <c r="D87" s="499"/>
      <c r="E87" s="499"/>
      <c r="F87" s="501"/>
      <c r="G87" s="501"/>
      <c r="H87" s="501"/>
      <c r="I87" s="501"/>
      <c r="J87" s="501"/>
      <c r="K87" s="501"/>
    </row>
    <row r="88" spans="1:11" ht="22.5" customHeight="1" x14ac:dyDescent="0.25">
      <c r="A88" s="37" t="str">
        <f>A39</f>
        <v>D6</v>
      </c>
      <c r="B88" s="501" t="s">
        <v>56</v>
      </c>
      <c r="C88" s="501"/>
      <c r="D88" s="499"/>
      <c r="E88" s="501"/>
      <c r="F88" s="499"/>
      <c r="G88" s="499"/>
      <c r="H88" s="499"/>
      <c r="I88" s="499"/>
      <c r="J88" s="499"/>
      <c r="K88" s="499"/>
    </row>
    <row r="89" spans="1:11" ht="17.25" customHeight="1" x14ac:dyDescent="0.25">
      <c r="A89" s="37" t="str">
        <f>A40</f>
        <v>D7</v>
      </c>
      <c r="B89" s="501" t="s">
        <v>587</v>
      </c>
      <c r="C89" s="499"/>
      <c r="D89" s="497"/>
      <c r="E89" s="499"/>
      <c r="F89" s="497"/>
      <c r="G89" s="497"/>
      <c r="H89" s="497"/>
      <c r="I89" s="497"/>
      <c r="J89" s="497"/>
      <c r="K89" s="497"/>
    </row>
    <row r="90" spans="1:11" ht="34.5" customHeight="1" x14ac:dyDescent="0.25">
      <c r="A90" s="37" t="str">
        <f>A41</f>
        <v>D8</v>
      </c>
      <c r="B90" s="501" t="s">
        <v>588</v>
      </c>
      <c r="C90" s="497"/>
      <c r="D90" s="501"/>
      <c r="E90" s="497"/>
      <c r="F90" s="499"/>
      <c r="G90" s="499"/>
      <c r="H90" s="499"/>
      <c r="I90" s="499"/>
      <c r="J90" s="499"/>
      <c r="K90" s="499"/>
    </row>
    <row r="91" spans="1:11" ht="52.5" customHeight="1" x14ac:dyDescent="0.25">
      <c r="A91" s="37" t="str">
        <f>A43</f>
        <v>E1</v>
      </c>
      <c r="B91" s="501" t="s">
        <v>94</v>
      </c>
      <c r="C91" s="499"/>
      <c r="D91" s="501"/>
      <c r="E91" s="499"/>
      <c r="F91" s="499"/>
      <c r="G91" s="499"/>
      <c r="H91" s="499"/>
      <c r="I91" s="499"/>
      <c r="J91" s="499"/>
      <c r="K91" s="499"/>
    </row>
    <row r="92" spans="1:11" ht="42.75" customHeight="1" x14ac:dyDescent="0.25">
      <c r="A92" s="37" t="str">
        <f>A44</f>
        <v>F1</v>
      </c>
      <c r="B92" s="501" t="s">
        <v>810</v>
      </c>
      <c r="C92" s="499"/>
      <c r="D92" s="501"/>
      <c r="E92" s="499"/>
      <c r="F92" s="497"/>
      <c r="G92" s="497"/>
      <c r="H92" s="497"/>
      <c r="I92" s="497"/>
      <c r="J92" s="497"/>
      <c r="K92" s="497"/>
    </row>
    <row r="93" spans="1:11" ht="17.25" customHeight="1" x14ac:dyDescent="0.25">
      <c r="A93" s="51" t="s">
        <v>1523</v>
      </c>
      <c r="B93" s="501" t="s">
        <v>785</v>
      </c>
      <c r="C93" s="497"/>
      <c r="D93" s="499"/>
      <c r="E93" s="497"/>
      <c r="F93" s="501"/>
      <c r="G93" s="501"/>
      <c r="H93" s="501"/>
      <c r="I93" s="501"/>
      <c r="J93" s="501"/>
      <c r="K93" s="501"/>
    </row>
    <row r="94" spans="1:11" ht="21.75" customHeight="1" x14ac:dyDescent="0.25">
      <c r="A94" s="37" t="str">
        <f>A48</f>
        <v>G1</v>
      </c>
      <c r="B94" s="501" t="s">
        <v>811</v>
      </c>
      <c r="C94" s="501"/>
      <c r="D94" s="501"/>
      <c r="E94" s="501"/>
      <c r="F94" s="501"/>
      <c r="G94" s="501"/>
      <c r="H94" s="501"/>
      <c r="I94" s="501"/>
      <c r="J94" s="501"/>
      <c r="K94" s="501"/>
    </row>
    <row r="95" spans="1:11" ht="21.75" customHeight="1" x14ac:dyDescent="0.25">
      <c r="A95" s="37" t="str">
        <f>A49</f>
        <v>G2</v>
      </c>
      <c r="B95" s="501" t="s">
        <v>1524</v>
      </c>
      <c r="C95" s="501"/>
      <c r="D95" s="499"/>
      <c r="E95" s="501"/>
      <c r="F95" s="501"/>
      <c r="G95" s="501"/>
      <c r="H95" s="501"/>
      <c r="I95" s="501"/>
      <c r="J95" s="501"/>
      <c r="K95" s="501"/>
    </row>
    <row r="96" spans="1:11" ht="31.5" customHeight="1" x14ac:dyDescent="0.25">
      <c r="A96" s="37" t="str">
        <f>A50</f>
        <v>G3</v>
      </c>
      <c r="B96" s="501" t="s">
        <v>1132</v>
      </c>
      <c r="C96" s="501"/>
      <c r="D96" s="499"/>
      <c r="E96" s="501"/>
      <c r="F96" s="499"/>
      <c r="G96" s="499"/>
      <c r="H96" s="499"/>
      <c r="I96" s="499"/>
      <c r="J96" s="499"/>
      <c r="K96" s="499"/>
    </row>
    <row r="97" spans="1:12" ht="17.25" customHeight="1" x14ac:dyDescent="0.25">
      <c r="A97" s="37" t="str">
        <f>A51</f>
        <v>G4</v>
      </c>
      <c r="B97" s="501" t="s">
        <v>589</v>
      </c>
      <c r="C97" s="499"/>
      <c r="D97" s="499"/>
      <c r="E97" s="499"/>
      <c r="F97" s="501"/>
      <c r="G97" s="501"/>
      <c r="H97" s="501"/>
      <c r="I97" s="501"/>
      <c r="J97" s="501"/>
      <c r="K97" s="501"/>
    </row>
    <row r="98" spans="1:12" ht="17.25" customHeight="1" x14ac:dyDescent="0.25">
      <c r="A98" s="37" t="str">
        <f>A52</f>
        <v>G5</v>
      </c>
      <c r="B98" s="501" t="s">
        <v>52</v>
      </c>
      <c r="C98" s="501"/>
      <c r="D98" s="499"/>
      <c r="E98" s="501"/>
      <c r="F98" s="499"/>
      <c r="G98" s="499"/>
      <c r="H98" s="499"/>
      <c r="I98" s="499"/>
      <c r="J98" s="499"/>
      <c r="K98" s="499"/>
    </row>
    <row r="99" spans="1:12" ht="33" customHeight="1" x14ac:dyDescent="0.25">
      <c r="A99" s="51" t="str">
        <f>A54</f>
        <v>H</v>
      </c>
      <c r="B99" s="501" t="s">
        <v>457</v>
      </c>
      <c r="C99" s="499"/>
      <c r="D99" s="499"/>
      <c r="E99" s="499"/>
      <c r="F99" s="499"/>
      <c r="G99" s="499"/>
      <c r="H99" s="499"/>
      <c r="I99" s="499"/>
      <c r="J99" s="499"/>
      <c r="K99" s="499"/>
    </row>
    <row r="100" spans="1:12" ht="17.25" customHeight="1" x14ac:dyDescent="0.25">
      <c r="A100" s="37" t="str">
        <f>A55</f>
        <v>H1</v>
      </c>
      <c r="B100" s="501" t="s">
        <v>564</v>
      </c>
      <c r="C100" s="499"/>
      <c r="D100" s="499"/>
      <c r="E100" s="499"/>
      <c r="F100" s="499"/>
      <c r="G100" s="499"/>
      <c r="H100" s="499"/>
      <c r="I100" s="499"/>
      <c r="J100" s="499"/>
      <c r="K100" s="499"/>
    </row>
    <row r="101" spans="1:12" ht="17.25" customHeight="1" x14ac:dyDescent="0.25">
      <c r="A101" s="37" t="str">
        <f>A56</f>
        <v>H2</v>
      </c>
      <c r="B101" s="501" t="s">
        <v>647</v>
      </c>
      <c r="C101" s="499"/>
      <c r="D101" s="501"/>
      <c r="E101" s="499"/>
      <c r="F101" s="499"/>
      <c r="G101" s="499"/>
      <c r="H101" s="499"/>
      <c r="I101" s="499"/>
      <c r="J101" s="499"/>
      <c r="K101" s="499"/>
    </row>
    <row r="102" spans="1:12" ht="43.5" customHeight="1" x14ac:dyDescent="0.25">
      <c r="A102" s="37" t="str">
        <f>A57</f>
        <v>H3</v>
      </c>
      <c r="B102" s="501" t="s">
        <v>565</v>
      </c>
      <c r="C102" s="499"/>
      <c r="D102" s="501"/>
      <c r="E102" s="499"/>
      <c r="F102" s="499"/>
      <c r="G102" s="499"/>
      <c r="H102" s="499"/>
      <c r="I102" s="499"/>
      <c r="J102" s="499"/>
      <c r="K102" s="499"/>
    </row>
    <row r="103" spans="1:12" ht="26.25" customHeight="1" x14ac:dyDescent="0.25">
      <c r="A103" s="37" t="str">
        <f>F11</f>
        <v>I</v>
      </c>
      <c r="B103" s="501" t="s">
        <v>7464</v>
      </c>
      <c r="C103" s="499"/>
      <c r="D103" s="501"/>
      <c r="E103" s="499"/>
      <c r="F103" s="499"/>
      <c r="G103" s="499"/>
      <c r="H103" s="499"/>
      <c r="I103" s="499"/>
      <c r="J103" s="499"/>
      <c r="K103" s="499"/>
      <c r="L103" s="498"/>
    </row>
    <row r="104" spans="1:12" ht="30" customHeight="1" x14ac:dyDescent="0.25">
      <c r="A104" s="37" t="str">
        <f>F12</f>
        <v>I1</v>
      </c>
      <c r="B104" s="501" t="s">
        <v>504</v>
      </c>
      <c r="C104" s="499"/>
      <c r="D104" s="499"/>
      <c r="E104" s="499"/>
      <c r="F104" s="501"/>
      <c r="G104" s="501"/>
      <c r="H104" s="501"/>
      <c r="I104" s="501"/>
      <c r="J104" s="501"/>
      <c r="K104" s="501"/>
      <c r="L104" s="498"/>
    </row>
    <row r="105" spans="1:12" ht="17.25" customHeight="1" x14ac:dyDescent="0.25">
      <c r="A105" s="37" t="str">
        <f>F16</f>
        <v>I2</v>
      </c>
      <c r="B105" s="501" t="s">
        <v>6677</v>
      </c>
      <c r="C105" s="501"/>
      <c r="D105" s="499"/>
      <c r="E105" s="501"/>
      <c r="F105" s="501"/>
      <c r="G105" s="501"/>
      <c r="H105" s="501"/>
      <c r="I105" s="501"/>
      <c r="J105" s="501"/>
      <c r="K105" s="501"/>
      <c r="L105" s="498"/>
    </row>
    <row r="106" spans="1:12" ht="17.25" customHeight="1" x14ac:dyDescent="0.25">
      <c r="A106" s="37" t="str">
        <f>F17</f>
        <v>I3</v>
      </c>
      <c r="B106" s="501" t="s">
        <v>478</v>
      </c>
      <c r="C106" s="501"/>
      <c r="D106" s="499"/>
      <c r="E106" s="501"/>
      <c r="F106" s="501"/>
      <c r="G106" s="501"/>
      <c r="H106" s="501"/>
      <c r="I106" s="501"/>
      <c r="J106" s="501"/>
      <c r="K106" s="501"/>
    </row>
    <row r="107" spans="1:12" ht="17.25" customHeight="1" x14ac:dyDescent="0.25">
      <c r="A107" s="37" t="str">
        <f>F18</f>
        <v>I4</v>
      </c>
      <c r="B107" s="501" t="s">
        <v>477</v>
      </c>
      <c r="C107" s="501"/>
      <c r="D107" s="499"/>
      <c r="E107" s="501"/>
      <c r="F107" s="499"/>
      <c r="G107" s="499"/>
      <c r="H107" s="499"/>
      <c r="I107" s="499"/>
      <c r="J107" s="499"/>
      <c r="K107" s="499"/>
    </row>
    <row r="108" spans="1:12" ht="17.25" customHeight="1" x14ac:dyDescent="0.25">
      <c r="A108" s="37" t="str">
        <f>F20</f>
        <v>J</v>
      </c>
      <c r="B108" s="501" t="s">
        <v>479</v>
      </c>
      <c r="C108" s="499"/>
      <c r="D108" s="499"/>
      <c r="E108" s="499"/>
      <c r="F108" s="499"/>
      <c r="G108" s="499"/>
      <c r="H108" s="499"/>
      <c r="I108" s="499"/>
      <c r="J108" s="499"/>
      <c r="K108" s="499"/>
    </row>
    <row r="109" spans="1:12" ht="17.25" customHeight="1" x14ac:dyDescent="0.25">
      <c r="A109" s="37" t="str">
        <f>F21</f>
        <v>J1</v>
      </c>
      <c r="B109" s="501" t="s">
        <v>9</v>
      </c>
      <c r="C109" s="499"/>
      <c r="D109" s="499"/>
      <c r="E109" s="499"/>
      <c r="F109" s="499"/>
      <c r="G109" s="499"/>
      <c r="H109" s="499"/>
      <c r="I109" s="499"/>
      <c r="J109" s="499"/>
      <c r="K109" s="499"/>
    </row>
    <row r="110" spans="1:12" ht="33" customHeight="1" x14ac:dyDescent="0.25">
      <c r="A110" s="37" t="str">
        <f>F22</f>
        <v>J2</v>
      </c>
      <c r="B110" s="501" t="s">
        <v>684</v>
      </c>
      <c r="C110" s="499"/>
      <c r="D110" s="499"/>
      <c r="E110" s="499"/>
      <c r="F110" s="499"/>
      <c r="G110" s="499"/>
      <c r="H110" s="499"/>
      <c r="I110" s="499"/>
      <c r="J110" s="499"/>
      <c r="K110" s="499"/>
    </row>
    <row r="111" spans="1:12" ht="32.25" customHeight="1" x14ac:dyDescent="0.25">
      <c r="A111" s="37" t="str">
        <f>F23</f>
        <v>J3</v>
      </c>
      <c r="B111" s="501" t="s">
        <v>945</v>
      </c>
      <c r="C111" s="499"/>
      <c r="D111" s="499"/>
      <c r="E111" s="499"/>
      <c r="F111" s="499"/>
      <c r="G111" s="499"/>
      <c r="H111" s="499"/>
      <c r="I111" s="499"/>
      <c r="J111" s="499"/>
      <c r="K111" s="499"/>
    </row>
    <row r="112" spans="1:12" ht="17.25" customHeight="1" x14ac:dyDescent="0.25">
      <c r="A112" s="37" t="s">
        <v>434</v>
      </c>
      <c r="B112" s="501" t="s">
        <v>511</v>
      </c>
      <c r="C112" s="499"/>
      <c r="D112" s="499"/>
      <c r="E112" s="499"/>
      <c r="F112" s="499"/>
      <c r="G112" s="499"/>
      <c r="H112" s="499"/>
      <c r="I112" s="499"/>
      <c r="J112" s="499"/>
      <c r="K112" s="499"/>
    </row>
    <row r="113" spans="1:11" ht="17.25" customHeight="1" x14ac:dyDescent="0.25">
      <c r="A113" s="37" t="str">
        <f>F26</f>
        <v>J6</v>
      </c>
      <c r="B113" s="501" t="s">
        <v>736</v>
      </c>
      <c r="C113" s="499"/>
      <c r="D113" s="499"/>
      <c r="E113" s="499"/>
      <c r="F113" s="499"/>
      <c r="G113" s="499"/>
      <c r="H113" s="499"/>
      <c r="I113" s="499"/>
      <c r="J113" s="499"/>
      <c r="K113" s="499"/>
    </row>
    <row r="114" spans="1:11" ht="13.5" customHeight="1" x14ac:dyDescent="0.25">
      <c r="A114" s="37" t="str">
        <f>F28</f>
        <v>K1</v>
      </c>
      <c r="B114" s="501" t="s">
        <v>737</v>
      </c>
      <c r="C114" s="499"/>
      <c r="D114" s="499"/>
      <c r="E114" s="499"/>
      <c r="F114" s="499"/>
      <c r="G114" s="499"/>
      <c r="H114" s="499"/>
      <c r="I114" s="499"/>
      <c r="J114" s="499"/>
      <c r="K114" s="499"/>
    </row>
    <row r="115" spans="1:11" ht="21" customHeight="1" x14ac:dyDescent="0.25">
      <c r="A115" s="37" t="str">
        <f>F29</f>
        <v>L1</v>
      </c>
      <c r="B115" s="501" t="s">
        <v>805</v>
      </c>
      <c r="C115" s="499"/>
      <c r="D115" s="495"/>
      <c r="E115" s="499"/>
      <c r="F115" s="499"/>
      <c r="G115" s="499"/>
      <c r="H115" s="499"/>
      <c r="I115" s="499"/>
      <c r="J115" s="499"/>
      <c r="K115" s="499"/>
    </row>
    <row r="116" spans="1:11" ht="14.25" customHeight="1" x14ac:dyDescent="0.25">
      <c r="A116" s="37" t="str">
        <f>F31</f>
        <v>M</v>
      </c>
      <c r="B116" s="501" t="s">
        <v>806</v>
      </c>
      <c r="C116" s="499"/>
      <c r="D116" s="495"/>
      <c r="E116" s="499"/>
      <c r="F116" s="495"/>
      <c r="G116" s="495"/>
      <c r="H116" s="495"/>
      <c r="I116" s="495"/>
      <c r="J116" s="495"/>
      <c r="K116" s="495"/>
    </row>
    <row r="117" spans="1:11" ht="36.75" customHeight="1" x14ac:dyDescent="0.25">
      <c r="A117" s="37"/>
      <c r="B117" s="501"/>
      <c r="C117" s="499"/>
      <c r="D117" s="495"/>
      <c r="E117" s="499"/>
      <c r="F117" s="495"/>
      <c r="G117" s="495"/>
      <c r="H117" s="495"/>
      <c r="I117" s="495"/>
      <c r="J117" s="495"/>
      <c r="K117" s="39" t="s">
        <v>951</v>
      </c>
    </row>
    <row r="118" spans="1:11" ht="42" customHeight="1" x14ac:dyDescent="0.25">
      <c r="A118" s="37"/>
      <c r="B118" s="38" t="s">
        <v>868</v>
      </c>
      <c r="C118" s="499"/>
      <c r="D118" s="495"/>
      <c r="E118" s="499"/>
      <c r="F118" s="495"/>
      <c r="G118" s="495"/>
      <c r="H118" s="495"/>
      <c r="I118" s="495"/>
      <c r="J118" s="495"/>
      <c r="K118" s="495"/>
    </row>
    <row r="119" spans="1:11" ht="29.25" customHeight="1" x14ac:dyDescent="0.25">
      <c r="A119" s="37" t="str">
        <f>F32</f>
        <v>M1a</v>
      </c>
      <c r="B119" s="501" t="s">
        <v>681</v>
      </c>
      <c r="C119" s="495"/>
      <c r="D119" s="495"/>
      <c r="E119" s="495"/>
      <c r="F119" s="495"/>
      <c r="G119" s="495"/>
      <c r="H119" s="495"/>
      <c r="I119" s="495"/>
      <c r="J119" s="495"/>
      <c r="K119" s="495"/>
    </row>
    <row r="120" spans="1:11" ht="17.25" customHeight="1" x14ac:dyDescent="0.25">
      <c r="A120" s="37" t="str">
        <f>F35</f>
        <v>M2</v>
      </c>
      <c r="B120" s="501" t="s">
        <v>1059</v>
      </c>
      <c r="C120" s="495"/>
      <c r="D120" s="496"/>
      <c r="E120" s="495"/>
      <c r="F120" s="495"/>
      <c r="G120" s="495"/>
      <c r="H120" s="495"/>
      <c r="I120" s="495"/>
      <c r="J120" s="495"/>
      <c r="K120" s="495"/>
    </row>
    <row r="121" spans="1:11" ht="21" customHeight="1" x14ac:dyDescent="0.25">
      <c r="A121" s="37" t="str">
        <f>F36</f>
        <v>M3</v>
      </c>
      <c r="B121" s="501" t="s">
        <v>687</v>
      </c>
      <c r="C121" s="495"/>
      <c r="D121" s="496"/>
      <c r="E121" s="495"/>
      <c r="F121" s="495"/>
      <c r="G121" s="495"/>
      <c r="H121" s="495"/>
      <c r="I121" s="495"/>
      <c r="J121" s="495"/>
      <c r="K121" s="495"/>
    </row>
    <row r="122" spans="1:11" ht="17.25" customHeight="1" x14ac:dyDescent="0.25">
      <c r="A122" s="37" t="str">
        <f>F37</f>
        <v>M4</v>
      </c>
      <c r="B122" s="501" t="s">
        <v>688</v>
      </c>
      <c r="C122" s="495"/>
      <c r="D122" s="495"/>
      <c r="E122" s="495"/>
      <c r="F122" s="495"/>
      <c r="G122" s="495"/>
      <c r="H122" s="495"/>
      <c r="I122" s="495"/>
      <c r="J122" s="495"/>
      <c r="K122" s="495"/>
    </row>
    <row r="123" spans="1:11" ht="17.25" customHeight="1" x14ac:dyDescent="0.25">
      <c r="A123" s="37" t="str">
        <f>F38</f>
        <v>M5</v>
      </c>
      <c r="B123" s="501" t="s">
        <v>807</v>
      </c>
      <c r="C123" s="495"/>
      <c r="D123" s="495"/>
      <c r="E123" s="495"/>
      <c r="F123" s="496"/>
      <c r="G123" s="496"/>
      <c r="H123" s="496"/>
      <c r="I123" s="496"/>
      <c r="J123" s="496"/>
      <c r="K123" s="496"/>
    </row>
    <row r="124" spans="1:11" ht="17.25" customHeight="1" x14ac:dyDescent="0.25">
      <c r="A124" s="37" t="str">
        <f>F39</f>
        <v>M6</v>
      </c>
      <c r="B124" s="501" t="s">
        <v>53</v>
      </c>
      <c r="C124" s="496"/>
      <c r="D124" s="495"/>
      <c r="E124" s="496"/>
      <c r="F124" s="496"/>
      <c r="G124" s="496"/>
      <c r="H124" s="496"/>
      <c r="I124" s="496"/>
      <c r="J124" s="496"/>
      <c r="K124" s="496"/>
    </row>
    <row r="125" spans="1:11" ht="24" customHeight="1" x14ac:dyDescent="0.25">
      <c r="A125" s="37" t="s">
        <v>573</v>
      </c>
      <c r="B125" s="501" t="s">
        <v>574</v>
      </c>
      <c r="C125" s="496"/>
      <c r="D125" s="495"/>
      <c r="E125" s="496"/>
      <c r="F125" s="495"/>
      <c r="G125" s="495"/>
      <c r="H125" s="495"/>
      <c r="I125" s="495"/>
      <c r="J125" s="495"/>
      <c r="K125" s="495"/>
    </row>
    <row r="126" spans="1:11" ht="19.5" customHeight="1" x14ac:dyDescent="0.25">
      <c r="A126" s="37" t="str">
        <f>F41</f>
        <v>M7</v>
      </c>
      <c r="B126" s="501" t="s">
        <v>946</v>
      </c>
      <c r="C126" s="495"/>
      <c r="D126" s="495"/>
      <c r="E126" s="495"/>
      <c r="F126" s="495"/>
      <c r="G126" s="495"/>
      <c r="H126" s="495"/>
      <c r="I126" s="495"/>
      <c r="J126" s="495"/>
      <c r="K126" s="495"/>
    </row>
    <row r="127" spans="1:11" ht="20.25" customHeight="1" x14ac:dyDescent="0.25">
      <c r="A127" s="37" t="str">
        <f>F42</f>
        <v>M8</v>
      </c>
      <c r="B127" s="501" t="s">
        <v>808</v>
      </c>
      <c r="C127" s="495"/>
      <c r="D127" s="495"/>
      <c r="E127" s="495"/>
      <c r="F127" s="495"/>
      <c r="G127" s="495"/>
      <c r="H127" s="495"/>
      <c r="I127" s="495"/>
      <c r="J127" s="495"/>
      <c r="K127" s="495"/>
    </row>
    <row r="128" spans="1:11" ht="21" customHeight="1" x14ac:dyDescent="0.25">
      <c r="A128" s="37" t="str">
        <f>F44</f>
        <v>N1</v>
      </c>
      <c r="B128" s="501" t="s">
        <v>54</v>
      </c>
      <c r="C128" s="495"/>
      <c r="D128" s="495"/>
      <c r="E128" s="495"/>
      <c r="F128" s="495"/>
      <c r="G128" s="495"/>
      <c r="H128" s="495"/>
      <c r="I128" s="495"/>
      <c r="J128" s="495"/>
      <c r="K128" s="495"/>
    </row>
    <row r="129" spans="1:11" ht="20.25" customHeight="1" x14ac:dyDescent="0.25">
      <c r="A129" s="37" t="str">
        <f>F45</f>
        <v>O1</v>
      </c>
      <c r="B129" s="501" t="s">
        <v>15</v>
      </c>
      <c r="C129" s="495"/>
      <c r="D129" s="495"/>
      <c r="E129" s="495"/>
      <c r="F129" s="495"/>
      <c r="G129" s="495"/>
      <c r="H129" s="495"/>
      <c r="I129" s="495"/>
      <c r="J129" s="495"/>
      <c r="K129" s="495"/>
    </row>
    <row r="130" spans="1:11" ht="17.25" customHeight="1" x14ac:dyDescent="0.25">
      <c r="A130" s="37" t="str">
        <f>F46</f>
        <v>P1</v>
      </c>
      <c r="B130" s="501" t="s">
        <v>16</v>
      </c>
      <c r="C130" s="495"/>
      <c r="D130" s="495"/>
      <c r="E130" s="495"/>
      <c r="F130" s="495"/>
      <c r="G130" s="495"/>
      <c r="H130" s="495"/>
      <c r="I130" s="495"/>
      <c r="J130" s="495"/>
      <c r="K130" s="495"/>
    </row>
    <row r="131" spans="1:11" ht="17.25" customHeight="1" x14ac:dyDescent="0.25">
      <c r="A131" s="37" t="str">
        <f t="shared" ref="A131:A138" si="1">F48</f>
        <v>Q</v>
      </c>
      <c r="B131" s="501" t="s">
        <v>55</v>
      </c>
      <c r="C131" s="495"/>
      <c r="D131" s="495"/>
      <c r="E131" s="495"/>
      <c r="F131" s="495"/>
      <c r="G131" s="495"/>
      <c r="H131" s="495"/>
      <c r="I131" s="495"/>
      <c r="J131" s="495"/>
      <c r="K131" s="495"/>
    </row>
    <row r="132" spans="1:11" ht="17.25" customHeight="1" x14ac:dyDescent="0.25">
      <c r="A132" s="37" t="str">
        <f t="shared" si="1"/>
        <v>Q1</v>
      </c>
      <c r="B132" s="501" t="s">
        <v>864</v>
      </c>
      <c r="C132" s="495"/>
      <c r="D132" s="495"/>
      <c r="E132" s="495"/>
      <c r="F132" s="495"/>
      <c r="G132" s="495"/>
      <c r="H132" s="495"/>
      <c r="I132" s="495"/>
      <c r="J132" s="495"/>
      <c r="K132" s="495"/>
    </row>
    <row r="133" spans="1:11" ht="28.5" customHeight="1" x14ac:dyDescent="0.25">
      <c r="A133" s="37" t="str">
        <f t="shared" si="1"/>
        <v>Q2</v>
      </c>
      <c r="B133" s="501" t="s">
        <v>121</v>
      </c>
      <c r="C133" s="495"/>
      <c r="D133" s="567"/>
      <c r="E133" s="495"/>
      <c r="F133" s="495"/>
      <c r="G133" s="495"/>
      <c r="H133" s="495"/>
      <c r="I133" s="495"/>
      <c r="J133" s="495"/>
      <c r="K133" s="495"/>
    </row>
    <row r="134" spans="1:11" ht="40.5" customHeight="1" x14ac:dyDescent="0.25">
      <c r="A134" s="37" t="str">
        <f t="shared" si="1"/>
        <v>Q3</v>
      </c>
      <c r="B134" s="501" t="s">
        <v>575</v>
      </c>
      <c r="C134" s="495"/>
      <c r="D134" s="567"/>
      <c r="E134" s="495"/>
      <c r="F134" s="495"/>
      <c r="G134" s="495"/>
      <c r="H134" s="495"/>
      <c r="I134" s="495"/>
      <c r="J134" s="495"/>
      <c r="K134" s="495"/>
    </row>
    <row r="135" spans="1:11" ht="17.25" customHeight="1" x14ac:dyDescent="0.25">
      <c r="A135" s="37" t="str">
        <f t="shared" si="1"/>
        <v>Q4</v>
      </c>
      <c r="B135" s="501" t="s">
        <v>218</v>
      </c>
      <c r="C135" s="495"/>
      <c r="D135" s="495"/>
      <c r="E135" s="495"/>
      <c r="F135" s="495"/>
      <c r="G135" s="495"/>
      <c r="H135" s="495"/>
      <c r="I135" s="495"/>
      <c r="J135" s="495"/>
      <c r="K135" s="495"/>
    </row>
    <row r="136" spans="1:11" ht="33" customHeight="1" x14ac:dyDescent="0.25">
      <c r="A136" s="37" t="str">
        <f t="shared" si="1"/>
        <v>Q5</v>
      </c>
      <c r="B136" s="501" t="s">
        <v>122</v>
      </c>
      <c r="C136" s="495"/>
      <c r="D136" s="495"/>
      <c r="E136" s="495"/>
      <c r="F136" s="567"/>
      <c r="G136" s="567"/>
      <c r="H136" s="567"/>
      <c r="I136" s="567"/>
      <c r="J136" s="567"/>
      <c r="K136" s="567"/>
    </row>
    <row r="137" spans="1:11" ht="19.5" customHeight="1" x14ac:dyDescent="0.25">
      <c r="A137" s="37" t="str">
        <f t="shared" si="1"/>
        <v>Q6</v>
      </c>
      <c r="B137" s="501" t="s">
        <v>427</v>
      </c>
      <c r="C137" s="567"/>
      <c r="D137" s="495"/>
      <c r="E137" s="567"/>
      <c r="F137" s="567"/>
      <c r="G137" s="567"/>
      <c r="H137" s="567"/>
      <c r="I137" s="567"/>
      <c r="J137" s="567"/>
      <c r="K137" s="567"/>
    </row>
    <row r="138" spans="1:11" ht="26.25" customHeight="1" x14ac:dyDescent="0.25">
      <c r="A138" s="37" t="str">
        <f t="shared" si="1"/>
        <v>Q7</v>
      </c>
      <c r="B138" s="501" t="s">
        <v>428</v>
      </c>
      <c r="C138" s="567"/>
      <c r="D138" s="559"/>
      <c r="E138" s="567"/>
      <c r="F138" s="495"/>
      <c r="G138" s="495"/>
      <c r="H138" s="495"/>
      <c r="I138" s="495"/>
      <c r="J138" s="495"/>
      <c r="K138" s="495"/>
    </row>
    <row r="139" spans="1:11" ht="17.25" customHeight="1" x14ac:dyDescent="0.25">
      <c r="A139" s="37" t="s">
        <v>305</v>
      </c>
      <c r="B139" s="501" t="s">
        <v>947</v>
      </c>
      <c r="C139" s="495"/>
      <c r="D139" s="559"/>
      <c r="E139" s="495"/>
      <c r="F139" s="495"/>
      <c r="G139" s="495"/>
      <c r="H139" s="495"/>
      <c r="I139" s="495"/>
      <c r="J139" s="495"/>
      <c r="K139" s="495"/>
    </row>
    <row r="140" spans="1:11" ht="35.25" customHeight="1" x14ac:dyDescent="0.25">
      <c r="A140" s="37" t="str">
        <f>F58</f>
        <v>Q10</v>
      </c>
      <c r="B140" s="501" t="s">
        <v>948</v>
      </c>
      <c r="C140" s="495"/>
      <c r="D140" s="559"/>
      <c r="E140" s="495"/>
      <c r="F140" s="495"/>
      <c r="G140" s="495"/>
      <c r="H140" s="495"/>
      <c r="I140" s="495"/>
      <c r="J140" s="495"/>
      <c r="K140" s="495"/>
    </row>
    <row r="141" spans="1:11" ht="17.25" customHeight="1" x14ac:dyDescent="0.25">
      <c r="A141" s="37" t="str">
        <f>F60</f>
        <v>R</v>
      </c>
      <c r="B141" s="501" t="s">
        <v>949</v>
      </c>
      <c r="C141" s="495"/>
      <c r="D141" s="559"/>
      <c r="E141" s="495"/>
    </row>
    <row r="142" spans="1:11" ht="17.25" customHeight="1" x14ac:dyDescent="0.25">
      <c r="A142" s="37"/>
      <c r="D142" s="559"/>
    </row>
    <row r="143" spans="1:11" ht="17.25" customHeight="1" x14ac:dyDescent="0.25">
      <c r="A143" s="6"/>
      <c r="D143" s="559"/>
    </row>
    <row r="144" spans="1:11" ht="17.25" customHeight="1" x14ac:dyDescent="0.25">
      <c r="A144" s="6"/>
      <c r="D144" s="559"/>
    </row>
    <row r="145" spans="1:4" x14ac:dyDescent="0.25">
      <c r="A145" s="6"/>
      <c r="D145" s="559"/>
    </row>
    <row r="146" spans="1:4" x14ac:dyDescent="0.25">
      <c r="A146" s="6"/>
      <c r="D146" s="559"/>
    </row>
    <row r="147" spans="1:4" x14ac:dyDescent="0.25">
      <c r="A147" s="6"/>
      <c r="D147" s="559"/>
    </row>
    <row r="148" spans="1:4" x14ac:dyDescent="0.25">
      <c r="A148" s="6"/>
      <c r="D148" s="559"/>
    </row>
    <row r="149" spans="1:4" x14ac:dyDescent="0.25">
      <c r="A149" s="6"/>
      <c r="D149" s="559"/>
    </row>
    <row r="150" spans="1:4" x14ac:dyDescent="0.25">
      <c r="A150" s="6"/>
      <c r="D150" s="559"/>
    </row>
    <row r="151" spans="1:4" x14ac:dyDescent="0.25">
      <c r="A151" s="6"/>
      <c r="D151" s="559"/>
    </row>
    <row r="152" spans="1:4" x14ac:dyDescent="0.25">
      <c r="A152" s="6"/>
    </row>
    <row r="153" spans="1:4" x14ac:dyDescent="0.25">
      <c r="A153" s="6"/>
    </row>
    <row r="154" spans="1:4" x14ac:dyDescent="0.25">
      <c r="A154" s="6"/>
    </row>
    <row r="155" spans="1:4" x14ac:dyDescent="0.25">
      <c r="A155" s="6"/>
    </row>
  </sheetData>
  <sheetProtection algorithmName="SHA-512" hashValue="VqoFpSp1QISS/6ms5Co+opT4Xn11ZtW9hFpfOwvKLGTMTfvALHho7rM5jy34QAozxzCY3wzTimkTCyla+sG7NQ==" saltValue="MRDhZ42g0WY3x6Kp2+KZig==" spinCount="100000" sheet="1" selectLockedCells="1"/>
  <protectedRanges>
    <protectedRange sqref="G6:G7 D6:E7" name="Range1"/>
  </protectedRanges>
  <mergeCells count="8">
    <mergeCell ref="K8:K9"/>
    <mergeCell ref="H41:J41"/>
    <mergeCell ref="H57:J57"/>
    <mergeCell ref="D6:G6"/>
    <mergeCell ref="C2:D2"/>
    <mergeCell ref="D7:G7"/>
    <mergeCell ref="H24:J24"/>
    <mergeCell ref="H25:J25"/>
  </mergeCells>
  <phoneticPr fontId="10" type="noConversion"/>
  <conditionalFormatting sqref="J53">
    <cfRule type="expression" dxfId="2" priority="1" stopIfTrue="1">
      <formula>K53&gt;0</formula>
    </cfRule>
  </conditionalFormatting>
  <dataValidations count="2">
    <dataValidation type="decimal" operator="greaterThanOrEqual" allowBlank="1" showInputMessage="1" showErrorMessage="1" prompt="Numbers only" sqref="K23 D14:D17 K52 D34 D39 D49:D50 D55:D56 K12:K15 K17 K32:K33 K39:K40 D25:D27" xr:uid="{00000000-0002-0000-0200-000000000000}">
      <formula1>0</formula1>
    </dataValidation>
    <dataValidation operator="greaterThanOrEqual" allowBlank="1" showInputMessage="1" showErrorMessage="1" prompt="Numbers only" sqref="D28" xr:uid="{00000000-0002-0000-0200-000001000000}"/>
  </dataValidations>
  <hyperlinks>
    <hyperlink ref="I7" r:id="rId1" display="asng@airportscouncil.org" xr:uid="{00000000-0004-0000-0200-000000000000}"/>
  </hyperlinks>
  <printOptions horizontalCentered="1"/>
  <pageMargins left="0.25" right="0.3" top="0.28000000000000003" bottom="0.21" header="0.22" footer="0.2"/>
  <pageSetup scale="72" fitToWidth="0" orientation="landscape" r:id="rId2"/>
  <headerFooter alignWithMargins="0"/>
  <rowBreaks count="3" manualBreakCount="3">
    <brk id="62" max="9" man="1"/>
    <brk id="85" max="9" man="1"/>
    <brk id="11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O2008"/>
  <sheetViews>
    <sheetView showGridLines="0" zoomScaleNormal="100" zoomScaleSheetLayoutView="85" workbookViewId="0">
      <pane ySplit="6" topLeftCell="A7" activePane="bottomLeft" state="frozen"/>
      <selection activeCell="B115" sqref="B115"/>
      <selection pane="bottomLeft" activeCell="D10" sqref="D10"/>
    </sheetView>
  </sheetViews>
  <sheetFormatPr defaultColWidth="9.109375" defaultRowHeight="13.2" x14ac:dyDescent="0.25"/>
  <cols>
    <col min="1" max="1" width="8.6640625" style="5" customWidth="1"/>
    <col min="2" max="2" width="12.6640625" style="5" customWidth="1"/>
    <col min="3" max="3" width="61.6640625" style="5" customWidth="1"/>
    <col min="4" max="4" width="22.44140625" style="5" customWidth="1"/>
    <col min="5" max="5" width="2.6640625" style="5" customWidth="1"/>
    <col min="6" max="6" width="8.6640625" style="5" customWidth="1"/>
    <col min="7" max="7" width="39.6640625" style="5" customWidth="1"/>
    <col min="8" max="8" width="37.44140625" style="5" customWidth="1"/>
    <col min="9" max="9" width="16.6640625" style="5" customWidth="1"/>
    <col min="10" max="12" width="9.109375" style="5"/>
    <col min="13" max="13" width="49.33203125" style="5" customWidth="1"/>
    <col min="14" max="14" width="12.6640625" style="5" customWidth="1"/>
    <col min="15" max="16384" width="9.109375" style="5"/>
  </cols>
  <sheetData>
    <row r="1" spans="1:15" ht="21" x14ac:dyDescent="0.4">
      <c r="A1" s="436" t="str">
        <f>MID(Instructions!B1,1,6)&amp;" ACI-NA Survey - Cash, Capital, Net Assets and Operating Statistics"</f>
        <v>FY2024 ACI-NA Survey - Cash, Capital, Net Assets and Operating Statistics</v>
      </c>
      <c r="B1" s="437"/>
      <c r="C1" s="437"/>
      <c r="D1" s="437"/>
      <c r="E1" s="437"/>
      <c r="F1" s="437"/>
      <c r="G1" s="437"/>
      <c r="H1" s="437"/>
      <c r="I1" s="438" t="s">
        <v>211</v>
      </c>
    </row>
    <row r="2" spans="1:15" ht="13.8" thickBot="1" x14ac:dyDescent="0.3">
      <c r="A2" s="561"/>
      <c r="B2" s="4" t="s">
        <v>119</v>
      </c>
      <c r="C2" s="1035">
        <f>'Stmt of Revs Exps'!C2:D2</f>
        <v>0</v>
      </c>
      <c r="D2" s="1036"/>
      <c r="E2" s="4"/>
      <c r="F2" s="4"/>
      <c r="G2" s="4"/>
      <c r="H2" s="4"/>
      <c r="I2" s="544" t="s">
        <v>6782</v>
      </c>
    </row>
    <row r="3" spans="1:15" x14ac:dyDescent="0.25">
      <c r="A3" s="116"/>
      <c r="B3" s="4" t="s">
        <v>953</v>
      </c>
      <c r="C3" s="4"/>
      <c r="D3" s="542">
        <f>'Stmt of Revs Exps'!D3</f>
        <v>0</v>
      </c>
      <c r="E3" s="4"/>
      <c r="F3" s="4"/>
      <c r="G3" s="446" t="s">
        <v>6718</v>
      </c>
      <c r="H3" s="447"/>
      <c r="I3" s="40" t="s">
        <v>6730</v>
      </c>
    </row>
    <row r="4" spans="1:15" ht="13.8" thickBot="1" x14ac:dyDescent="0.3">
      <c r="A4" s="116"/>
      <c r="B4" s="4" t="s">
        <v>120</v>
      </c>
      <c r="C4" s="4"/>
      <c r="D4" s="543">
        <f>'Stmt of Revs Exps'!D4</f>
        <v>0</v>
      </c>
      <c r="G4" s="540" t="str">
        <f>Instructions!D7</f>
        <v>EconAffairs@airportscouncil.org</v>
      </c>
      <c r="H4" s="4"/>
      <c r="I4" s="448" t="s">
        <v>6731</v>
      </c>
    </row>
    <row r="5" spans="1:15" x14ac:dyDescent="0.25">
      <c r="A5" s="116"/>
      <c r="B5" s="4"/>
      <c r="C5" s="4"/>
      <c r="D5" s="4"/>
      <c r="G5" s="443"/>
      <c r="H5" s="4"/>
      <c r="I5" s="1022" t="s">
        <v>6732</v>
      </c>
    </row>
    <row r="6" spans="1:15" x14ac:dyDescent="0.25">
      <c r="A6" s="459"/>
      <c r="B6" s="2"/>
      <c r="C6" s="2"/>
      <c r="D6" s="433"/>
      <c r="E6" s="433"/>
      <c r="F6" s="433"/>
      <c r="G6" s="433"/>
      <c r="H6" s="433"/>
      <c r="I6" s="1022"/>
    </row>
    <row r="7" spans="1:15" ht="15.75" customHeight="1" x14ac:dyDescent="0.25">
      <c r="A7" s="2" t="s">
        <v>243</v>
      </c>
      <c r="B7" s="1037" t="s">
        <v>242</v>
      </c>
      <c r="C7" s="1037"/>
      <c r="D7" s="41" t="s">
        <v>401</v>
      </c>
      <c r="F7" s="2" t="s">
        <v>243</v>
      </c>
      <c r="G7" s="664" t="s">
        <v>242</v>
      </c>
      <c r="H7" s="14"/>
      <c r="I7" s="41" t="s">
        <v>401</v>
      </c>
    </row>
    <row r="8" spans="1:15" ht="20.25" customHeight="1" x14ac:dyDescent="0.25">
      <c r="A8" s="8"/>
      <c r="B8" s="1038" t="s">
        <v>509</v>
      </c>
      <c r="C8" s="1038"/>
      <c r="D8" s="583"/>
      <c r="E8" s="37"/>
      <c r="F8" s="51"/>
      <c r="G8" s="39" t="s">
        <v>1042</v>
      </c>
      <c r="H8" s="39"/>
    </row>
    <row r="9" spans="1:15" ht="13.5" customHeight="1" x14ac:dyDescent="0.25">
      <c r="A9" s="6" t="s">
        <v>535</v>
      </c>
      <c r="B9" s="4" t="s">
        <v>1036</v>
      </c>
      <c r="C9" s="4"/>
      <c r="D9" s="545">
        <f>'FAA Form 127'!L40</f>
        <v>0</v>
      </c>
      <c r="F9" s="10" t="s">
        <v>514</v>
      </c>
      <c r="G9" s="4" t="s">
        <v>2440</v>
      </c>
      <c r="H9" s="4"/>
      <c r="I9" s="4"/>
      <c r="M9" s="6"/>
      <c r="N9" s="6"/>
      <c r="O9" s="6"/>
    </row>
    <row r="10" spans="1:15" ht="13.5" customHeight="1" x14ac:dyDescent="0.25">
      <c r="A10" s="6" t="s">
        <v>536</v>
      </c>
      <c r="B10" s="4" t="s">
        <v>1037</v>
      </c>
      <c r="C10" s="32"/>
      <c r="D10" s="518"/>
      <c r="F10" s="10" t="s">
        <v>310</v>
      </c>
      <c r="G10" s="3" t="s">
        <v>74</v>
      </c>
      <c r="H10" s="3"/>
      <c r="I10" s="521"/>
    </row>
    <row r="11" spans="1:15" ht="13.5" customHeight="1" x14ac:dyDescent="0.25">
      <c r="B11" s="4" t="s">
        <v>534</v>
      </c>
      <c r="F11" s="10" t="s">
        <v>311</v>
      </c>
      <c r="G11" s="3" t="s">
        <v>75</v>
      </c>
      <c r="H11" s="3"/>
      <c r="I11" s="521"/>
    </row>
    <row r="12" spans="1:15" ht="13.5" customHeight="1" x14ac:dyDescent="0.25">
      <c r="A12" s="6" t="s">
        <v>358</v>
      </c>
      <c r="B12" s="7" t="s">
        <v>507</v>
      </c>
      <c r="C12" s="32"/>
      <c r="D12" s="545">
        <f>'FAA Form 127'!L43</f>
        <v>0</v>
      </c>
      <c r="F12" s="10" t="s">
        <v>312</v>
      </c>
      <c r="G12" s="35" t="s">
        <v>73</v>
      </c>
      <c r="H12" s="35"/>
      <c r="I12" s="730">
        <f>SUM(I10:I11)</f>
        <v>0</v>
      </c>
      <c r="K12" s="1011" t="str">
        <f>IF(I12='FAA Form 127'!L51,"","Total enplanements don't match with FAA tab, please correct.")</f>
        <v/>
      </c>
    </row>
    <row r="13" spans="1:15" ht="13.5" customHeight="1" x14ac:dyDescent="0.25">
      <c r="A13" s="6" t="s">
        <v>359</v>
      </c>
      <c r="B13" s="7" t="s">
        <v>537</v>
      </c>
      <c r="C13" s="32"/>
      <c r="D13" s="546">
        <f>'FAA Form 127'!L44</f>
        <v>0</v>
      </c>
    </row>
    <row r="14" spans="1:15" ht="13.5" customHeight="1" x14ac:dyDescent="0.25">
      <c r="A14" s="6" t="s">
        <v>1012</v>
      </c>
      <c r="B14" s="1" t="s">
        <v>928</v>
      </c>
      <c r="C14" s="1"/>
      <c r="D14" s="731"/>
      <c r="F14" s="10" t="s">
        <v>1014</v>
      </c>
      <c r="G14" s="1" t="s">
        <v>2439</v>
      </c>
      <c r="H14" s="1"/>
      <c r="I14" s="1"/>
    </row>
    <row r="15" spans="1:15" ht="13.5" customHeight="1" x14ac:dyDescent="0.25">
      <c r="A15" s="6" t="s">
        <v>1016</v>
      </c>
      <c r="B15" s="7" t="s">
        <v>886</v>
      </c>
      <c r="C15" s="7"/>
      <c r="D15" s="545">
        <f>'FAA Form 127'!L22</f>
        <v>0</v>
      </c>
      <c r="F15" s="10" t="s">
        <v>313</v>
      </c>
      <c r="G15" s="7" t="s">
        <v>782</v>
      </c>
      <c r="H15" s="7"/>
      <c r="I15" s="521"/>
      <c r="J15" s="7"/>
    </row>
    <row r="16" spans="1:15" ht="13.5" customHeight="1" x14ac:dyDescent="0.25">
      <c r="A16" s="6" t="s">
        <v>1017</v>
      </c>
      <c r="B16" s="7" t="s">
        <v>887</v>
      </c>
      <c r="C16" s="7"/>
      <c r="D16" s="545">
        <f>'FAA Form 127'!L23</f>
        <v>0</v>
      </c>
      <c r="F16" s="10" t="s">
        <v>314</v>
      </c>
      <c r="G16" s="7" t="s">
        <v>783</v>
      </c>
      <c r="H16" s="7"/>
      <c r="I16" s="521"/>
      <c r="N16"/>
    </row>
    <row r="17" spans="1:14" ht="13.5" customHeight="1" x14ac:dyDescent="0.25">
      <c r="A17" s="6" t="s">
        <v>1018</v>
      </c>
      <c r="B17" s="7" t="s">
        <v>878</v>
      </c>
      <c r="C17" s="7"/>
      <c r="D17" s="545">
        <f>'FAA Form 127'!L24</f>
        <v>0</v>
      </c>
      <c r="F17" s="10" t="s">
        <v>454</v>
      </c>
      <c r="G17" s="7" t="s">
        <v>1029</v>
      </c>
      <c r="H17" s="7"/>
      <c r="I17" s="521"/>
      <c r="N17" s="677"/>
    </row>
    <row r="18" spans="1:14" ht="13.5" customHeight="1" x14ac:dyDescent="0.25">
      <c r="A18" s="6" t="s">
        <v>1019</v>
      </c>
      <c r="B18" s="7" t="s">
        <v>420</v>
      </c>
      <c r="C18" s="7"/>
      <c r="D18" s="545">
        <f>'FAA Form 127'!L25</f>
        <v>0</v>
      </c>
      <c r="F18" s="10" t="s">
        <v>315</v>
      </c>
      <c r="G18" s="35" t="s">
        <v>954</v>
      </c>
      <c r="H18" s="35"/>
      <c r="I18" s="732">
        <f>+I16+I15+I17</f>
        <v>0</v>
      </c>
    </row>
    <row r="19" spans="1:14" ht="13.5" customHeight="1" x14ac:dyDescent="0.25">
      <c r="A19" s="6" t="s">
        <v>1020</v>
      </c>
      <c r="B19" s="7" t="s">
        <v>888</v>
      </c>
      <c r="C19" s="28" t="s">
        <v>460</v>
      </c>
      <c r="D19" s="545">
        <f>'FAA Form 127'!L26</f>
        <v>0</v>
      </c>
    </row>
    <row r="20" spans="1:14" ht="13.5" customHeight="1" x14ac:dyDescent="0.25">
      <c r="A20" s="6" t="s">
        <v>1021</v>
      </c>
      <c r="B20" s="35" t="s">
        <v>90</v>
      </c>
      <c r="C20" s="35"/>
      <c r="D20" s="733">
        <f>SUM(D14:D19)</f>
        <v>0</v>
      </c>
      <c r="G20" s="1" t="s">
        <v>1130</v>
      </c>
      <c r="H20" s="1"/>
    </row>
    <row r="21" spans="1:14" ht="13.5" customHeight="1" x14ac:dyDescent="0.25">
      <c r="A21"/>
      <c r="B21"/>
      <c r="C21"/>
      <c r="D21"/>
      <c r="F21" s="10" t="s">
        <v>1052</v>
      </c>
      <c r="G21" s="574" t="s">
        <v>6861</v>
      </c>
      <c r="H21" s="179"/>
      <c r="I21" s="536"/>
    </row>
    <row r="22" spans="1:14" ht="13.5" customHeight="1" x14ac:dyDescent="0.25">
      <c r="A22" s="15" t="s">
        <v>1022</v>
      </c>
      <c r="B22" s="1" t="str">
        <f>MID(Instructions!B1,1,6)&amp;" Total amount (budgeted)"</f>
        <v>FY2024 Total amount (budgeted)</v>
      </c>
      <c r="D22" s="519"/>
      <c r="F22" s="10" t="s">
        <v>1053</v>
      </c>
      <c r="G22" s="19" t="s">
        <v>1069</v>
      </c>
      <c r="H22" s="179"/>
      <c r="I22" s="536"/>
      <c r="J22"/>
      <c r="K22"/>
      <c r="L22"/>
      <c r="M22"/>
    </row>
    <row r="23" spans="1:14" ht="13.5" customHeight="1" x14ac:dyDescent="0.25">
      <c r="A23" s="15" t="s">
        <v>799</v>
      </c>
      <c r="B23" s="1" t="str">
        <f>MID(Instructions!B1,1,6)&amp;" Total amount (actual)"</f>
        <v>FY2024 Total amount (actual)</v>
      </c>
      <c r="D23" s="519"/>
      <c r="F23" s="6" t="s">
        <v>1068</v>
      </c>
      <c r="G23" s="19" t="s">
        <v>6851</v>
      </c>
      <c r="H23" s="7"/>
      <c r="I23" s="734">
        <f>100%-I24</f>
        <v>0</v>
      </c>
      <c r="K23"/>
      <c r="L23"/>
      <c r="M23"/>
    </row>
    <row r="24" spans="1:14" ht="13.5" customHeight="1" x14ac:dyDescent="0.25">
      <c r="A24" s="15" t="s">
        <v>800</v>
      </c>
      <c r="B24" s="1" t="s">
        <v>7235</v>
      </c>
      <c r="D24" s="735" t="e">
        <f>D23/D22</f>
        <v>#DIV/0!</v>
      </c>
      <c r="F24" s="15" t="s">
        <v>6852</v>
      </c>
      <c r="G24" s="31" t="s">
        <v>6853</v>
      </c>
      <c r="H24" s="7"/>
      <c r="I24" s="734">
        <f>IF(OR(ISBLANK(I21)=TRUE,ISBLANK(I22)=TRUE),100%,I21+I22)</f>
        <v>1</v>
      </c>
      <c r="K24"/>
      <c r="L24"/>
      <c r="M24"/>
    </row>
    <row r="25" spans="1:14" ht="13.5" customHeight="1" x14ac:dyDescent="0.25"/>
    <row r="26" spans="1:14" ht="13.5" customHeight="1" x14ac:dyDescent="0.25">
      <c r="A26" s="6" t="s">
        <v>1013</v>
      </c>
      <c r="B26" s="1" t="s">
        <v>970</v>
      </c>
      <c r="C26" s="1"/>
      <c r="D26"/>
      <c r="F26" s="6" t="s">
        <v>1015</v>
      </c>
      <c r="G26" s="1" t="s">
        <v>2437</v>
      </c>
      <c r="H26" s="1"/>
    </row>
    <row r="27" spans="1:14" ht="13.5" customHeight="1" x14ac:dyDescent="0.25">
      <c r="A27" s="15" t="s">
        <v>1023</v>
      </c>
      <c r="B27" s="189" t="s">
        <v>524</v>
      </c>
      <c r="C27" s="189"/>
      <c r="D27" s="506"/>
      <c r="F27" s="10" t="s">
        <v>316</v>
      </c>
      <c r="G27" s="189" t="s">
        <v>824</v>
      </c>
      <c r="H27" s="189"/>
      <c r="I27" s="521"/>
    </row>
    <row r="28" spans="1:14" ht="13.5" customHeight="1" x14ac:dyDescent="0.25">
      <c r="A28" s="6" t="s">
        <v>1024</v>
      </c>
      <c r="B28" s="189" t="s">
        <v>1058</v>
      </c>
      <c r="C28" s="7"/>
      <c r="D28" s="780"/>
      <c r="F28" s="10" t="s">
        <v>317</v>
      </c>
      <c r="G28" s="3" t="s">
        <v>825</v>
      </c>
      <c r="H28" s="3"/>
      <c r="I28" s="521"/>
    </row>
    <row r="29" spans="1:14" ht="13.5" customHeight="1" x14ac:dyDescent="0.25">
      <c r="A29" s="6"/>
      <c r="B29" s="189" t="s">
        <v>7222</v>
      </c>
      <c r="C29" s="7"/>
      <c r="D29" s="781"/>
      <c r="F29" s="10" t="s">
        <v>318</v>
      </c>
      <c r="G29" s="3" t="s">
        <v>865</v>
      </c>
      <c r="H29" s="3"/>
      <c r="I29" s="521"/>
    </row>
    <row r="30" spans="1:14" ht="13.5" customHeight="1" x14ac:dyDescent="0.25">
      <c r="A30" s="15" t="s">
        <v>7176</v>
      </c>
      <c r="B30" s="189" t="s">
        <v>7223</v>
      </c>
      <c r="C30" s="189"/>
      <c r="D30" s="779">
        <f>'FAA Form 127'!L36</f>
        <v>0</v>
      </c>
      <c r="F30" s="575" t="s">
        <v>319</v>
      </c>
      <c r="G30" s="35" t="s">
        <v>866</v>
      </c>
      <c r="H30" s="35"/>
      <c r="I30" s="730">
        <f>SUM(I27:I29)</f>
        <v>0</v>
      </c>
      <c r="K30" s="1011" t="str">
        <f>IF(I30='FAA Form 127'!L52,"","Landed weight does not match with FAA tab, please correct.")</f>
        <v/>
      </c>
    </row>
    <row r="31" spans="1:14" ht="13.5" customHeight="1" x14ac:dyDescent="0.25">
      <c r="A31" s="15" t="s">
        <v>7178</v>
      </c>
      <c r="B31" s="189" t="s">
        <v>7224</v>
      </c>
      <c r="C31" s="189"/>
      <c r="D31" s="668">
        <f>'FAA Form 127'!L37</f>
        <v>0</v>
      </c>
    </row>
    <row r="32" spans="1:14" ht="13.5" customHeight="1" x14ac:dyDescent="0.25">
      <c r="A32" s="15" t="s">
        <v>1025</v>
      </c>
      <c r="B32" s="31" t="s">
        <v>7225</v>
      </c>
      <c r="C32" s="31"/>
      <c r="D32" s="782">
        <f>SUM(D30:D31)</f>
        <v>0</v>
      </c>
      <c r="F32" s="10" t="s">
        <v>722</v>
      </c>
      <c r="G32" s="4" t="s">
        <v>285</v>
      </c>
      <c r="H32" s="4"/>
      <c r="I32" s="737"/>
    </row>
    <row r="33" spans="1:11" ht="13.5" customHeight="1" x14ac:dyDescent="0.25">
      <c r="A33" s="15" t="s">
        <v>1026</v>
      </c>
      <c r="B33" s="4" t="s">
        <v>77</v>
      </c>
      <c r="C33" s="33"/>
      <c r="D33" s="736">
        <f>D27+D28+D32</f>
        <v>0</v>
      </c>
      <c r="F33" s="10" t="s">
        <v>320</v>
      </c>
      <c r="G33" s="7" t="s">
        <v>929</v>
      </c>
      <c r="H33" s="7"/>
      <c r="I33" s="549">
        <f>'FAA Form 127'!L53</f>
        <v>0</v>
      </c>
    </row>
    <row r="34" spans="1:11" ht="13.5" customHeight="1" x14ac:dyDescent="0.25">
      <c r="A34"/>
      <c r="B34"/>
      <c r="C34"/>
      <c r="D34"/>
      <c r="F34" s="10" t="s">
        <v>321</v>
      </c>
      <c r="G34" s="7" t="s">
        <v>930</v>
      </c>
      <c r="H34" s="7"/>
      <c r="I34" s="522"/>
    </row>
    <row r="35" spans="1:11" ht="13.5" customHeight="1" x14ac:dyDescent="0.25">
      <c r="A35" s="15" t="s">
        <v>1027</v>
      </c>
      <c r="B35" s="1" t="s">
        <v>274</v>
      </c>
      <c r="D35" s="738" t="e">
        <f>D9/'Stmt of Revs Exps'!K42*365</f>
        <v>#DIV/0!</v>
      </c>
      <c r="F35" s="10" t="s">
        <v>286</v>
      </c>
      <c r="G35" s="580" t="s">
        <v>6880</v>
      </c>
      <c r="I35" s="522"/>
    </row>
    <row r="36" spans="1:11" ht="13.5" customHeight="1" x14ac:dyDescent="0.25">
      <c r="A36" s="6"/>
      <c r="F36"/>
      <c r="G36"/>
      <c r="H36"/>
      <c r="I36"/>
    </row>
    <row r="37" spans="1:11" ht="13.5" customHeight="1" x14ac:dyDescent="0.25">
      <c r="A37" s="15" t="s">
        <v>723</v>
      </c>
      <c r="B37" s="1039" t="s">
        <v>382</v>
      </c>
      <c r="C37" s="1039"/>
      <c r="D37" s="739"/>
      <c r="E37" s="740"/>
    </row>
    <row r="38" spans="1:11" ht="13.5" customHeight="1" x14ac:dyDescent="0.25">
      <c r="A38" s="6" t="s">
        <v>714</v>
      </c>
      <c r="B38" s="5" t="s">
        <v>717</v>
      </c>
      <c r="D38" s="547">
        <f>'FAA Form 127'!L56</f>
        <v>0</v>
      </c>
      <c r="E38" s="740"/>
      <c r="F38" s="10" t="s">
        <v>538</v>
      </c>
      <c r="G38" s="4" t="s">
        <v>2441</v>
      </c>
      <c r="H38" s="4"/>
      <c r="I38" s="741"/>
    </row>
    <row r="39" spans="1:11" ht="13.5" customHeight="1" x14ac:dyDescent="0.25">
      <c r="A39" s="15" t="s">
        <v>715</v>
      </c>
      <c r="B39" s="19" t="s">
        <v>7189</v>
      </c>
      <c r="D39" s="670"/>
      <c r="E39" s="740"/>
      <c r="F39" s="10" t="s">
        <v>322</v>
      </c>
      <c r="G39" s="3" t="s">
        <v>933</v>
      </c>
      <c r="H39" s="3"/>
      <c r="I39" s="521"/>
    </row>
    <row r="40" spans="1:11" ht="13.5" customHeight="1" x14ac:dyDescent="0.25">
      <c r="A40" s="15" t="s">
        <v>716</v>
      </c>
      <c r="B40" s="19" t="s">
        <v>6862</v>
      </c>
      <c r="D40" s="581"/>
      <c r="E40" s="740"/>
      <c r="F40" s="10" t="s">
        <v>81</v>
      </c>
      <c r="G40" s="3" t="s">
        <v>934</v>
      </c>
      <c r="H40" s="3"/>
      <c r="I40" s="521"/>
      <c r="K40"/>
    </row>
    <row r="41" spans="1:11" ht="18" customHeight="1" x14ac:dyDescent="0.25">
      <c r="A41" s="6"/>
      <c r="D41" s="559"/>
      <c r="E41" s="740"/>
      <c r="F41" s="10" t="s">
        <v>82</v>
      </c>
      <c r="G41" s="35" t="s">
        <v>932</v>
      </c>
      <c r="H41" s="35"/>
      <c r="I41" s="732">
        <f>SUM(I39:I40)</f>
        <v>0</v>
      </c>
      <c r="K41"/>
    </row>
    <row r="42" spans="1:11" ht="13.5" customHeight="1" x14ac:dyDescent="0.25">
      <c r="A42" s="6"/>
      <c r="B42" s="1034" t="s">
        <v>217</v>
      </c>
      <c r="C42" s="1034"/>
      <c r="D42" s="39"/>
      <c r="F42" s="10" t="s">
        <v>83</v>
      </c>
      <c r="G42" s="3" t="s">
        <v>935</v>
      </c>
      <c r="H42" s="3"/>
      <c r="I42" s="521"/>
      <c r="J42" s="35"/>
    </row>
    <row r="43" spans="1:11" ht="13.5" customHeight="1" x14ac:dyDescent="0.25">
      <c r="A43" s="570" t="s">
        <v>213</v>
      </c>
      <c r="B43" s="571" t="s">
        <v>300</v>
      </c>
      <c r="C43" s="39"/>
      <c r="D43" s="545">
        <f>'FAA Form 127'!L57</f>
        <v>0</v>
      </c>
      <c r="F43" s="10" t="s">
        <v>446</v>
      </c>
      <c r="G43" s="3" t="s">
        <v>936</v>
      </c>
      <c r="H43" s="3"/>
      <c r="I43" s="521"/>
      <c r="J43" s="35"/>
    </row>
    <row r="44" spans="1:11" ht="13.5" customHeight="1" x14ac:dyDescent="0.25">
      <c r="A44" s="570" t="s">
        <v>214</v>
      </c>
      <c r="B44" s="784" t="s">
        <v>301</v>
      </c>
      <c r="C44" s="39"/>
      <c r="D44" s="545">
        <f>'FAA Form 127'!L58</f>
        <v>0</v>
      </c>
      <c r="F44" s="10" t="s">
        <v>447</v>
      </c>
      <c r="G44" s="3" t="s">
        <v>937</v>
      </c>
      <c r="H44" s="3"/>
      <c r="I44" s="521"/>
      <c r="J44" s="35"/>
    </row>
    <row r="45" spans="1:11" ht="13.5" customHeight="1" x14ac:dyDescent="0.25">
      <c r="A45" s="550"/>
      <c r="F45" s="10" t="s">
        <v>448</v>
      </c>
      <c r="G45" s="35" t="s">
        <v>931</v>
      </c>
      <c r="H45" s="35"/>
      <c r="I45" s="742">
        <f>SUM(I41:I44)</f>
        <v>0</v>
      </c>
      <c r="J45" s="35"/>
    </row>
    <row r="46" spans="1:11" ht="13.5" customHeight="1" x14ac:dyDescent="0.25">
      <c r="A46" s="570" t="s">
        <v>215</v>
      </c>
      <c r="B46" s="572" t="s">
        <v>6671</v>
      </c>
      <c r="C46" s="573"/>
      <c r="D46" s="520"/>
      <c r="F46" s="10" t="s">
        <v>449</v>
      </c>
      <c r="G46" s="1" t="s">
        <v>3</v>
      </c>
      <c r="H46" s="1"/>
      <c r="I46" s="582"/>
      <c r="J46" s="35"/>
    </row>
    <row r="47" spans="1:11" ht="23.25" customHeight="1" x14ac:dyDescent="0.25">
      <c r="A47" s="570" t="s">
        <v>216</v>
      </c>
      <c r="B47" s="572" t="s">
        <v>1067</v>
      </c>
      <c r="C47" s="573"/>
      <c r="D47" s="548">
        <f>'FAA Form 127'!L60</f>
        <v>0</v>
      </c>
      <c r="F47" s="10"/>
      <c r="G47" s="35"/>
      <c r="H47" s="743" t="s">
        <v>6735</v>
      </c>
      <c r="I47" s="744"/>
    </row>
    <row r="48" spans="1:11" ht="27" customHeight="1" x14ac:dyDescent="0.25">
      <c r="A48" s="550"/>
      <c r="C48" s="551"/>
      <c r="D48" s="552"/>
      <c r="E48" s="552"/>
      <c r="F48" s="552"/>
      <c r="G48" s="552"/>
      <c r="H48" s="552"/>
      <c r="I48" s="552"/>
    </row>
    <row r="49" spans="1:9" ht="21" customHeight="1" x14ac:dyDescent="0.25">
      <c r="A49" s="550"/>
      <c r="C49" s="551"/>
      <c r="D49" s="552"/>
      <c r="E49" s="552"/>
      <c r="F49" s="552"/>
      <c r="G49" s="552"/>
      <c r="H49" s="552"/>
      <c r="I49" s="552"/>
    </row>
    <row r="50" spans="1:9" ht="18" customHeight="1" x14ac:dyDescent="0.25">
      <c r="A50" s="550"/>
      <c r="C50" s="551"/>
      <c r="D50" s="567"/>
      <c r="E50" s="567"/>
      <c r="F50" s="567"/>
      <c r="G50" s="567"/>
      <c r="H50" s="567"/>
      <c r="I50" s="567"/>
    </row>
    <row r="51" spans="1:9" ht="18" customHeight="1" x14ac:dyDescent="0.25">
      <c r="A51" s="550"/>
      <c r="B51" s="497" t="s">
        <v>395</v>
      </c>
      <c r="C51" s="501"/>
      <c r="D51" s="567"/>
      <c r="E51" s="567"/>
      <c r="F51" s="567"/>
      <c r="G51" s="567"/>
      <c r="H51" s="567"/>
      <c r="I51" s="567"/>
    </row>
    <row r="52" spans="1:9" ht="17.25" customHeight="1" x14ac:dyDescent="0.25">
      <c r="A52" s="37" t="str">
        <f>A9</f>
        <v>S1</v>
      </c>
      <c r="B52" s="551" t="s">
        <v>360</v>
      </c>
      <c r="C52" s="501"/>
      <c r="D52" s="567"/>
      <c r="E52" s="567"/>
      <c r="F52" s="567"/>
      <c r="G52" s="567"/>
      <c r="H52" s="567"/>
      <c r="I52" s="567"/>
    </row>
    <row r="53" spans="1:9" ht="17.25" customHeight="1" x14ac:dyDescent="0.25">
      <c r="A53" s="37" t="str">
        <f>A10</f>
        <v>S2</v>
      </c>
      <c r="B53" s="551" t="s">
        <v>361</v>
      </c>
      <c r="C53" s="501"/>
      <c r="D53" s="567"/>
      <c r="E53" s="567"/>
      <c r="F53" s="567"/>
      <c r="G53" s="567"/>
      <c r="H53" s="567"/>
      <c r="I53" s="567"/>
    </row>
    <row r="54" spans="1:9" ht="17.25" customHeight="1" x14ac:dyDescent="0.25">
      <c r="A54" s="37" t="str">
        <f>A12</f>
        <v>S3</v>
      </c>
      <c r="B54" s="501" t="s">
        <v>1039</v>
      </c>
      <c r="C54" s="501"/>
      <c r="D54" s="567"/>
      <c r="E54" s="567"/>
      <c r="F54" s="567"/>
      <c r="G54" s="567"/>
      <c r="H54" s="567"/>
      <c r="I54" s="567"/>
    </row>
    <row r="55" spans="1:9" ht="17.25" customHeight="1" x14ac:dyDescent="0.25">
      <c r="A55" s="37" t="str">
        <f>A13</f>
        <v>S4</v>
      </c>
      <c r="B55" s="501" t="s">
        <v>429</v>
      </c>
      <c r="C55" s="501"/>
      <c r="D55" s="567"/>
      <c r="E55" s="567"/>
      <c r="F55" s="567"/>
      <c r="G55" s="567"/>
      <c r="H55" s="567"/>
      <c r="I55" s="567"/>
    </row>
    <row r="56" spans="1:9" ht="17.25" customHeight="1" x14ac:dyDescent="0.25">
      <c r="A56" s="51" t="s">
        <v>952</v>
      </c>
      <c r="B56" s="501" t="s">
        <v>1047</v>
      </c>
      <c r="C56" s="501"/>
      <c r="D56" s="567"/>
      <c r="E56" s="567"/>
      <c r="F56" s="567"/>
      <c r="G56" s="567"/>
      <c r="H56" s="567"/>
      <c r="I56" s="567"/>
    </row>
    <row r="57" spans="1:9" ht="17.25" customHeight="1" x14ac:dyDescent="0.25">
      <c r="A57" s="23" t="str">
        <f t="shared" ref="A57:A62" si="0">A15</f>
        <v>T1</v>
      </c>
      <c r="B57" s="501" t="s">
        <v>63</v>
      </c>
      <c r="C57" s="501"/>
      <c r="D57" s="567"/>
      <c r="E57" s="567"/>
      <c r="F57" s="567"/>
      <c r="G57" s="567"/>
      <c r="H57" s="567"/>
      <c r="I57" s="567"/>
    </row>
    <row r="58" spans="1:9" ht="12.75" customHeight="1" x14ac:dyDescent="0.25">
      <c r="A58" s="23" t="str">
        <f t="shared" si="0"/>
        <v>T2</v>
      </c>
      <c r="B58" s="501" t="s">
        <v>64</v>
      </c>
      <c r="C58" s="501"/>
      <c r="D58" s="567"/>
      <c r="E58" s="567"/>
      <c r="F58" s="567"/>
      <c r="G58" s="567"/>
      <c r="H58" s="567"/>
      <c r="I58" s="567"/>
    </row>
    <row r="59" spans="1:9" ht="32.25" customHeight="1" x14ac:dyDescent="0.25">
      <c r="A59" s="23" t="str">
        <f t="shared" si="0"/>
        <v>T3</v>
      </c>
      <c r="B59" s="501" t="s">
        <v>65</v>
      </c>
      <c r="C59" s="501"/>
      <c r="D59" s="501"/>
      <c r="E59" s="567"/>
      <c r="F59" s="567"/>
      <c r="G59" s="567"/>
      <c r="H59" s="567"/>
      <c r="I59" s="567"/>
    </row>
    <row r="60" spans="1:9" x14ac:dyDescent="0.25">
      <c r="A60" s="23" t="str">
        <f t="shared" si="0"/>
        <v>T4</v>
      </c>
      <c r="B60" s="501" t="s">
        <v>1044</v>
      </c>
      <c r="C60" s="501"/>
      <c r="D60" s="501"/>
      <c r="E60" s="567"/>
      <c r="F60" s="567"/>
      <c r="G60" s="567"/>
      <c r="H60" s="567"/>
      <c r="I60" s="567"/>
    </row>
    <row r="61" spans="1:9" x14ac:dyDescent="0.25">
      <c r="A61" s="23" t="str">
        <f t="shared" si="0"/>
        <v>T5</v>
      </c>
      <c r="B61" s="501" t="s">
        <v>456</v>
      </c>
      <c r="C61" s="501"/>
      <c r="D61" s="567"/>
      <c r="E61" s="567"/>
      <c r="F61" s="567"/>
      <c r="G61" s="567"/>
      <c r="H61" s="567"/>
      <c r="I61" s="567"/>
    </row>
    <row r="62" spans="1:9" x14ac:dyDescent="0.25">
      <c r="A62" s="23" t="str">
        <f t="shared" si="0"/>
        <v>T6</v>
      </c>
      <c r="B62" s="501" t="s">
        <v>690</v>
      </c>
      <c r="C62" s="501"/>
      <c r="D62" s="567"/>
      <c r="E62" s="567"/>
      <c r="F62" s="567"/>
      <c r="G62" s="567"/>
      <c r="H62" s="567"/>
      <c r="I62" s="567"/>
    </row>
    <row r="63" spans="1:9" ht="30" customHeight="1" x14ac:dyDescent="0.25">
      <c r="A63" s="6" t="str">
        <f>A22</f>
        <v>T7</v>
      </c>
      <c r="B63" s="553" t="s">
        <v>7236</v>
      </c>
      <c r="C63" s="501"/>
      <c r="D63" s="567"/>
      <c r="E63" s="567"/>
      <c r="F63" s="567"/>
      <c r="G63" s="567"/>
      <c r="H63" s="567"/>
      <c r="I63" s="567"/>
    </row>
    <row r="64" spans="1:9" ht="16.5" customHeight="1" x14ac:dyDescent="0.25">
      <c r="A64" s="6" t="str">
        <f>A23</f>
        <v>T8</v>
      </c>
      <c r="B64" s="553" t="s">
        <v>7237</v>
      </c>
      <c r="C64" s="501"/>
      <c r="D64" s="567"/>
      <c r="E64" s="501"/>
      <c r="F64" s="501"/>
      <c r="G64" s="501"/>
      <c r="H64" s="501"/>
      <c r="I64" s="501"/>
    </row>
    <row r="65" spans="1:9" ht="16.5" customHeight="1" x14ac:dyDescent="0.25">
      <c r="A65" s="6" t="str">
        <f>A24</f>
        <v>T9</v>
      </c>
      <c r="B65" s="553" t="s">
        <v>7238</v>
      </c>
      <c r="C65" s="501"/>
      <c r="D65" s="567"/>
      <c r="E65" s="501"/>
      <c r="F65" s="501"/>
      <c r="G65" s="501"/>
      <c r="H65" s="501"/>
      <c r="I65" s="501"/>
    </row>
    <row r="66" spans="1:9" ht="19.5" customHeight="1" x14ac:dyDescent="0.25">
      <c r="A66" s="23"/>
      <c r="B66" s="501"/>
      <c r="C66" s="501"/>
      <c r="D66" s="567"/>
      <c r="E66" s="567"/>
      <c r="F66" s="567"/>
      <c r="G66" s="567"/>
      <c r="H66" s="567"/>
      <c r="I66" s="567"/>
    </row>
    <row r="67" spans="1:9" ht="18" customHeight="1" x14ac:dyDescent="0.25">
      <c r="A67" s="51" t="s">
        <v>730</v>
      </c>
      <c r="B67" s="501" t="s">
        <v>92</v>
      </c>
      <c r="C67" s="501"/>
      <c r="D67" s="567"/>
      <c r="E67" s="567"/>
      <c r="F67" s="567"/>
      <c r="G67" s="567"/>
      <c r="H67" s="567"/>
      <c r="I67" s="567"/>
    </row>
    <row r="68" spans="1:9" ht="18" customHeight="1" x14ac:dyDescent="0.25">
      <c r="A68" s="23" t="str">
        <f>A27</f>
        <v>U1</v>
      </c>
      <c r="B68" s="501" t="s">
        <v>525</v>
      </c>
      <c r="C68" s="501"/>
      <c r="D68" s="567"/>
      <c r="E68" s="567"/>
      <c r="F68" s="567"/>
      <c r="G68" s="567"/>
      <c r="H68" s="567"/>
      <c r="I68" s="567"/>
    </row>
    <row r="69" spans="1:9" ht="18" customHeight="1" x14ac:dyDescent="0.25">
      <c r="A69" s="23" t="str">
        <f>A28</f>
        <v>U2</v>
      </c>
      <c r="B69" s="501" t="s">
        <v>6879</v>
      </c>
      <c r="C69" s="501"/>
      <c r="D69" s="567"/>
      <c r="E69" s="567"/>
      <c r="F69" s="567"/>
      <c r="G69" s="567"/>
      <c r="H69" s="567"/>
      <c r="I69" s="567"/>
    </row>
    <row r="70" spans="1:9" ht="45.75" customHeight="1" x14ac:dyDescent="0.25">
      <c r="A70" s="23" t="str">
        <f>A32</f>
        <v>U3</v>
      </c>
      <c r="B70" s="501" t="s">
        <v>6878</v>
      </c>
      <c r="C70" s="501"/>
      <c r="D70" s="567"/>
      <c r="E70" s="567"/>
      <c r="F70" s="567"/>
      <c r="G70" s="567"/>
      <c r="H70" s="567"/>
      <c r="I70" s="567"/>
    </row>
    <row r="71" spans="1:9" ht="15.75" customHeight="1" x14ac:dyDescent="0.25">
      <c r="A71" s="23" t="str">
        <f>A33</f>
        <v>U4</v>
      </c>
      <c r="B71" s="501" t="s">
        <v>93</v>
      </c>
      <c r="C71" s="501"/>
      <c r="D71" s="567"/>
      <c r="E71" s="567"/>
      <c r="F71" s="567"/>
      <c r="G71" s="567"/>
      <c r="H71" s="567"/>
      <c r="I71" s="567"/>
    </row>
    <row r="72" spans="1:9" ht="15.75" customHeight="1" x14ac:dyDescent="0.25">
      <c r="A72" s="23" t="str">
        <f>A35</f>
        <v>U5</v>
      </c>
      <c r="B72" s="553" t="s">
        <v>289</v>
      </c>
      <c r="C72" s="501"/>
      <c r="D72" s="567"/>
      <c r="E72" s="567"/>
      <c r="F72" s="567"/>
      <c r="G72" s="567"/>
      <c r="H72" s="567"/>
      <c r="I72" s="567"/>
    </row>
    <row r="73" spans="1:9" ht="15.75" customHeight="1" x14ac:dyDescent="0.25">
      <c r="A73" s="23"/>
      <c r="B73" s="553"/>
      <c r="C73" s="501"/>
      <c r="D73" s="567"/>
      <c r="E73" s="567"/>
      <c r="F73" s="567"/>
      <c r="G73" s="567"/>
      <c r="H73" s="567"/>
      <c r="I73" s="567"/>
    </row>
    <row r="74" spans="1:9" ht="19.5" customHeight="1" x14ac:dyDescent="0.25">
      <c r="A74" s="51" t="s">
        <v>731</v>
      </c>
      <c r="B74" s="501" t="s">
        <v>526</v>
      </c>
      <c r="C74" s="501"/>
      <c r="D74" s="567"/>
      <c r="E74" s="567"/>
      <c r="F74" s="567"/>
      <c r="G74" s="567"/>
      <c r="H74" s="567"/>
      <c r="I74" s="567"/>
    </row>
    <row r="75" spans="1:9" ht="19.5" customHeight="1" x14ac:dyDescent="0.25">
      <c r="A75" s="23" t="str">
        <f>F10</f>
        <v>V1</v>
      </c>
      <c r="B75" s="501" t="s">
        <v>780</v>
      </c>
      <c r="C75" s="554"/>
      <c r="D75" s="567"/>
      <c r="E75" s="497"/>
      <c r="F75" s="497"/>
      <c r="G75" s="497"/>
      <c r="H75" s="497"/>
      <c r="I75" s="497"/>
    </row>
    <row r="76" spans="1:9" ht="46.5" customHeight="1" x14ac:dyDescent="0.25">
      <c r="A76" s="23" t="str">
        <f>F11</f>
        <v>V2</v>
      </c>
      <c r="B76" s="501" t="s">
        <v>781</v>
      </c>
      <c r="C76" s="497"/>
      <c r="D76" s="567"/>
      <c r="E76" s="567"/>
      <c r="F76" s="567"/>
      <c r="G76" s="567"/>
      <c r="H76" s="567"/>
      <c r="I76" s="567"/>
    </row>
    <row r="77" spans="1:9" ht="16.5" customHeight="1" x14ac:dyDescent="0.25">
      <c r="A77" s="23" t="str">
        <f>F12</f>
        <v>V3</v>
      </c>
      <c r="B77" s="501" t="s">
        <v>515</v>
      </c>
      <c r="C77" s="501"/>
      <c r="D77" s="567"/>
      <c r="E77" s="567"/>
      <c r="F77" s="567"/>
      <c r="G77" s="567"/>
      <c r="H77" s="567"/>
      <c r="I77" s="567"/>
    </row>
    <row r="78" spans="1:9" ht="15.75" customHeight="1" x14ac:dyDescent="0.25">
      <c r="A78" s="23"/>
      <c r="B78" s="501"/>
      <c r="C78" s="501"/>
      <c r="D78" s="567"/>
      <c r="E78" s="567"/>
      <c r="F78" s="567"/>
      <c r="G78" s="567"/>
      <c r="H78" s="567"/>
      <c r="I78" s="567"/>
    </row>
    <row r="79" spans="1:9" ht="15.75" customHeight="1" x14ac:dyDescent="0.25">
      <c r="A79" s="6"/>
      <c r="B79" s="497" t="s">
        <v>6736</v>
      </c>
      <c r="C79" s="501"/>
      <c r="D79" s="567"/>
      <c r="E79" s="567"/>
      <c r="F79" s="567"/>
      <c r="G79" s="567"/>
      <c r="H79" s="567"/>
      <c r="I79" s="567"/>
    </row>
    <row r="80" spans="1:9" ht="15.75" customHeight="1" x14ac:dyDescent="0.25">
      <c r="A80" s="51" t="s">
        <v>729</v>
      </c>
      <c r="B80" s="501" t="s">
        <v>724</v>
      </c>
      <c r="C80" s="501"/>
      <c r="D80" s="567"/>
      <c r="E80" s="567"/>
      <c r="F80" s="567"/>
      <c r="G80" s="567"/>
      <c r="H80" s="567"/>
      <c r="I80" s="567"/>
    </row>
    <row r="81" spans="1:9" ht="15.75" customHeight="1" x14ac:dyDescent="0.25">
      <c r="A81" s="23" t="str">
        <f>F15</f>
        <v>W1</v>
      </c>
      <c r="B81" s="501" t="s">
        <v>7465</v>
      </c>
      <c r="C81" s="501"/>
      <c r="D81" s="567"/>
      <c r="E81" s="567"/>
      <c r="F81" s="567"/>
      <c r="G81" s="567"/>
      <c r="H81" s="567"/>
      <c r="I81" s="567"/>
    </row>
    <row r="82" spans="1:9" ht="15.75" customHeight="1" x14ac:dyDescent="0.25">
      <c r="A82" s="23" t="str">
        <f>F16</f>
        <v>W2</v>
      </c>
      <c r="B82" s="501" t="s">
        <v>7466</v>
      </c>
      <c r="C82" s="501"/>
      <c r="D82" s="567"/>
      <c r="E82" s="567"/>
      <c r="F82" s="567"/>
      <c r="G82" s="567"/>
      <c r="H82" s="567"/>
      <c r="I82" s="567"/>
    </row>
    <row r="83" spans="1:9" ht="15.75" customHeight="1" x14ac:dyDescent="0.25">
      <c r="A83" s="23" t="s">
        <v>571</v>
      </c>
      <c r="B83" s="501" t="s">
        <v>572</v>
      </c>
      <c r="C83" s="501"/>
      <c r="D83" s="567"/>
      <c r="E83" s="567"/>
      <c r="F83" s="567"/>
      <c r="G83" s="567"/>
      <c r="H83" s="567"/>
      <c r="I83" s="567"/>
    </row>
    <row r="84" spans="1:9" ht="15.75" customHeight="1" x14ac:dyDescent="0.25">
      <c r="A84" s="23" t="str">
        <f>F18</f>
        <v>W3</v>
      </c>
      <c r="B84" s="501" t="s">
        <v>728</v>
      </c>
      <c r="C84" s="501"/>
      <c r="D84" s="567"/>
      <c r="E84" s="567"/>
      <c r="F84" s="567"/>
      <c r="G84" s="567"/>
      <c r="H84" s="567"/>
      <c r="I84" s="567"/>
    </row>
    <row r="85" spans="1:9" ht="15.75" customHeight="1" x14ac:dyDescent="0.25">
      <c r="A85" s="37" t="s">
        <v>1052</v>
      </c>
      <c r="B85" s="501" t="s">
        <v>6854</v>
      </c>
      <c r="C85" s="501"/>
      <c r="D85" s="567"/>
      <c r="E85" s="567"/>
      <c r="F85" s="567"/>
      <c r="G85" s="567"/>
      <c r="H85" s="567"/>
      <c r="I85" s="567"/>
    </row>
    <row r="86" spans="1:9" ht="37.5" customHeight="1" x14ac:dyDescent="0.25">
      <c r="A86" s="37" t="s">
        <v>1053</v>
      </c>
      <c r="B86" s="501" t="s">
        <v>6855</v>
      </c>
      <c r="C86" s="501"/>
      <c r="D86" s="567"/>
      <c r="E86" s="567"/>
      <c r="F86" s="567"/>
      <c r="G86" s="567"/>
      <c r="H86" s="567"/>
      <c r="I86" s="567"/>
    </row>
    <row r="87" spans="1:9" ht="15.75" customHeight="1" x14ac:dyDescent="0.25">
      <c r="A87" s="37" t="s">
        <v>1068</v>
      </c>
      <c r="B87" s="501" t="s">
        <v>1073</v>
      </c>
      <c r="C87" s="501"/>
      <c r="D87" s="567"/>
      <c r="E87" s="567"/>
      <c r="F87" s="567"/>
      <c r="G87" s="567"/>
      <c r="H87" s="567"/>
      <c r="I87" s="567"/>
    </row>
    <row r="88" spans="1:9" ht="15.75" customHeight="1" x14ac:dyDescent="0.25">
      <c r="A88" s="555" t="s">
        <v>6852</v>
      </c>
      <c r="B88" s="501" t="s">
        <v>6856</v>
      </c>
      <c r="C88" s="501"/>
      <c r="D88" s="567"/>
      <c r="E88" s="567"/>
      <c r="F88" s="567"/>
      <c r="G88" s="567"/>
      <c r="H88" s="567"/>
      <c r="I88" s="567"/>
    </row>
    <row r="89" spans="1:9" ht="15.75" customHeight="1" x14ac:dyDescent="0.25">
      <c r="A89" s="23"/>
      <c r="B89" s="501"/>
      <c r="C89" s="501"/>
      <c r="D89" s="567"/>
      <c r="E89" s="567"/>
      <c r="F89" s="567"/>
      <c r="G89" s="567"/>
      <c r="H89" s="567"/>
      <c r="I89" s="567"/>
    </row>
    <row r="90" spans="1:9" ht="15.75" customHeight="1" x14ac:dyDescent="0.25">
      <c r="A90" s="51" t="s">
        <v>396</v>
      </c>
      <c r="B90" s="501" t="s">
        <v>2438</v>
      </c>
      <c r="C90" s="501"/>
      <c r="D90" s="567"/>
      <c r="E90" s="567"/>
      <c r="F90" s="567"/>
      <c r="G90" s="567"/>
      <c r="H90" s="567"/>
      <c r="I90" s="567"/>
    </row>
    <row r="91" spans="1:9" ht="15.75" customHeight="1" x14ac:dyDescent="0.25">
      <c r="A91" s="23" t="s">
        <v>316</v>
      </c>
      <c r="B91" s="501" t="s">
        <v>721</v>
      </c>
      <c r="C91" s="501"/>
      <c r="D91" s="567"/>
      <c r="E91" s="567"/>
      <c r="F91" s="567"/>
      <c r="G91" s="567"/>
      <c r="H91" s="567"/>
      <c r="I91" s="567"/>
    </row>
    <row r="92" spans="1:9" ht="15.75" customHeight="1" x14ac:dyDescent="0.25">
      <c r="A92" s="23" t="s">
        <v>317</v>
      </c>
      <c r="B92" s="501" t="s">
        <v>57</v>
      </c>
      <c r="C92" s="501"/>
      <c r="D92" s="567"/>
      <c r="E92" s="567"/>
      <c r="F92" s="567"/>
      <c r="G92" s="567"/>
      <c r="H92" s="567"/>
      <c r="I92" s="567"/>
    </row>
    <row r="93" spans="1:9" ht="28.5" customHeight="1" x14ac:dyDescent="0.25">
      <c r="A93" s="23" t="s">
        <v>318</v>
      </c>
      <c r="B93" s="501" t="s">
        <v>58</v>
      </c>
      <c r="C93" s="501"/>
      <c r="D93" s="567"/>
      <c r="E93" s="567"/>
      <c r="F93" s="567"/>
      <c r="G93" s="567"/>
      <c r="H93" s="567"/>
      <c r="I93" s="567"/>
    </row>
    <row r="94" spans="1:9" ht="12.75" customHeight="1" x14ac:dyDescent="0.25">
      <c r="A94" s="23" t="s">
        <v>319</v>
      </c>
      <c r="B94" s="501" t="s">
        <v>527</v>
      </c>
      <c r="C94" s="501"/>
      <c r="D94" s="567"/>
      <c r="E94" s="567"/>
      <c r="F94" s="567"/>
      <c r="G94" s="567"/>
      <c r="H94" s="567"/>
      <c r="I94" s="567"/>
    </row>
    <row r="95" spans="1:9" ht="12.75" customHeight="1" x14ac:dyDescent="0.25">
      <c r="A95" s="23"/>
      <c r="B95" s="501"/>
      <c r="C95" s="501"/>
      <c r="D95" s="567"/>
      <c r="E95" s="567"/>
      <c r="F95" s="567"/>
      <c r="G95" s="567"/>
      <c r="H95" s="567"/>
      <c r="I95" s="567"/>
    </row>
    <row r="96" spans="1:9" x14ac:dyDescent="0.25">
      <c r="A96" s="556" t="s">
        <v>476</v>
      </c>
      <c r="B96" s="501"/>
      <c r="C96" s="501"/>
      <c r="D96" s="567"/>
      <c r="E96" s="567"/>
      <c r="F96" s="567"/>
      <c r="G96" s="567"/>
      <c r="H96" s="567"/>
      <c r="I96" s="567"/>
    </row>
    <row r="97" spans="1:9" x14ac:dyDescent="0.25">
      <c r="A97" s="37" t="s">
        <v>722</v>
      </c>
      <c r="B97" s="501" t="s">
        <v>11</v>
      </c>
      <c r="C97" s="501"/>
      <c r="D97" s="567"/>
      <c r="E97" s="567"/>
      <c r="F97" s="567"/>
      <c r="G97" s="567"/>
      <c r="H97" s="567"/>
      <c r="I97" s="567"/>
    </row>
    <row r="98" spans="1:9" x14ac:dyDescent="0.25">
      <c r="A98" s="23" t="str">
        <f>F33</f>
        <v>Y1</v>
      </c>
      <c r="B98" s="501" t="s">
        <v>59</v>
      </c>
      <c r="C98" s="501"/>
      <c r="D98" s="567"/>
      <c r="E98" s="567"/>
      <c r="F98" s="567"/>
      <c r="G98" s="567"/>
      <c r="H98" s="567"/>
      <c r="I98" s="567"/>
    </row>
    <row r="99" spans="1:9" x14ac:dyDescent="0.25">
      <c r="A99" s="23" t="str">
        <f>F34</f>
        <v>Y2</v>
      </c>
      <c r="B99" s="501" t="s">
        <v>60</v>
      </c>
      <c r="C99" s="501"/>
      <c r="D99" s="567"/>
      <c r="E99" s="567"/>
      <c r="F99" s="567"/>
      <c r="G99" s="567"/>
      <c r="H99" s="567"/>
      <c r="I99" s="567"/>
    </row>
    <row r="100" spans="1:9" x14ac:dyDescent="0.25">
      <c r="A100" s="23" t="s">
        <v>286</v>
      </c>
      <c r="B100" s="553" t="s">
        <v>7448</v>
      </c>
      <c r="C100" s="501"/>
      <c r="D100" s="567"/>
      <c r="E100" s="567"/>
      <c r="F100" s="567"/>
      <c r="G100" s="567"/>
      <c r="H100" s="567"/>
      <c r="I100" s="567"/>
    </row>
    <row r="101" spans="1:9" x14ac:dyDescent="0.25">
      <c r="A101" s="23"/>
      <c r="B101" s="5" t="s">
        <v>10</v>
      </c>
      <c r="C101" s="501"/>
      <c r="D101" s="567"/>
      <c r="E101" s="567"/>
      <c r="F101" s="567"/>
      <c r="G101" s="567"/>
      <c r="H101" s="567"/>
      <c r="I101" s="567"/>
    </row>
    <row r="102" spans="1:9" x14ac:dyDescent="0.25">
      <c r="A102" s="23"/>
      <c r="B102" s="553"/>
      <c r="C102" s="501"/>
      <c r="D102" s="567"/>
      <c r="E102" s="567"/>
      <c r="F102" s="567"/>
      <c r="G102" s="567"/>
      <c r="H102" s="567"/>
      <c r="I102" s="567"/>
    </row>
    <row r="103" spans="1:9" x14ac:dyDescent="0.25">
      <c r="A103" s="23" t="s">
        <v>213</v>
      </c>
      <c r="B103" s="557" t="s">
        <v>921</v>
      </c>
      <c r="C103" s="501"/>
      <c r="D103" s="567"/>
      <c r="E103" s="567"/>
      <c r="F103" s="567"/>
      <c r="G103" s="567"/>
      <c r="H103" s="567"/>
      <c r="I103" s="567"/>
    </row>
    <row r="104" spans="1:9" ht="12.75" customHeight="1" x14ac:dyDescent="0.25">
      <c r="A104" s="23" t="s">
        <v>214</v>
      </c>
      <c r="B104" s="553" t="s">
        <v>922</v>
      </c>
      <c r="C104" s="501"/>
      <c r="D104" s="567"/>
      <c r="E104" s="567"/>
      <c r="F104" s="567"/>
      <c r="G104" s="567"/>
      <c r="H104" s="567"/>
      <c r="I104" s="567"/>
    </row>
    <row r="105" spans="1:9" ht="19.5" customHeight="1" x14ac:dyDescent="0.25">
      <c r="A105" s="23" t="s">
        <v>215</v>
      </c>
      <c r="B105" s="553" t="s">
        <v>6672</v>
      </c>
      <c r="C105" s="501"/>
      <c r="D105" s="567"/>
      <c r="E105" s="567"/>
      <c r="F105" s="567"/>
      <c r="G105" s="567"/>
      <c r="H105" s="567"/>
      <c r="I105" s="567"/>
    </row>
    <row r="106" spans="1:9" ht="19.5" customHeight="1" x14ac:dyDescent="0.25">
      <c r="A106" s="23" t="s">
        <v>216</v>
      </c>
      <c r="B106" s="557" t="s">
        <v>475</v>
      </c>
      <c r="C106" s="501"/>
      <c r="D106" s="567"/>
      <c r="E106" s="567"/>
      <c r="F106" s="567"/>
      <c r="G106" s="567"/>
      <c r="H106" s="567"/>
      <c r="I106" s="567"/>
    </row>
    <row r="107" spans="1:9" ht="19.5" customHeight="1" x14ac:dyDescent="0.25">
      <c r="A107" s="23"/>
      <c r="B107" s="557"/>
      <c r="C107" s="501"/>
      <c r="D107" s="556"/>
      <c r="E107" s="567"/>
      <c r="F107" s="567"/>
      <c r="G107" s="567"/>
      <c r="H107" s="567"/>
      <c r="I107" s="567"/>
    </row>
    <row r="108" spans="1:9" ht="19.5" customHeight="1" x14ac:dyDescent="0.25">
      <c r="A108" s="51" t="s">
        <v>538</v>
      </c>
      <c r="B108" s="501" t="s">
        <v>7460</v>
      </c>
      <c r="C108" s="501"/>
      <c r="D108" s="567"/>
      <c r="E108" s="567"/>
      <c r="F108" s="567"/>
      <c r="G108" s="567"/>
      <c r="H108" s="567"/>
      <c r="I108" s="567"/>
    </row>
    <row r="109" spans="1:9" ht="15" customHeight="1" x14ac:dyDescent="0.25">
      <c r="A109" s="23" t="str">
        <f t="shared" ref="A109:A115" si="1">F39</f>
        <v>Z1</v>
      </c>
      <c r="B109" s="501" t="s">
        <v>938</v>
      </c>
      <c r="C109" s="501"/>
      <c r="D109" s="567"/>
      <c r="E109" s="567"/>
      <c r="F109" s="567"/>
      <c r="G109" s="567"/>
      <c r="H109" s="567"/>
      <c r="I109" s="567"/>
    </row>
    <row r="110" spans="1:9" ht="15.75" customHeight="1" x14ac:dyDescent="0.25">
      <c r="A110" s="23" t="str">
        <f t="shared" si="1"/>
        <v>Z2</v>
      </c>
      <c r="B110" s="501" t="s">
        <v>528</v>
      </c>
      <c r="C110" s="501"/>
      <c r="D110" s="556"/>
      <c r="E110" s="567"/>
      <c r="F110" s="567"/>
      <c r="G110" s="567"/>
      <c r="H110" s="567"/>
      <c r="I110" s="567"/>
    </row>
    <row r="111" spans="1:9" ht="12" customHeight="1" x14ac:dyDescent="0.25">
      <c r="A111" s="23" t="str">
        <f t="shared" si="1"/>
        <v>Z3</v>
      </c>
      <c r="B111" s="501" t="s">
        <v>181</v>
      </c>
      <c r="C111" s="501"/>
      <c r="D111" s="556"/>
      <c r="E111" s="567"/>
      <c r="F111" s="567"/>
      <c r="G111" s="567"/>
      <c r="H111" s="567"/>
      <c r="I111" s="567"/>
    </row>
    <row r="112" spans="1:9" ht="12" customHeight="1" x14ac:dyDescent="0.25">
      <c r="A112" s="23" t="str">
        <f t="shared" si="1"/>
        <v>Z4</v>
      </c>
      <c r="B112" s="501" t="s">
        <v>182</v>
      </c>
      <c r="C112" s="501"/>
      <c r="D112" s="556"/>
      <c r="E112" s="567"/>
      <c r="F112" s="567"/>
      <c r="G112" s="567"/>
      <c r="H112" s="567"/>
      <c r="I112" s="567"/>
    </row>
    <row r="113" spans="1:9" ht="12" customHeight="1" x14ac:dyDescent="0.25">
      <c r="A113" s="23" t="str">
        <f t="shared" si="1"/>
        <v>Z5</v>
      </c>
      <c r="B113" s="501" t="s">
        <v>276</v>
      </c>
      <c r="C113" s="501"/>
      <c r="D113" s="556"/>
      <c r="E113" s="567"/>
      <c r="F113" s="567"/>
      <c r="G113" s="567"/>
      <c r="H113" s="567"/>
      <c r="I113" s="567"/>
    </row>
    <row r="114" spans="1:9" ht="15.75" customHeight="1" x14ac:dyDescent="0.25">
      <c r="A114" s="23" t="str">
        <f t="shared" si="1"/>
        <v>Z6</v>
      </c>
      <c r="B114" s="501" t="s">
        <v>279</v>
      </c>
      <c r="C114" s="501"/>
      <c r="D114" s="556"/>
      <c r="E114" s="558"/>
      <c r="F114" s="558"/>
      <c r="G114" s="558"/>
      <c r="H114" s="558"/>
      <c r="I114" s="558"/>
    </row>
    <row r="115" spans="1:9" ht="28.5" customHeight="1" x14ac:dyDescent="0.25">
      <c r="A115" s="23" t="str">
        <f t="shared" si="1"/>
        <v>Z7</v>
      </c>
      <c r="B115" s="501" t="s">
        <v>278</v>
      </c>
      <c r="C115" s="558"/>
      <c r="D115" s="556"/>
      <c r="E115" s="567"/>
      <c r="F115" s="567"/>
      <c r="G115" s="567"/>
      <c r="H115" s="567"/>
      <c r="I115" s="567"/>
    </row>
    <row r="116" spans="1:9" ht="31.5" customHeight="1" x14ac:dyDescent="0.25">
      <c r="A116" s="23" t="s">
        <v>449</v>
      </c>
      <c r="B116" s="501" t="s">
        <v>290</v>
      </c>
      <c r="C116" s="501"/>
      <c r="D116" s="556"/>
      <c r="E116" s="567"/>
      <c r="F116" s="567"/>
      <c r="G116" s="567"/>
      <c r="H116" s="567"/>
      <c r="I116" s="567"/>
    </row>
    <row r="117" spans="1:9" x14ac:dyDescent="0.25">
      <c r="A117" s="23"/>
      <c r="B117" s="501"/>
      <c r="C117" s="501"/>
      <c r="D117" s="556"/>
      <c r="E117" s="558"/>
      <c r="F117" s="558"/>
      <c r="G117" s="558"/>
      <c r="H117" s="558"/>
      <c r="I117" s="558"/>
    </row>
    <row r="118" spans="1:9" x14ac:dyDescent="0.25">
      <c r="A118" s="51" t="s">
        <v>723</v>
      </c>
      <c r="B118" s="501" t="s">
        <v>7467</v>
      </c>
      <c r="C118" s="558"/>
      <c r="D118" s="4"/>
      <c r="E118" s="558"/>
      <c r="F118" s="558"/>
      <c r="G118" s="558"/>
      <c r="H118" s="558"/>
      <c r="I118" s="558"/>
    </row>
    <row r="119" spans="1:9" x14ac:dyDescent="0.25">
      <c r="A119" s="37" t="str">
        <f>A38</f>
        <v>ZZ1</v>
      </c>
      <c r="B119" s="501" t="s">
        <v>6701</v>
      </c>
      <c r="C119" s="558"/>
      <c r="D119" s="4"/>
      <c r="E119" s="558"/>
      <c r="F119" s="558"/>
      <c r="G119" s="558"/>
      <c r="H119" s="558"/>
      <c r="I119" s="558"/>
    </row>
    <row r="120" spans="1:9" x14ac:dyDescent="0.25">
      <c r="A120" s="37" t="str">
        <f>A39</f>
        <v>ZZ2</v>
      </c>
      <c r="B120" s="501" t="s">
        <v>6876</v>
      </c>
      <c r="C120" s="558"/>
      <c r="D120" s="31"/>
      <c r="E120" s="558"/>
      <c r="F120" s="498"/>
      <c r="G120" s="498"/>
      <c r="H120" s="498"/>
      <c r="I120" s="498"/>
    </row>
    <row r="121" spans="1:9" x14ac:dyDescent="0.25">
      <c r="A121" s="6" t="str">
        <f>A40</f>
        <v>ZZ3</v>
      </c>
      <c r="B121" s="501" t="s">
        <v>6877</v>
      </c>
      <c r="C121" s="558"/>
      <c r="D121" s="31"/>
      <c r="E121" s="498"/>
      <c r="F121" s="498"/>
      <c r="G121" s="498"/>
      <c r="H121" s="498"/>
      <c r="I121" s="498"/>
    </row>
    <row r="122" spans="1:9" x14ac:dyDescent="0.25">
      <c r="A122" s="6"/>
      <c r="B122" s="558"/>
      <c r="C122" s="558"/>
      <c r="D122" s="31"/>
      <c r="E122" s="498"/>
      <c r="F122" s="498"/>
      <c r="G122" s="498"/>
      <c r="H122" s="498"/>
      <c r="I122" s="498"/>
    </row>
    <row r="123" spans="1:9" x14ac:dyDescent="0.25">
      <c r="A123" s="6"/>
      <c r="B123" s="558"/>
      <c r="C123" s="558"/>
      <c r="D123" s="31"/>
      <c r="E123" s="498"/>
      <c r="F123" s="498"/>
      <c r="G123" s="498"/>
      <c r="H123" s="498"/>
      <c r="I123" s="498"/>
    </row>
    <row r="124" spans="1:9" x14ac:dyDescent="0.25">
      <c r="A124" s="6"/>
      <c r="B124" s="558"/>
      <c r="C124" s="558"/>
      <c r="D124" s="31"/>
      <c r="E124" s="498"/>
      <c r="F124" s="498"/>
      <c r="G124" s="498"/>
      <c r="H124" s="498"/>
      <c r="I124" s="498"/>
    </row>
    <row r="125" spans="1:9" x14ac:dyDescent="0.25">
      <c r="A125" s="6"/>
      <c r="B125" s="558"/>
      <c r="C125" s="498"/>
      <c r="D125" s="31"/>
      <c r="E125" s="498"/>
      <c r="F125" s="498"/>
      <c r="G125" s="498"/>
      <c r="H125" s="498"/>
      <c r="I125" s="498"/>
    </row>
    <row r="126" spans="1:9" x14ac:dyDescent="0.25">
      <c r="A126" s="6"/>
      <c r="B126" s="558"/>
      <c r="C126" s="498"/>
      <c r="D126" s="31"/>
      <c r="E126" s="498"/>
      <c r="F126" s="498"/>
      <c r="G126" s="498"/>
      <c r="H126" s="498"/>
      <c r="I126" s="498"/>
    </row>
    <row r="127" spans="1:9" x14ac:dyDescent="0.25">
      <c r="A127" s="6"/>
      <c r="B127" s="558"/>
      <c r="C127" s="498"/>
      <c r="D127" s="31"/>
      <c r="E127" s="498"/>
      <c r="F127" s="498"/>
      <c r="G127" s="498"/>
      <c r="H127" s="498"/>
      <c r="I127" s="498"/>
    </row>
    <row r="128" spans="1:9" x14ac:dyDescent="0.25">
      <c r="A128" s="6"/>
      <c r="B128" s="498"/>
      <c r="C128" s="498"/>
      <c r="D128" s="31"/>
      <c r="E128" s="498"/>
      <c r="F128" s="498"/>
      <c r="G128" s="498"/>
      <c r="H128" s="498"/>
      <c r="I128" s="498"/>
    </row>
    <row r="129" spans="1:9" x14ac:dyDescent="0.25">
      <c r="A129" s="6"/>
      <c r="B129" s="498"/>
      <c r="C129" s="498"/>
      <c r="D129" s="31"/>
      <c r="E129" s="498"/>
      <c r="F129" s="498"/>
      <c r="G129" s="498"/>
      <c r="H129" s="498"/>
      <c r="I129" s="498"/>
    </row>
    <row r="130" spans="1:9" x14ac:dyDescent="0.25">
      <c r="A130" s="6"/>
      <c r="B130" s="498"/>
      <c r="C130" s="498"/>
      <c r="D130" s="31"/>
      <c r="E130" s="498"/>
      <c r="F130" s="498"/>
      <c r="G130" s="498"/>
      <c r="H130" s="498"/>
      <c r="I130" s="498"/>
    </row>
    <row r="131" spans="1:9" x14ac:dyDescent="0.25">
      <c r="A131" s="6"/>
      <c r="B131" s="498"/>
      <c r="C131" s="498"/>
      <c r="D131" s="31"/>
      <c r="E131" s="498"/>
      <c r="F131" s="498"/>
      <c r="G131" s="498"/>
      <c r="H131" s="498"/>
      <c r="I131" s="498"/>
    </row>
    <row r="132" spans="1:9" x14ac:dyDescent="0.25">
      <c r="A132" s="6"/>
      <c r="B132" s="498"/>
      <c r="C132" s="498"/>
      <c r="D132" s="31"/>
      <c r="E132" s="498"/>
      <c r="F132" s="498"/>
      <c r="G132" s="498"/>
      <c r="H132" s="498"/>
      <c r="I132" s="498"/>
    </row>
    <row r="133" spans="1:9" x14ac:dyDescent="0.25">
      <c r="A133" s="6"/>
      <c r="B133" s="498"/>
      <c r="C133" s="498"/>
      <c r="D133" s="31"/>
      <c r="E133" s="498"/>
      <c r="F133" s="498"/>
      <c r="G133" s="498"/>
      <c r="H133" s="498"/>
      <c r="I133" s="498"/>
    </row>
    <row r="134" spans="1:9" x14ac:dyDescent="0.25">
      <c r="A134" s="6"/>
      <c r="B134" s="498"/>
      <c r="C134" s="498"/>
      <c r="D134" s="31"/>
      <c r="E134" s="498"/>
      <c r="F134" s="498"/>
      <c r="G134" s="498"/>
      <c r="H134" s="498"/>
      <c r="I134" s="498"/>
    </row>
    <row r="135" spans="1:9" x14ac:dyDescent="0.25">
      <c r="A135" s="6"/>
      <c r="B135" s="498"/>
      <c r="C135" s="498"/>
      <c r="D135" s="31"/>
      <c r="E135" s="498"/>
      <c r="F135" s="498"/>
      <c r="G135" s="498"/>
      <c r="H135" s="498"/>
      <c r="I135" s="498"/>
    </row>
    <row r="136" spans="1:9" x14ac:dyDescent="0.25">
      <c r="A136" s="6"/>
      <c r="B136" s="498"/>
      <c r="C136" s="498"/>
      <c r="D136" s="31"/>
      <c r="E136" s="498"/>
      <c r="F136" s="498"/>
      <c r="G136" s="498"/>
      <c r="H136" s="498"/>
      <c r="I136" s="498"/>
    </row>
    <row r="137" spans="1:9" x14ac:dyDescent="0.25">
      <c r="A137" s="6"/>
      <c r="B137" s="498"/>
      <c r="C137" s="498"/>
      <c r="D137" s="31"/>
      <c r="E137" s="498"/>
      <c r="F137" s="498"/>
      <c r="G137" s="498"/>
      <c r="H137" s="498"/>
      <c r="I137" s="498"/>
    </row>
    <row r="138" spans="1:9" x14ac:dyDescent="0.25">
      <c r="A138" s="6"/>
      <c r="B138" s="498"/>
      <c r="C138" s="498"/>
      <c r="D138" s="31"/>
      <c r="E138" s="498"/>
      <c r="F138" s="498"/>
      <c r="G138" s="498"/>
      <c r="H138" s="498"/>
      <c r="I138" s="498"/>
    </row>
    <row r="139" spans="1:9" x14ac:dyDescent="0.25">
      <c r="A139" s="6"/>
      <c r="B139" s="498"/>
      <c r="C139" s="498"/>
      <c r="D139" s="31"/>
      <c r="E139" s="498"/>
      <c r="F139" s="498"/>
      <c r="G139" s="498"/>
      <c r="H139" s="498"/>
      <c r="I139" s="498"/>
    </row>
    <row r="140" spans="1:9" x14ac:dyDescent="0.25">
      <c r="A140" s="6"/>
      <c r="B140" s="498"/>
      <c r="C140" s="498"/>
      <c r="D140" s="31"/>
      <c r="E140" s="498"/>
      <c r="F140" s="498"/>
      <c r="G140" s="498"/>
      <c r="H140" s="498"/>
      <c r="I140" s="498"/>
    </row>
    <row r="141" spans="1:9" x14ac:dyDescent="0.25">
      <c r="A141" s="6"/>
      <c r="B141" s="498"/>
      <c r="C141" s="498"/>
      <c r="D141" s="31"/>
      <c r="E141" s="498"/>
      <c r="F141" s="498"/>
      <c r="G141" s="498"/>
      <c r="H141" s="498"/>
      <c r="I141" s="498"/>
    </row>
    <row r="142" spans="1:9" x14ac:dyDescent="0.25">
      <c r="A142" s="6"/>
      <c r="B142" s="498"/>
      <c r="C142" s="498"/>
      <c r="D142" s="31"/>
      <c r="E142" s="498"/>
      <c r="F142" s="498"/>
      <c r="G142" s="498"/>
      <c r="H142" s="498"/>
      <c r="I142" s="498"/>
    </row>
    <row r="143" spans="1:9" x14ac:dyDescent="0.25">
      <c r="A143" s="6"/>
      <c r="B143" s="498"/>
      <c r="C143" s="498"/>
      <c r="D143" s="31"/>
      <c r="E143" s="498"/>
      <c r="F143" s="498"/>
      <c r="G143" s="498"/>
      <c r="H143" s="498"/>
      <c r="I143" s="498"/>
    </row>
    <row r="144" spans="1:9" x14ac:dyDescent="0.25">
      <c r="A144" s="6"/>
      <c r="B144" s="498"/>
      <c r="C144" s="498"/>
      <c r="D144" s="31"/>
      <c r="E144" s="498"/>
      <c r="F144" s="498"/>
      <c r="G144" s="498"/>
      <c r="H144" s="498"/>
      <c r="I144" s="498"/>
    </row>
    <row r="145" spans="1:9" x14ac:dyDescent="0.25">
      <c r="A145" s="6"/>
      <c r="B145" s="498"/>
      <c r="C145" s="498"/>
      <c r="D145" s="31"/>
      <c r="E145" s="498"/>
      <c r="F145" s="498"/>
      <c r="G145" s="498"/>
      <c r="H145" s="498"/>
      <c r="I145" s="498"/>
    </row>
    <row r="146" spans="1:9" x14ac:dyDescent="0.25">
      <c r="A146" s="6"/>
      <c r="B146" s="498"/>
      <c r="C146" s="498"/>
      <c r="D146" s="31"/>
      <c r="E146" s="498"/>
      <c r="F146" s="498"/>
      <c r="G146" s="498"/>
      <c r="H146" s="498"/>
      <c r="I146" s="498"/>
    </row>
    <row r="147" spans="1:9" x14ac:dyDescent="0.25">
      <c r="A147" s="6"/>
      <c r="B147" s="498"/>
      <c r="C147" s="498"/>
      <c r="D147" s="31"/>
      <c r="E147" s="498"/>
      <c r="F147" s="498"/>
      <c r="G147" s="498"/>
      <c r="H147" s="498"/>
      <c r="I147" s="498"/>
    </row>
    <row r="148" spans="1:9" x14ac:dyDescent="0.25">
      <c r="A148" s="6"/>
      <c r="B148" s="498"/>
      <c r="C148" s="498"/>
      <c r="D148" s="31"/>
      <c r="E148" s="498"/>
      <c r="F148" s="498"/>
      <c r="G148" s="498"/>
      <c r="H148" s="498"/>
      <c r="I148" s="498"/>
    </row>
    <row r="149" spans="1:9" x14ac:dyDescent="0.25">
      <c r="A149" s="6"/>
      <c r="B149" s="498"/>
      <c r="C149" s="498"/>
      <c r="D149" s="31"/>
      <c r="E149" s="498"/>
      <c r="F149" s="498"/>
      <c r="G149" s="498"/>
      <c r="H149" s="498"/>
      <c r="I149" s="498"/>
    </row>
    <row r="150" spans="1:9" x14ac:dyDescent="0.25">
      <c r="A150" s="6"/>
      <c r="B150" s="498"/>
      <c r="C150" s="498"/>
      <c r="D150" s="31"/>
      <c r="E150" s="498"/>
      <c r="F150" s="498"/>
      <c r="G150" s="498"/>
      <c r="H150" s="498"/>
      <c r="I150" s="498"/>
    </row>
    <row r="151" spans="1:9" x14ac:dyDescent="0.25">
      <c r="A151" s="6"/>
      <c r="B151" s="498"/>
      <c r="C151" s="498"/>
      <c r="D151" s="31"/>
      <c r="E151" s="498"/>
      <c r="F151" s="498"/>
      <c r="G151" s="498"/>
      <c r="H151" s="498"/>
      <c r="I151" s="498"/>
    </row>
    <row r="152" spans="1:9" x14ac:dyDescent="0.25">
      <c r="A152" s="6"/>
      <c r="B152" s="498"/>
      <c r="C152" s="498"/>
      <c r="D152" s="31"/>
      <c r="E152" s="498"/>
      <c r="F152" s="498"/>
      <c r="G152" s="498"/>
      <c r="H152" s="498"/>
      <c r="I152" s="498"/>
    </row>
    <row r="153" spans="1:9" x14ac:dyDescent="0.25">
      <c r="A153" s="6"/>
      <c r="B153" s="498"/>
      <c r="C153" s="498"/>
      <c r="D153" s="31"/>
      <c r="E153" s="498"/>
      <c r="F153" s="498"/>
      <c r="G153" s="498"/>
      <c r="H153" s="498"/>
      <c r="I153" s="498"/>
    </row>
    <row r="154" spans="1:9" x14ac:dyDescent="0.25">
      <c r="A154" s="6"/>
      <c r="B154" s="498"/>
      <c r="C154" s="498"/>
      <c r="D154" s="31"/>
      <c r="E154" s="498"/>
      <c r="F154" s="498"/>
      <c r="G154" s="498"/>
      <c r="H154" s="498"/>
      <c r="I154" s="498"/>
    </row>
    <row r="155" spans="1:9" x14ac:dyDescent="0.25">
      <c r="A155" s="6"/>
      <c r="B155" s="498"/>
      <c r="C155" s="498"/>
      <c r="D155" s="31"/>
      <c r="E155" s="498"/>
      <c r="F155" s="498"/>
      <c r="G155" s="498"/>
      <c r="H155" s="498"/>
      <c r="I155" s="498"/>
    </row>
    <row r="156" spans="1:9" x14ac:dyDescent="0.25">
      <c r="A156" s="6"/>
      <c r="B156" s="498"/>
      <c r="C156" s="498"/>
      <c r="D156" s="31"/>
      <c r="E156" s="498"/>
      <c r="F156" s="498"/>
      <c r="G156" s="498"/>
      <c r="H156" s="498"/>
      <c r="I156" s="498"/>
    </row>
    <row r="157" spans="1:9" x14ac:dyDescent="0.25">
      <c r="A157" s="6"/>
      <c r="B157" s="498"/>
      <c r="C157" s="498"/>
      <c r="D157" s="31"/>
      <c r="E157" s="498"/>
      <c r="F157" s="498"/>
      <c r="G157" s="498"/>
      <c r="H157" s="498"/>
      <c r="I157" s="498"/>
    </row>
    <row r="158" spans="1:9" x14ac:dyDescent="0.25">
      <c r="A158" s="6"/>
      <c r="B158" s="498"/>
      <c r="C158" s="498"/>
      <c r="D158" s="31"/>
      <c r="E158" s="498"/>
      <c r="F158" s="498"/>
      <c r="G158" s="498"/>
      <c r="H158" s="498"/>
      <c r="I158" s="498"/>
    </row>
    <row r="159" spans="1:9" x14ac:dyDescent="0.25">
      <c r="A159" s="6"/>
      <c r="B159" s="498"/>
      <c r="C159" s="498"/>
      <c r="D159" s="31"/>
      <c r="E159" s="498"/>
      <c r="F159" s="498"/>
      <c r="G159" s="498"/>
      <c r="H159" s="498"/>
      <c r="I159" s="498"/>
    </row>
    <row r="160" spans="1:9" x14ac:dyDescent="0.25">
      <c r="A160" s="6"/>
      <c r="B160" s="498"/>
      <c r="C160" s="498"/>
      <c r="D160" s="31"/>
      <c r="E160" s="498"/>
      <c r="F160" s="498"/>
      <c r="G160" s="498"/>
      <c r="H160" s="498"/>
      <c r="I160" s="498"/>
    </row>
    <row r="161" spans="1:9" x14ac:dyDescent="0.25">
      <c r="A161" s="6"/>
      <c r="B161" s="498"/>
      <c r="C161" s="498"/>
      <c r="D161" s="31"/>
      <c r="E161" s="498"/>
      <c r="F161" s="498"/>
      <c r="G161" s="498"/>
      <c r="H161" s="498"/>
      <c r="I161" s="498"/>
    </row>
    <row r="162" spans="1:9" x14ac:dyDescent="0.25">
      <c r="A162" s="6"/>
      <c r="B162" s="498"/>
      <c r="C162" s="498"/>
      <c r="D162" s="31"/>
      <c r="E162" s="498"/>
      <c r="F162" s="498"/>
      <c r="G162" s="498"/>
      <c r="H162" s="498"/>
      <c r="I162" s="498"/>
    </row>
    <row r="163" spans="1:9" x14ac:dyDescent="0.25">
      <c r="A163" s="6"/>
      <c r="B163" s="498"/>
      <c r="C163" s="498"/>
      <c r="D163" s="31"/>
      <c r="E163" s="498"/>
      <c r="F163" s="498"/>
      <c r="G163" s="498"/>
      <c r="H163" s="498"/>
      <c r="I163" s="498"/>
    </row>
    <row r="164" spans="1:9" x14ac:dyDescent="0.25">
      <c r="A164" s="6"/>
      <c r="B164" s="498"/>
      <c r="C164" s="498"/>
      <c r="D164" s="31"/>
      <c r="E164" s="498"/>
      <c r="F164" s="498"/>
      <c r="G164" s="498"/>
      <c r="H164" s="498"/>
      <c r="I164" s="498"/>
    </row>
    <row r="165" spans="1:9" x14ac:dyDescent="0.25">
      <c r="A165" s="6"/>
      <c r="B165" s="498"/>
      <c r="C165" s="498"/>
      <c r="D165" s="31"/>
      <c r="E165" s="498"/>
      <c r="F165" s="498"/>
      <c r="G165" s="498"/>
      <c r="H165" s="498"/>
      <c r="I165" s="498"/>
    </row>
    <row r="166" spans="1:9" x14ac:dyDescent="0.25">
      <c r="A166" s="6"/>
      <c r="B166" s="498"/>
      <c r="C166" s="498"/>
      <c r="D166" s="31"/>
      <c r="E166" s="498"/>
      <c r="F166" s="498"/>
      <c r="G166" s="498"/>
      <c r="H166" s="498"/>
      <c r="I166" s="498"/>
    </row>
    <row r="167" spans="1:9" x14ac:dyDescent="0.25">
      <c r="A167" s="6"/>
      <c r="B167" s="498"/>
      <c r="C167" s="498"/>
      <c r="D167" s="31"/>
      <c r="E167" s="498"/>
      <c r="F167" s="498"/>
      <c r="G167" s="498"/>
      <c r="H167" s="498"/>
      <c r="I167" s="498"/>
    </row>
    <row r="168" spans="1:9" x14ac:dyDescent="0.25">
      <c r="A168" s="6"/>
      <c r="B168" s="498"/>
      <c r="C168" s="498"/>
      <c r="D168" s="31"/>
      <c r="E168" s="498"/>
      <c r="F168" s="498"/>
      <c r="G168" s="498"/>
      <c r="H168" s="498"/>
      <c r="I168" s="498"/>
    </row>
    <row r="169" spans="1:9" x14ac:dyDescent="0.25">
      <c r="A169" s="6"/>
      <c r="B169" s="498"/>
      <c r="C169" s="498"/>
      <c r="D169" s="31"/>
      <c r="E169" s="498"/>
      <c r="F169" s="498"/>
      <c r="G169" s="498"/>
      <c r="H169" s="498"/>
      <c r="I169" s="498"/>
    </row>
    <row r="170" spans="1:9" x14ac:dyDescent="0.25">
      <c r="A170" s="6"/>
      <c r="B170" s="498"/>
      <c r="C170" s="498"/>
      <c r="D170" s="31"/>
      <c r="E170" s="498"/>
      <c r="F170" s="498"/>
      <c r="G170" s="498"/>
      <c r="H170" s="498"/>
      <c r="I170" s="498"/>
    </row>
    <row r="171" spans="1:9" x14ac:dyDescent="0.25">
      <c r="A171" s="6"/>
      <c r="B171" s="498"/>
      <c r="C171" s="498"/>
      <c r="D171" s="31"/>
      <c r="E171" s="498"/>
      <c r="F171" s="498"/>
      <c r="G171" s="498"/>
      <c r="H171" s="498"/>
      <c r="I171" s="498"/>
    </row>
    <row r="172" spans="1:9" x14ac:dyDescent="0.25">
      <c r="A172" s="6"/>
      <c r="B172" s="498"/>
      <c r="C172" s="498"/>
      <c r="D172" s="31"/>
      <c r="E172" s="498"/>
      <c r="F172" s="498"/>
      <c r="G172" s="498"/>
      <c r="H172" s="498"/>
      <c r="I172" s="498"/>
    </row>
    <row r="173" spans="1:9" x14ac:dyDescent="0.25">
      <c r="A173" s="6"/>
      <c r="B173" s="498"/>
      <c r="C173" s="498"/>
      <c r="D173" s="31"/>
      <c r="E173" s="498"/>
      <c r="F173" s="498"/>
      <c r="G173" s="498"/>
      <c r="H173" s="498"/>
      <c r="I173" s="498"/>
    </row>
    <row r="174" spans="1:9" x14ac:dyDescent="0.25">
      <c r="A174" s="6"/>
      <c r="B174" s="498"/>
      <c r="C174" s="498"/>
      <c r="D174" s="31"/>
      <c r="E174" s="498"/>
      <c r="F174" s="498"/>
      <c r="G174" s="498"/>
      <c r="H174" s="498"/>
      <c r="I174" s="498"/>
    </row>
    <row r="175" spans="1:9" x14ac:dyDescent="0.25">
      <c r="A175" s="6"/>
      <c r="B175" s="498"/>
      <c r="C175" s="498"/>
      <c r="D175" s="31"/>
      <c r="E175" s="498"/>
      <c r="F175" s="498"/>
      <c r="G175" s="498"/>
      <c r="H175" s="498"/>
      <c r="I175" s="498"/>
    </row>
    <row r="176" spans="1:9" x14ac:dyDescent="0.25">
      <c r="A176" s="6"/>
      <c r="B176" s="498"/>
      <c r="C176" s="498"/>
      <c r="D176" s="31"/>
      <c r="E176" s="498"/>
      <c r="F176" s="498"/>
      <c r="G176" s="498"/>
      <c r="H176" s="498"/>
      <c r="I176" s="498"/>
    </row>
    <row r="177" spans="1:9" x14ac:dyDescent="0.25">
      <c r="A177" s="6"/>
      <c r="B177" s="498"/>
      <c r="C177" s="498"/>
      <c r="D177" s="31"/>
      <c r="E177" s="498"/>
      <c r="F177" s="498"/>
      <c r="G177" s="498"/>
      <c r="H177" s="498"/>
      <c r="I177" s="498"/>
    </row>
    <row r="178" spans="1:9" x14ac:dyDescent="0.25">
      <c r="A178" s="6"/>
      <c r="B178" s="498"/>
      <c r="C178" s="498"/>
      <c r="D178" s="31"/>
      <c r="E178" s="498"/>
      <c r="F178" s="498"/>
      <c r="G178" s="498"/>
      <c r="H178" s="498"/>
      <c r="I178" s="498"/>
    </row>
    <row r="179" spans="1:9" x14ac:dyDescent="0.25">
      <c r="A179" s="6"/>
      <c r="B179" s="498"/>
      <c r="C179" s="498"/>
      <c r="D179" s="31"/>
      <c r="E179" s="498"/>
      <c r="F179" s="498"/>
      <c r="G179" s="498"/>
      <c r="H179" s="498"/>
      <c r="I179" s="498"/>
    </row>
    <row r="180" spans="1:9" x14ac:dyDescent="0.25">
      <c r="A180" s="6"/>
      <c r="B180" s="498"/>
      <c r="C180" s="498"/>
      <c r="D180" s="31"/>
      <c r="E180" s="498"/>
      <c r="F180" s="498"/>
      <c r="G180" s="498"/>
      <c r="H180" s="498"/>
      <c r="I180" s="498"/>
    </row>
    <row r="181" spans="1:9" x14ac:dyDescent="0.25">
      <c r="A181" s="6"/>
      <c r="B181" s="498"/>
      <c r="C181" s="498"/>
      <c r="D181" s="31"/>
      <c r="E181" s="498"/>
      <c r="F181" s="498"/>
      <c r="G181" s="498"/>
      <c r="H181" s="498"/>
      <c r="I181" s="498"/>
    </row>
    <row r="182" spans="1:9" x14ac:dyDescent="0.25">
      <c r="A182" s="6"/>
      <c r="B182" s="498"/>
      <c r="C182" s="498"/>
      <c r="D182" s="31"/>
      <c r="E182" s="498"/>
      <c r="F182" s="498"/>
      <c r="G182" s="498"/>
      <c r="H182" s="498"/>
      <c r="I182" s="498"/>
    </row>
    <row r="183" spans="1:9" x14ac:dyDescent="0.25">
      <c r="A183" s="6"/>
      <c r="B183" s="498"/>
      <c r="C183" s="498"/>
      <c r="D183" s="31"/>
      <c r="E183" s="498"/>
      <c r="F183" s="498"/>
      <c r="G183" s="498"/>
      <c r="H183" s="498"/>
      <c r="I183" s="498"/>
    </row>
    <row r="184" spans="1:9" x14ac:dyDescent="0.25">
      <c r="A184" s="6"/>
      <c r="B184" s="498"/>
      <c r="C184" s="498"/>
      <c r="D184" s="31"/>
      <c r="E184" s="498"/>
      <c r="F184" s="498"/>
      <c r="G184" s="498"/>
      <c r="H184" s="498"/>
      <c r="I184" s="498"/>
    </row>
    <row r="185" spans="1:9" x14ac:dyDescent="0.25">
      <c r="A185" s="6"/>
      <c r="B185" s="498"/>
      <c r="C185" s="498"/>
      <c r="D185" s="31"/>
      <c r="E185" s="498"/>
      <c r="F185" s="498"/>
      <c r="G185" s="498"/>
      <c r="H185" s="498"/>
      <c r="I185" s="498"/>
    </row>
    <row r="186" spans="1:9" x14ac:dyDescent="0.25">
      <c r="A186" s="6"/>
      <c r="B186" s="498"/>
      <c r="C186" s="498"/>
      <c r="D186" s="31"/>
      <c r="E186" s="498"/>
      <c r="F186" s="498"/>
      <c r="G186" s="498"/>
      <c r="H186" s="498"/>
      <c r="I186" s="498"/>
    </row>
    <row r="187" spans="1:9" x14ac:dyDescent="0.25">
      <c r="A187" s="6"/>
      <c r="B187" s="498"/>
      <c r="C187" s="498"/>
      <c r="D187" s="31"/>
      <c r="E187" s="498"/>
      <c r="F187" s="498"/>
      <c r="G187" s="498"/>
      <c r="H187" s="498"/>
      <c r="I187" s="498"/>
    </row>
    <row r="188" spans="1:9" x14ac:dyDescent="0.25">
      <c r="A188" s="6"/>
      <c r="B188" s="498"/>
      <c r="C188" s="498"/>
      <c r="D188" s="31"/>
      <c r="E188" s="498"/>
      <c r="F188" s="498"/>
      <c r="G188" s="498"/>
      <c r="H188" s="498"/>
      <c r="I188" s="498"/>
    </row>
    <row r="189" spans="1:9" x14ac:dyDescent="0.25">
      <c r="A189" s="6"/>
      <c r="B189" s="498"/>
      <c r="C189" s="498"/>
      <c r="D189" s="31"/>
      <c r="E189" s="498"/>
      <c r="F189" s="498"/>
      <c r="G189" s="498"/>
      <c r="H189" s="498"/>
      <c r="I189" s="498"/>
    </row>
    <row r="190" spans="1:9" x14ac:dyDescent="0.25">
      <c r="A190" s="6"/>
      <c r="B190" s="498"/>
      <c r="C190" s="498"/>
      <c r="D190" s="31"/>
      <c r="E190" s="498"/>
      <c r="F190" s="498"/>
      <c r="G190" s="498"/>
      <c r="H190" s="498"/>
      <c r="I190" s="498"/>
    </row>
    <row r="191" spans="1:9" x14ac:dyDescent="0.25">
      <c r="A191" s="6"/>
      <c r="B191" s="498"/>
      <c r="C191" s="498"/>
      <c r="D191" s="31"/>
      <c r="E191" s="498"/>
      <c r="F191" s="498"/>
      <c r="G191" s="498"/>
      <c r="H191" s="498"/>
      <c r="I191" s="498"/>
    </row>
    <row r="192" spans="1:9" x14ac:dyDescent="0.25">
      <c r="A192" s="6"/>
      <c r="B192" s="498"/>
      <c r="C192" s="498"/>
      <c r="D192" s="31"/>
      <c r="E192" s="498"/>
      <c r="F192" s="498"/>
      <c r="G192" s="498"/>
      <c r="H192" s="498"/>
      <c r="I192" s="498"/>
    </row>
    <row r="193" spans="1:9" x14ac:dyDescent="0.25">
      <c r="A193" s="6"/>
      <c r="B193" s="498"/>
      <c r="C193" s="498"/>
      <c r="D193" s="31"/>
      <c r="E193" s="498"/>
      <c r="F193" s="498"/>
      <c r="G193" s="498"/>
      <c r="H193" s="498"/>
      <c r="I193" s="498"/>
    </row>
    <row r="194" spans="1:9" x14ac:dyDescent="0.25">
      <c r="A194" s="6"/>
      <c r="B194" s="498"/>
      <c r="C194" s="498"/>
      <c r="D194" s="31"/>
      <c r="E194" s="498"/>
      <c r="F194" s="498"/>
      <c r="G194" s="498"/>
      <c r="H194" s="498"/>
      <c r="I194" s="498"/>
    </row>
    <row r="195" spans="1:9" x14ac:dyDescent="0.25">
      <c r="A195" s="6"/>
      <c r="B195" s="498"/>
      <c r="C195" s="498"/>
      <c r="D195" s="31"/>
      <c r="E195" s="498"/>
      <c r="F195" s="498"/>
      <c r="G195" s="498"/>
      <c r="H195" s="498"/>
      <c r="I195" s="498"/>
    </row>
    <row r="196" spans="1:9" x14ac:dyDescent="0.25">
      <c r="A196" s="6"/>
      <c r="B196" s="498"/>
      <c r="C196" s="498"/>
      <c r="D196" s="31"/>
      <c r="E196" s="498"/>
      <c r="F196" s="498"/>
      <c r="G196" s="498"/>
      <c r="H196" s="498"/>
      <c r="I196" s="498"/>
    </row>
    <row r="197" spans="1:9" x14ac:dyDescent="0.25">
      <c r="A197" s="6"/>
      <c r="B197" s="498"/>
      <c r="C197" s="498"/>
      <c r="D197" s="31"/>
      <c r="E197" s="498"/>
      <c r="F197" s="498"/>
      <c r="G197" s="498"/>
      <c r="H197" s="498"/>
      <c r="I197" s="498"/>
    </row>
    <row r="198" spans="1:9" x14ac:dyDescent="0.25">
      <c r="A198" s="6"/>
      <c r="B198" s="498"/>
      <c r="C198" s="498"/>
      <c r="D198" s="31"/>
      <c r="E198" s="498"/>
      <c r="F198" s="498"/>
      <c r="G198" s="498"/>
      <c r="H198" s="498"/>
      <c r="I198" s="498"/>
    </row>
    <row r="199" spans="1:9" x14ac:dyDescent="0.25">
      <c r="A199" s="6"/>
      <c r="B199" s="498"/>
      <c r="C199" s="498"/>
      <c r="D199" s="31"/>
      <c r="E199" s="498"/>
      <c r="F199" s="498"/>
      <c r="G199" s="498"/>
      <c r="H199" s="498"/>
      <c r="I199" s="498"/>
    </row>
    <row r="200" spans="1:9" x14ac:dyDescent="0.25">
      <c r="A200" s="6"/>
      <c r="B200" s="498"/>
      <c r="C200" s="498"/>
      <c r="D200" s="31"/>
      <c r="E200" s="498"/>
      <c r="F200" s="498"/>
      <c r="G200" s="498"/>
      <c r="H200" s="498"/>
      <c r="I200" s="498"/>
    </row>
    <row r="201" spans="1:9" x14ac:dyDescent="0.25">
      <c r="A201" s="6"/>
      <c r="B201" s="498"/>
      <c r="C201" s="498"/>
      <c r="D201" s="31"/>
      <c r="E201" s="498"/>
      <c r="F201" s="498"/>
      <c r="G201" s="498"/>
      <c r="H201" s="498"/>
      <c r="I201" s="498"/>
    </row>
    <row r="202" spans="1:9" x14ac:dyDescent="0.25">
      <c r="A202" s="6"/>
      <c r="B202" s="498"/>
      <c r="C202" s="498"/>
      <c r="D202" s="31"/>
      <c r="E202" s="498"/>
      <c r="F202" s="498"/>
      <c r="G202" s="498"/>
      <c r="H202" s="498"/>
      <c r="I202" s="498"/>
    </row>
    <row r="203" spans="1:9" x14ac:dyDescent="0.25">
      <c r="A203" s="6"/>
      <c r="B203" s="498"/>
      <c r="C203" s="498"/>
      <c r="D203" s="31"/>
      <c r="E203" s="498"/>
      <c r="F203" s="498"/>
      <c r="G203" s="498"/>
      <c r="H203" s="498"/>
      <c r="I203" s="498"/>
    </row>
    <row r="204" spans="1:9" x14ac:dyDescent="0.25">
      <c r="A204" s="6"/>
      <c r="B204" s="498"/>
      <c r="C204" s="498"/>
      <c r="D204" s="31"/>
      <c r="E204" s="498"/>
      <c r="F204" s="498"/>
      <c r="G204" s="498"/>
      <c r="H204" s="498"/>
      <c r="I204" s="498"/>
    </row>
    <row r="205" spans="1:9" x14ac:dyDescent="0.25">
      <c r="A205" s="6"/>
      <c r="B205" s="498"/>
      <c r="C205" s="498"/>
      <c r="D205" s="31"/>
      <c r="E205" s="498"/>
      <c r="F205" s="498"/>
      <c r="G205" s="498"/>
      <c r="H205" s="498"/>
      <c r="I205" s="498"/>
    </row>
    <row r="206" spans="1:9" x14ac:dyDescent="0.25">
      <c r="A206" s="6"/>
      <c r="B206" s="498"/>
      <c r="C206" s="498"/>
      <c r="D206" s="31"/>
      <c r="E206" s="498"/>
      <c r="F206" s="498"/>
      <c r="G206" s="498"/>
      <c r="H206" s="498"/>
      <c r="I206" s="498"/>
    </row>
    <row r="207" spans="1:9" x14ac:dyDescent="0.25">
      <c r="A207" s="6"/>
      <c r="B207" s="498"/>
      <c r="C207" s="498"/>
      <c r="D207" s="31"/>
      <c r="E207" s="498"/>
      <c r="F207" s="498"/>
      <c r="G207" s="498"/>
      <c r="H207" s="498"/>
      <c r="I207" s="498"/>
    </row>
    <row r="208" spans="1:9" x14ac:dyDescent="0.25">
      <c r="A208" s="6"/>
      <c r="B208" s="498"/>
      <c r="C208" s="498"/>
      <c r="D208" s="31"/>
      <c r="E208" s="498"/>
      <c r="F208" s="498"/>
      <c r="G208" s="498"/>
      <c r="H208" s="498"/>
      <c r="I208" s="498"/>
    </row>
    <row r="209" spans="1:9" x14ac:dyDescent="0.25">
      <c r="A209" s="6"/>
      <c r="B209" s="498"/>
      <c r="C209" s="498"/>
      <c r="D209" s="31"/>
      <c r="E209" s="498"/>
      <c r="F209" s="498"/>
      <c r="G209" s="498"/>
      <c r="H209" s="498"/>
      <c r="I209" s="498"/>
    </row>
    <row r="210" spans="1:9" x14ac:dyDescent="0.25">
      <c r="A210" s="6"/>
      <c r="B210" s="498"/>
      <c r="C210" s="498"/>
      <c r="D210" s="31"/>
      <c r="E210" s="498"/>
      <c r="F210" s="498"/>
      <c r="G210" s="498"/>
      <c r="H210" s="498"/>
      <c r="I210" s="498"/>
    </row>
    <row r="211" spans="1:9" x14ac:dyDescent="0.25">
      <c r="A211" s="6"/>
      <c r="B211" s="498"/>
      <c r="C211" s="498"/>
      <c r="D211" s="31"/>
      <c r="E211" s="498"/>
      <c r="F211" s="498"/>
      <c r="G211" s="498"/>
      <c r="H211" s="498"/>
      <c r="I211" s="498"/>
    </row>
    <row r="212" spans="1:9" x14ac:dyDescent="0.25">
      <c r="A212" s="6"/>
      <c r="B212" s="498"/>
      <c r="C212" s="498"/>
      <c r="D212" s="31"/>
      <c r="E212" s="498"/>
      <c r="F212" s="498"/>
      <c r="G212" s="498"/>
      <c r="H212" s="498"/>
      <c r="I212" s="498"/>
    </row>
    <row r="213" spans="1:9" x14ac:dyDescent="0.25">
      <c r="A213" s="6"/>
      <c r="B213" s="498"/>
      <c r="C213" s="498"/>
      <c r="D213" s="31"/>
      <c r="E213" s="498"/>
      <c r="F213" s="498"/>
      <c r="G213" s="498"/>
      <c r="H213" s="498"/>
      <c r="I213" s="498"/>
    </row>
    <row r="214" spans="1:9" x14ac:dyDescent="0.25">
      <c r="A214" s="6"/>
      <c r="B214" s="498"/>
      <c r="C214" s="498"/>
      <c r="D214" s="31"/>
      <c r="E214" s="498"/>
      <c r="F214" s="498"/>
      <c r="G214" s="498"/>
      <c r="H214" s="498"/>
      <c r="I214" s="498"/>
    </row>
    <row r="215" spans="1:9" x14ac:dyDescent="0.25">
      <c r="A215" s="6"/>
      <c r="B215" s="498"/>
      <c r="C215" s="498"/>
      <c r="D215" s="31"/>
      <c r="E215" s="498"/>
      <c r="F215" s="498"/>
      <c r="G215" s="498"/>
      <c r="H215" s="498"/>
      <c r="I215" s="498"/>
    </row>
    <row r="216" spans="1:9" x14ac:dyDescent="0.25">
      <c r="A216" s="6"/>
      <c r="B216" s="498"/>
      <c r="C216" s="498"/>
      <c r="D216" s="31"/>
      <c r="E216" s="498"/>
      <c r="F216" s="498"/>
      <c r="G216" s="498"/>
      <c r="H216" s="498"/>
      <c r="I216" s="498"/>
    </row>
    <row r="217" spans="1:9" x14ac:dyDescent="0.25">
      <c r="A217" s="6"/>
      <c r="B217" s="498"/>
      <c r="C217" s="498"/>
      <c r="D217" s="31"/>
      <c r="E217" s="498"/>
      <c r="F217" s="498"/>
      <c r="G217" s="498"/>
      <c r="H217" s="498"/>
      <c r="I217" s="498"/>
    </row>
    <row r="218" spans="1:9" x14ac:dyDescent="0.25">
      <c r="A218" s="6"/>
      <c r="B218" s="498"/>
      <c r="C218" s="498"/>
      <c r="D218" s="31"/>
      <c r="E218" s="498"/>
      <c r="F218" s="498"/>
      <c r="G218" s="498"/>
      <c r="H218" s="498"/>
      <c r="I218" s="498"/>
    </row>
    <row r="219" spans="1:9" x14ac:dyDescent="0.25">
      <c r="A219" s="6"/>
      <c r="B219" s="498"/>
      <c r="C219" s="498"/>
      <c r="D219" s="31"/>
      <c r="E219" s="498"/>
      <c r="F219" s="498"/>
      <c r="G219" s="498"/>
      <c r="H219" s="498"/>
      <c r="I219" s="498"/>
    </row>
    <row r="220" spans="1:9" x14ac:dyDescent="0.25">
      <c r="A220" s="6"/>
      <c r="B220" s="498"/>
      <c r="C220" s="498"/>
      <c r="D220" s="31"/>
      <c r="E220" s="498"/>
      <c r="F220" s="498"/>
      <c r="G220" s="498"/>
      <c r="H220" s="498"/>
      <c r="I220" s="498"/>
    </row>
    <row r="221" spans="1:9" x14ac:dyDescent="0.25">
      <c r="A221" s="6"/>
      <c r="B221" s="498"/>
      <c r="C221" s="498"/>
      <c r="D221" s="31"/>
      <c r="E221" s="498"/>
      <c r="F221" s="498"/>
      <c r="G221" s="498"/>
      <c r="H221" s="498"/>
      <c r="I221" s="498"/>
    </row>
    <row r="222" spans="1:9" x14ac:dyDescent="0.25">
      <c r="A222" s="6"/>
      <c r="B222" s="498"/>
      <c r="C222" s="498"/>
      <c r="D222" s="31"/>
      <c r="E222" s="498"/>
      <c r="F222" s="498"/>
      <c r="G222" s="498"/>
      <c r="H222" s="498"/>
      <c r="I222" s="498"/>
    </row>
    <row r="223" spans="1:9" x14ac:dyDescent="0.25">
      <c r="A223" s="6"/>
      <c r="B223" s="498"/>
      <c r="C223" s="498"/>
      <c r="D223" s="31"/>
      <c r="E223" s="498"/>
      <c r="F223" s="498"/>
      <c r="G223" s="498"/>
      <c r="H223" s="498"/>
      <c r="I223" s="498"/>
    </row>
    <row r="224" spans="1:9" x14ac:dyDescent="0.25">
      <c r="A224" s="6"/>
      <c r="B224" s="498"/>
      <c r="C224" s="498"/>
      <c r="D224" s="31"/>
      <c r="E224" s="498"/>
      <c r="F224" s="498"/>
      <c r="G224" s="498"/>
      <c r="H224" s="498"/>
      <c r="I224" s="498"/>
    </row>
    <row r="225" spans="1:9" x14ac:dyDescent="0.25">
      <c r="A225" s="6"/>
      <c r="B225" s="498"/>
      <c r="C225" s="498"/>
      <c r="D225" s="31"/>
      <c r="E225" s="498"/>
      <c r="F225" s="498"/>
      <c r="G225" s="498"/>
      <c r="H225" s="498"/>
      <c r="I225" s="498"/>
    </row>
    <row r="226" spans="1:9" x14ac:dyDescent="0.25">
      <c r="A226" s="6"/>
      <c r="B226" s="498"/>
      <c r="C226" s="498"/>
      <c r="D226" s="31"/>
      <c r="E226" s="498"/>
      <c r="F226" s="498"/>
      <c r="G226" s="498"/>
      <c r="H226" s="498"/>
      <c r="I226" s="498"/>
    </row>
    <row r="227" spans="1:9" x14ac:dyDescent="0.25">
      <c r="A227" s="6"/>
      <c r="B227" s="498"/>
      <c r="C227" s="498"/>
      <c r="D227" s="31"/>
      <c r="E227" s="498"/>
      <c r="F227" s="498"/>
      <c r="G227" s="498"/>
      <c r="H227" s="498"/>
      <c r="I227" s="498"/>
    </row>
    <row r="228" spans="1:9" x14ac:dyDescent="0.25">
      <c r="A228" s="6"/>
      <c r="B228" s="498"/>
      <c r="C228" s="498"/>
      <c r="D228" s="31"/>
      <c r="E228" s="498"/>
      <c r="F228" s="498"/>
      <c r="G228" s="498"/>
      <c r="H228" s="498"/>
      <c r="I228" s="498"/>
    </row>
    <row r="229" spans="1:9" x14ac:dyDescent="0.25">
      <c r="A229" s="6"/>
      <c r="B229" s="498"/>
      <c r="C229" s="498"/>
      <c r="D229" s="31"/>
      <c r="E229" s="498"/>
      <c r="F229" s="498"/>
      <c r="G229" s="498"/>
      <c r="H229" s="498"/>
      <c r="I229" s="498"/>
    </row>
    <row r="230" spans="1:9" x14ac:dyDescent="0.25">
      <c r="A230" s="6"/>
      <c r="B230" s="498"/>
      <c r="C230" s="498"/>
      <c r="D230" s="31"/>
      <c r="E230" s="498"/>
      <c r="F230" s="498"/>
      <c r="G230" s="498"/>
      <c r="H230" s="498"/>
      <c r="I230" s="498"/>
    </row>
    <row r="231" spans="1:9" x14ac:dyDescent="0.25">
      <c r="A231" s="6"/>
      <c r="B231" s="498"/>
      <c r="C231" s="498"/>
      <c r="D231" s="31"/>
      <c r="E231" s="498"/>
      <c r="F231" s="498"/>
      <c r="G231" s="498"/>
      <c r="H231" s="498"/>
      <c r="I231" s="498"/>
    </row>
    <row r="232" spans="1:9" x14ac:dyDescent="0.25">
      <c r="A232" s="6"/>
      <c r="B232" s="498"/>
      <c r="C232" s="498"/>
      <c r="D232" s="31"/>
      <c r="E232" s="498"/>
      <c r="F232" s="498"/>
      <c r="G232" s="498"/>
      <c r="H232" s="498"/>
      <c r="I232" s="498"/>
    </row>
    <row r="233" spans="1:9" x14ac:dyDescent="0.25">
      <c r="A233" s="6"/>
      <c r="B233" s="498"/>
      <c r="C233" s="498"/>
      <c r="D233" s="31"/>
      <c r="E233" s="498"/>
      <c r="F233" s="498"/>
      <c r="G233" s="498"/>
      <c r="H233" s="498"/>
      <c r="I233" s="498"/>
    </row>
    <row r="234" spans="1:9" x14ac:dyDescent="0.25">
      <c r="A234" s="6"/>
      <c r="B234" s="498"/>
      <c r="C234" s="498"/>
      <c r="D234" s="31"/>
      <c r="E234" s="498"/>
      <c r="F234" s="498"/>
      <c r="G234" s="498"/>
      <c r="H234" s="498"/>
      <c r="I234" s="498"/>
    </row>
    <row r="235" spans="1:9" x14ac:dyDescent="0.25">
      <c r="A235" s="6"/>
      <c r="B235" s="498"/>
      <c r="C235" s="498"/>
      <c r="D235" s="31"/>
      <c r="E235" s="498"/>
      <c r="F235" s="498"/>
      <c r="G235" s="498"/>
      <c r="H235" s="498"/>
      <c r="I235" s="498"/>
    </row>
    <row r="236" spans="1:9" x14ac:dyDescent="0.25">
      <c r="A236" s="6"/>
      <c r="B236" s="498"/>
      <c r="C236" s="498"/>
      <c r="D236" s="31"/>
      <c r="E236" s="498"/>
      <c r="F236" s="498"/>
      <c r="G236" s="498"/>
      <c r="H236" s="498"/>
      <c r="I236" s="498"/>
    </row>
    <row r="237" spans="1:9" x14ac:dyDescent="0.25">
      <c r="A237" s="6"/>
      <c r="B237" s="498"/>
      <c r="C237" s="498"/>
      <c r="D237" s="31"/>
      <c r="E237" s="498"/>
      <c r="F237" s="498"/>
      <c r="G237" s="498"/>
      <c r="H237" s="498"/>
      <c r="I237" s="498"/>
    </row>
    <row r="238" spans="1:9" x14ac:dyDescent="0.25">
      <c r="A238" s="6"/>
      <c r="B238" s="498"/>
      <c r="C238" s="498"/>
      <c r="D238" s="31"/>
      <c r="E238" s="498"/>
      <c r="F238" s="498"/>
      <c r="G238" s="498"/>
      <c r="H238" s="498"/>
      <c r="I238" s="498"/>
    </row>
    <row r="239" spans="1:9" x14ac:dyDescent="0.25">
      <c r="A239" s="6"/>
      <c r="B239" s="498"/>
      <c r="C239" s="498"/>
      <c r="D239" s="31"/>
      <c r="E239" s="498"/>
      <c r="F239" s="498"/>
      <c r="G239" s="498"/>
      <c r="H239" s="498"/>
      <c r="I239" s="498"/>
    </row>
    <row r="240" spans="1:9" x14ac:dyDescent="0.25">
      <c r="A240" s="6"/>
      <c r="B240" s="498"/>
      <c r="C240" s="498"/>
      <c r="D240" s="31"/>
      <c r="E240" s="498"/>
      <c r="F240" s="498"/>
      <c r="G240" s="498"/>
      <c r="H240" s="498"/>
      <c r="I240" s="498"/>
    </row>
    <row r="241" spans="1:9" x14ac:dyDescent="0.25">
      <c r="A241" s="6"/>
      <c r="B241" s="498"/>
      <c r="C241" s="498"/>
      <c r="D241" s="31"/>
      <c r="E241" s="498"/>
      <c r="F241" s="498"/>
      <c r="G241" s="498"/>
      <c r="H241" s="498"/>
      <c r="I241" s="498"/>
    </row>
    <row r="242" spans="1:9" x14ac:dyDescent="0.25">
      <c r="A242" s="6"/>
      <c r="B242" s="498"/>
      <c r="C242" s="498"/>
      <c r="D242" s="31"/>
      <c r="E242" s="498"/>
      <c r="F242" s="498"/>
      <c r="G242" s="498"/>
      <c r="H242" s="498"/>
      <c r="I242" s="498"/>
    </row>
    <row r="243" spans="1:9" x14ac:dyDescent="0.25">
      <c r="A243" s="6"/>
      <c r="B243" s="498"/>
      <c r="C243" s="498"/>
      <c r="D243" s="31"/>
      <c r="E243" s="498"/>
      <c r="F243" s="498"/>
      <c r="G243" s="498"/>
      <c r="H243" s="498"/>
      <c r="I243" s="498"/>
    </row>
    <row r="244" spans="1:9" x14ac:dyDescent="0.25">
      <c r="A244" s="6"/>
      <c r="B244" s="498"/>
      <c r="C244" s="498"/>
      <c r="D244" s="31"/>
      <c r="E244" s="498"/>
      <c r="F244" s="498"/>
      <c r="G244" s="498"/>
      <c r="H244" s="498"/>
      <c r="I244" s="498"/>
    </row>
    <row r="245" spans="1:9" x14ac:dyDescent="0.25">
      <c r="A245" s="6"/>
      <c r="B245" s="498"/>
      <c r="C245" s="498"/>
      <c r="D245" s="31"/>
      <c r="E245" s="498"/>
      <c r="F245" s="498"/>
      <c r="G245" s="498"/>
      <c r="H245" s="498"/>
      <c r="I245" s="498"/>
    </row>
    <row r="246" spans="1:9" x14ac:dyDescent="0.25">
      <c r="A246" s="6"/>
      <c r="B246" s="498"/>
      <c r="C246" s="498"/>
      <c r="D246" s="31"/>
      <c r="E246" s="498"/>
      <c r="F246" s="498"/>
      <c r="G246" s="498"/>
      <c r="H246" s="498"/>
      <c r="I246" s="498"/>
    </row>
    <row r="247" spans="1:9" x14ac:dyDescent="0.25">
      <c r="A247" s="6"/>
      <c r="B247" s="498"/>
      <c r="C247" s="498"/>
      <c r="D247" s="31"/>
      <c r="E247" s="498"/>
      <c r="F247" s="498"/>
      <c r="G247" s="498"/>
      <c r="H247" s="498"/>
      <c r="I247" s="498"/>
    </row>
    <row r="248" spans="1:9" x14ac:dyDescent="0.25">
      <c r="A248" s="6"/>
      <c r="B248" s="498"/>
      <c r="C248" s="498"/>
      <c r="D248" s="31"/>
      <c r="E248" s="498"/>
      <c r="F248" s="498"/>
      <c r="G248" s="498"/>
      <c r="H248" s="498"/>
      <c r="I248" s="498"/>
    </row>
    <row r="249" spans="1:9" x14ac:dyDescent="0.25">
      <c r="A249" s="6"/>
      <c r="B249" s="498"/>
      <c r="C249" s="498"/>
      <c r="D249" s="31"/>
      <c r="E249" s="498"/>
      <c r="F249" s="498"/>
      <c r="G249" s="498"/>
      <c r="H249" s="498"/>
      <c r="I249" s="498"/>
    </row>
    <row r="250" spans="1:9" x14ac:dyDescent="0.25">
      <c r="A250" s="6"/>
      <c r="B250" s="498"/>
      <c r="C250" s="498"/>
      <c r="D250" s="31"/>
      <c r="E250" s="498"/>
      <c r="F250" s="498"/>
      <c r="G250" s="498"/>
      <c r="H250" s="498"/>
      <c r="I250" s="498"/>
    </row>
    <row r="251" spans="1:9" x14ac:dyDescent="0.25">
      <c r="A251" s="6"/>
      <c r="B251" s="498"/>
      <c r="C251" s="498"/>
      <c r="D251" s="31"/>
      <c r="E251" s="498"/>
      <c r="F251" s="498"/>
      <c r="G251" s="498"/>
      <c r="H251" s="498"/>
      <c r="I251" s="498"/>
    </row>
    <row r="252" spans="1:9" x14ac:dyDescent="0.25">
      <c r="A252" s="6"/>
      <c r="B252" s="498"/>
      <c r="C252" s="498"/>
      <c r="D252" s="31"/>
      <c r="E252" s="498"/>
      <c r="F252" s="498"/>
      <c r="G252" s="498"/>
      <c r="H252" s="498"/>
      <c r="I252" s="498"/>
    </row>
    <row r="253" spans="1:9" x14ac:dyDescent="0.25">
      <c r="A253" s="6"/>
      <c r="B253" s="498"/>
      <c r="C253" s="498"/>
      <c r="D253" s="31"/>
      <c r="E253" s="498"/>
      <c r="F253" s="498"/>
      <c r="G253" s="498"/>
      <c r="H253" s="498"/>
      <c r="I253" s="498"/>
    </row>
    <row r="254" spans="1:9" x14ac:dyDescent="0.25">
      <c r="A254" s="6"/>
      <c r="B254" s="498"/>
      <c r="C254" s="498"/>
      <c r="D254" s="31"/>
      <c r="E254" s="498"/>
      <c r="F254" s="498"/>
      <c r="G254" s="498"/>
      <c r="H254" s="498"/>
      <c r="I254" s="498"/>
    </row>
    <row r="255" spans="1:9" x14ac:dyDescent="0.25">
      <c r="A255" s="6"/>
      <c r="B255" s="498"/>
      <c r="C255" s="498"/>
      <c r="D255" s="31"/>
      <c r="E255" s="498"/>
      <c r="F255" s="498"/>
      <c r="G255" s="498"/>
      <c r="H255" s="498"/>
      <c r="I255" s="498"/>
    </row>
    <row r="256" spans="1:9" x14ac:dyDescent="0.25">
      <c r="A256" s="6"/>
      <c r="B256" s="498"/>
      <c r="C256" s="498"/>
      <c r="D256" s="31"/>
      <c r="E256" s="498"/>
      <c r="F256" s="498"/>
      <c r="G256" s="498"/>
      <c r="H256" s="498"/>
      <c r="I256" s="498"/>
    </row>
    <row r="257" spans="1:9" x14ac:dyDescent="0.25">
      <c r="A257" s="6"/>
      <c r="B257" s="498"/>
      <c r="C257" s="498"/>
      <c r="D257" s="31"/>
      <c r="E257" s="498"/>
      <c r="F257" s="498"/>
      <c r="G257" s="498"/>
      <c r="H257" s="498"/>
      <c r="I257" s="498"/>
    </row>
    <row r="258" spans="1:9" x14ac:dyDescent="0.25">
      <c r="A258" s="6"/>
      <c r="B258" s="498"/>
      <c r="C258" s="498"/>
      <c r="D258" s="31"/>
      <c r="E258" s="498"/>
      <c r="F258" s="498"/>
      <c r="G258" s="498"/>
      <c r="H258" s="498"/>
      <c r="I258" s="498"/>
    </row>
    <row r="259" spans="1:9" x14ac:dyDescent="0.25">
      <c r="A259" s="6"/>
      <c r="B259" s="498"/>
      <c r="C259" s="498"/>
      <c r="D259" s="31"/>
      <c r="E259" s="498"/>
      <c r="F259" s="498"/>
      <c r="G259" s="498"/>
      <c r="H259" s="498"/>
      <c r="I259" s="498"/>
    </row>
    <row r="260" spans="1:9" x14ac:dyDescent="0.25">
      <c r="A260" s="6"/>
      <c r="B260" s="498"/>
      <c r="C260" s="498"/>
      <c r="D260" s="31"/>
      <c r="E260" s="498"/>
      <c r="F260" s="498"/>
      <c r="G260" s="498"/>
      <c r="H260" s="498"/>
      <c r="I260" s="498"/>
    </row>
    <row r="261" spans="1:9" x14ac:dyDescent="0.25">
      <c r="A261" s="6"/>
      <c r="B261" s="498"/>
      <c r="C261" s="498"/>
      <c r="D261" s="31"/>
      <c r="E261" s="498"/>
      <c r="F261" s="498"/>
      <c r="G261" s="498"/>
      <c r="H261" s="498"/>
      <c r="I261" s="498"/>
    </row>
    <row r="262" spans="1:9" x14ac:dyDescent="0.25">
      <c r="A262" s="6"/>
      <c r="B262" s="498"/>
      <c r="C262" s="498"/>
      <c r="D262" s="31"/>
      <c r="E262" s="498"/>
      <c r="F262" s="498"/>
      <c r="G262" s="498"/>
      <c r="H262" s="498"/>
      <c r="I262" s="498"/>
    </row>
    <row r="263" spans="1:9" x14ac:dyDescent="0.25">
      <c r="A263" s="6"/>
      <c r="B263" s="498"/>
      <c r="C263" s="498"/>
      <c r="D263" s="31"/>
      <c r="E263" s="498"/>
      <c r="F263" s="498"/>
      <c r="G263" s="498"/>
      <c r="H263" s="498"/>
      <c r="I263" s="498"/>
    </row>
    <row r="264" spans="1:9" x14ac:dyDescent="0.25">
      <c r="A264" s="6"/>
      <c r="B264" s="498"/>
      <c r="C264" s="498"/>
      <c r="D264" s="31"/>
      <c r="E264" s="498"/>
      <c r="F264" s="498"/>
      <c r="G264" s="498"/>
      <c r="H264" s="498"/>
      <c r="I264" s="498"/>
    </row>
    <row r="265" spans="1:9" x14ac:dyDescent="0.25">
      <c r="A265" s="6"/>
      <c r="B265" s="498"/>
      <c r="C265" s="498"/>
      <c r="D265" s="31"/>
      <c r="E265" s="498"/>
      <c r="F265" s="498"/>
      <c r="G265" s="498"/>
      <c r="H265" s="498"/>
      <c r="I265" s="498"/>
    </row>
    <row r="266" spans="1:9" x14ac:dyDescent="0.25">
      <c r="A266" s="6"/>
      <c r="B266" s="498"/>
      <c r="C266" s="498"/>
      <c r="D266" s="31"/>
      <c r="E266" s="498"/>
      <c r="F266" s="498"/>
      <c r="G266" s="498"/>
      <c r="H266" s="498"/>
      <c r="I266" s="498"/>
    </row>
    <row r="267" spans="1:9" x14ac:dyDescent="0.25">
      <c r="A267" s="6"/>
      <c r="B267" s="498"/>
      <c r="C267" s="498"/>
      <c r="D267" s="31"/>
      <c r="E267" s="498"/>
      <c r="F267" s="498"/>
      <c r="G267" s="498"/>
      <c r="H267" s="498"/>
      <c r="I267" s="498"/>
    </row>
    <row r="268" spans="1:9" x14ac:dyDescent="0.25">
      <c r="A268" s="6"/>
      <c r="B268" s="498"/>
      <c r="C268" s="498"/>
      <c r="D268" s="31"/>
      <c r="E268" s="498"/>
      <c r="F268" s="498"/>
      <c r="G268" s="498"/>
      <c r="H268" s="498"/>
      <c r="I268" s="498"/>
    </row>
    <row r="269" spans="1:9" x14ac:dyDescent="0.25">
      <c r="A269" s="6"/>
      <c r="B269" s="498"/>
      <c r="C269" s="498"/>
      <c r="D269" s="31"/>
      <c r="E269" s="498"/>
      <c r="F269" s="498"/>
      <c r="G269" s="498"/>
      <c r="H269" s="498"/>
      <c r="I269" s="498"/>
    </row>
    <row r="270" spans="1:9" x14ac:dyDescent="0.25">
      <c r="A270" s="6"/>
      <c r="B270" s="498"/>
      <c r="C270" s="498"/>
      <c r="D270" s="31"/>
      <c r="E270" s="498"/>
      <c r="F270" s="498"/>
      <c r="G270" s="498"/>
      <c r="H270" s="498"/>
      <c r="I270" s="498"/>
    </row>
    <row r="271" spans="1:9" x14ac:dyDescent="0.25">
      <c r="A271" s="6"/>
      <c r="B271" s="498"/>
      <c r="C271" s="498"/>
      <c r="D271" s="31"/>
      <c r="E271" s="498"/>
      <c r="F271" s="498"/>
      <c r="G271" s="498"/>
      <c r="H271" s="498"/>
      <c r="I271" s="498"/>
    </row>
    <row r="272" spans="1:9" x14ac:dyDescent="0.25">
      <c r="A272" s="6"/>
      <c r="B272" s="498"/>
      <c r="C272" s="498"/>
      <c r="D272" s="31"/>
      <c r="E272" s="498"/>
      <c r="F272" s="498"/>
      <c r="G272" s="498"/>
      <c r="H272" s="498"/>
      <c r="I272" s="498"/>
    </row>
    <row r="273" spans="1:9" x14ac:dyDescent="0.25">
      <c r="A273" s="6"/>
      <c r="B273" s="498"/>
      <c r="C273" s="498"/>
      <c r="D273" s="31"/>
      <c r="E273" s="498"/>
      <c r="F273" s="498"/>
      <c r="G273" s="498"/>
      <c r="H273" s="498"/>
      <c r="I273" s="498"/>
    </row>
    <row r="274" spans="1:9" x14ac:dyDescent="0.25">
      <c r="A274" s="6"/>
      <c r="B274" s="498"/>
      <c r="C274" s="498"/>
      <c r="D274" s="31"/>
      <c r="E274" s="498"/>
      <c r="F274" s="498"/>
      <c r="G274" s="498"/>
      <c r="H274" s="498"/>
      <c r="I274" s="498"/>
    </row>
    <row r="275" spans="1:9" x14ac:dyDescent="0.25">
      <c r="A275" s="6"/>
      <c r="B275" s="498"/>
      <c r="C275" s="498"/>
      <c r="D275" s="31"/>
      <c r="E275" s="498"/>
      <c r="F275" s="498"/>
      <c r="G275" s="498"/>
      <c r="H275" s="498"/>
      <c r="I275" s="498"/>
    </row>
    <row r="276" spans="1:9" x14ac:dyDescent="0.25">
      <c r="A276" s="6"/>
      <c r="B276" s="498"/>
      <c r="C276" s="498"/>
      <c r="D276" s="31"/>
      <c r="E276" s="498"/>
      <c r="F276" s="498"/>
      <c r="G276" s="498"/>
      <c r="H276" s="498"/>
      <c r="I276" s="498"/>
    </row>
    <row r="277" spans="1:9" x14ac:dyDescent="0.25">
      <c r="A277" s="6"/>
      <c r="B277" s="498"/>
      <c r="C277" s="498"/>
      <c r="D277" s="31"/>
      <c r="E277" s="498"/>
      <c r="F277" s="498"/>
      <c r="G277" s="498"/>
      <c r="H277" s="498"/>
      <c r="I277" s="498"/>
    </row>
    <row r="278" spans="1:9" x14ac:dyDescent="0.25">
      <c r="A278" s="6"/>
      <c r="B278" s="498"/>
      <c r="C278" s="498"/>
      <c r="D278" s="31"/>
      <c r="E278" s="498"/>
      <c r="F278" s="498"/>
      <c r="G278" s="498"/>
      <c r="H278" s="498"/>
      <c r="I278" s="498"/>
    </row>
    <row r="279" spans="1:9" x14ac:dyDescent="0.25">
      <c r="A279" s="6"/>
      <c r="B279" s="498"/>
      <c r="C279" s="498"/>
      <c r="D279" s="31"/>
      <c r="E279" s="498"/>
      <c r="F279" s="498"/>
      <c r="G279" s="498"/>
      <c r="H279" s="498"/>
      <c r="I279" s="498"/>
    </row>
    <row r="280" spans="1:9" x14ac:dyDescent="0.25">
      <c r="A280" s="6"/>
      <c r="B280" s="498"/>
      <c r="C280" s="498"/>
      <c r="D280" s="31"/>
      <c r="E280" s="498"/>
      <c r="F280" s="498"/>
      <c r="G280" s="498"/>
      <c r="H280" s="498"/>
      <c r="I280" s="498"/>
    </row>
    <row r="281" spans="1:9" x14ac:dyDescent="0.25">
      <c r="A281" s="6"/>
      <c r="B281" s="498"/>
      <c r="C281" s="498"/>
      <c r="D281" s="31"/>
      <c r="E281" s="498"/>
      <c r="F281" s="498"/>
      <c r="G281" s="498"/>
      <c r="H281" s="498"/>
      <c r="I281" s="498"/>
    </row>
    <row r="282" spans="1:9" x14ac:dyDescent="0.25">
      <c r="A282" s="6"/>
      <c r="B282" s="498"/>
      <c r="C282" s="498"/>
      <c r="D282" s="31"/>
      <c r="E282" s="498"/>
      <c r="F282" s="498"/>
      <c r="G282" s="498"/>
      <c r="H282" s="498"/>
      <c r="I282" s="498"/>
    </row>
    <row r="283" spans="1:9" x14ac:dyDescent="0.25">
      <c r="A283" s="6"/>
      <c r="B283" s="498"/>
      <c r="C283" s="498"/>
      <c r="D283" s="31"/>
      <c r="E283" s="498"/>
      <c r="F283" s="498"/>
      <c r="G283" s="498"/>
      <c r="H283" s="498"/>
      <c r="I283" s="498"/>
    </row>
    <row r="284" spans="1:9" x14ac:dyDescent="0.25">
      <c r="A284" s="6"/>
      <c r="B284" s="498"/>
      <c r="C284" s="498"/>
      <c r="D284" s="31"/>
      <c r="E284" s="498"/>
      <c r="F284" s="498"/>
      <c r="G284" s="498"/>
      <c r="H284" s="498"/>
      <c r="I284" s="498"/>
    </row>
    <row r="285" spans="1:9" x14ac:dyDescent="0.25">
      <c r="A285" s="6"/>
      <c r="B285" s="498"/>
      <c r="C285" s="498"/>
      <c r="D285" s="31"/>
      <c r="E285" s="498"/>
      <c r="F285" s="498"/>
      <c r="G285" s="498"/>
      <c r="H285" s="498"/>
      <c r="I285" s="498"/>
    </row>
    <row r="286" spans="1:9" x14ac:dyDescent="0.25">
      <c r="A286" s="6"/>
      <c r="B286" s="498"/>
      <c r="C286" s="498"/>
      <c r="D286" s="31"/>
      <c r="E286" s="498"/>
      <c r="F286" s="498"/>
      <c r="G286" s="498"/>
      <c r="H286" s="498"/>
      <c r="I286" s="498"/>
    </row>
    <row r="287" spans="1:9" x14ac:dyDescent="0.25">
      <c r="A287" s="6"/>
      <c r="B287" s="498"/>
      <c r="C287" s="498"/>
      <c r="D287" s="31"/>
      <c r="E287" s="498"/>
      <c r="F287" s="498"/>
      <c r="G287" s="498"/>
      <c r="H287" s="498"/>
      <c r="I287" s="498"/>
    </row>
    <row r="288" spans="1:9" x14ac:dyDescent="0.25">
      <c r="A288" s="6"/>
      <c r="B288" s="498"/>
      <c r="C288" s="498"/>
      <c r="D288" s="31"/>
      <c r="E288" s="498"/>
      <c r="F288" s="498"/>
      <c r="G288" s="498"/>
      <c r="H288" s="498"/>
      <c r="I288" s="498"/>
    </row>
    <row r="289" spans="1:9" x14ac:dyDescent="0.25">
      <c r="A289" s="6"/>
      <c r="B289" s="498"/>
      <c r="C289" s="498"/>
      <c r="D289" s="31"/>
      <c r="E289" s="498"/>
      <c r="F289" s="498"/>
      <c r="G289" s="498"/>
      <c r="H289" s="498"/>
      <c r="I289" s="498"/>
    </row>
    <row r="290" spans="1:9" x14ac:dyDescent="0.25">
      <c r="A290" s="6"/>
      <c r="B290" s="498"/>
      <c r="C290" s="498"/>
      <c r="D290" s="31"/>
      <c r="E290" s="498"/>
      <c r="F290" s="498"/>
      <c r="G290" s="498"/>
      <c r="H290" s="498"/>
      <c r="I290" s="498"/>
    </row>
    <row r="291" spans="1:9" x14ac:dyDescent="0.25">
      <c r="A291" s="6"/>
      <c r="B291" s="498"/>
      <c r="C291" s="498"/>
      <c r="D291" s="31"/>
      <c r="E291" s="498"/>
      <c r="F291" s="498"/>
      <c r="G291" s="498"/>
      <c r="H291" s="498"/>
      <c r="I291" s="498"/>
    </row>
    <row r="292" spans="1:9" x14ac:dyDescent="0.25">
      <c r="A292" s="6"/>
      <c r="B292" s="498"/>
      <c r="C292" s="498"/>
      <c r="D292" s="31"/>
      <c r="E292" s="498"/>
      <c r="F292" s="498"/>
      <c r="G292" s="498"/>
      <c r="H292" s="498"/>
      <c r="I292" s="498"/>
    </row>
    <row r="293" spans="1:9" x14ac:dyDescent="0.25">
      <c r="A293" s="6"/>
      <c r="B293" s="498"/>
      <c r="C293" s="498"/>
      <c r="D293" s="31"/>
      <c r="E293" s="498"/>
      <c r="F293" s="498"/>
      <c r="G293" s="498"/>
      <c r="H293" s="498"/>
      <c r="I293" s="498"/>
    </row>
    <row r="294" spans="1:9" x14ac:dyDescent="0.25">
      <c r="A294" s="6"/>
      <c r="B294" s="498"/>
      <c r="C294" s="498"/>
      <c r="D294" s="31"/>
      <c r="E294" s="498"/>
      <c r="F294" s="498"/>
      <c r="G294" s="498"/>
      <c r="H294" s="498"/>
      <c r="I294" s="498"/>
    </row>
    <row r="295" spans="1:9" x14ac:dyDescent="0.25">
      <c r="A295" s="6"/>
      <c r="B295" s="498"/>
      <c r="C295" s="498"/>
      <c r="D295" s="31"/>
      <c r="E295" s="498"/>
      <c r="F295" s="498"/>
      <c r="G295" s="498"/>
      <c r="H295" s="498"/>
      <c r="I295" s="498"/>
    </row>
    <row r="296" spans="1:9" x14ac:dyDescent="0.25">
      <c r="A296" s="6"/>
      <c r="B296" s="498"/>
      <c r="C296" s="498"/>
      <c r="D296" s="31"/>
      <c r="E296" s="498"/>
      <c r="F296" s="498"/>
      <c r="G296" s="498"/>
      <c r="H296" s="498"/>
      <c r="I296" s="498"/>
    </row>
    <row r="297" spans="1:9" x14ac:dyDescent="0.25">
      <c r="A297" s="6"/>
      <c r="B297" s="498"/>
      <c r="C297" s="498"/>
      <c r="D297" s="31"/>
      <c r="E297" s="498"/>
      <c r="F297" s="498"/>
      <c r="G297" s="498"/>
      <c r="H297" s="498"/>
      <c r="I297" s="498"/>
    </row>
    <row r="298" spans="1:9" x14ac:dyDescent="0.25">
      <c r="A298" s="6"/>
      <c r="B298" s="498"/>
      <c r="C298" s="498"/>
      <c r="D298" s="31"/>
      <c r="E298" s="498"/>
      <c r="F298" s="498"/>
      <c r="G298" s="498"/>
      <c r="H298" s="498"/>
      <c r="I298" s="498"/>
    </row>
    <row r="299" spans="1:9" x14ac:dyDescent="0.25">
      <c r="A299" s="6"/>
      <c r="B299" s="498"/>
      <c r="C299" s="498"/>
      <c r="D299" s="31"/>
      <c r="E299" s="498"/>
      <c r="F299" s="498"/>
      <c r="G299" s="498"/>
      <c r="H299" s="498"/>
      <c r="I299" s="498"/>
    </row>
    <row r="300" spans="1:9" x14ac:dyDescent="0.25">
      <c r="A300" s="6"/>
      <c r="B300" s="498"/>
      <c r="C300" s="498"/>
      <c r="D300" s="31"/>
      <c r="E300" s="498"/>
      <c r="F300" s="498"/>
      <c r="G300" s="498"/>
      <c r="H300" s="498"/>
      <c r="I300" s="498"/>
    </row>
    <row r="301" spans="1:9" x14ac:dyDescent="0.25">
      <c r="A301" s="6"/>
      <c r="B301" s="498"/>
      <c r="C301" s="498"/>
      <c r="D301" s="31"/>
      <c r="E301" s="498"/>
      <c r="F301" s="498"/>
      <c r="G301" s="498"/>
      <c r="H301" s="498"/>
      <c r="I301" s="498"/>
    </row>
    <row r="302" spans="1:9" x14ac:dyDescent="0.25">
      <c r="A302" s="6"/>
      <c r="B302" s="498"/>
      <c r="C302" s="498"/>
      <c r="D302" s="31"/>
      <c r="E302" s="498"/>
      <c r="F302" s="498"/>
      <c r="G302" s="498"/>
      <c r="H302" s="498"/>
      <c r="I302" s="498"/>
    </row>
    <row r="303" spans="1:9" x14ac:dyDescent="0.25">
      <c r="A303" s="6"/>
      <c r="B303" s="498"/>
      <c r="C303" s="498"/>
      <c r="D303" s="31"/>
      <c r="E303" s="498"/>
      <c r="F303" s="498"/>
      <c r="G303" s="498"/>
      <c r="H303" s="498"/>
      <c r="I303" s="498"/>
    </row>
    <row r="304" spans="1:9" x14ac:dyDescent="0.25">
      <c r="A304" s="6"/>
      <c r="B304" s="498"/>
      <c r="C304" s="498"/>
      <c r="D304" s="31"/>
      <c r="E304" s="498"/>
      <c r="F304" s="498"/>
      <c r="G304" s="498"/>
      <c r="H304" s="498"/>
      <c r="I304" s="498"/>
    </row>
    <row r="305" spans="1:9" x14ac:dyDescent="0.25">
      <c r="A305" s="6"/>
      <c r="B305" s="498"/>
      <c r="C305" s="498"/>
      <c r="D305" s="31"/>
      <c r="E305" s="498"/>
      <c r="F305" s="498"/>
      <c r="G305" s="498"/>
      <c r="H305" s="498"/>
      <c r="I305" s="498"/>
    </row>
    <row r="306" spans="1:9" x14ac:dyDescent="0.25">
      <c r="A306" s="6"/>
      <c r="B306" s="498"/>
      <c r="C306" s="498"/>
      <c r="D306" s="31"/>
      <c r="E306" s="498"/>
      <c r="F306" s="498"/>
      <c r="G306" s="498"/>
      <c r="H306" s="498"/>
      <c r="I306" s="498"/>
    </row>
    <row r="307" spans="1:9" x14ac:dyDescent="0.25">
      <c r="A307" s="6"/>
      <c r="B307" s="498"/>
      <c r="C307" s="498"/>
      <c r="D307" s="31"/>
      <c r="E307" s="498"/>
      <c r="F307" s="498"/>
      <c r="G307" s="498"/>
      <c r="H307" s="498"/>
      <c r="I307" s="498"/>
    </row>
    <row r="308" spans="1:9" x14ac:dyDescent="0.25">
      <c r="A308" s="6"/>
      <c r="B308" s="498"/>
      <c r="C308" s="498"/>
      <c r="D308" s="31"/>
      <c r="E308" s="498"/>
      <c r="F308" s="498"/>
      <c r="G308" s="498"/>
      <c r="H308" s="498"/>
      <c r="I308" s="498"/>
    </row>
    <row r="309" spans="1:9" x14ac:dyDescent="0.25">
      <c r="A309" s="6"/>
      <c r="B309" s="498"/>
      <c r="C309" s="498"/>
      <c r="D309" s="31"/>
      <c r="E309" s="498"/>
      <c r="F309" s="498"/>
      <c r="G309" s="498"/>
      <c r="H309" s="498"/>
      <c r="I309" s="498"/>
    </row>
    <row r="310" spans="1:9" x14ac:dyDescent="0.25">
      <c r="A310" s="6"/>
      <c r="B310" s="498"/>
      <c r="C310" s="498"/>
      <c r="D310" s="31"/>
      <c r="E310" s="498"/>
      <c r="F310" s="498"/>
      <c r="G310" s="498"/>
      <c r="H310" s="498"/>
      <c r="I310" s="498"/>
    </row>
    <row r="311" spans="1:9" x14ac:dyDescent="0.25">
      <c r="A311" s="6"/>
      <c r="B311" s="498"/>
      <c r="C311" s="498"/>
      <c r="D311" s="31"/>
      <c r="E311" s="498"/>
      <c r="F311" s="498"/>
      <c r="G311" s="498"/>
      <c r="H311" s="498"/>
      <c r="I311" s="498"/>
    </row>
    <row r="312" spans="1:9" x14ac:dyDescent="0.25">
      <c r="A312" s="6"/>
      <c r="B312" s="498"/>
      <c r="C312" s="498"/>
      <c r="D312" s="31"/>
      <c r="E312" s="498"/>
      <c r="F312" s="498"/>
      <c r="G312" s="498"/>
      <c r="H312" s="498"/>
      <c r="I312" s="498"/>
    </row>
    <row r="313" spans="1:9" x14ac:dyDescent="0.25">
      <c r="A313" s="6"/>
      <c r="B313" s="498"/>
      <c r="C313" s="498"/>
      <c r="D313" s="31"/>
      <c r="E313" s="498"/>
      <c r="F313" s="498"/>
      <c r="G313" s="498"/>
      <c r="H313" s="498"/>
      <c r="I313" s="498"/>
    </row>
    <row r="314" spans="1:9" x14ac:dyDescent="0.25">
      <c r="A314" s="6"/>
      <c r="B314" s="498"/>
      <c r="C314" s="498"/>
      <c r="D314" s="31"/>
      <c r="E314" s="498"/>
      <c r="F314" s="498"/>
      <c r="G314" s="498"/>
      <c r="H314" s="498"/>
      <c r="I314" s="498"/>
    </row>
    <row r="315" spans="1:9" x14ac:dyDescent="0.25">
      <c r="A315" s="6"/>
      <c r="B315" s="498"/>
      <c r="C315" s="498"/>
      <c r="D315" s="31"/>
      <c r="E315" s="498"/>
      <c r="F315" s="498"/>
      <c r="G315" s="498"/>
      <c r="H315" s="498"/>
      <c r="I315" s="498"/>
    </row>
    <row r="316" spans="1:9" x14ac:dyDescent="0.25">
      <c r="A316" s="6"/>
      <c r="B316" s="498"/>
      <c r="C316" s="498"/>
      <c r="D316" s="31"/>
      <c r="E316" s="498"/>
      <c r="F316" s="498"/>
      <c r="G316" s="498"/>
      <c r="H316" s="498"/>
      <c r="I316" s="498"/>
    </row>
    <row r="317" spans="1:9" x14ac:dyDescent="0.25">
      <c r="A317" s="6"/>
      <c r="B317" s="498"/>
      <c r="C317" s="498"/>
      <c r="D317" s="31"/>
      <c r="E317" s="498"/>
      <c r="F317" s="498"/>
      <c r="G317" s="498"/>
      <c r="H317" s="498"/>
      <c r="I317" s="498"/>
    </row>
    <row r="318" spans="1:9" x14ac:dyDescent="0.25">
      <c r="A318" s="6"/>
      <c r="B318" s="498"/>
      <c r="C318" s="498"/>
      <c r="D318" s="31"/>
      <c r="E318" s="498"/>
      <c r="F318" s="498"/>
      <c r="G318" s="498"/>
      <c r="H318" s="498"/>
      <c r="I318" s="498"/>
    </row>
    <row r="319" spans="1:9" x14ac:dyDescent="0.25">
      <c r="A319" s="6"/>
      <c r="B319" s="498"/>
      <c r="C319" s="498"/>
      <c r="D319" s="31"/>
      <c r="E319" s="498"/>
      <c r="F319" s="498"/>
      <c r="G319" s="498"/>
      <c r="H319" s="498"/>
      <c r="I319" s="498"/>
    </row>
    <row r="320" spans="1:9" x14ac:dyDescent="0.25">
      <c r="A320" s="6"/>
      <c r="B320" s="498"/>
      <c r="C320" s="498"/>
      <c r="D320" s="31"/>
      <c r="E320" s="498"/>
      <c r="F320" s="498"/>
      <c r="G320" s="498"/>
      <c r="H320" s="498"/>
      <c r="I320" s="498"/>
    </row>
    <row r="321" spans="1:9" x14ac:dyDescent="0.25">
      <c r="A321" s="6"/>
      <c r="B321" s="498"/>
      <c r="C321" s="498"/>
      <c r="D321" s="31"/>
      <c r="E321" s="498"/>
      <c r="F321" s="498"/>
      <c r="G321" s="498"/>
      <c r="H321" s="498"/>
      <c r="I321" s="498"/>
    </row>
    <row r="322" spans="1:9" x14ac:dyDescent="0.25">
      <c r="A322" s="6"/>
      <c r="B322" s="498"/>
      <c r="C322" s="498"/>
      <c r="D322" s="31"/>
      <c r="E322" s="498"/>
      <c r="F322" s="498"/>
      <c r="G322" s="498"/>
      <c r="H322" s="498"/>
      <c r="I322" s="498"/>
    </row>
    <row r="323" spans="1:9" x14ac:dyDescent="0.25">
      <c r="A323" s="6"/>
      <c r="B323" s="498"/>
      <c r="C323" s="498"/>
      <c r="D323" s="31"/>
      <c r="E323" s="498"/>
      <c r="F323" s="498"/>
      <c r="G323" s="498"/>
      <c r="H323" s="498"/>
      <c r="I323" s="498"/>
    </row>
    <row r="324" spans="1:9" x14ac:dyDescent="0.25">
      <c r="A324" s="6"/>
      <c r="B324" s="498"/>
      <c r="C324" s="498"/>
      <c r="D324" s="31"/>
      <c r="E324" s="498"/>
      <c r="F324" s="498"/>
      <c r="G324" s="498"/>
      <c r="H324" s="498"/>
      <c r="I324" s="498"/>
    </row>
    <row r="325" spans="1:9" x14ac:dyDescent="0.25">
      <c r="A325" s="6"/>
      <c r="B325" s="498"/>
      <c r="C325" s="498"/>
      <c r="D325" s="31"/>
      <c r="E325" s="498"/>
      <c r="F325" s="498"/>
      <c r="G325" s="498"/>
      <c r="H325" s="498"/>
      <c r="I325" s="498"/>
    </row>
    <row r="326" spans="1:9" x14ac:dyDescent="0.25">
      <c r="A326" s="6"/>
      <c r="B326" s="498"/>
      <c r="C326" s="498"/>
      <c r="D326" s="31"/>
      <c r="E326" s="498"/>
      <c r="F326" s="498"/>
      <c r="G326" s="498"/>
      <c r="H326" s="498"/>
      <c r="I326" s="498"/>
    </row>
    <row r="327" spans="1:9" x14ac:dyDescent="0.25">
      <c r="A327" s="6"/>
      <c r="B327" s="498"/>
      <c r="C327" s="498"/>
      <c r="D327" s="31"/>
      <c r="E327" s="498"/>
      <c r="F327" s="498"/>
      <c r="G327" s="498"/>
      <c r="H327" s="498"/>
      <c r="I327" s="498"/>
    </row>
    <row r="328" spans="1:9" x14ac:dyDescent="0.25">
      <c r="A328" s="6"/>
      <c r="B328" s="498"/>
      <c r="C328" s="498"/>
      <c r="D328" s="31"/>
      <c r="E328" s="498"/>
      <c r="F328" s="498"/>
      <c r="G328" s="498"/>
      <c r="H328" s="498"/>
      <c r="I328" s="498"/>
    </row>
    <row r="329" spans="1:9" x14ac:dyDescent="0.25">
      <c r="A329" s="6"/>
      <c r="B329" s="498"/>
      <c r="C329" s="498"/>
      <c r="D329" s="31"/>
      <c r="E329" s="498"/>
      <c r="F329" s="498"/>
      <c r="G329" s="498"/>
      <c r="H329" s="498"/>
      <c r="I329" s="498"/>
    </row>
    <row r="330" spans="1:9" x14ac:dyDescent="0.25">
      <c r="A330" s="6"/>
      <c r="B330" s="498"/>
      <c r="C330" s="498"/>
      <c r="D330" s="31"/>
      <c r="E330" s="498"/>
      <c r="F330" s="498"/>
      <c r="G330" s="498"/>
      <c r="H330" s="498"/>
      <c r="I330" s="498"/>
    </row>
    <row r="331" spans="1:9" x14ac:dyDescent="0.25">
      <c r="A331" s="6"/>
      <c r="B331" s="498"/>
      <c r="C331" s="498"/>
      <c r="D331" s="31"/>
      <c r="E331" s="498"/>
      <c r="F331" s="498"/>
      <c r="G331" s="498"/>
      <c r="H331" s="498"/>
      <c r="I331" s="498"/>
    </row>
    <row r="332" spans="1:9" x14ac:dyDescent="0.25">
      <c r="A332" s="6"/>
      <c r="B332" s="498"/>
      <c r="C332" s="498"/>
      <c r="D332" s="31"/>
      <c r="E332" s="498"/>
      <c r="F332" s="498"/>
      <c r="G332" s="498"/>
      <c r="H332" s="498"/>
      <c r="I332" s="498"/>
    </row>
    <row r="333" spans="1:9" x14ac:dyDescent="0.25">
      <c r="A333" s="6"/>
      <c r="B333" s="498"/>
      <c r="C333" s="498"/>
      <c r="D333" s="31"/>
      <c r="E333" s="498"/>
      <c r="F333" s="498"/>
      <c r="G333" s="498"/>
      <c r="H333" s="498"/>
      <c r="I333" s="498"/>
    </row>
    <row r="334" spans="1:9" x14ac:dyDescent="0.25">
      <c r="A334" s="6"/>
      <c r="B334" s="498"/>
      <c r="C334" s="498"/>
      <c r="D334" s="31"/>
      <c r="E334" s="498"/>
      <c r="F334" s="498"/>
      <c r="G334" s="498"/>
      <c r="H334" s="498"/>
      <c r="I334" s="498"/>
    </row>
    <row r="335" spans="1:9" x14ac:dyDescent="0.25">
      <c r="A335" s="6"/>
      <c r="B335" s="498"/>
      <c r="C335" s="498"/>
      <c r="D335" s="31"/>
      <c r="E335" s="498"/>
      <c r="F335" s="498"/>
      <c r="G335" s="498"/>
      <c r="H335" s="498"/>
      <c r="I335" s="498"/>
    </row>
    <row r="336" spans="1:9" x14ac:dyDescent="0.25">
      <c r="A336" s="6"/>
      <c r="B336" s="498"/>
      <c r="C336" s="498"/>
      <c r="D336" s="31"/>
      <c r="E336" s="498"/>
      <c r="F336" s="498"/>
      <c r="G336" s="498"/>
      <c r="H336" s="498"/>
      <c r="I336" s="498"/>
    </row>
    <row r="337" spans="1:9" x14ac:dyDescent="0.25">
      <c r="A337" s="6"/>
      <c r="B337" s="498"/>
      <c r="C337" s="498"/>
      <c r="D337" s="31"/>
      <c r="E337" s="498"/>
      <c r="F337" s="498"/>
      <c r="G337" s="498"/>
      <c r="H337" s="498"/>
      <c r="I337" s="498"/>
    </row>
    <row r="338" spans="1:9" x14ac:dyDescent="0.25">
      <c r="A338" s="6"/>
      <c r="B338" s="498"/>
      <c r="C338" s="498"/>
      <c r="D338" s="31"/>
      <c r="E338" s="498"/>
      <c r="F338" s="498"/>
      <c r="G338" s="498"/>
      <c r="H338" s="498"/>
      <c r="I338" s="498"/>
    </row>
    <row r="339" spans="1:9" x14ac:dyDescent="0.25">
      <c r="A339" s="6"/>
      <c r="B339" s="498"/>
      <c r="C339" s="498"/>
      <c r="D339" s="31"/>
      <c r="E339" s="498"/>
      <c r="F339" s="498"/>
      <c r="G339" s="498"/>
      <c r="H339" s="498"/>
      <c r="I339" s="498"/>
    </row>
    <row r="340" spans="1:9" x14ac:dyDescent="0.25">
      <c r="A340" s="6"/>
      <c r="B340" s="498"/>
      <c r="C340" s="498"/>
      <c r="D340" s="31"/>
      <c r="E340" s="498"/>
      <c r="F340" s="498"/>
      <c r="G340" s="498"/>
      <c r="H340" s="498"/>
      <c r="I340" s="498"/>
    </row>
    <row r="341" spans="1:9" x14ac:dyDescent="0.25">
      <c r="A341" s="6"/>
      <c r="B341" s="498"/>
      <c r="C341" s="498"/>
      <c r="D341" s="31"/>
      <c r="E341" s="498"/>
      <c r="F341" s="498"/>
      <c r="G341" s="498"/>
      <c r="H341" s="498"/>
      <c r="I341" s="498"/>
    </row>
    <row r="342" spans="1:9" x14ac:dyDescent="0.25">
      <c r="A342" s="6"/>
      <c r="B342" s="498"/>
      <c r="C342" s="498"/>
      <c r="D342" s="31"/>
      <c r="E342" s="498"/>
      <c r="F342" s="498"/>
      <c r="G342" s="498"/>
      <c r="H342" s="498"/>
      <c r="I342" s="498"/>
    </row>
    <row r="343" spans="1:9" x14ac:dyDescent="0.25">
      <c r="A343" s="6"/>
      <c r="B343" s="498"/>
      <c r="C343" s="498"/>
      <c r="D343" s="31"/>
      <c r="E343" s="498"/>
      <c r="F343" s="498"/>
      <c r="G343" s="498"/>
      <c r="H343" s="498"/>
      <c r="I343" s="498"/>
    </row>
    <row r="344" spans="1:9" x14ac:dyDescent="0.25">
      <c r="A344" s="6"/>
      <c r="B344" s="498"/>
      <c r="C344" s="498"/>
      <c r="D344" s="31"/>
      <c r="E344" s="498"/>
      <c r="F344" s="498"/>
      <c r="G344" s="498"/>
      <c r="H344" s="498"/>
      <c r="I344" s="498"/>
    </row>
    <row r="345" spans="1:9" x14ac:dyDescent="0.25">
      <c r="A345" s="6"/>
      <c r="B345" s="498"/>
      <c r="C345" s="498"/>
      <c r="D345" s="31"/>
      <c r="E345" s="498"/>
      <c r="F345" s="498"/>
      <c r="G345" s="498"/>
      <c r="H345" s="498"/>
      <c r="I345" s="498"/>
    </row>
    <row r="346" spans="1:9" x14ac:dyDescent="0.25">
      <c r="A346" s="6"/>
      <c r="B346" s="498"/>
      <c r="C346" s="498"/>
      <c r="D346" s="31"/>
      <c r="E346" s="498"/>
      <c r="F346" s="498"/>
      <c r="G346" s="498"/>
      <c r="H346" s="498"/>
      <c r="I346" s="498"/>
    </row>
    <row r="347" spans="1:9" x14ac:dyDescent="0.25">
      <c r="A347" s="6"/>
      <c r="B347" s="498"/>
      <c r="C347" s="498"/>
      <c r="D347" s="31"/>
      <c r="E347" s="498"/>
      <c r="F347" s="498"/>
      <c r="G347" s="498"/>
      <c r="H347" s="498"/>
      <c r="I347" s="498"/>
    </row>
    <row r="348" spans="1:9" x14ac:dyDescent="0.25">
      <c r="A348" s="6"/>
      <c r="B348" s="498"/>
      <c r="C348" s="498"/>
      <c r="D348" s="31"/>
      <c r="E348" s="498"/>
      <c r="F348" s="498"/>
      <c r="G348" s="498"/>
      <c r="H348" s="498"/>
      <c r="I348" s="498"/>
    </row>
    <row r="349" spans="1:9" x14ac:dyDescent="0.25">
      <c r="A349" s="6"/>
      <c r="B349" s="498"/>
      <c r="C349" s="498"/>
      <c r="D349" s="31"/>
      <c r="E349" s="498"/>
      <c r="F349" s="498"/>
      <c r="G349" s="498"/>
      <c r="H349" s="498"/>
      <c r="I349" s="498"/>
    </row>
    <row r="350" spans="1:9" x14ac:dyDescent="0.25">
      <c r="A350" s="6"/>
      <c r="B350" s="498"/>
      <c r="C350" s="498"/>
      <c r="D350" s="31"/>
      <c r="E350" s="498"/>
      <c r="F350" s="498"/>
      <c r="G350" s="498"/>
      <c r="H350" s="498"/>
      <c r="I350" s="498"/>
    </row>
    <row r="351" spans="1:9" x14ac:dyDescent="0.25">
      <c r="A351" s="6"/>
      <c r="B351" s="498"/>
      <c r="C351" s="498"/>
      <c r="D351" s="31"/>
      <c r="E351" s="498"/>
      <c r="F351" s="498"/>
      <c r="G351" s="498"/>
      <c r="H351" s="498"/>
      <c r="I351" s="498"/>
    </row>
    <row r="352" spans="1:9" x14ac:dyDescent="0.25">
      <c r="A352" s="6"/>
      <c r="B352" s="498"/>
      <c r="C352" s="498"/>
      <c r="D352" s="31"/>
      <c r="E352" s="498"/>
      <c r="F352" s="498"/>
      <c r="G352" s="498"/>
      <c r="H352" s="498"/>
      <c r="I352" s="498"/>
    </row>
    <row r="353" spans="1:9" x14ac:dyDescent="0.25">
      <c r="A353" s="6"/>
      <c r="B353" s="498"/>
      <c r="C353" s="498"/>
      <c r="D353" s="31"/>
      <c r="E353" s="498"/>
      <c r="F353" s="498"/>
      <c r="G353" s="498"/>
      <c r="H353" s="498"/>
      <c r="I353" s="498"/>
    </row>
    <row r="354" spans="1:9" x14ac:dyDescent="0.25">
      <c r="A354" s="6"/>
      <c r="B354" s="498"/>
      <c r="C354" s="498"/>
      <c r="D354" s="31"/>
      <c r="E354" s="498"/>
      <c r="F354" s="498"/>
      <c r="G354" s="498"/>
      <c r="H354" s="498"/>
      <c r="I354" s="498"/>
    </row>
    <row r="355" spans="1:9" x14ac:dyDescent="0.25">
      <c r="A355" s="6"/>
      <c r="B355" s="498"/>
      <c r="C355" s="498"/>
      <c r="D355" s="31"/>
      <c r="E355" s="498"/>
      <c r="F355" s="498"/>
      <c r="G355" s="498"/>
      <c r="H355" s="498"/>
      <c r="I355" s="498"/>
    </row>
    <row r="356" spans="1:9" x14ac:dyDescent="0.25">
      <c r="A356" s="6"/>
      <c r="B356" s="498"/>
      <c r="C356" s="498"/>
      <c r="D356" s="31"/>
      <c r="E356" s="498"/>
      <c r="F356" s="498"/>
      <c r="G356" s="498"/>
      <c r="H356" s="498"/>
      <c r="I356" s="498"/>
    </row>
    <row r="357" spans="1:9" x14ac:dyDescent="0.25">
      <c r="A357" s="6"/>
      <c r="B357" s="498"/>
      <c r="C357" s="498"/>
      <c r="D357" s="31"/>
      <c r="E357" s="498"/>
      <c r="F357" s="498"/>
      <c r="G357" s="498"/>
      <c r="H357" s="498"/>
      <c r="I357" s="498"/>
    </row>
    <row r="358" spans="1:9" x14ac:dyDescent="0.25">
      <c r="A358" s="6"/>
      <c r="B358" s="498"/>
      <c r="C358" s="498"/>
      <c r="D358" s="31"/>
      <c r="E358" s="498"/>
      <c r="F358" s="498"/>
      <c r="G358" s="498"/>
      <c r="H358" s="498"/>
      <c r="I358" s="498"/>
    </row>
    <row r="359" spans="1:9" x14ac:dyDescent="0.25">
      <c r="A359" s="6"/>
      <c r="B359" s="498"/>
      <c r="C359" s="498"/>
      <c r="D359" s="31"/>
      <c r="E359" s="498"/>
      <c r="F359" s="498"/>
      <c r="G359" s="498"/>
      <c r="H359" s="498"/>
      <c r="I359" s="498"/>
    </row>
    <row r="360" spans="1:9" x14ac:dyDescent="0.25">
      <c r="A360" s="6"/>
      <c r="B360" s="498"/>
      <c r="C360" s="498"/>
      <c r="D360" s="31"/>
      <c r="E360" s="498"/>
      <c r="F360" s="498"/>
      <c r="G360" s="498"/>
      <c r="H360" s="498"/>
      <c r="I360" s="498"/>
    </row>
    <row r="361" spans="1:9" x14ac:dyDescent="0.25">
      <c r="A361" s="6"/>
      <c r="B361" s="498"/>
      <c r="C361" s="498"/>
      <c r="D361" s="31"/>
      <c r="E361" s="498"/>
      <c r="F361" s="498"/>
      <c r="G361" s="498"/>
      <c r="H361" s="498"/>
      <c r="I361" s="498"/>
    </row>
    <row r="362" spans="1:9" x14ac:dyDescent="0.25">
      <c r="A362" s="6"/>
      <c r="B362" s="498"/>
      <c r="C362" s="498"/>
      <c r="D362" s="31"/>
      <c r="E362" s="498"/>
      <c r="F362" s="498"/>
      <c r="G362" s="498"/>
      <c r="H362" s="498"/>
      <c r="I362" s="498"/>
    </row>
    <row r="363" spans="1:9" x14ac:dyDescent="0.25">
      <c r="A363" s="6"/>
      <c r="B363" s="498"/>
      <c r="C363" s="498"/>
      <c r="D363" s="31"/>
      <c r="E363" s="498"/>
      <c r="F363" s="498"/>
      <c r="G363" s="498"/>
      <c r="H363" s="498"/>
      <c r="I363" s="498"/>
    </row>
    <row r="364" spans="1:9" x14ac:dyDescent="0.25">
      <c r="A364" s="6"/>
      <c r="B364" s="498"/>
      <c r="C364" s="498"/>
      <c r="D364" s="31"/>
      <c r="E364" s="498"/>
      <c r="F364" s="498"/>
      <c r="G364" s="498"/>
      <c r="H364" s="498"/>
      <c r="I364" s="498"/>
    </row>
    <row r="365" spans="1:9" x14ac:dyDescent="0.25">
      <c r="A365" s="6"/>
      <c r="B365" s="498"/>
      <c r="C365" s="498"/>
      <c r="D365" s="31"/>
      <c r="E365" s="498"/>
      <c r="F365" s="498"/>
      <c r="G365" s="498"/>
      <c r="H365" s="498"/>
      <c r="I365" s="498"/>
    </row>
    <row r="366" spans="1:9" x14ac:dyDescent="0.25">
      <c r="A366" s="6"/>
      <c r="B366" s="498"/>
      <c r="C366" s="498"/>
      <c r="D366" s="31"/>
      <c r="E366" s="498"/>
      <c r="F366" s="498"/>
      <c r="G366" s="498"/>
      <c r="H366" s="498"/>
      <c r="I366" s="498"/>
    </row>
    <row r="367" spans="1:9" x14ac:dyDescent="0.25">
      <c r="A367" s="6"/>
      <c r="B367" s="498"/>
      <c r="C367" s="498"/>
      <c r="D367" s="31"/>
      <c r="E367" s="498"/>
      <c r="F367" s="498"/>
      <c r="G367" s="498"/>
      <c r="H367" s="498"/>
      <c r="I367" s="498"/>
    </row>
    <row r="368" spans="1:9" x14ac:dyDescent="0.25">
      <c r="A368" s="6"/>
      <c r="B368" s="498"/>
      <c r="C368" s="498"/>
      <c r="D368" s="31"/>
      <c r="E368" s="498"/>
      <c r="F368" s="498"/>
      <c r="G368" s="498"/>
      <c r="H368" s="498"/>
      <c r="I368" s="498"/>
    </row>
    <row r="369" spans="1:9" x14ac:dyDescent="0.25">
      <c r="A369" s="6"/>
      <c r="B369" s="498"/>
      <c r="C369" s="498"/>
      <c r="D369" s="31"/>
      <c r="E369" s="498"/>
      <c r="F369" s="498"/>
      <c r="G369" s="498"/>
      <c r="H369" s="498"/>
      <c r="I369" s="498"/>
    </row>
    <row r="370" spans="1:9" x14ac:dyDescent="0.25">
      <c r="A370" s="6"/>
      <c r="B370" s="498"/>
      <c r="C370" s="498"/>
      <c r="D370" s="31"/>
      <c r="E370" s="498"/>
      <c r="F370" s="498"/>
      <c r="G370" s="498"/>
      <c r="H370" s="498"/>
      <c r="I370" s="498"/>
    </row>
    <row r="371" spans="1:9" x14ac:dyDescent="0.25">
      <c r="A371" s="6"/>
      <c r="B371" s="498"/>
      <c r="C371" s="498"/>
      <c r="D371" s="31"/>
      <c r="E371" s="498"/>
      <c r="F371" s="498"/>
      <c r="G371" s="498"/>
      <c r="H371" s="498"/>
      <c r="I371" s="498"/>
    </row>
    <row r="372" spans="1:9" x14ac:dyDescent="0.25">
      <c r="A372" s="6"/>
      <c r="B372" s="498"/>
      <c r="C372" s="498"/>
      <c r="D372" s="31"/>
      <c r="E372" s="498"/>
      <c r="F372" s="498"/>
      <c r="G372" s="498"/>
      <c r="H372" s="498"/>
      <c r="I372" s="498"/>
    </row>
    <row r="373" spans="1:9" x14ac:dyDescent="0.25">
      <c r="A373" s="6"/>
      <c r="B373" s="498"/>
      <c r="C373" s="498"/>
      <c r="D373" s="31"/>
      <c r="E373" s="498"/>
      <c r="F373" s="498"/>
      <c r="G373" s="498"/>
      <c r="H373" s="498"/>
      <c r="I373" s="498"/>
    </row>
    <row r="374" spans="1:9" x14ac:dyDescent="0.25">
      <c r="A374" s="6"/>
      <c r="B374" s="498"/>
      <c r="C374" s="498"/>
      <c r="D374" s="31"/>
      <c r="E374" s="498"/>
      <c r="F374" s="498"/>
      <c r="G374" s="498"/>
      <c r="H374" s="498"/>
      <c r="I374" s="498"/>
    </row>
    <row r="375" spans="1:9" x14ac:dyDescent="0.25">
      <c r="A375" s="6"/>
      <c r="B375" s="498"/>
      <c r="C375" s="498"/>
      <c r="D375" s="31"/>
      <c r="E375" s="498"/>
      <c r="F375" s="498"/>
      <c r="G375" s="498"/>
      <c r="H375" s="498"/>
      <c r="I375" s="498"/>
    </row>
    <row r="376" spans="1:9" x14ac:dyDescent="0.25">
      <c r="A376" s="6"/>
      <c r="B376" s="498"/>
      <c r="C376" s="498"/>
      <c r="D376" s="31"/>
      <c r="E376" s="498"/>
      <c r="F376" s="498"/>
      <c r="G376" s="498"/>
      <c r="H376" s="498"/>
      <c r="I376" s="498"/>
    </row>
    <row r="377" spans="1:9" x14ac:dyDescent="0.25">
      <c r="A377" s="6"/>
      <c r="B377" s="498"/>
      <c r="C377" s="498"/>
      <c r="D377" s="31"/>
      <c r="E377" s="498"/>
      <c r="F377" s="498"/>
      <c r="G377" s="498"/>
      <c r="H377" s="498"/>
      <c r="I377" s="498"/>
    </row>
    <row r="378" spans="1:9" x14ac:dyDescent="0.25">
      <c r="A378" s="6"/>
      <c r="B378" s="498"/>
      <c r="C378" s="498"/>
      <c r="D378" s="31"/>
      <c r="E378" s="498"/>
      <c r="F378" s="498"/>
      <c r="G378" s="498"/>
      <c r="H378" s="498"/>
      <c r="I378" s="498"/>
    </row>
    <row r="379" spans="1:9" x14ac:dyDescent="0.25">
      <c r="A379" s="6"/>
      <c r="B379" s="498"/>
      <c r="C379" s="498"/>
      <c r="D379" s="31"/>
      <c r="E379" s="498"/>
      <c r="F379" s="498"/>
      <c r="G379" s="498"/>
      <c r="H379" s="498"/>
      <c r="I379" s="498"/>
    </row>
    <row r="380" spans="1:9" x14ac:dyDescent="0.25">
      <c r="A380" s="6"/>
      <c r="B380" s="498"/>
      <c r="C380" s="498"/>
      <c r="D380" s="31"/>
      <c r="E380" s="498"/>
      <c r="F380" s="498"/>
      <c r="G380" s="498"/>
      <c r="H380" s="498"/>
      <c r="I380" s="498"/>
    </row>
    <row r="381" spans="1:9" x14ac:dyDescent="0.25">
      <c r="A381" s="6"/>
      <c r="B381" s="498"/>
      <c r="C381" s="498"/>
      <c r="D381" s="31"/>
      <c r="E381" s="498"/>
      <c r="F381" s="498"/>
      <c r="G381" s="498"/>
      <c r="H381" s="498"/>
      <c r="I381" s="498"/>
    </row>
    <row r="382" spans="1:9" x14ac:dyDescent="0.25">
      <c r="A382" s="6"/>
      <c r="B382" s="498"/>
      <c r="C382" s="498"/>
      <c r="D382" s="31"/>
      <c r="E382" s="498"/>
      <c r="F382" s="498"/>
      <c r="G382" s="498"/>
      <c r="H382" s="498"/>
      <c r="I382" s="498"/>
    </row>
    <row r="383" spans="1:9" x14ac:dyDescent="0.25">
      <c r="A383" s="6"/>
      <c r="B383" s="498"/>
      <c r="C383" s="498"/>
      <c r="D383" s="31"/>
      <c r="E383" s="498"/>
      <c r="F383" s="498"/>
      <c r="G383" s="498"/>
      <c r="H383" s="498"/>
      <c r="I383" s="498"/>
    </row>
    <row r="384" spans="1:9" x14ac:dyDescent="0.25">
      <c r="A384" s="6"/>
      <c r="B384" s="498"/>
      <c r="C384" s="498"/>
      <c r="D384" s="31"/>
      <c r="E384" s="498"/>
      <c r="F384" s="498"/>
      <c r="G384" s="498"/>
      <c r="H384" s="498"/>
      <c r="I384" s="498"/>
    </row>
    <row r="385" spans="1:9" x14ac:dyDescent="0.25">
      <c r="A385" s="6"/>
      <c r="B385" s="498"/>
      <c r="C385" s="498"/>
      <c r="D385" s="31"/>
      <c r="E385" s="498"/>
      <c r="F385" s="498"/>
      <c r="G385" s="498"/>
      <c r="H385" s="498"/>
      <c r="I385" s="498"/>
    </row>
    <row r="386" spans="1:9" x14ac:dyDescent="0.25">
      <c r="A386" s="6"/>
      <c r="B386" s="498"/>
      <c r="C386" s="498"/>
      <c r="D386" s="31"/>
      <c r="E386" s="498"/>
      <c r="F386" s="498"/>
      <c r="G386" s="498"/>
      <c r="H386" s="498"/>
      <c r="I386" s="498"/>
    </row>
    <row r="387" spans="1:9" x14ac:dyDescent="0.25">
      <c r="A387" s="6"/>
      <c r="B387" s="498"/>
      <c r="C387" s="498"/>
      <c r="D387" s="31"/>
      <c r="E387" s="498"/>
      <c r="F387" s="498"/>
      <c r="G387" s="498"/>
      <c r="H387" s="498"/>
      <c r="I387" s="498"/>
    </row>
    <row r="388" spans="1:9" x14ac:dyDescent="0.25">
      <c r="A388" s="6"/>
      <c r="B388" s="498"/>
      <c r="C388" s="498"/>
      <c r="D388" s="31"/>
      <c r="E388" s="498"/>
      <c r="F388" s="498"/>
      <c r="G388" s="498"/>
      <c r="H388" s="498"/>
      <c r="I388" s="498"/>
    </row>
    <row r="389" spans="1:9" x14ac:dyDescent="0.25">
      <c r="A389" s="6"/>
      <c r="B389" s="498"/>
      <c r="C389" s="498"/>
      <c r="D389" s="31"/>
      <c r="E389" s="498"/>
      <c r="F389" s="498"/>
      <c r="G389" s="498"/>
      <c r="H389" s="498"/>
      <c r="I389" s="498"/>
    </row>
    <row r="390" spans="1:9" x14ac:dyDescent="0.25">
      <c r="A390" s="6"/>
      <c r="B390" s="498"/>
      <c r="C390" s="498"/>
      <c r="D390" s="31"/>
      <c r="E390" s="498"/>
      <c r="F390" s="498"/>
      <c r="G390" s="498"/>
      <c r="H390" s="498"/>
      <c r="I390" s="498"/>
    </row>
    <row r="391" spans="1:9" x14ac:dyDescent="0.25">
      <c r="A391" s="6"/>
      <c r="B391" s="498"/>
      <c r="C391" s="498"/>
      <c r="D391" s="31"/>
      <c r="E391" s="498"/>
      <c r="F391" s="498"/>
      <c r="G391" s="498"/>
      <c r="H391" s="498"/>
      <c r="I391" s="498"/>
    </row>
    <row r="392" spans="1:9" x14ac:dyDescent="0.25">
      <c r="A392" s="6"/>
      <c r="B392" s="498"/>
      <c r="C392" s="498"/>
      <c r="D392" s="31"/>
      <c r="E392" s="498"/>
      <c r="F392" s="498"/>
      <c r="G392" s="498"/>
      <c r="H392" s="498"/>
      <c r="I392" s="498"/>
    </row>
    <row r="393" spans="1:9" x14ac:dyDescent="0.25">
      <c r="A393" s="6"/>
      <c r="B393" s="498"/>
      <c r="C393" s="498"/>
      <c r="D393" s="31"/>
      <c r="E393" s="498"/>
      <c r="F393" s="498"/>
      <c r="G393" s="498"/>
      <c r="H393" s="498"/>
      <c r="I393" s="498"/>
    </row>
    <row r="394" spans="1:9" x14ac:dyDescent="0.25">
      <c r="A394" s="6"/>
      <c r="B394" s="498"/>
      <c r="C394" s="498"/>
      <c r="D394" s="31"/>
      <c r="E394" s="498"/>
      <c r="F394" s="498"/>
      <c r="G394" s="498"/>
      <c r="H394" s="498"/>
      <c r="I394" s="498"/>
    </row>
    <row r="395" spans="1:9" x14ac:dyDescent="0.25">
      <c r="A395" s="6"/>
      <c r="B395" s="498"/>
      <c r="C395" s="498"/>
      <c r="D395" s="31"/>
      <c r="E395" s="498"/>
      <c r="F395" s="498"/>
      <c r="G395" s="498"/>
      <c r="H395" s="498"/>
      <c r="I395" s="498"/>
    </row>
    <row r="396" spans="1:9" x14ac:dyDescent="0.25">
      <c r="A396" s="6"/>
      <c r="B396" s="498"/>
      <c r="C396" s="498"/>
      <c r="D396" s="31"/>
      <c r="E396" s="498"/>
      <c r="F396" s="498"/>
      <c r="G396" s="498"/>
      <c r="H396" s="498"/>
      <c r="I396" s="498"/>
    </row>
    <row r="397" spans="1:9" x14ac:dyDescent="0.25">
      <c r="A397" s="6"/>
      <c r="B397" s="498"/>
      <c r="C397" s="498"/>
      <c r="D397" s="31"/>
      <c r="E397" s="498"/>
      <c r="F397" s="498"/>
      <c r="G397" s="498"/>
      <c r="H397" s="498"/>
      <c r="I397" s="498"/>
    </row>
    <row r="398" spans="1:9" x14ac:dyDescent="0.25">
      <c r="A398" s="6"/>
      <c r="B398" s="498"/>
      <c r="C398" s="498"/>
      <c r="D398" s="31"/>
      <c r="E398" s="498"/>
      <c r="F398" s="498"/>
      <c r="G398" s="498"/>
      <c r="H398" s="498"/>
      <c r="I398" s="498"/>
    </row>
    <row r="399" spans="1:9" x14ac:dyDescent="0.25">
      <c r="A399" s="6"/>
      <c r="B399" s="498"/>
      <c r="C399" s="498"/>
      <c r="D399" s="31"/>
      <c r="E399" s="498"/>
      <c r="F399" s="498"/>
      <c r="G399" s="498"/>
      <c r="H399" s="498"/>
      <c r="I399" s="498"/>
    </row>
    <row r="400" spans="1:9" x14ac:dyDescent="0.25">
      <c r="A400" s="6"/>
      <c r="B400" s="498"/>
      <c r="C400" s="498"/>
      <c r="D400" s="31"/>
      <c r="E400" s="498"/>
      <c r="F400" s="498"/>
      <c r="G400" s="498"/>
      <c r="H400" s="498"/>
      <c r="I400" s="498"/>
    </row>
    <row r="401" spans="1:9" x14ac:dyDescent="0.25">
      <c r="A401" s="6"/>
      <c r="B401" s="498"/>
      <c r="C401" s="498"/>
      <c r="D401" s="31"/>
      <c r="E401" s="498"/>
      <c r="F401" s="498"/>
      <c r="G401" s="498"/>
      <c r="H401" s="498"/>
      <c r="I401" s="498"/>
    </row>
    <row r="402" spans="1:9" x14ac:dyDescent="0.25">
      <c r="A402" s="6"/>
      <c r="B402" s="498"/>
      <c r="C402" s="498"/>
      <c r="D402" s="31"/>
      <c r="E402" s="498"/>
      <c r="F402" s="498"/>
      <c r="G402" s="498"/>
      <c r="H402" s="498"/>
      <c r="I402" s="498"/>
    </row>
    <row r="403" spans="1:9" x14ac:dyDescent="0.25">
      <c r="A403" s="6"/>
      <c r="B403" s="498"/>
      <c r="C403" s="498"/>
      <c r="D403" s="31"/>
      <c r="E403" s="498"/>
      <c r="F403" s="498"/>
      <c r="G403" s="498"/>
      <c r="H403" s="498"/>
      <c r="I403" s="498"/>
    </row>
    <row r="404" spans="1:9" x14ac:dyDescent="0.25">
      <c r="A404" s="6"/>
      <c r="B404" s="498"/>
      <c r="C404" s="498"/>
      <c r="D404" s="31"/>
      <c r="E404" s="498"/>
      <c r="F404" s="498"/>
      <c r="G404" s="498"/>
      <c r="H404" s="498"/>
      <c r="I404" s="498"/>
    </row>
    <row r="405" spans="1:9" x14ac:dyDescent="0.25">
      <c r="A405" s="6"/>
      <c r="B405" s="498"/>
      <c r="C405" s="498"/>
      <c r="D405" s="31"/>
      <c r="E405" s="498"/>
      <c r="F405" s="498"/>
      <c r="G405" s="498"/>
      <c r="H405" s="498"/>
      <c r="I405" s="498"/>
    </row>
    <row r="406" spans="1:9" x14ac:dyDescent="0.25">
      <c r="A406" s="6"/>
      <c r="B406" s="498"/>
      <c r="C406" s="498"/>
      <c r="D406" s="31"/>
      <c r="E406" s="498"/>
      <c r="F406" s="498"/>
      <c r="G406" s="498"/>
      <c r="H406" s="498"/>
      <c r="I406" s="498"/>
    </row>
    <row r="407" spans="1:9" x14ac:dyDescent="0.25">
      <c r="A407" s="6"/>
      <c r="B407" s="498"/>
      <c r="C407" s="498"/>
      <c r="D407" s="31"/>
      <c r="E407" s="498"/>
      <c r="F407" s="498"/>
      <c r="G407" s="498"/>
      <c r="H407" s="498"/>
      <c r="I407" s="498"/>
    </row>
    <row r="408" spans="1:9" x14ac:dyDescent="0.25">
      <c r="A408" s="6"/>
      <c r="B408" s="498"/>
      <c r="C408" s="498"/>
      <c r="D408" s="31"/>
      <c r="E408" s="498"/>
      <c r="F408" s="498"/>
      <c r="G408" s="498"/>
      <c r="H408" s="498"/>
      <c r="I408" s="498"/>
    </row>
    <row r="409" spans="1:9" x14ac:dyDescent="0.25">
      <c r="A409" s="6"/>
      <c r="B409" s="498"/>
      <c r="C409" s="498"/>
      <c r="D409" s="31"/>
      <c r="E409" s="498"/>
      <c r="F409" s="498"/>
      <c r="G409" s="498"/>
      <c r="H409" s="498"/>
      <c r="I409" s="498"/>
    </row>
    <row r="410" spans="1:9" x14ac:dyDescent="0.25">
      <c r="A410" s="6"/>
      <c r="B410" s="498"/>
      <c r="C410" s="498"/>
      <c r="D410" s="31"/>
      <c r="E410" s="498"/>
      <c r="F410" s="498"/>
      <c r="G410" s="498"/>
      <c r="H410" s="498"/>
      <c r="I410" s="498"/>
    </row>
    <row r="411" spans="1:9" x14ac:dyDescent="0.25">
      <c r="A411" s="6"/>
      <c r="B411" s="498"/>
      <c r="C411" s="498"/>
      <c r="D411" s="31"/>
      <c r="E411" s="498"/>
      <c r="F411" s="498"/>
      <c r="G411" s="498"/>
      <c r="H411" s="498"/>
      <c r="I411" s="498"/>
    </row>
    <row r="412" spans="1:9" x14ac:dyDescent="0.25">
      <c r="A412" s="6"/>
      <c r="B412" s="498"/>
      <c r="C412" s="498"/>
      <c r="D412" s="31"/>
      <c r="E412" s="498"/>
      <c r="F412" s="498"/>
      <c r="G412" s="498"/>
      <c r="H412" s="498"/>
      <c r="I412" s="498"/>
    </row>
    <row r="413" spans="1:9" x14ac:dyDescent="0.25">
      <c r="A413" s="6"/>
      <c r="B413" s="498"/>
      <c r="C413" s="498"/>
      <c r="D413" s="31"/>
      <c r="E413" s="498"/>
      <c r="F413" s="498"/>
      <c r="G413" s="498"/>
      <c r="H413" s="498"/>
      <c r="I413" s="498"/>
    </row>
    <row r="414" spans="1:9" x14ac:dyDescent="0.25">
      <c r="A414" s="6"/>
      <c r="B414" s="498"/>
      <c r="C414" s="498"/>
      <c r="D414" s="31"/>
      <c r="E414" s="498"/>
      <c r="F414" s="498"/>
      <c r="G414" s="498"/>
      <c r="H414" s="498"/>
      <c r="I414" s="498"/>
    </row>
    <row r="415" spans="1:9" x14ac:dyDescent="0.25">
      <c r="A415" s="6"/>
      <c r="B415" s="498"/>
      <c r="C415" s="498"/>
      <c r="D415" s="31"/>
      <c r="E415" s="498"/>
      <c r="F415" s="498"/>
      <c r="G415" s="498"/>
      <c r="H415" s="498"/>
      <c r="I415" s="498"/>
    </row>
    <row r="416" spans="1:9" x14ac:dyDescent="0.25">
      <c r="A416" s="6"/>
      <c r="B416" s="498"/>
      <c r="C416" s="498"/>
      <c r="D416" s="31"/>
      <c r="E416" s="498"/>
      <c r="F416" s="498"/>
      <c r="G416" s="498"/>
      <c r="H416" s="498"/>
      <c r="I416" s="498"/>
    </row>
    <row r="417" spans="1:9" x14ac:dyDescent="0.25">
      <c r="A417" s="6"/>
      <c r="B417" s="498"/>
      <c r="C417" s="498"/>
      <c r="D417" s="31"/>
      <c r="E417" s="498"/>
      <c r="F417" s="498"/>
      <c r="G417" s="498"/>
      <c r="H417" s="498"/>
      <c r="I417" s="498"/>
    </row>
    <row r="418" spans="1:9" x14ac:dyDescent="0.25">
      <c r="A418" s="6"/>
      <c r="B418" s="498"/>
      <c r="C418" s="498"/>
      <c r="D418" s="31"/>
      <c r="E418" s="498"/>
      <c r="F418" s="498"/>
      <c r="G418" s="498"/>
      <c r="H418" s="498"/>
      <c r="I418" s="498"/>
    </row>
    <row r="419" spans="1:9" x14ac:dyDescent="0.25">
      <c r="A419" s="6"/>
      <c r="B419" s="498"/>
      <c r="C419" s="498"/>
      <c r="D419" s="31"/>
      <c r="E419" s="498"/>
      <c r="F419" s="498"/>
      <c r="G419" s="498"/>
      <c r="H419" s="498"/>
      <c r="I419" s="498"/>
    </row>
    <row r="420" spans="1:9" x14ac:dyDescent="0.25">
      <c r="A420" s="6"/>
      <c r="B420" s="498"/>
      <c r="C420" s="498"/>
      <c r="D420" s="31"/>
      <c r="E420" s="498"/>
      <c r="F420" s="498"/>
      <c r="G420" s="498"/>
      <c r="H420" s="498"/>
      <c r="I420" s="498"/>
    </row>
    <row r="421" spans="1:9" x14ac:dyDescent="0.25">
      <c r="A421" s="6"/>
      <c r="B421" s="498"/>
      <c r="C421" s="498"/>
      <c r="D421" s="31"/>
      <c r="E421" s="498"/>
      <c r="F421" s="498"/>
      <c r="G421" s="498"/>
      <c r="H421" s="498"/>
      <c r="I421" s="498"/>
    </row>
    <row r="422" spans="1:9" x14ac:dyDescent="0.25">
      <c r="A422" s="6"/>
      <c r="B422" s="498"/>
      <c r="C422" s="498"/>
      <c r="D422" s="31"/>
      <c r="E422" s="498"/>
      <c r="F422" s="498"/>
      <c r="G422" s="498"/>
      <c r="H422" s="498"/>
      <c r="I422" s="498"/>
    </row>
    <row r="423" spans="1:9" x14ac:dyDescent="0.25">
      <c r="A423" s="6"/>
      <c r="B423" s="498"/>
      <c r="C423" s="498"/>
      <c r="D423" s="31"/>
      <c r="E423" s="498"/>
      <c r="F423" s="498"/>
      <c r="G423" s="498"/>
      <c r="H423" s="498"/>
      <c r="I423" s="498"/>
    </row>
    <row r="424" spans="1:9" x14ac:dyDescent="0.25">
      <c r="A424" s="6"/>
      <c r="B424" s="498"/>
      <c r="C424" s="498"/>
      <c r="D424" s="31"/>
      <c r="E424" s="498"/>
      <c r="F424" s="498"/>
      <c r="G424" s="498"/>
      <c r="H424" s="498"/>
      <c r="I424" s="498"/>
    </row>
    <row r="425" spans="1:9" x14ac:dyDescent="0.25">
      <c r="A425" s="6"/>
      <c r="B425" s="498"/>
      <c r="C425" s="498"/>
      <c r="D425" s="31"/>
      <c r="E425" s="498"/>
      <c r="F425" s="498"/>
      <c r="G425" s="498"/>
      <c r="H425" s="498"/>
      <c r="I425" s="498"/>
    </row>
    <row r="426" spans="1:9" x14ac:dyDescent="0.25">
      <c r="A426" s="6"/>
      <c r="B426" s="498"/>
      <c r="C426" s="498"/>
      <c r="D426" s="31"/>
      <c r="E426" s="498"/>
      <c r="F426" s="498"/>
      <c r="G426" s="498"/>
      <c r="H426" s="498"/>
      <c r="I426" s="498"/>
    </row>
    <row r="427" spans="1:9" x14ac:dyDescent="0.25">
      <c r="A427" s="6"/>
      <c r="B427" s="498"/>
      <c r="C427" s="498"/>
      <c r="D427" s="31"/>
      <c r="E427" s="498"/>
      <c r="F427" s="498"/>
      <c r="G427" s="498"/>
      <c r="H427" s="498"/>
      <c r="I427" s="498"/>
    </row>
    <row r="428" spans="1:9" x14ac:dyDescent="0.25">
      <c r="A428" s="6"/>
      <c r="B428" s="498"/>
      <c r="C428" s="498"/>
      <c r="D428" s="31"/>
      <c r="E428" s="498"/>
      <c r="F428" s="498"/>
      <c r="G428" s="498"/>
      <c r="H428" s="498"/>
      <c r="I428" s="498"/>
    </row>
    <row r="429" spans="1:9" x14ac:dyDescent="0.25">
      <c r="A429" s="6"/>
      <c r="B429" s="498"/>
      <c r="C429" s="498"/>
      <c r="D429" s="31"/>
      <c r="E429" s="498"/>
      <c r="F429" s="498"/>
      <c r="G429" s="498"/>
      <c r="H429" s="498"/>
      <c r="I429" s="498"/>
    </row>
    <row r="430" spans="1:9" x14ac:dyDescent="0.25">
      <c r="A430" s="6"/>
      <c r="B430" s="498"/>
      <c r="C430" s="498"/>
      <c r="D430" s="31"/>
      <c r="E430" s="498"/>
      <c r="F430" s="498"/>
      <c r="G430" s="498"/>
      <c r="H430" s="498"/>
      <c r="I430" s="498"/>
    </row>
    <row r="431" spans="1:9" x14ac:dyDescent="0.25">
      <c r="A431" s="6"/>
      <c r="B431" s="498"/>
      <c r="C431" s="498"/>
      <c r="D431" s="31"/>
      <c r="E431" s="498"/>
      <c r="F431" s="498"/>
      <c r="G431" s="498"/>
      <c r="H431" s="498"/>
      <c r="I431" s="498"/>
    </row>
    <row r="432" spans="1:9" x14ac:dyDescent="0.25">
      <c r="A432" s="6"/>
      <c r="B432" s="498"/>
      <c r="C432" s="498"/>
      <c r="D432" s="31"/>
      <c r="E432" s="498"/>
      <c r="F432" s="498"/>
      <c r="G432" s="498"/>
      <c r="H432" s="498"/>
      <c r="I432" s="498"/>
    </row>
    <row r="433" spans="1:9" x14ac:dyDescent="0.25">
      <c r="A433" s="6"/>
      <c r="B433" s="498"/>
      <c r="C433" s="498"/>
      <c r="D433" s="31"/>
      <c r="E433" s="498"/>
      <c r="F433" s="498"/>
      <c r="G433" s="498"/>
      <c r="H433" s="498"/>
      <c r="I433" s="498"/>
    </row>
    <row r="434" spans="1:9" x14ac:dyDescent="0.25">
      <c r="A434" s="6"/>
      <c r="B434" s="498"/>
      <c r="C434" s="498"/>
      <c r="D434" s="31"/>
      <c r="E434" s="498"/>
      <c r="F434" s="498"/>
      <c r="G434" s="498"/>
      <c r="H434" s="498"/>
      <c r="I434" s="498"/>
    </row>
    <row r="435" spans="1:9" x14ac:dyDescent="0.25">
      <c r="A435" s="6"/>
      <c r="B435" s="498"/>
      <c r="C435" s="498"/>
      <c r="D435" s="31"/>
      <c r="E435" s="498"/>
      <c r="F435" s="498"/>
      <c r="G435" s="498"/>
      <c r="H435" s="498"/>
      <c r="I435" s="498"/>
    </row>
    <row r="436" spans="1:9" x14ac:dyDescent="0.25">
      <c r="A436" s="6"/>
      <c r="B436" s="498"/>
      <c r="C436" s="498"/>
      <c r="D436" s="31"/>
      <c r="E436" s="498"/>
      <c r="F436" s="498"/>
      <c r="G436" s="498"/>
      <c r="H436" s="498"/>
      <c r="I436" s="498"/>
    </row>
    <row r="437" spans="1:9" x14ac:dyDescent="0.25">
      <c r="A437" s="6"/>
      <c r="B437" s="498"/>
      <c r="C437" s="498"/>
      <c r="D437" s="31"/>
      <c r="E437" s="498"/>
      <c r="F437" s="498"/>
      <c r="G437" s="498"/>
      <c r="H437" s="498"/>
      <c r="I437" s="498"/>
    </row>
    <row r="438" spans="1:9" x14ac:dyDescent="0.25">
      <c r="A438" s="6"/>
      <c r="B438" s="498"/>
      <c r="C438" s="498"/>
      <c r="D438" s="31"/>
      <c r="E438" s="498"/>
      <c r="F438" s="498"/>
      <c r="G438" s="498"/>
      <c r="H438" s="498"/>
      <c r="I438" s="498"/>
    </row>
    <row r="439" spans="1:9" x14ac:dyDescent="0.25">
      <c r="A439" s="6"/>
      <c r="B439" s="498"/>
      <c r="C439" s="498"/>
      <c r="D439" s="31"/>
      <c r="E439" s="498"/>
      <c r="F439" s="498"/>
      <c r="G439" s="498"/>
      <c r="H439" s="498"/>
      <c r="I439" s="498"/>
    </row>
    <row r="440" spans="1:9" x14ac:dyDescent="0.25">
      <c r="A440" s="6"/>
      <c r="B440" s="498"/>
      <c r="C440" s="498"/>
      <c r="D440" s="31"/>
      <c r="E440" s="498"/>
      <c r="F440" s="498"/>
      <c r="G440" s="498"/>
      <c r="H440" s="498"/>
      <c r="I440" s="498"/>
    </row>
    <row r="441" spans="1:9" x14ac:dyDescent="0.25">
      <c r="A441" s="6"/>
      <c r="B441" s="498"/>
      <c r="C441" s="498"/>
      <c r="D441" s="31"/>
      <c r="E441" s="498"/>
      <c r="F441" s="498"/>
      <c r="G441" s="498"/>
      <c r="H441" s="498"/>
      <c r="I441" s="498"/>
    </row>
    <row r="442" spans="1:9" x14ac:dyDescent="0.25">
      <c r="A442" s="6"/>
      <c r="B442" s="498"/>
      <c r="C442" s="498"/>
      <c r="D442" s="31"/>
      <c r="E442" s="498"/>
      <c r="F442" s="498"/>
      <c r="G442" s="498"/>
      <c r="H442" s="498"/>
      <c r="I442" s="498"/>
    </row>
    <row r="443" spans="1:9" x14ac:dyDescent="0.25">
      <c r="A443" s="6"/>
      <c r="B443" s="498"/>
      <c r="C443" s="498"/>
      <c r="D443" s="31"/>
      <c r="E443" s="498"/>
      <c r="F443" s="498"/>
      <c r="G443" s="498"/>
      <c r="H443" s="498"/>
      <c r="I443" s="498"/>
    </row>
    <row r="444" spans="1:9" x14ac:dyDescent="0.25">
      <c r="A444" s="6"/>
      <c r="B444" s="498"/>
      <c r="C444" s="498"/>
      <c r="D444" s="31"/>
      <c r="E444" s="498"/>
      <c r="F444" s="498"/>
      <c r="G444" s="498"/>
      <c r="H444" s="498"/>
      <c r="I444" s="498"/>
    </row>
    <row r="445" spans="1:9" x14ac:dyDescent="0.25">
      <c r="A445" s="6"/>
      <c r="B445" s="498"/>
      <c r="C445" s="498"/>
      <c r="D445" s="31"/>
      <c r="E445" s="498"/>
      <c r="F445" s="498"/>
      <c r="G445" s="498"/>
      <c r="H445" s="498"/>
      <c r="I445" s="498"/>
    </row>
    <row r="446" spans="1:9" x14ac:dyDescent="0.25">
      <c r="A446" s="6"/>
      <c r="B446" s="498"/>
      <c r="C446" s="498"/>
      <c r="D446" s="31"/>
      <c r="E446" s="498"/>
      <c r="F446" s="498"/>
      <c r="G446" s="498"/>
      <c r="H446" s="498"/>
      <c r="I446" s="498"/>
    </row>
    <row r="447" spans="1:9" x14ac:dyDescent="0.25">
      <c r="A447" s="6"/>
      <c r="B447" s="498"/>
      <c r="C447" s="498"/>
      <c r="D447" s="31"/>
      <c r="E447" s="498"/>
      <c r="F447" s="498"/>
      <c r="G447" s="498"/>
      <c r="H447" s="498"/>
      <c r="I447" s="498"/>
    </row>
    <row r="448" spans="1:9" x14ac:dyDescent="0.25">
      <c r="A448" s="6"/>
      <c r="B448" s="498"/>
      <c r="C448" s="498"/>
      <c r="D448" s="31"/>
      <c r="E448" s="498"/>
      <c r="F448" s="498"/>
      <c r="G448" s="498"/>
      <c r="H448" s="498"/>
      <c r="I448" s="498"/>
    </row>
    <row r="449" spans="1:9" x14ac:dyDescent="0.25">
      <c r="A449" s="6"/>
      <c r="B449" s="498"/>
      <c r="C449" s="498"/>
      <c r="D449" s="31"/>
      <c r="E449" s="498"/>
      <c r="F449" s="498"/>
      <c r="G449" s="498"/>
      <c r="H449" s="498"/>
      <c r="I449" s="498"/>
    </row>
    <row r="450" spans="1:9" x14ac:dyDescent="0.25">
      <c r="A450" s="6"/>
      <c r="B450" s="498"/>
      <c r="C450" s="498"/>
      <c r="D450" s="31"/>
      <c r="E450" s="498"/>
      <c r="F450" s="498"/>
      <c r="G450" s="498"/>
      <c r="H450" s="498"/>
      <c r="I450" s="498"/>
    </row>
    <row r="451" spans="1:9" x14ac:dyDescent="0.25">
      <c r="A451" s="6"/>
      <c r="B451" s="498"/>
      <c r="C451" s="498"/>
      <c r="D451" s="31"/>
      <c r="E451" s="498"/>
      <c r="F451" s="498"/>
      <c r="G451" s="498"/>
      <c r="H451" s="498"/>
      <c r="I451" s="498"/>
    </row>
    <row r="452" spans="1:9" x14ac:dyDescent="0.25">
      <c r="A452" s="6"/>
      <c r="B452" s="498"/>
      <c r="C452" s="498"/>
      <c r="D452" s="31"/>
      <c r="E452" s="498"/>
      <c r="F452" s="498"/>
      <c r="G452" s="498"/>
      <c r="H452" s="498"/>
      <c r="I452" s="498"/>
    </row>
    <row r="453" spans="1:9" x14ac:dyDescent="0.25">
      <c r="A453" s="6"/>
      <c r="B453" s="498"/>
      <c r="C453" s="498"/>
      <c r="D453" s="31"/>
      <c r="E453" s="498"/>
      <c r="F453" s="498"/>
      <c r="G453" s="498"/>
      <c r="H453" s="498"/>
      <c r="I453" s="498"/>
    </row>
    <row r="454" spans="1:9" x14ac:dyDescent="0.25">
      <c r="A454" s="6"/>
      <c r="B454" s="498"/>
      <c r="C454" s="498"/>
      <c r="D454" s="31"/>
      <c r="E454" s="498"/>
      <c r="F454" s="498"/>
      <c r="G454" s="498"/>
      <c r="H454" s="498"/>
      <c r="I454" s="498"/>
    </row>
    <row r="455" spans="1:9" x14ac:dyDescent="0.25">
      <c r="A455" s="6"/>
      <c r="B455" s="498"/>
      <c r="C455" s="498"/>
      <c r="D455" s="31"/>
      <c r="E455" s="498"/>
      <c r="F455" s="498"/>
      <c r="G455" s="498"/>
      <c r="H455" s="498"/>
      <c r="I455" s="498"/>
    </row>
    <row r="456" spans="1:9" x14ac:dyDescent="0.25">
      <c r="A456" s="6"/>
      <c r="B456" s="498"/>
      <c r="C456" s="498"/>
      <c r="D456" s="31"/>
      <c r="E456" s="498"/>
      <c r="F456" s="498"/>
      <c r="G456" s="498"/>
      <c r="H456" s="498"/>
      <c r="I456" s="498"/>
    </row>
    <row r="457" spans="1:9" x14ac:dyDescent="0.25">
      <c r="A457" s="6"/>
      <c r="B457" s="498"/>
      <c r="C457" s="498"/>
      <c r="D457" s="31"/>
      <c r="E457" s="498"/>
      <c r="F457" s="498"/>
      <c r="G457" s="498"/>
      <c r="H457" s="498"/>
      <c r="I457" s="498"/>
    </row>
    <row r="458" spans="1:9" x14ac:dyDescent="0.25">
      <c r="A458" s="6"/>
      <c r="B458" s="498"/>
      <c r="C458" s="498"/>
      <c r="D458" s="31"/>
      <c r="E458" s="498"/>
      <c r="F458" s="498"/>
      <c r="G458" s="498"/>
      <c r="H458" s="498"/>
      <c r="I458" s="498"/>
    </row>
    <row r="459" spans="1:9" x14ac:dyDescent="0.25">
      <c r="A459" s="6"/>
      <c r="B459" s="498"/>
      <c r="C459" s="498"/>
      <c r="D459" s="31"/>
      <c r="E459" s="498"/>
      <c r="F459" s="498"/>
      <c r="G459" s="498"/>
      <c r="H459" s="498"/>
      <c r="I459" s="498"/>
    </row>
    <row r="460" spans="1:9" x14ac:dyDescent="0.25">
      <c r="A460" s="6"/>
      <c r="B460" s="498"/>
      <c r="C460" s="498"/>
      <c r="D460" s="31"/>
      <c r="E460" s="498"/>
      <c r="F460" s="498"/>
      <c r="G460" s="498"/>
      <c r="H460" s="498"/>
      <c r="I460" s="498"/>
    </row>
    <row r="461" spans="1:9" x14ac:dyDescent="0.25">
      <c r="A461" s="6"/>
      <c r="B461" s="498"/>
      <c r="C461" s="498"/>
      <c r="D461" s="31"/>
      <c r="E461" s="498"/>
      <c r="F461" s="498"/>
      <c r="G461" s="498"/>
      <c r="H461" s="498"/>
      <c r="I461" s="498"/>
    </row>
    <row r="462" spans="1:9" x14ac:dyDescent="0.25">
      <c r="A462" s="6"/>
      <c r="B462" s="498"/>
      <c r="C462" s="498"/>
      <c r="D462" s="31"/>
      <c r="E462" s="498"/>
      <c r="F462" s="498"/>
      <c r="G462" s="498"/>
      <c r="H462" s="498"/>
      <c r="I462" s="498"/>
    </row>
    <row r="463" spans="1:9" x14ac:dyDescent="0.25">
      <c r="A463" s="6"/>
      <c r="B463" s="498"/>
      <c r="C463" s="498"/>
      <c r="D463" s="31"/>
      <c r="E463" s="498"/>
      <c r="F463" s="498"/>
      <c r="G463" s="498"/>
      <c r="H463" s="498"/>
      <c r="I463" s="498"/>
    </row>
    <row r="464" spans="1:9" x14ac:dyDescent="0.25">
      <c r="A464" s="6"/>
      <c r="B464" s="498"/>
      <c r="C464" s="498"/>
      <c r="D464" s="31"/>
      <c r="E464" s="498"/>
      <c r="F464" s="498"/>
      <c r="G464" s="498"/>
      <c r="H464" s="498"/>
      <c r="I464" s="498"/>
    </row>
    <row r="465" spans="1:9" x14ac:dyDescent="0.25">
      <c r="A465" s="6"/>
      <c r="B465" s="498"/>
      <c r="C465" s="498"/>
      <c r="D465" s="31"/>
      <c r="E465" s="498"/>
      <c r="F465" s="498"/>
      <c r="G465" s="498"/>
      <c r="H465" s="498"/>
      <c r="I465" s="498"/>
    </row>
    <row r="466" spans="1:9" x14ac:dyDescent="0.25">
      <c r="A466" s="6"/>
      <c r="B466" s="498"/>
      <c r="C466" s="498"/>
      <c r="D466" s="31"/>
      <c r="E466" s="498"/>
      <c r="F466" s="498"/>
      <c r="G466" s="498"/>
      <c r="H466" s="498"/>
      <c r="I466" s="498"/>
    </row>
    <row r="467" spans="1:9" x14ac:dyDescent="0.25">
      <c r="A467" s="6"/>
      <c r="B467" s="498"/>
      <c r="C467" s="498"/>
      <c r="D467" s="31"/>
      <c r="E467" s="498"/>
      <c r="F467" s="498"/>
      <c r="G467" s="498"/>
      <c r="H467" s="498"/>
      <c r="I467" s="498"/>
    </row>
    <row r="468" spans="1:9" x14ac:dyDescent="0.25">
      <c r="A468" s="6"/>
      <c r="B468" s="498"/>
      <c r="C468" s="498"/>
      <c r="D468" s="31"/>
      <c r="E468" s="498"/>
      <c r="F468" s="498"/>
      <c r="G468" s="498"/>
      <c r="H468" s="498"/>
      <c r="I468" s="498"/>
    </row>
    <row r="469" spans="1:9" x14ac:dyDescent="0.25">
      <c r="A469" s="6"/>
      <c r="B469" s="498"/>
      <c r="C469" s="498"/>
      <c r="D469" s="31"/>
      <c r="E469" s="498"/>
      <c r="F469" s="498"/>
      <c r="G469" s="498"/>
      <c r="H469" s="498"/>
      <c r="I469" s="498"/>
    </row>
    <row r="470" spans="1:9" x14ac:dyDescent="0.25">
      <c r="A470" s="6"/>
      <c r="B470" s="498"/>
      <c r="C470" s="498"/>
      <c r="D470" s="31"/>
      <c r="E470" s="498"/>
      <c r="F470" s="498"/>
      <c r="G470" s="498"/>
      <c r="H470" s="498"/>
      <c r="I470" s="498"/>
    </row>
    <row r="471" spans="1:9" x14ac:dyDescent="0.25">
      <c r="A471" s="6"/>
      <c r="B471" s="498"/>
      <c r="C471" s="498"/>
      <c r="D471" s="31"/>
      <c r="E471" s="498"/>
      <c r="F471" s="498"/>
      <c r="G471" s="498"/>
      <c r="H471" s="498"/>
      <c r="I471" s="498"/>
    </row>
    <row r="472" spans="1:9" x14ac:dyDescent="0.25">
      <c r="A472" s="6"/>
      <c r="B472" s="498"/>
      <c r="C472" s="498"/>
      <c r="D472" s="31"/>
      <c r="E472" s="498"/>
      <c r="F472" s="498"/>
      <c r="G472" s="498"/>
      <c r="H472" s="498"/>
      <c r="I472" s="498"/>
    </row>
    <row r="473" spans="1:9" x14ac:dyDescent="0.25">
      <c r="A473" s="6"/>
      <c r="B473" s="498"/>
      <c r="C473" s="498"/>
      <c r="D473" s="31"/>
      <c r="E473" s="498"/>
      <c r="F473" s="498"/>
      <c r="G473" s="498"/>
      <c r="H473" s="498"/>
      <c r="I473" s="498"/>
    </row>
    <row r="474" spans="1:9" x14ac:dyDescent="0.25">
      <c r="A474" s="6"/>
      <c r="B474" s="498"/>
      <c r="C474" s="498"/>
      <c r="D474" s="31"/>
      <c r="E474" s="498"/>
      <c r="F474" s="498"/>
      <c r="G474" s="498"/>
      <c r="H474" s="498"/>
      <c r="I474" s="498"/>
    </row>
    <row r="475" spans="1:9" x14ac:dyDescent="0.25">
      <c r="A475" s="6"/>
      <c r="B475" s="498"/>
      <c r="C475" s="498"/>
      <c r="D475" s="31"/>
      <c r="E475" s="498"/>
      <c r="F475" s="498"/>
      <c r="G475" s="498"/>
      <c r="H475" s="498"/>
      <c r="I475" s="498"/>
    </row>
    <row r="476" spans="1:9" x14ac:dyDescent="0.25">
      <c r="A476" s="6"/>
      <c r="B476" s="498"/>
      <c r="C476" s="498"/>
      <c r="D476" s="31"/>
      <c r="E476" s="498"/>
      <c r="F476" s="498"/>
      <c r="G476" s="498"/>
      <c r="H476" s="498"/>
      <c r="I476" s="498"/>
    </row>
    <row r="477" spans="1:9" x14ac:dyDescent="0.25">
      <c r="A477" s="6"/>
      <c r="B477" s="498"/>
      <c r="C477" s="498"/>
      <c r="D477" s="31"/>
      <c r="E477" s="498"/>
      <c r="F477" s="498"/>
      <c r="G477" s="498"/>
      <c r="H477" s="498"/>
      <c r="I477" s="498"/>
    </row>
    <row r="478" spans="1:9" x14ac:dyDescent="0.25">
      <c r="A478" s="6"/>
      <c r="B478" s="498"/>
      <c r="C478" s="498"/>
      <c r="D478" s="31"/>
      <c r="E478" s="498"/>
      <c r="F478" s="498"/>
      <c r="G478" s="498"/>
      <c r="H478" s="498"/>
      <c r="I478" s="498"/>
    </row>
    <row r="479" spans="1:9" x14ac:dyDescent="0.25">
      <c r="A479" s="6"/>
      <c r="B479" s="498"/>
      <c r="C479" s="498"/>
      <c r="D479" s="31"/>
      <c r="E479" s="498"/>
      <c r="F479" s="498"/>
      <c r="G479" s="498"/>
      <c r="H479" s="498"/>
      <c r="I479" s="498"/>
    </row>
    <row r="480" spans="1:9" x14ac:dyDescent="0.25">
      <c r="A480" s="6"/>
      <c r="B480" s="498"/>
      <c r="C480" s="498"/>
      <c r="D480" s="31"/>
      <c r="E480" s="498"/>
      <c r="F480" s="498"/>
      <c r="G480" s="498"/>
      <c r="H480" s="498"/>
      <c r="I480" s="498"/>
    </row>
    <row r="481" spans="1:9" x14ac:dyDescent="0.25">
      <c r="A481" s="6"/>
      <c r="B481" s="498"/>
      <c r="C481" s="498"/>
      <c r="D481" s="31"/>
      <c r="E481" s="498"/>
      <c r="F481" s="498"/>
      <c r="G481" s="498"/>
      <c r="H481" s="498"/>
      <c r="I481" s="498"/>
    </row>
    <row r="482" spans="1:9" x14ac:dyDescent="0.25">
      <c r="A482" s="6"/>
      <c r="B482" s="498"/>
      <c r="C482" s="498"/>
      <c r="D482" s="31"/>
      <c r="E482" s="498"/>
      <c r="F482" s="498"/>
      <c r="G482" s="498"/>
      <c r="H482" s="498"/>
      <c r="I482" s="498"/>
    </row>
    <row r="483" spans="1:9" x14ac:dyDescent="0.25">
      <c r="A483" s="6"/>
      <c r="B483" s="498"/>
      <c r="C483" s="498"/>
      <c r="D483" s="31"/>
      <c r="E483" s="498"/>
      <c r="F483" s="498"/>
      <c r="G483" s="498"/>
      <c r="H483" s="498"/>
      <c r="I483" s="498"/>
    </row>
    <row r="484" spans="1:9" x14ac:dyDescent="0.25">
      <c r="A484" s="6"/>
      <c r="B484" s="498"/>
      <c r="C484" s="498"/>
      <c r="D484" s="31"/>
      <c r="E484" s="498"/>
      <c r="F484" s="498"/>
      <c r="G484" s="498"/>
      <c r="H484" s="498"/>
      <c r="I484" s="498"/>
    </row>
    <row r="485" spans="1:9" x14ac:dyDescent="0.25">
      <c r="A485" s="6"/>
      <c r="B485" s="498"/>
      <c r="C485" s="498"/>
      <c r="D485" s="31"/>
      <c r="E485" s="498"/>
      <c r="F485" s="498"/>
      <c r="G485" s="498"/>
      <c r="H485" s="498"/>
      <c r="I485" s="498"/>
    </row>
    <row r="486" spans="1:9" x14ac:dyDescent="0.25">
      <c r="A486" s="6"/>
      <c r="B486" s="498"/>
      <c r="C486" s="498"/>
      <c r="D486" s="31"/>
      <c r="E486" s="498"/>
      <c r="F486" s="498"/>
      <c r="G486" s="498"/>
      <c r="H486" s="498"/>
      <c r="I486" s="498"/>
    </row>
    <row r="487" spans="1:9" x14ac:dyDescent="0.25">
      <c r="A487" s="6"/>
      <c r="B487" s="498"/>
      <c r="C487" s="498"/>
      <c r="D487" s="31"/>
      <c r="E487" s="498"/>
      <c r="F487" s="498"/>
      <c r="G487" s="498"/>
      <c r="H487" s="498"/>
      <c r="I487" s="498"/>
    </row>
    <row r="488" spans="1:9" x14ac:dyDescent="0.25">
      <c r="A488" s="6"/>
      <c r="B488" s="498"/>
      <c r="C488" s="498"/>
      <c r="D488" s="31"/>
      <c r="E488" s="498"/>
      <c r="F488" s="498"/>
      <c r="G488" s="498"/>
      <c r="H488" s="498"/>
      <c r="I488" s="498"/>
    </row>
    <row r="489" spans="1:9" x14ac:dyDescent="0.25">
      <c r="A489" s="6"/>
      <c r="B489" s="498"/>
      <c r="C489" s="498"/>
      <c r="D489" s="31"/>
      <c r="E489" s="498"/>
      <c r="F489" s="498"/>
      <c r="G489" s="498"/>
      <c r="H489" s="498"/>
      <c r="I489" s="498"/>
    </row>
    <row r="490" spans="1:9" x14ac:dyDescent="0.25">
      <c r="A490" s="6"/>
      <c r="B490" s="498"/>
      <c r="C490" s="498"/>
      <c r="D490" s="31"/>
      <c r="E490" s="498"/>
      <c r="F490" s="498"/>
      <c r="G490" s="498"/>
      <c r="H490" s="498"/>
      <c r="I490" s="498"/>
    </row>
    <row r="491" spans="1:9" x14ac:dyDescent="0.25">
      <c r="A491" s="6"/>
      <c r="B491" s="498"/>
      <c r="C491" s="498"/>
      <c r="D491" s="31"/>
      <c r="E491" s="498"/>
      <c r="F491" s="498"/>
      <c r="G491" s="498"/>
      <c r="H491" s="498"/>
      <c r="I491" s="498"/>
    </row>
    <row r="492" spans="1:9" x14ac:dyDescent="0.25">
      <c r="A492" s="6"/>
      <c r="B492" s="498"/>
      <c r="C492" s="498"/>
      <c r="D492" s="31"/>
      <c r="E492" s="498"/>
      <c r="F492" s="498"/>
      <c r="G492" s="498"/>
      <c r="H492" s="498"/>
      <c r="I492" s="498"/>
    </row>
    <row r="493" spans="1:9" x14ac:dyDescent="0.25">
      <c r="A493" s="6"/>
      <c r="B493" s="498"/>
      <c r="C493" s="498"/>
      <c r="D493" s="31"/>
      <c r="E493" s="498"/>
      <c r="F493" s="498"/>
      <c r="G493" s="498"/>
      <c r="H493" s="498"/>
      <c r="I493" s="498"/>
    </row>
    <row r="494" spans="1:9" x14ac:dyDescent="0.25">
      <c r="A494" s="6"/>
      <c r="B494" s="498"/>
      <c r="C494" s="498"/>
      <c r="D494" s="31"/>
      <c r="E494" s="498"/>
      <c r="F494" s="498"/>
      <c r="G494" s="498"/>
      <c r="H494" s="498"/>
      <c r="I494" s="498"/>
    </row>
    <row r="495" spans="1:9" x14ac:dyDescent="0.25">
      <c r="A495" s="6"/>
      <c r="B495" s="498"/>
      <c r="C495" s="498"/>
      <c r="D495" s="31"/>
      <c r="E495" s="498"/>
      <c r="F495" s="498"/>
      <c r="G495" s="498"/>
      <c r="H495" s="498"/>
      <c r="I495" s="498"/>
    </row>
    <row r="496" spans="1:9" x14ac:dyDescent="0.25">
      <c r="A496" s="6"/>
      <c r="B496" s="498"/>
      <c r="C496" s="498"/>
      <c r="D496" s="31"/>
      <c r="E496" s="498"/>
      <c r="F496" s="498"/>
      <c r="G496" s="498"/>
      <c r="H496" s="498"/>
      <c r="I496" s="498"/>
    </row>
    <row r="497" spans="1:9" x14ac:dyDescent="0.25">
      <c r="A497" s="6"/>
      <c r="B497" s="498"/>
      <c r="C497" s="498"/>
      <c r="D497" s="31"/>
      <c r="E497" s="498"/>
      <c r="F497" s="498"/>
      <c r="G497" s="498"/>
      <c r="H497" s="498"/>
      <c r="I497" s="498"/>
    </row>
    <row r="498" spans="1:9" x14ac:dyDescent="0.25">
      <c r="A498" s="6"/>
      <c r="B498" s="498"/>
      <c r="C498" s="498"/>
      <c r="D498" s="31"/>
      <c r="E498" s="498"/>
      <c r="F498" s="498"/>
      <c r="G498" s="498"/>
      <c r="H498" s="498"/>
      <c r="I498" s="498"/>
    </row>
    <row r="499" spans="1:9" x14ac:dyDescent="0.25">
      <c r="A499" s="6"/>
      <c r="B499" s="498"/>
      <c r="C499" s="498"/>
      <c r="D499" s="31"/>
      <c r="E499" s="498"/>
      <c r="F499" s="498"/>
      <c r="G499" s="498"/>
      <c r="H499" s="498"/>
      <c r="I499" s="498"/>
    </row>
    <row r="500" spans="1:9" x14ac:dyDescent="0.25">
      <c r="A500" s="6"/>
      <c r="B500" s="498"/>
      <c r="C500" s="498"/>
      <c r="D500" s="31"/>
      <c r="E500" s="498"/>
      <c r="F500" s="498"/>
      <c r="G500" s="498"/>
      <c r="H500" s="498"/>
      <c r="I500" s="498"/>
    </row>
    <row r="501" spans="1:9" x14ac:dyDescent="0.25">
      <c r="A501" s="6"/>
      <c r="B501" s="498"/>
      <c r="C501" s="498"/>
      <c r="D501" s="31"/>
      <c r="E501" s="498"/>
      <c r="F501" s="498"/>
      <c r="G501" s="498"/>
      <c r="H501" s="498"/>
      <c r="I501" s="498"/>
    </row>
    <row r="502" spans="1:9" x14ac:dyDescent="0.25">
      <c r="A502" s="6"/>
      <c r="B502" s="498"/>
      <c r="C502" s="498"/>
      <c r="D502" s="31"/>
      <c r="E502" s="498"/>
      <c r="F502" s="498"/>
      <c r="G502" s="498"/>
      <c r="H502" s="498"/>
      <c r="I502" s="498"/>
    </row>
    <row r="503" spans="1:9" x14ac:dyDescent="0.25">
      <c r="A503" s="6"/>
      <c r="B503" s="498"/>
      <c r="C503" s="498"/>
      <c r="D503" s="31"/>
      <c r="E503" s="498"/>
      <c r="F503" s="498"/>
      <c r="G503" s="498"/>
      <c r="H503" s="498"/>
      <c r="I503" s="498"/>
    </row>
    <row r="504" spans="1:9" x14ac:dyDescent="0.25">
      <c r="A504" s="6"/>
      <c r="B504" s="498"/>
      <c r="C504" s="498"/>
      <c r="D504" s="31"/>
      <c r="E504" s="498"/>
      <c r="F504" s="498"/>
      <c r="G504" s="498"/>
      <c r="H504" s="498"/>
      <c r="I504" s="498"/>
    </row>
    <row r="505" spans="1:9" x14ac:dyDescent="0.25">
      <c r="A505" s="6"/>
      <c r="B505" s="498"/>
      <c r="C505" s="498"/>
      <c r="D505" s="31"/>
      <c r="E505" s="498"/>
      <c r="F505" s="498"/>
      <c r="G505" s="498"/>
      <c r="H505" s="498"/>
      <c r="I505" s="498"/>
    </row>
    <row r="506" spans="1:9" x14ac:dyDescent="0.25">
      <c r="A506" s="6"/>
      <c r="B506" s="498"/>
      <c r="C506" s="498"/>
      <c r="D506" s="31"/>
      <c r="E506" s="498"/>
      <c r="F506" s="498"/>
      <c r="G506" s="498"/>
      <c r="H506" s="498"/>
      <c r="I506" s="498"/>
    </row>
    <row r="507" spans="1:9" x14ac:dyDescent="0.25">
      <c r="A507" s="6"/>
      <c r="B507" s="498"/>
      <c r="C507" s="498"/>
      <c r="D507" s="31"/>
      <c r="E507" s="498"/>
      <c r="F507" s="498"/>
      <c r="G507" s="498"/>
      <c r="H507" s="498"/>
      <c r="I507" s="498"/>
    </row>
    <row r="508" spans="1:9" x14ac:dyDescent="0.25">
      <c r="A508" s="6"/>
      <c r="B508" s="498"/>
      <c r="C508" s="498"/>
      <c r="D508" s="31"/>
      <c r="E508" s="498"/>
      <c r="F508" s="498"/>
      <c r="G508" s="498"/>
      <c r="H508" s="498"/>
      <c r="I508" s="498"/>
    </row>
    <row r="509" spans="1:9" x14ac:dyDescent="0.25">
      <c r="A509" s="6"/>
      <c r="B509" s="498"/>
      <c r="C509" s="498"/>
      <c r="D509" s="31"/>
      <c r="E509" s="498"/>
      <c r="F509" s="498"/>
      <c r="G509" s="498"/>
      <c r="H509" s="498"/>
      <c r="I509" s="498"/>
    </row>
    <row r="510" spans="1:9" x14ac:dyDescent="0.25">
      <c r="A510" s="6"/>
      <c r="B510" s="498"/>
      <c r="C510" s="498"/>
      <c r="D510" s="31"/>
      <c r="E510" s="498"/>
      <c r="F510" s="498"/>
      <c r="G510" s="498"/>
      <c r="H510" s="498"/>
      <c r="I510" s="498"/>
    </row>
    <row r="511" spans="1:9" x14ac:dyDescent="0.25">
      <c r="A511" s="6"/>
      <c r="B511" s="498"/>
      <c r="C511" s="498"/>
      <c r="D511" s="31"/>
      <c r="E511" s="498"/>
      <c r="F511" s="498"/>
      <c r="G511" s="498"/>
      <c r="H511" s="498"/>
      <c r="I511" s="498"/>
    </row>
    <row r="512" spans="1:9" x14ac:dyDescent="0.25">
      <c r="A512" s="6"/>
      <c r="B512" s="498"/>
      <c r="C512" s="498"/>
      <c r="D512" s="31"/>
      <c r="E512" s="498"/>
      <c r="F512" s="498"/>
      <c r="G512" s="498"/>
      <c r="H512" s="498"/>
      <c r="I512" s="498"/>
    </row>
    <row r="513" spans="1:9" x14ac:dyDescent="0.25">
      <c r="A513" s="6"/>
      <c r="B513" s="498"/>
      <c r="C513" s="498"/>
      <c r="D513" s="31"/>
      <c r="E513" s="498"/>
      <c r="F513" s="498"/>
      <c r="G513" s="498"/>
      <c r="H513" s="498"/>
      <c r="I513" s="498"/>
    </row>
    <row r="514" spans="1:9" x14ac:dyDescent="0.25">
      <c r="A514" s="6"/>
      <c r="B514" s="498"/>
      <c r="C514" s="498"/>
      <c r="D514" s="31"/>
      <c r="E514" s="498"/>
      <c r="F514" s="498"/>
      <c r="G514" s="498"/>
      <c r="H514" s="498"/>
      <c r="I514" s="498"/>
    </row>
    <row r="515" spans="1:9" x14ac:dyDescent="0.25">
      <c r="A515" s="6"/>
      <c r="B515" s="498"/>
      <c r="C515" s="498"/>
      <c r="D515" s="31"/>
      <c r="E515" s="498"/>
      <c r="F515" s="498"/>
      <c r="G515" s="498"/>
      <c r="H515" s="498"/>
      <c r="I515" s="498"/>
    </row>
    <row r="516" spans="1:9" x14ac:dyDescent="0.25">
      <c r="A516" s="6"/>
      <c r="B516" s="498"/>
      <c r="C516" s="498"/>
      <c r="D516" s="31"/>
      <c r="E516" s="498"/>
      <c r="F516" s="498"/>
      <c r="G516" s="498"/>
      <c r="H516" s="498"/>
      <c r="I516" s="498"/>
    </row>
    <row r="517" spans="1:9" x14ac:dyDescent="0.25">
      <c r="A517" s="6"/>
      <c r="B517" s="498"/>
      <c r="C517" s="498"/>
      <c r="D517" s="31"/>
      <c r="E517" s="498"/>
      <c r="F517" s="498"/>
      <c r="G517" s="498"/>
      <c r="H517" s="498"/>
      <c r="I517" s="498"/>
    </row>
    <row r="518" spans="1:9" x14ac:dyDescent="0.25">
      <c r="A518" s="6"/>
      <c r="B518" s="498"/>
      <c r="C518" s="498"/>
      <c r="D518" s="31"/>
      <c r="E518" s="498"/>
      <c r="F518" s="498"/>
      <c r="G518" s="498"/>
      <c r="H518" s="498"/>
      <c r="I518" s="498"/>
    </row>
    <row r="519" spans="1:9" x14ac:dyDescent="0.25">
      <c r="A519" s="6"/>
      <c r="B519" s="498"/>
      <c r="C519" s="498"/>
      <c r="D519" s="31"/>
      <c r="E519" s="498"/>
      <c r="F519" s="498"/>
      <c r="G519" s="498"/>
      <c r="H519" s="498"/>
      <c r="I519" s="498"/>
    </row>
    <row r="520" spans="1:9" x14ac:dyDescent="0.25">
      <c r="A520" s="6"/>
      <c r="B520" s="498"/>
      <c r="C520" s="498"/>
      <c r="D520" s="31"/>
      <c r="E520" s="498"/>
      <c r="F520" s="498"/>
      <c r="G520" s="498"/>
      <c r="H520" s="498"/>
      <c r="I520" s="498"/>
    </row>
    <row r="521" spans="1:9" x14ac:dyDescent="0.25">
      <c r="A521" s="6"/>
      <c r="B521" s="498"/>
      <c r="C521" s="498"/>
      <c r="D521" s="31"/>
      <c r="E521" s="498"/>
      <c r="F521" s="498"/>
      <c r="G521" s="498"/>
      <c r="H521" s="498"/>
      <c r="I521" s="498"/>
    </row>
    <row r="522" spans="1:9" x14ac:dyDescent="0.25">
      <c r="A522" s="6"/>
      <c r="B522" s="498"/>
      <c r="C522" s="498"/>
      <c r="D522" s="31"/>
      <c r="E522" s="498"/>
      <c r="F522" s="498"/>
      <c r="G522" s="498"/>
      <c r="H522" s="498"/>
      <c r="I522" s="498"/>
    </row>
    <row r="523" spans="1:9" x14ac:dyDescent="0.25">
      <c r="A523" s="6"/>
      <c r="B523" s="498"/>
      <c r="C523" s="498"/>
      <c r="D523" s="31"/>
      <c r="E523" s="498"/>
      <c r="F523" s="498"/>
      <c r="G523" s="498"/>
      <c r="H523" s="498"/>
      <c r="I523" s="498"/>
    </row>
    <row r="524" spans="1:9" x14ac:dyDescent="0.25">
      <c r="A524" s="6"/>
      <c r="B524" s="498"/>
      <c r="C524" s="498"/>
      <c r="D524" s="31"/>
      <c r="E524" s="498"/>
      <c r="F524" s="498"/>
      <c r="G524" s="498"/>
      <c r="H524" s="498"/>
      <c r="I524" s="498"/>
    </row>
    <row r="525" spans="1:9" x14ac:dyDescent="0.25">
      <c r="A525" s="6"/>
      <c r="B525" s="498"/>
      <c r="C525" s="498"/>
      <c r="D525" s="31"/>
      <c r="E525" s="498"/>
      <c r="F525" s="498"/>
      <c r="G525" s="498"/>
      <c r="H525" s="498"/>
      <c r="I525" s="498"/>
    </row>
    <row r="526" spans="1:9" x14ac:dyDescent="0.25">
      <c r="A526" s="6"/>
      <c r="B526" s="498"/>
      <c r="C526" s="498"/>
      <c r="D526" s="31"/>
      <c r="E526" s="498"/>
      <c r="F526" s="498"/>
      <c r="G526" s="498"/>
      <c r="H526" s="498"/>
      <c r="I526" s="498"/>
    </row>
    <row r="527" spans="1:9" x14ac:dyDescent="0.25">
      <c r="A527" s="6"/>
      <c r="B527" s="498"/>
      <c r="C527" s="498"/>
      <c r="D527" s="31"/>
      <c r="E527" s="498"/>
      <c r="F527" s="498"/>
      <c r="G527" s="498"/>
      <c r="H527" s="498"/>
      <c r="I527" s="498"/>
    </row>
    <row r="528" spans="1:9" x14ac:dyDescent="0.25">
      <c r="A528" s="6"/>
      <c r="B528" s="498"/>
      <c r="C528" s="498"/>
      <c r="D528" s="31"/>
      <c r="E528" s="498"/>
      <c r="F528" s="498"/>
      <c r="G528" s="498"/>
      <c r="H528" s="498"/>
      <c r="I528" s="498"/>
    </row>
    <row r="529" spans="1:9" x14ac:dyDescent="0.25">
      <c r="A529" s="6"/>
      <c r="B529" s="498"/>
      <c r="C529" s="498"/>
      <c r="D529" s="31"/>
      <c r="E529" s="498"/>
      <c r="F529" s="498"/>
      <c r="G529" s="498"/>
      <c r="H529" s="498"/>
      <c r="I529" s="498"/>
    </row>
    <row r="530" spans="1:9" x14ac:dyDescent="0.25">
      <c r="A530" s="6"/>
      <c r="B530" s="498"/>
      <c r="C530" s="498"/>
      <c r="D530" s="31"/>
      <c r="E530" s="498"/>
      <c r="F530" s="498"/>
      <c r="G530" s="498"/>
      <c r="H530" s="498"/>
      <c r="I530" s="498"/>
    </row>
    <row r="531" spans="1:9" x14ac:dyDescent="0.25">
      <c r="A531" s="6"/>
      <c r="B531" s="498"/>
      <c r="C531" s="498"/>
      <c r="D531" s="31"/>
      <c r="E531" s="498"/>
      <c r="F531" s="498"/>
      <c r="G531" s="498"/>
      <c r="H531" s="498"/>
      <c r="I531" s="498"/>
    </row>
    <row r="532" spans="1:9" x14ac:dyDescent="0.25">
      <c r="A532" s="6"/>
      <c r="B532" s="498"/>
      <c r="C532" s="498"/>
      <c r="D532" s="31"/>
      <c r="E532" s="498"/>
      <c r="F532" s="498"/>
      <c r="G532" s="498"/>
      <c r="H532" s="498"/>
      <c r="I532" s="498"/>
    </row>
    <row r="533" spans="1:9" x14ac:dyDescent="0.25">
      <c r="A533" s="6"/>
      <c r="B533" s="498"/>
      <c r="C533" s="498"/>
      <c r="D533" s="31"/>
      <c r="E533" s="498"/>
      <c r="F533" s="498"/>
      <c r="G533" s="498"/>
      <c r="H533" s="498"/>
      <c r="I533" s="498"/>
    </row>
    <row r="534" spans="1:9" x14ac:dyDescent="0.25">
      <c r="A534" s="6"/>
      <c r="B534" s="498"/>
      <c r="C534" s="498"/>
      <c r="D534" s="31"/>
      <c r="E534" s="498"/>
      <c r="F534" s="498"/>
      <c r="G534" s="498"/>
      <c r="H534" s="498"/>
      <c r="I534" s="498"/>
    </row>
    <row r="535" spans="1:9" x14ac:dyDescent="0.25">
      <c r="A535" s="6"/>
      <c r="B535" s="498"/>
      <c r="C535" s="498"/>
      <c r="D535" s="31"/>
      <c r="E535" s="498"/>
      <c r="F535" s="498"/>
      <c r="G535" s="498"/>
      <c r="H535" s="498"/>
      <c r="I535" s="498"/>
    </row>
    <row r="536" spans="1:9" x14ac:dyDescent="0.25">
      <c r="A536" s="6"/>
      <c r="B536" s="498"/>
      <c r="C536" s="498"/>
      <c r="D536" s="31"/>
      <c r="E536" s="498"/>
      <c r="F536" s="498"/>
      <c r="G536" s="498"/>
      <c r="H536" s="498"/>
      <c r="I536" s="498"/>
    </row>
    <row r="537" spans="1:9" x14ac:dyDescent="0.25">
      <c r="A537" s="6"/>
      <c r="B537" s="498"/>
      <c r="C537" s="498"/>
      <c r="D537" s="31"/>
      <c r="E537" s="498"/>
      <c r="F537" s="498"/>
      <c r="G537" s="498"/>
      <c r="H537" s="498"/>
      <c r="I537" s="498"/>
    </row>
    <row r="538" spans="1:9" x14ac:dyDescent="0.25">
      <c r="A538" s="6"/>
      <c r="B538" s="498"/>
      <c r="C538" s="498"/>
      <c r="D538" s="31"/>
      <c r="E538" s="498"/>
      <c r="F538" s="498"/>
      <c r="G538" s="498"/>
      <c r="H538" s="498"/>
      <c r="I538" s="498"/>
    </row>
    <row r="539" spans="1:9" x14ac:dyDescent="0.25">
      <c r="A539" s="6"/>
      <c r="B539" s="498"/>
      <c r="C539" s="498"/>
      <c r="D539" s="31"/>
      <c r="E539" s="498"/>
      <c r="F539" s="498"/>
      <c r="G539" s="498"/>
      <c r="H539" s="498"/>
      <c r="I539" s="498"/>
    </row>
    <row r="540" spans="1:9" x14ac:dyDescent="0.25">
      <c r="A540" s="6"/>
      <c r="B540" s="498"/>
      <c r="C540" s="498"/>
      <c r="D540" s="31"/>
      <c r="E540" s="498"/>
      <c r="F540" s="498"/>
      <c r="G540" s="498"/>
      <c r="H540" s="498"/>
      <c r="I540" s="498"/>
    </row>
    <row r="541" spans="1:9" x14ac:dyDescent="0.25">
      <c r="A541" s="6"/>
      <c r="B541" s="498"/>
      <c r="C541" s="498"/>
      <c r="D541" s="31"/>
      <c r="E541" s="498"/>
      <c r="F541" s="498"/>
      <c r="G541" s="498"/>
      <c r="H541" s="498"/>
      <c r="I541" s="498"/>
    </row>
    <row r="542" spans="1:9" x14ac:dyDescent="0.25">
      <c r="A542" s="6"/>
      <c r="B542" s="498"/>
      <c r="C542" s="498"/>
      <c r="D542" s="31"/>
      <c r="E542" s="498"/>
      <c r="F542" s="498"/>
      <c r="G542" s="498"/>
      <c r="H542" s="498"/>
      <c r="I542" s="498"/>
    </row>
    <row r="543" spans="1:9" x14ac:dyDescent="0.25">
      <c r="A543" s="6"/>
      <c r="B543" s="498"/>
      <c r="C543" s="498"/>
      <c r="D543" s="31"/>
      <c r="E543" s="498"/>
      <c r="F543" s="498"/>
      <c r="G543" s="498"/>
      <c r="H543" s="498"/>
      <c r="I543" s="498"/>
    </row>
    <row r="544" spans="1:9" x14ac:dyDescent="0.25">
      <c r="A544" s="6"/>
      <c r="B544" s="498"/>
      <c r="C544" s="498"/>
      <c r="D544" s="31"/>
      <c r="E544" s="498"/>
      <c r="F544" s="498"/>
      <c r="G544" s="498"/>
      <c r="H544" s="498"/>
      <c r="I544" s="498"/>
    </row>
    <row r="545" spans="1:9" x14ac:dyDescent="0.25">
      <c r="A545" s="6"/>
      <c r="B545" s="498"/>
      <c r="C545" s="498"/>
      <c r="D545" s="31"/>
      <c r="E545" s="498"/>
      <c r="F545" s="498"/>
      <c r="G545" s="498"/>
      <c r="H545" s="498"/>
      <c r="I545" s="498"/>
    </row>
    <row r="546" spans="1:9" x14ac:dyDescent="0.25">
      <c r="A546" s="6"/>
      <c r="B546" s="498"/>
      <c r="C546" s="498"/>
      <c r="D546" s="31"/>
      <c r="E546" s="498"/>
      <c r="F546" s="498"/>
      <c r="G546" s="498"/>
      <c r="H546" s="498"/>
      <c r="I546" s="498"/>
    </row>
    <row r="547" spans="1:9" x14ac:dyDescent="0.25">
      <c r="A547" s="6"/>
      <c r="B547" s="498"/>
      <c r="C547" s="498"/>
      <c r="D547" s="31"/>
      <c r="E547" s="498"/>
      <c r="F547" s="498"/>
      <c r="G547" s="498"/>
      <c r="H547" s="498"/>
      <c r="I547" s="498"/>
    </row>
    <row r="548" spans="1:9" x14ac:dyDescent="0.25">
      <c r="A548" s="6"/>
      <c r="B548" s="498"/>
      <c r="C548" s="498"/>
      <c r="D548" s="31"/>
      <c r="E548" s="498"/>
      <c r="F548" s="498"/>
      <c r="G548" s="498"/>
      <c r="H548" s="498"/>
      <c r="I548" s="498"/>
    </row>
    <row r="549" spans="1:9" x14ac:dyDescent="0.25">
      <c r="A549" s="6"/>
      <c r="B549" s="498"/>
      <c r="C549" s="498"/>
      <c r="D549" s="31"/>
      <c r="E549" s="498"/>
      <c r="F549" s="498"/>
      <c r="G549" s="498"/>
      <c r="H549" s="498"/>
      <c r="I549" s="498"/>
    </row>
    <row r="550" spans="1:9" x14ac:dyDescent="0.25">
      <c r="A550" s="6"/>
      <c r="B550" s="498"/>
      <c r="C550" s="498"/>
      <c r="D550" s="31"/>
      <c r="E550" s="498"/>
      <c r="F550" s="498"/>
      <c r="G550" s="498"/>
      <c r="H550" s="498"/>
      <c r="I550" s="498"/>
    </row>
    <row r="551" spans="1:9" x14ac:dyDescent="0.25">
      <c r="A551" s="6"/>
      <c r="B551" s="498"/>
      <c r="C551" s="498"/>
      <c r="D551" s="31"/>
      <c r="E551" s="498"/>
      <c r="F551" s="498"/>
      <c r="G551" s="498"/>
      <c r="H551" s="498"/>
      <c r="I551" s="498"/>
    </row>
    <row r="552" spans="1:9" x14ac:dyDescent="0.25">
      <c r="A552" s="6"/>
      <c r="B552" s="498"/>
      <c r="C552" s="498"/>
      <c r="D552" s="31"/>
      <c r="E552" s="498"/>
      <c r="F552" s="498"/>
      <c r="G552" s="498"/>
      <c r="H552" s="498"/>
      <c r="I552" s="498"/>
    </row>
    <row r="553" spans="1:9" x14ac:dyDescent="0.25">
      <c r="A553" s="6"/>
      <c r="B553" s="498"/>
      <c r="C553" s="498"/>
      <c r="D553" s="31"/>
      <c r="E553" s="498"/>
      <c r="F553" s="498"/>
      <c r="G553" s="498"/>
      <c r="H553" s="498"/>
      <c r="I553" s="498"/>
    </row>
    <row r="554" spans="1:9" x14ac:dyDescent="0.25">
      <c r="A554" s="6"/>
      <c r="B554" s="498"/>
      <c r="C554" s="498"/>
      <c r="D554" s="31"/>
      <c r="E554" s="498"/>
      <c r="F554" s="498"/>
      <c r="G554" s="498"/>
      <c r="H554" s="498"/>
      <c r="I554" s="498"/>
    </row>
    <row r="555" spans="1:9" x14ac:dyDescent="0.25">
      <c r="A555" s="6"/>
      <c r="B555" s="498"/>
      <c r="C555" s="498"/>
      <c r="D555" s="31"/>
      <c r="E555" s="498"/>
      <c r="F555" s="498"/>
      <c r="G555" s="498"/>
      <c r="H555" s="498"/>
      <c r="I555" s="498"/>
    </row>
    <row r="556" spans="1:9" x14ac:dyDescent="0.25">
      <c r="A556" s="6"/>
      <c r="B556" s="498"/>
      <c r="C556" s="498"/>
      <c r="D556" s="31"/>
      <c r="E556" s="498"/>
      <c r="F556" s="498"/>
      <c r="G556" s="498"/>
      <c r="H556" s="498"/>
      <c r="I556" s="498"/>
    </row>
    <row r="557" spans="1:9" x14ac:dyDescent="0.25">
      <c r="A557" s="6"/>
      <c r="B557" s="498"/>
      <c r="C557" s="498"/>
      <c r="D557" s="31"/>
      <c r="E557" s="498"/>
      <c r="F557" s="498"/>
      <c r="G557" s="498"/>
      <c r="H557" s="498"/>
      <c r="I557" s="498"/>
    </row>
    <row r="558" spans="1:9" x14ac:dyDescent="0.25">
      <c r="A558" s="6"/>
      <c r="B558" s="498"/>
      <c r="C558" s="498"/>
      <c r="D558" s="31"/>
      <c r="E558" s="498"/>
      <c r="F558" s="498"/>
      <c r="G558" s="498"/>
      <c r="H558" s="498"/>
      <c r="I558" s="498"/>
    </row>
    <row r="559" spans="1:9" x14ac:dyDescent="0.25">
      <c r="A559" s="6"/>
      <c r="B559" s="498"/>
      <c r="C559" s="498"/>
      <c r="D559" s="31"/>
      <c r="E559" s="498"/>
      <c r="F559" s="498"/>
      <c r="G559" s="498"/>
      <c r="H559" s="498"/>
      <c r="I559" s="498"/>
    </row>
    <row r="560" spans="1:9" x14ac:dyDescent="0.25">
      <c r="A560" s="6"/>
      <c r="B560" s="498"/>
      <c r="C560" s="498"/>
      <c r="D560" s="31"/>
      <c r="E560" s="498"/>
      <c r="F560" s="498"/>
      <c r="G560" s="498"/>
      <c r="H560" s="498"/>
      <c r="I560" s="498"/>
    </row>
    <row r="561" spans="1:9" x14ac:dyDescent="0.25">
      <c r="A561" s="6"/>
      <c r="B561" s="498"/>
      <c r="C561" s="498"/>
      <c r="D561" s="31"/>
      <c r="E561" s="498"/>
      <c r="F561" s="498"/>
      <c r="G561" s="498"/>
      <c r="H561" s="498"/>
      <c r="I561" s="498"/>
    </row>
    <row r="562" spans="1:9" x14ac:dyDescent="0.25">
      <c r="A562" s="6"/>
      <c r="B562" s="498"/>
      <c r="C562" s="498"/>
      <c r="D562" s="31"/>
      <c r="E562" s="498"/>
      <c r="F562" s="498"/>
      <c r="G562" s="498"/>
      <c r="H562" s="498"/>
      <c r="I562" s="498"/>
    </row>
    <row r="563" spans="1:9" x14ac:dyDescent="0.25">
      <c r="A563" s="6"/>
      <c r="B563" s="498"/>
      <c r="C563" s="498"/>
      <c r="D563" s="31"/>
      <c r="E563" s="498"/>
      <c r="F563" s="498"/>
      <c r="G563" s="498"/>
      <c r="H563" s="498"/>
      <c r="I563" s="498"/>
    </row>
    <row r="564" spans="1:9" x14ac:dyDescent="0.25">
      <c r="A564" s="6"/>
      <c r="B564" s="498"/>
      <c r="C564" s="498"/>
      <c r="D564" s="31"/>
      <c r="E564" s="498"/>
      <c r="F564" s="498"/>
      <c r="G564" s="498"/>
      <c r="H564" s="498"/>
      <c r="I564" s="498"/>
    </row>
    <row r="565" spans="1:9" x14ac:dyDescent="0.25">
      <c r="A565" s="6"/>
      <c r="B565" s="498"/>
      <c r="C565" s="498"/>
      <c r="D565" s="31"/>
      <c r="E565" s="498"/>
      <c r="F565" s="498"/>
      <c r="G565" s="498"/>
      <c r="H565" s="498"/>
      <c r="I565" s="498"/>
    </row>
    <row r="566" spans="1:9" x14ac:dyDescent="0.25">
      <c r="A566" s="6"/>
      <c r="B566" s="498"/>
      <c r="C566" s="498"/>
      <c r="D566" s="31"/>
      <c r="E566" s="498"/>
      <c r="F566" s="498"/>
      <c r="G566" s="498"/>
      <c r="H566" s="498"/>
      <c r="I566" s="498"/>
    </row>
    <row r="567" spans="1:9" x14ac:dyDescent="0.25">
      <c r="A567" s="6"/>
      <c r="B567" s="498"/>
      <c r="C567" s="498"/>
      <c r="D567" s="31"/>
      <c r="E567" s="498"/>
      <c r="F567" s="498"/>
      <c r="G567" s="498"/>
      <c r="H567" s="498"/>
      <c r="I567" s="498"/>
    </row>
    <row r="568" spans="1:9" x14ac:dyDescent="0.25">
      <c r="A568" s="6"/>
      <c r="B568" s="498"/>
      <c r="C568" s="498"/>
      <c r="D568" s="31"/>
      <c r="E568" s="498"/>
      <c r="F568" s="498"/>
      <c r="G568" s="498"/>
      <c r="H568" s="498"/>
      <c r="I568" s="498"/>
    </row>
    <row r="569" spans="1:9" x14ac:dyDescent="0.25">
      <c r="A569" s="6"/>
      <c r="B569" s="498"/>
      <c r="C569" s="498"/>
      <c r="D569" s="31"/>
      <c r="E569" s="498"/>
      <c r="F569" s="498"/>
      <c r="G569" s="498"/>
      <c r="H569" s="498"/>
      <c r="I569" s="498"/>
    </row>
    <row r="570" spans="1:9" x14ac:dyDescent="0.25">
      <c r="A570" s="6"/>
      <c r="B570" s="498"/>
      <c r="C570" s="498"/>
      <c r="D570" s="31"/>
      <c r="E570" s="498"/>
      <c r="F570" s="498"/>
      <c r="G570" s="498"/>
      <c r="H570" s="498"/>
      <c r="I570" s="498"/>
    </row>
    <row r="571" spans="1:9" x14ac:dyDescent="0.25">
      <c r="A571" s="6"/>
      <c r="B571" s="498"/>
      <c r="C571" s="498"/>
      <c r="D571" s="31"/>
      <c r="E571" s="498"/>
      <c r="F571" s="498"/>
      <c r="G571" s="498"/>
      <c r="H571" s="498"/>
      <c r="I571" s="498"/>
    </row>
    <row r="572" spans="1:9" x14ac:dyDescent="0.25">
      <c r="A572" s="6"/>
      <c r="B572" s="498"/>
      <c r="C572" s="498"/>
      <c r="D572" s="31"/>
      <c r="E572" s="498"/>
      <c r="F572" s="498"/>
      <c r="G572" s="498"/>
      <c r="H572" s="498"/>
      <c r="I572" s="498"/>
    </row>
    <row r="573" spans="1:9" x14ac:dyDescent="0.25">
      <c r="A573" s="6"/>
      <c r="B573" s="498"/>
      <c r="C573" s="498"/>
      <c r="D573" s="31"/>
      <c r="E573" s="498"/>
      <c r="F573" s="498"/>
      <c r="G573" s="498"/>
      <c r="H573" s="498"/>
      <c r="I573" s="498"/>
    </row>
    <row r="574" spans="1:9" x14ac:dyDescent="0.25">
      <c r="A574" s="6"/>
      <c r="B574" s="498"/>
      <c r="C574" s="498"/>
      <c r="D574" s="31"/>
      <c r="E574" s="498"/>
      <c r="F574" s="498"/>
      <c r="G574" s="498"/>
      <c r="H574" s="498"/>
      <c r="I574" s="498"/>
    </row>
    <row r="575" spans="1:9" x14ac:dyDescent="0.25">
      <c r="A575" s="6"/>
      <c r="B575" s="498"/>
      <c r="C575" s="498"/>
      <c r="D575" s="31"/>
      <c r="E575" s="498"/>
      <c r="F575" s="498"/>
      <c r="G575" s="498"/>
      <c r="H575" s="498"/>
      <c r="I575" s="498"/>
    </row>
    <row r="576" spans="1:9" x14ac:dyDescent="0.25">
      <c r="A576" s="6"/>
      <c r="B576" s="498"/>
      <c r="C576" s="498"/>
      <c r="D576" s="31"/>
      <c r="E576" s="498"/>
      <c r="F576" s="498"/>
      <c r="G576" s="498"/>
      <c r="H576" s="498"/>
      <c r="I576" s="498"/>
    </row>
    <row r="577" spans="1:9" x14ac:dyDescent="0.25">
      <c r="A577" s="6"/>
      <c r="B577" s="498"/>
      <c r="C577" s="498"/>
      <c r="D577" s="31"/>
      <c r="E577" s="498"/>
      <c r="F577" s="498"/>
      <c r="G577" s="498"/>
      <c r="H577" s="498"/>
      <c r="I577" s="498"/>
    </row>
    <row r="578" spans="1:9" x14ac:dyDescent="0.25">
      <c r="A578" s="6"/>
      <c r="B578" s="498"/>
      <c r="C578" s="498"/>
      <c r="D578" s="31"/>
      <c r="E578" s="498"/>
      <c r="F578" s="498"/>
      <c r="G578" s="498"/>
      <c r="H578" s="498"/>
      <c r="I578" s="498"/>
    </row>
    <row r="579" spans="1:9" x14ac:dyDescent="0.25">
      <c r="A579" s="6"/>
      <c r="B579" s="498"/>
      <c r="C579" s="498"/>
      <c r="D579" s="31"/>
      <c r="E579" s="498"/>
      <c r="F579" s="498"/>
      <c r="G579" s="498"/>
      <c r="H579" s="498"/>
      <c r="I579" s="498"/>
    </row>
    <row r="580" spans="1:9" x14ac:dyDescent="0.25">
      <c r="A580" s="6"/>
      <c r="B580" s="498"/>
      <c r="C580" s="498"/>
      <c r="D580" s="31"/>
      <c r="E580" s="498"/>
      <c r="F580" s="498"/>
      <c r="G580" s="498"/>
      <c r="H580" s="498"/>
      <c r="I580" s="498"/>
    </row>
    <row r="581" spans="1:9" x14ac:dyDescent="0.25">
      <c r="A581" s="6"/>
      <c r="B581" s="498"/>
      <c r="C581" s="498"/>
      <c r="D581" s="31"/>
      <c r="E581" s="498"/>
      <c r="F581" s="498"/>
      <c r="G581" s="498"/>
      <c r="H581" s="498"/>
      <c r="I581" s="498"/>
    </row>
    <row r="582" spans="1:9" x14ac:dyDescent="0.25">
      <c r="A582" s="6"/>
      <c r="B582" s="498"/>
      <c r="C582" s="498"/>
      <c r="D582" s="31"/>
      <c r="E582" s="498"/>
      <c r="F582" s="498"/>
      <c r="G582" s="498"/>
      <c r="H582" s="498"/>
      <c r="I582" s="498"/>
    </row>
    <row r="583" spans="1:9" x14ac:dyDescent="0.25">
      <c r="A583" s="6"/>
      <c r="B583" s="498"/>
      <c r="C583" s="498"/>
      <c r="D583" s="31"/>
      <c r="E583" s="498"/>
      <c r="F583" s="498"/>
      <c r="G583" s="498"/>
      <c r="H583" s="498"/>
      <c r="I583" s="498"/>
    </row>
    <row r="584" spans="1:9" x14ac:dyDescent="0.25">
      <c r="A584" s="6"/>
      <c r="B584" s="498"/>
      <c r="C584" s="498"/>
      <c r="D584" s="31"/>
      <c r="E584" s="498"/>
      <c r="F584" s="498"/>
      <c r="G584" s="498"/>
      <c r="H584" s="498"/>
      <c r="I584" s="498"/>
    </row>
    <row r="585" spans="1:9" x14ac:dyDescent="0.25">
      <c r="A585" s="6"/>
      <c r="B585" s="498"/>
      <c r="C585" s="498"/>
      <c r="D585" s="31"/>
      <c r="E585" s="498"/>
      <c r="F585" s="498"/>
      <c r="G585" s="498"/>
      <c r="H585" s="498"/>
      <c r="I585" s="498"/>
    </row>
    <row r="586" spans="1:9" x14ac:dyDescent="0.25">
      <c r="A586" s="6"/>
      <c r="B586" s="498"/>
      <c r="C586" s="498"/>
      <c r="D586" s="31"/>
      <c r="E586" s="498"/>
      <c r="F586" s="498"/>
      <c r="G586" s="498"/>
      <c r="H586" s="498"/>
      <c r="I586" s="498"/>
    </row>
    <row r="587" spans="1:9" x14ac:dyDescent="0.25">
      <c r="A587" s="6"/>
      <c r="B587" s="498"/>
      <c r="C587" s="498"/>
      <c r="D587" s="31"/>
      <c r="E587" s="498"/>
      <c r="F587" s="498"/>
      <c r="G587" s="498"/>
      <c r="H587" s="498"/>
      <c r="I587" s="498"/>
    </row>
    <row r="588" spans="1:9" x14ac:dyDescent="0.25">
      <c r="A588" s="6"/>
      <c r="B588" s="498"/>
      <c r="C588" s="498"/>
      <c r="D588" s="31"/>
      <c r="E588" s="498"/>
      <c r="F588" s="498"/>
      <c r="G588" s="498"/>
      <c r="H588" s="498"/>
      <c r="I588" s="498"/>
    </row>
    <row r="589" spans="1:9" x14ac:dyDescent="0.25">
      <c r="A589" s="6"/>
      <c r="B589" s="498"/>
      <c r="C589" s="498"/>
      <c r="D589" s="31"/>
      <c r="E589" s="498"/>
      <c r="F589" s="498"/>
      <c r="G589" s="498"/>
      <c r="H589" s="498"/>
      <c r="I589" s="498"/>
    </row>
    <row r="590" spans="1:9" x14ac:dyDescent="0.25">
      <c r="A590" s="6"/>
      <c r="B590" s="498"/>
      <c r="C590" s="498"/>
      <c r="D590" s="31"/>
      <c r="E590" s="498"/>
      <c r="F590" s="498"/>
      <c r="G590" s="498"/>
      <c r="H590" s="498"/>
      <c r="I590" s="498"/>
    </row>
    <row r="591" spans="1:9" x14ac:dyDescent="0.25">
      <c r="A591" s="6"/>
      <c r="B591" s="498"/>
      <c r="C591" s="498"/>
      <c r="D591" s="31"/>
      <c r="E591" s="498"/>
      <c r="F591" s="498"/>
      <c r="G591" s="498"/>
      <c r="H591" s="498"/>
      <c r="I591" s="498"/>
    </row>
    <row r="592" spans="1:9" x14ac:dyDescent="0.25">
      <c r="A592" s="6"/>
      <c r="B592" s="498"/>
      <c r="C592" s="498"/>
      <c r="D592" s="31"/>
      <c r="E592" s="498"/>
      <c r="F592" s="498"/>
      <c r="G592" s="498"/>
      <c r="H592" s="498"/>
      <c r="I592" s="498"/>
    </row>
    <row r="593" spans="1:9" x14ac:dyDescent="0.25">
      <c r="A593" s="6"/>
      <c r="B593" s="498"/>
      <c r="C593" s="498"/>
      <c r="D593" s="31"/>
      <c r="E593" s="498"/>
      <c r="F593" s="498"/>
      <c r="G593" s="498"/>
      <c r="H593" s="498"/>
      <c r="I593" s="498"/>
    </row>
    <row r="594" spans="1:9" x14ac:dyDescent="0.25">
      <c r="A594" s="6"/>
      <c r="B594" s="498"/>
      <c r="C594" s="498"/>
      <c r="D594" s="31"/>
      <c r="E594" s="498"/>
      <c r="F594" s="498"/>
      <c r="G594" s="498"/>
      <c r="H594" s="498"/>
      <c r="I594" s="498"/>
    </row>
    <row r="595" spans="1:9" x14ac:dyDescent="0.25">
      <c r="A595" s="6"/>
      <c r="B595" s="498"/>
      <c r="C595" s="498"/>
      <c r="D595" s="31"/>
      <c r="E595" s="498"/>
      <c r="F595" s="498"/>
      <c r="G595" s="498"/>
      <c r="H595" s="498"/>
      <c r="I595" s="498"/>
    </row>
    <row r="596" spans="1:9" x14ac:dyDescent="0.25">
      <c r="A596" s="6"/>
      <c r="B596" s="498"/>
      <c r="C596" s="498"/>
      <c r="D596" s="31"/>
      <c r="E596" s="498"/>
      <c r="F596" s="498"/>
      <c r="G596" s="498"/>
      <c r="H596" s="498"/>
      <c r="I596" s="498"/>
    </row>
    <row r="597" spans="1:9" x14ac:dyDescent="0.25">
      <c r="A597" s="6"/>
      <c r="B597" s="498"/>
      <c r="C597" s="498"/>
      <c r="D597" s="31"/>
      <c r="E597" s="498"/>
      <c r="F597" s="498"/>
      <c r="G597" s="498"/>
      <c r="H597" s="498"/>
      <c r="I597" s="498"/>
    </row>
    <row r="598" spans="1:9" x14ac:dyDescent="0.25">
      <c r="A598" s="6"/>
      <c r="B598" s="498"/>
      <c r="C598" s="498"/>
      <c r="D598" s="31"/>
      <c r="E598" s="498"/>
      <c r="F598" s="498"/>
      <c r="G598" s="498"/>
      <c r="H598" s="498"/>
      <c r="I598" s="498"/>
    </row>
    <row r="599" spans="1:9" x14ac:dyDescent="0.25">
      <c r="A599" s="6"/>
      <c r="B599" s="498"/>
      <c r="C599" s="498"/>
      <c r="D599" s="31"/>
      <c r="E599" s="498"/>
      <c r="F599" s="498"/>
      <c r="G599" s="498"/>
      <c r="H599" s="498"/>
      <c r="I599" s="498"/>
    </row>
    <row r="600" spans="1:9" x14ac:dyDescent="0.25">
      <c r="A600" s="6"/>
      <c r="B600" s="498"/>
      <c r="C600" s="498"/>
      <c r="D600" s="31"/>
      <c r="E600" s="498"/>
      <c r="F600" s="498"/>
      <c r="G600" s="498"/>
      <c r="H600" s="498"/>
      <c r="I600" s="498"/>
    </row>
    <row r="601" spans="1:9" x14ac:dyDescent="0.25">
      <c r="A601" s="6"/>
      <c r="B601" s="498"/>
      <c r="C601" s="498"/>
      <c r="D601" s="31"/>
      <c r="E601" s="498"/>
      <c r="F601" s="498"/>
      <c r="G601" s="498"/>
      <c r="H601" s="498"/>
      <c r="I601" s="498"/>
    </row>
    <row r="602" spans="1:9" x14ac:dyDescent="0.25">
      <c r="A602" s="6"/>
      <c r="B602" s="498"/>
      <c r="C602" s="498"/>
      <c r="D602" s="31"/>
      <c r="E602" s="498"/>
      <c r="F602" s="498"/>
      <c r="G602" s="498"/>
      <c r="H602" s="498"/>
      <c r="I602" s="498"/>
    </row>
    <row r="603" spans="1:9" x14ac:dyDescent="0.25">
      <c r="A603" s="6"/>
      <c r="B603" s="498"/>
      <c r="C603" s="498"/>
      <c r="D603" s="31"/>
      <c r="E603" s="498"/>
      <c r="F603" s="498"/>
      <c r="G603" s="498"/>
      <c r="H603" s="498"/>
      <c r="I603" s="498"/>
    </row>
    <row r="604" spans="1:9" x14ac:dyDescent="0.25">
      <c r="A604" s="6"/>
      <c r="B604" s="498"/>
      <c r="C604" s="498"/>
      <c r="D604" s="31"/>
      <c r="E604" s="498"/>
      <c r="F604" s="498"/>
      <c r="G604" s="498"/>
      <c r="H604" s="498"/>
      <c r="I604" s="498"/>
    </row>
    <row r="605" spans="1:9" x14ac:dyDescent="0.25">
      <c r="A605" s="6"/>
      <c r="B605" s="498"/>
      <c r="C605" s="498"/>
      <c r="D605" s="31"/>
      <c r="E605" s="498"/>
      <c r="F605" s="498"/>
      <c r="G605" s="498"/>
      <c r="H605" s="498"/>
      <c r="I605" s="498"/>
    </row>
    <row r="606" spans="1:9" x14ac:dyDescent="0.25">
      <c r="A606" s="6"/>
      <c r="B606" s="498"/>
      <c r="C606" s="498"/>
      <c r="D606" s="31"/>
      <c r="E606" s="498"/>
      <c r="F606" s="498"/>
      <c r="G606" s="498"/>
      <c r="H606" s="498"/>
      <c r="I606" s="498"/>
    </row>
    <row r="607" spans="1:9" x14ac:dyDescent="0.25">
      <c r="A607" s="6"/>
      <c r="B607" s="498"/>
      <c r="C607" s="498"/>
      <c r="D607" s="31"/>
      <c r="E607" s="498"/>
      <c r="F607" s="498"/>
      <c r="G607" s="498"/>
      <c r="H607" s="498"/>
      <c r="I607" s="498"/>
    </row>
    <row r="608" spans="1:9" x14ac:dyDescent="0.25">
      <c r="A608" s="6"/>
      <c r="B608" s="498"/>
      <c r="C608" s="498"/>
      <c r="D608" s="31"/>
      <c r="E608" s="498"/>
      <c r="F608" s="498"/>
      <c r="G608" s="498"/>
      <c r="H608" s="498"/>
      <c r="I608" s="498"/>
    </row>
    <row r="609" spans="1:9" x14ac:dyDescent="0.25">
      <c r="A609" s="6"/>
      <c r="B609" s="498"/>
      <c r="C609" s="498"/>
      <c r="D609" s="31"/>
      <c r="E609" s="498"/>
      <c r="F609" s="498"/>
      <c r="G609" s="498"/>
      <c r="H609" s="498"/>
      <c r="I609" s="498"/>
    </row>
    <row r="610" spans="1:9" x14ac:dyDescent="0.25">
      <c r="A610" s="6"/>
      <c r="B610" s="498"/>
      <c r="C610" s="498"/>
      <c r="D610" s="31"/>
      <c r="E610" s="498"/>
      <c r="F610" s="498"/>
      <c r="G610" s="498"/>
      <c r="H610" s="498"/>
      <c r="I610" s="498"/>
    </row>
    <row r="611" spans="1:9" x14ac:dyDescent="0.25">
      <c r="A611" s="6"/>
      <c r="B611" s="498"/>
      <c r="C611" s="498"/>
      <c r="D611" s="31"/>
      <c r="E611" s="498"/>
      <c r="F611" s="498"/>
      <c r="G611" s="498"/>
      <c r="H611" s="498"/>
      <c r="I611" s="498"/>
    </row>
    <row r="612" spans="1:9" x14ac:dyDescent="0.25">
      <c r="A612" s="6"/>
      <c r="B612" s="498"/>
      <c r="C612" s="498"/>
      <c r="D612" s="31"/>
      <c r="E612" s="498"/>
      <c r="F612" s="498"/>
      <c r="G612" s="498"/>
      <c r="H612" s="498"/>
      <c r="I612" s="498"/>
    </row>
    <row r="613" spans="1:9" x14ac:dyDescent="0.25">
      <c r="A613" s="6"/>
      <c r="B613" s="498"/>
      <c r="C613" s="498"/>
      <c r="D613" s="31"/>
      <c r="E613" s="498"/>
      <c r="F613" s="498"/>
      <c r="G613" s="498"/>
      <c r="H613" s="498"/>
      <c r="I613" s="498"/>
    </row>
    <row r="614" spans="1:9" x14ac:dyDescent="0.25">
      <c r="A614" s="6"/>
      <c r="B614" s="498"/>
      <c r="C614" s="498"/>
      <c r="D614" s="31"/>
      <c r="E614" s="498"/>
      <c r="F614" s="498"/>
      <c r="G614" s="498"/>
      <c r="H614" s="498"/>
      <c r="I614" s="498"/>
    </row>
    <row r="615" spans="1:9" x14ac:dyDescent="0.25">
      <c r="A615" s="6"/>
      <c r="B615" s="498"/>
      <c r="C615" s="498"/>
      <c r="D615" s="31"/>
      <c r="E615" s="498"/>
      <c r="F615" s="498"/>
      <c r="G615" s="498"/>
      <c r="H615" s="498"/>
      <c r="I615" s="498"/>
    </row>
    <row r="616" spans="1:9" x14ac:dyDescent="0.25">
      <c r="A616" s="6"/>
      <c r="B616" s="498"/>
      <c r="C616" s="498"/>
      <c r="D616" s="31"/>
      <c r="E616" s="498"/>
      <c r="F616" s="498"/>
      <c r="G616" s="498"/>
      <c r="H616" s="498"/>
      <c r="I616" s="498"/>
    </row>
    <row r="617" spans="1:9" x14ac:dyDescent="0.25">
      <c r="A617" s="6"/>
      <c r="B617" s="498"/>
      <c r="C617" s="498"/>
      <c r="D617" s="31"/>
      <c r="E617" s="498"/>
      <c r="F617" s="498"/>
      <c r="G617" s="498"/>
      <c r="H617" s="498"/>
      <c r="I617" s="498"/>
    </row>
    <row r="618" spans="1:9" x14ac:dyDescent="0.25">
      <c r="A618" s="6"/>
      <c r="B618" s="498"/>
      <c r="C618" s="498"/>
      <c r="D618" s="31"/>
      <c r="E618" s="498"/>
      <c r="F618" s="498"/>
      <c r="G618" s="498"/>
      <c r="H618" s="498"/>
      <c r="I618" s="498"/>
    </row>
    <row r="619" spans="1:9" x14ac:dyDescent="0.25">
      <c r="A619" s="6"/>
      <c r="B619" s="498"/>
      <c r="C619" s="498"/>
      <c r="D619" s="31"/>
      <c r="E619" s="498"/>
      <c r="F619" s="498"/>
      <c r="G619" s="498"/>
      <c r="H619" s="498"/>
      <c r="I619" s="498"/>
    </row>
    <row r="620" spans="1:9" x14ac:dyDescent="0.25">
      <c r="A620" s="6"/>
      <c r="B620" s="498"/>
      <c r="C620" s="498"/>
      <c r="D620" s="31"/>
      <c r="E620" s="498"/>
      <c r="F620" s="498"/>
      <c r="G620" s="498"/>
      <c r="H620" s="498"/>
      <c r="I620" s="498"/>
    </row>
    <row r="621" spans="1:9" x14ac:dyDescent="0.25">
      <c r="A621" s="6"/>
      <c r="B621" s="498"/>
      <c r="C621" s="498"/>
      <c r="D621" s="31"/>
      <c r="E621" s="498"/>
      <c r="F621" s="498"/>
      <c r="G621" s="498"/>
      <c r="H621" s="498"/>
      <c r="I621" s="498"/>
    </row>
    <row r="622" spans="1:9" x14ac:dyDescent="0.25">
      <c r="A622" s="6"/>
      <c r="B622" s="498"/>
      <c r="C622" s="498"/>
      <c r="D622" s="31"/>
      <c r="E622" s="498"/>
      <c r="F622" s="498"/>
      <c r="G622" s="498"/>
      <c r="H622" s="498"/>
      <c r="I622" s="498"/>
    </row>
    <row r="623" spans="1:9" x14ac:dyDescent="0.25">
      <c r="A623" s="6"/>
      <c r="B623" s="498"/>
      <c r="C623" s="498"/>
      <c r="D623" s="31"/>
      <c r="E623" s="498"/>
      <c r="F623" s="498"/>
      <c r="G623" s="498"/>
      <c r="H623" s="498"/>
      <c r="I623" s="498"/>
    </row>
    <row r="624" spans="1:9" x14ac:dyDescent="0.25">
      <c r="A624" s="6"/>
      <c r="B624" s="498"/>
      <c r="C624" s="498"/>
      <c r="D624" s="31"/>
      <c r="E624" s="498"/>
      <c r="F624" s="498"/>
      <c r="G624" s="498"/>
      <c r="H624" s="498"/>
      <c r="I624" s="498"/>
    </row>
    <row r="625" spans="1:9" x14ac:dyDescent="0.25">
      <c r="A625" s="6"/>
      <c r="B625" s="498"/>
      <c r="C625" s="498"/>
      <c r="D625" s="31"/>
      <c r="E625" s="498"/>
      <c r="F625" s="498"/>
      <c r="G625" s="498"/>
      <c r="H625" s="498"/>
      <c r="I625" s="498"/>
    </row>
    <row r="626" spans="1:9" x14ac:dyDescent="0.25">
      <c r="A626" s="6"/>
      <c r="B626" s="498"/>
      <c r="C626" s="498"/>
      <c r="D626" s="31"/>
      <c r="E626" s="498"/>
      <c r="F626" s="498"/>
      <c r="G626" s="498"/>
      <c r="H626" s="498"/>
      <c r="I626" s="498"/>
    </row>
    <row r="627" spans="1:9" x14ac:dyDescent="0.25">
      <c r="A627" s="6"/>
      <c r="B627" s="498"/>
      <c r="C627" s="498"/>
      <c r="D627" s="31"/>
      <c r="E627" s="498"/>
      <c r="F627" s="498"/>
      <c r="G627" s="498"/>
      <c r="H627" s="498"/>
      <c r="I627" s="498"/>
    </row>
    <row r="628" spans="1:9" x14ac:dyDescent="0.25">
      <c r="A628" s="6"/>
      <c r="B628" s="498"/>
      <c r="C628" s="498"/>
      <c r="D628" s="31"/>
      <c r="E628" s="498"/>
      <c r="F628" s="498"/>
      <c r="G628" s="498"/>
      <c r="H628" s="498"/>
      <c r="I628" s="498"/>
    </row>
    <row r="629" spans="1:9" x14ac:dyDescent="0.25">
      <c r="A629" s="6"/>
      <c r="B629" s="498"/>
      <c r="C629" s="498"/>
      <c r="D629" s="31"/>
      <c r="E629" s="498"/>
      <c r="F629" s="498"/>
      <c r="G629" s="498"/>
      <c r="H629" s="498"/>
      <c r="I629" s="498"/>
    </row>
    <row r="630" spans="1:9" x14ac:dyDescent="0.25">
      <c r="A630" s="6"/>
      <c r="B630" s="498"/>
      <c r="C630" s="498"/>
      <c r="D630" s="31"/>
      <c r="E630" s="498"/>
      <c r="F630" s="498"/>
      <c r="G630" s="498"/>
      <c r="H630" s="498"/>
      <c r="I630" s="498"/>
    </row>
    <row r="631" spans="1:9" x14ac:dyDescent="0.25">
      <c r="A631" s="6"/>
      <c r="B631" s="498"/>
      <c r="C631" s="498"/>
      <c r="D631" s="31"/>
      <c r="E631" s="498"/>
      <c r="F631" s="498"/>
      <c r="G631" s="498"/>
      <c r="H631" s="498"/>
      <c r="I631" s="498"/>
    </row>
    <row r="632" spans="1:9" x14ac:dyDescent="0.25">
      <c r="A632" s="6"/>
      <c r="B632" s="498"/>
      <c r="C632" s="498"/>
      <c r="D632" s="31"/>
      <c r="E632" s="498"/>
      <c r="F632" s="498"/>
      <c r="G632" s="498"/>
      <c r="H632" s="498"/>
      <c r="I632" s="498"/>
    </row>
    <row r="633" spans="1:9" x14ac:dyDescent="0.25">
      <c r="A633" s="6"/>
      <c r="B633" s="498"/>
      <c r="C633" s="498"/>
      <c r="D633" s="31"/>
      <c r="E633" s="498"/>
      <c r="F633" s="498"/>
      <c r="G633" s="498"/>
      <c r="H633" s="498"/>
      <c r="I633" s="498"/>
    </row>
    <row r="634" spans="1:9" x14ac:dyDescent="0.25">
      <c r="A634" s="6"/>
      <c r="B634" s="498"/>
      <c r="C634" s="498"/>
      <c r="D634" s="31"/>
      <c r="E634" s="498"/>
      <c r="F634" s="498"/>
      <c r="G634" s="498"/>
      <c r="H634" s="498"/>
      <c r="I634" s="498"/>
    </row>
    <row r="635" spans="1:9" x14ac:dyDescent="0.25">
      <c r="A635" s="6"/>
      <c r="B635" s="498"/>
      <c r="C635" s="498"/>
      <c r="D635" s="31"/>
      <c r="E635" s="498"/>
      <c r="F635" s="498"/>
      <c r="G635" s="498"/>
      <c r="H635" s="498"/>
      <c r="I635" s="498"/>
    </row>
    <row r="636" spans="1:9" x14ac:dyDescent="0.25">
      <c r="A636" s="6"/>
      <c r="B636" s="498"/>
      <c r="C636" s="498"/>
      <c r="D636" s="31"/>
      <c r="E636" s="498"/>
      <c r="F636" s="498"/>
      <c r="G636" s="498"/>
      <c r="H636" s="498"/>
      <c r="I636" s="498"/>
    </row>
    <row r="637" spans="1:9" x14ac:dyDescent="0.25">
      <c r="A637" s="6"/>
      <c r="B637" s="498"/>
      <c r="C637" s="498"/>
      <c r="D637" s="31"/>
      <c r="E637" s="498"/>
      <c r="F637" s="498"/>
      <c r="G637" s="498"/>
      <c r="H637" s="498"/>
      <c r="I637" s="498"/>
    </row>
    <row r="638" spans="1:9" x14ac:dyDescent="0.25">
      <c r="A638" s="6"/>
      <c r="B638" s="498"/>
      <c r="C638" s="498"/>
      <c r="D638" s="31"/>
      <c r="E638" s="498"/>
      <c r="F638" s="498"/>
      <c r="G638" s="498"/>
      <c r="H638" s="498"/>
      <c r="I638" s="498"/>
    </row>
    <row r="639" spans="1:9" x14ac:dyDescent="0.25">
      <c r="A639" s="6"/>
      <c r="B639" s="498"/>
      <c r="C639" s="498"/>
      <c r="D639" s="31"/>
      <c r="E639" s="498"/>
      <c r="F639" s="498"/>
      <c r="G639" s="498"/>
      <c r="H639" s="498"/>
      <c r="I639" s="498"/>
    </row>
    <row r="640" spans="1:9" x14ac:dyDescent="0.25">
      <c r="A640" s="6"/>
      <c r="B640" s="498"/>
      <c r="C640" s="498"/>
      <c r="D640" s="31"/>
      <c r="E640" s="498"/>
      <c r="F640" s="498"/>
      <c r="G640" s="498"/>
      <c r="H640" s="498"/>
      <c r="I640" s="498"/>
    </row>
    <row r="641" spans="1:9" x14ac:dyDescent="0.25">
      <c r="A641" s="6"/>
      <c r="B641" s="498"/>
      <c r="C641" s="498"/>
      <c r="D641" s="31"/>
      <c r="E641" s="498"/>
      <c r="F641" s="498"/>
      <c r="G641" s="498"/>
      <c r="H641" s="498"/>
      <c r="I641" s="498"/>
    </row>
    <row r="642" spans="1:9" x14ac:dyDescent="0.25">
      <c r="A642" s="6"/>
      <c r="B642" s="498"/>
      <c r="C642" s="498"/>
      <c r="D642" s="31"/>
      <c r="E642" s="498"/>
      <c r="F642" s="498"/>
      <c r="G642" s="498"/>
      <c r="H642" s="498"/>
      <c r="I642" s="498"/>
    </row>
    <row r="643" spans="1:9" x14ac:dyDescent="0.25">
      <c r="A643" s="6"/>
      <c r="B643" s="498"/>
      <c r="C643" s="498"/>
      <c r="D643" s="31"/>
      <c r="E643" s="498"/>
      <c r="F643" s="498"/>
      <c r="G643" s="498"/>
      <c r="H643" s="498"/>
      <c r="I643" s="498"/>
    </row>
    <row r="644" spans="1:9" x14ac:dyDescent="0.25">
      <c r="A644" s="6"/>
      <c r="B644" s="498"/>
      <c r="C644" s="498"/>
      <c r="D644" s="31"/>
      <c r="E644" s="498"/>
      <c r="F644" s="498"/>
      <c r="G644" s="498"/>
      <c r="H644" s="498"/>
      <c r="I644" s="498"/>
    </row>
    <row r="645" spans="1:9" x14ac:dyDescent="0.25">
      <c r="A645" s="6"/>
      <c r="B645" s="498"/>
      <c r="C645" s="498"/>
      <c r="D645" s="31"/>
      <c r="E645" s="498"/>
      <c r="F645" s="498"/>
      <c r="G645" s="498"/>
      <c r="H645" s="498"/>
      <c r="I645" s="498"/>
    </row>
    <row r="646" spans="1:9" x14ac:dyDescent="0.25">
      <c r="A646" s="6"/>
      <c r="B646" s="498"/>
      <c r="C646" s="498"/>
      <c r="D646" s="31"/>
      <c r="E646" s="498"/>
      <c r="F646" s="498"/>
      <c r="G646" s="498"/>
      <c r="H646" s="498"/>
      <c r="I646" s="498"/>
    </row>
    <row r="647" spans="1:9" x14ac:dyDescent="0.25">
      <c r="A647" s="6"/>
      <c r="B647" s="498"/>
      <c r="C647" s="498"/>
      <c r="D647" s="31"/>
      <c r="E647" s="498"/>
      <c r="F647" s="498"/>
      <c r="G647" s="498"/>
      <c r="H647" s="498"/>
      <c r="I647" s="498"/>
    </row>
    <row r="648" spans="1:9" x14ac:dyDescent="0.25">
      <c r="A648" s="6"/>
      <c r="B648" s="498"/>
      <c r="C648" s="498"/>
      <c r="D648" s="31"/>
      <c r="E648" s="498"/>
      <c r="F648" s="498"/>
      <c r="G648" s="498"/>
      <c r="H648" s="498"/>
      <c r="I648" s="498"/>
    </row>
    <row r="649" spans="1:9" x14ac:dyDescent="0.25">
      <c r="A649" s="6"/>
      <c r="B649" s="498"/>
      <c r="C649" s="498"/>
      <c r="D649" s="31"/>
      <c r="E649" s="498"/>
      <c r="F649" s="498"/>
      <c r="G649" s="498"/>
      <c r="H649" s="498"/>
      <c r="I649" s="498"/>
    </row>
    <row r="650" spans="1:9" x14ac:dyDescent="0.25">
      <c r="A650" s="6"/>
      <c r="B650" s="498"/>
      <c r="C650" s="498"/>
      <c r="D650" s="31"/>
      <c r="E650" s="498"/>
      <c r="F650" s="498"/>
      <c r="G650" s="498"/>
      <c r="H650" s="498"/>
      <c r="I650" s="498"/>
    </row>
    <row r="651" spans="1:9" x14ac:dyDescent="0.25">
      <c r="A651" s="6"/>
      <c r="B651" s="498"/>
      <c r="C651" s="498"/>
      <c r="D651" s="31"/>
      <c r="E651" s="498"/>
      <c r="F651" s="498"/>
      <c r="G651" s="498"/>
      <c r="H651" s="498"/>
      <c r="I651" s="498"/>
    </row>
    <row r="652" spans="1:9" x14ac:dyDescent="0.25">
      <c r="A652" s="6"/>
      <c r="B652" s="498"/>
      <c r="C652" s="498"/>
      <c r="D652" s="31"/>
      <c r="E652" s="498"/>
      <c r="F652" s="498"/>
      <c r="G652" s="498"/>
      <c r="H652" s="498"/>
      <c r="I652" s="498"/>
    </row>
    <row r="653" spans="1:9" x14ac:dyDescent="0.25">
      <c r="A653" s="6"/>
      <c r="B653" s="498"/>
      <c r="C653" s="498"/>
      <c r="D653" s="31"/>
      <c r="E653" s="498"/>
      <c r="F653" s="498"/>
      <c r="G653" s="498"/>
      <c r="H653" s="498"/>
      <c r="I653" s="498"/>
    </row>
    <row r="654" spans="1:9" x14ac:dyDescent="0.25">
      <c r="A654" s="6"/>
      <c r="B654" s="498"/>
      <c r="C654" s="498"/>
      <c r="D654" s="31"/>
      <c r="E654" s="498"/>
      <c r="F654" s="498"/>
      <c r="G654" s="498"/>
      <c r="H654" s="498"/>
      <c r="I654" s="498"/>
    </row>
    <row r="655" spans="1:9" x14ac:dyDescent="0.25">
      <c r="A655" s="6"/>
      <c r="B655" s="498"/>
      <c r="C655" s="498"/>
      <c r="D655" s="31"/>
      <c r="E655" s="498"/>
      <c r="F655" s="498"/>
      <c r="G655" s="498"/>
      <c r="H655" s="498"/>
      <c r="I655" s="498"/>
    </row>
    <row r="656" spans="1:9" x14ac:dyDescent="0.25">
      <c r="A656" s="6"/>
      <c r="B656" s="498"/>
      <c r="C656" s="498"/>
      <c r="D656" s="31"/>
      <c r="E656" s="498"/>
      <c r="F656" s="498"/>
      <c r="G656" s="498"/>
      <c r="H656" s="498"/>
      <c r="I656" s="498"/>
    </row>
    <row r="657" spans="1:9" x14ac:dyDescent="0.25">
      <c r="A657" s="6"/>
      <c r="B657" s="498"/>
      <c r="C657" s="498"/>
      <c r="D657" s="31"/>
      <c r="E657" s="498"/>
      <c r="F657" s="498"/>
      <c r="G657" s="498"/>
      <c r="H657" s="498"/>
      <c r="I657" s="498"/>
    </row>
    <row r="658" spans="1:9" x14ac:dyDescent="0.25">
      <c r="A658" s="6"/>
      <c r="B658" s="498"/>
      <c r="C658" s="498"/>
      <c r="D658" s="31"/>
      <c r="E658" s="498"/>
      <c r="F658" s="498"/>
      <c r="G658" s="498"/>
      <c r="H658" s="498"/>
      <c r="I658" s="498"/>
    </row>
    <row r="659" spans="1:9" x14ac:dyDescent="0.25">
      <c r="A659" s="6"/>
      <c r="B659" s="498"/>
      <c r="C659" s="498"/>
      <c r="D659" s="31"/>
      <c r="E659" s="498"/>
      <c r="F659" s="498"/>
      <c r="G659" s="498"/>
      <c r="H659" s="498"/>
      <c r="I659" s="498"/>
    </row>
    <row r="660" spans="1:9" x14ac:dyDescent="0.25">
      <c r="A660" s="6"/>
      <c r="B660" s="498"/>
      <c r="C660" s="498"/>
      <c r="D660" s="31"/>
      <c r="E660" s="498"/>
      <c r="F660" s="498"/>
      <c r="G660" s="498"/>
      <c r="H660" s="498"/>
      <c r="I660" s="498"/>
    </row>
    <row r="661" spans="1:9" x14ac:dyDescent="0.25">
      <c r="A661" s="6"/>
      <c r="B661" s="498"/>
      <c r="C661" s="498"/>
      <c r="D661" s="31"/>
      <c r="E661" s="498"/>
      <c r="F661" s="498"/>
      <c r="G661" s="498"/>
      <c r="H661" s="498"/>
      <c r="I661" s="498"/>
    </row>
    <row r="662" spans="1:9" x14ac:dyDescent="0.25">
      <c r="A662" s="6"/>
      <c r="B662" s="498"/>
      <c r="C662" s="498"/>
      <c r="D662" s="31"/>
      <c r="E662" s="498"/>
      <c r="F662" s="498"/>
      <c r="G662" s="498"/>
      <c r="H662" s="498"/>
      <c r="I662" s="498"/>
    </row>
    <row r="663" spans="1:9" x14ac:dyDescent="0.25">
      <c r="A663" s="6"/>
      <c r="B663" s="498"/>
      <c r="C663" s="498"/>
      <c r="D663" s="31"/>
      <c r="E663" s="498"/>
      <c r="F663" s="498"/>
      <c r="G663" s="498"/>
      <c r="H663" s="498"/>
      <c r="I663" s="498"/>
    </row>
    <row r="664" spans="1:9" x14ac:dyDescent="0.25">
      <c r="A664" s="6"/>
      <c r="B664" s="498"/>
      <c r="C664" s="498"/>
      <c r="D664" s="31"/>
      <c r="E664" s="498"/>
      <c r="F664" s="498"/>
      <c r="G664" s="498"/>
      <c r="H664" s="498"/>
      <c r="I664" s="498"/>
    </row>
    <row r="665" spans="1:9" x14ac:dyDescent="0.25">
      <c r="A665" s="6"/>
      <c r="B665" s="498"/>
      <c r="C665" s="498"/>
      <c r="D665" s="31"/>
      <c r="E665" s="498"/>
      <c r="F665" s="498"/>
      <c r="G665" s="498"/>
      <c r="H665" s="498"/>
      <c r="I665" s="498"/>
    </row>
    <row r="666" spans="1:9" x14ac:dyDescent="0.25">
      <c r="A666" s="6"/>
      <c r="B666" s="498"/>
      <c r="C666" s="498"/>
      <c r="D666" s="31"/>
      <c r="E666" s="498"/>
      <c r="F666" s="498"/>
      <c r="G666" s="498"/>
      <c r="H666" s="498"/>
      <c r="I666" s="498"/>
    </row>
    <row r="667" spans="1:9" x14ac:dyDescent="0.25">
      <c r="A667" s="6"/>
      <c r="B667" s="498"/>
      <c r="C667" s="498"/>
      <c r="D667" s="31"/>
      <c r="E667" s="498"/>
      <c r="F667" s="498"/>
      <c r="G667" s="498"/>
      <c r="H667" s="498"/>
      <c r="I667" s="498"/>
    </row>
    <row r="668" spans="1:9" x14ac:dyDescent="0.25">
      <c r="A668" s="6"/>
      <c r="B668" s="498"/>
      <c r="C668" s="498"/>
      <c r="D668" s="31"/>
      <c r="E668" s="498"/>
      <c r="F668" s="498"/>
      <c r="G668" s="498"/>
      <c r="H668" s="498"/>
      <c r="I668" s="498"/>
    </row>
    <row r="669" spans="1:9" x14ac:dyDescent="0.25">
      <c r="A669" s="6"/>
      <c r="B669" s="498"/>
      <c r="C669" s="498"/>
      <c r="D669" s="31"/>
      <c r="E669" s="498"/>
      <c r="F669" s="498"/>
      <c r="G669" s="498"/>
      <c r="H669" s="498"/>
      <c r="I669" s="498"/>
    </row>
    <row r="670" spans="1:9" x14ac:dyDescent="0.25">
      <c r="A670" s="6"/>
      <c r="B670" s="498"/>
      <c r="C670" s="498"/>
      <c r="D670" s="31"/>
      <c r="E670" s="498"/>
      <c r="F670" s="498"/>
      <c r="G670" s="498"/>
      <c r="H670" s="498"/>
      <c r="I670" s="498"/>
    </row>
    <row r="671" spans="1:9" x14ac:dyDescent="0.25">
      <c r="A671" s="6"/>
      <c r="B671" s="498"/>
      <c r="C671" s="498"/>
      <c r="D671" s="31"/>
      <c r="E671" s="498"/>
      <c r="F671" s="498"/>
      <c r="G671" s="498"/>
      <c r="H671" s="498"/>
      <c r="I671" s="498"/>
    </row>
    <row r="672" spans="1:9" x14ac:dyDescent="0.25">
      <c r="A672" s="6"/>
      <c r="B672" s="498"/>
      <c r="C672" s="498"/>
      <c r="D672" s="31"/>
      <c r="E672" s="498"/>
      <c r="F672" s="498"/>
      <c r="G672" s="498"/>
      <c r="H672" s="498"/>
      <c r="I672" s="498"/>
    </row>
    <row r="673" spans="1:9" x14ac:dyDescent="0.25">
      <c r="A673" s="6"/>
      <c r="B673" s="498"/>
      <c r="C673" s="498"/>
      <c r="D673" s="31"/>
      <c r="E673" s="498"/>
      <c r="F673" s="498"/>
      <c r="G673" s="498"/>
      <c r="H673" s="498"/>
      <c r="I673" s="498"/>
    </row>
    <row r="674" spans="1:9" x14ac:dyDescent="0.25">
      <c r="A674" s="6"/>
      <c r="B674" s="498"/>
      <c r="C674" s="498"/>
      <c r="D674" s="31"/>
      <c r="E674" s="498"/>
      <c r="F674" s="498"/>
      <c r="G674" s="498"/>
      <c r="H674" s="498"/>
      <c r="I674" s="498"/>
    </row>
    <row r="675" spans="1:9" x14ac:dyDescent="0.25">
      <c r="A675" s="6"/>
      <c r="B675" s="498"/>
      <c r="C675" s="498"/>
      <c r="D675" s="31"/>
      <c r="E675" s="498"/>
      <c r="F675" s="498"/>
      <c r="G675" s="498"/>
      <c r="H675" s="498"/>
      <c r="I675" s="498"/>
    </row>
    <row r="676" spans="1:9" x14ac:dyDescent="0.25">
      <c r="A676" s="6"/>
      <c r="B676" s="498"/>
      <c r="C676" s="498"/>
      <c r="D676" s="31"/>
      <c r="E676" s="498"/>
      <c r="F676" s="498"/>
      <c r="G676" s="498"/>
      <c r="H676" s="498"/>
      <c r="I676" s="498"/>
    </row>
    <row r="677" spans="1:9" x14ac:dyDescent="0.25">
      <c r="A677" s="6"/>
      <c r="B677" s="498"/>
      <c r="C677" s="498"/>
      <c r="D677" s="31"/>
      <c r="E677" s="498"/>
      <c r="F677" s="498"/>
      <c r="G677" s="498"/>
      <c r="H677" s="498"/>
      <c r="I677" s="498"/>
    </row>
    <row r="678" spans="1:9" x14ac:dyDescent="0.25">
      <c r="A678" s="6"/>
      <c r="B678" s="498"/>
      <c r="C678" s="498"/>
      <c r="D678" s="31"/>
      <c r="E678" s="498"/>
      <c r="F678" s="498"/>
      <c r="G678" s="498"/>
      <c r="H678" s="498"/>
      <c r="I678" s="498"/>
    </row>
    <row r="679" spans="1:9" x14ac:dyDescent="0.25">
      <c r="A679" s="6"/>
      <c r="B679" s="498"/>
      <c r="C679" s="498"/>
      <c r="D679" s="31"/>
      <c r="E679" s="498"/>
      <c r="F679" s="498"/>
      <c r="G679" s="498"/>
      <c r="H679" s="498"/>
      <c r="I679" s="498"/>
    </row>
    <row r="680" spans="1:9" x14ac:dyDescent="0.25">
      <c r="A680" s="6"/>
      <c r="B680" s="498"/>
      <c r="C680" s="498"/>
      <c r="D680" s="31"/>
      <c r="E680" s="498"/>
      <c r="F680" s="498"/>
      <c r="G680" s="498"/>
      <c r="H680" s="498"/>
      <c r="I680" s="498"/>
    </row>
    <row r="681" spans="1:9" x14ac:dyDescent="0.25">
      <c r="A681" s="6"/>
      <c r="B681" s="498"/>
      <c r="C681" s="498"/>
      <c r="D681" s="31"/>
      <c r="E681" s="498"/>
      <c r="F681" s="498"/>
      <c r="G681" s="498"/>
      <c r="H681" s="498"/>
      <c r="I681" s="498"/>
    </row>
    <row r="682" spans="1:9" x14ac:dyDescent="0.25">
      <c r="A682" s="6"/>
      <c r="B682" s="498"/>
      <c r="C682" s="498"/>
      <c r="D682" s="31"/>
      <c r="E682" s="498"/>
      <c r="F682" s="498"/>
      <c r="G682" s="498"/>
      <c r="H682" s="498"/>
      <c r="I682" s="498"/>
    </row>
    <row r="683" spans="1:9" x14ac:dyDescent="0.25">
      <c r="A683" s="6"/>
      <c r="B683" s="498"/>
      <c r="C683" s="498"/>
      <c r="D683" s="31"/>
      <c r="E683" s="498"/>
      <c r="F683" s="498"/>
      <c r="G683" s="498"/>
      <c r="H683" s="498"/>
      <c r="I683" s="498"/>
    </row>
    <row r="684" spans="1:9" x14ac:dyDescent="0.25">
      <c r="A684" s="6"/>
      <c r="B684" s="498"/>
      <c r="C684" s="498"/>
      <c r="D684" s="31"/>
      <c r="E684" s="498"/>
      <c r="F684" s="498"/>
      <c r="G684" s="498"/>
      <c r="H684" s="498"/>
      <c r="I684" s="498"/>
    </row>
    <row r="685" spans="1:9" x14ac:dyDescent="0.25">
      <c r="A685" s="6"/>
      <c r="B685" s="498"/>
      <c r="C685" s="498"/>
      <c r="D685" s="31"/>
      <c r="E685" s="498"/>
      <c r="F685" s="498"/>
      <c r="G685" s="498"/>
      <c r="H685" s="498"/>
      <c r="I685" s="498"/>
    </row>
    <row r="686" spans="1:9" x14ac:dyDescent="0.25">
      <c r="A686" s="6"/>
      <c r="B686" s="498"/>
      <c r="C686" s="498"/>
      <c r="D686" s="31"/>
      <c r="E686" s="498"/>
      <c r="F686" s="498"/>
      <c r="G686" s="498"/>
      <c r="H686" s="498"/>
      <c r="I686" s="498"/>
    </row>
    <row r="687" spans="1:9" x14ac:dyDescent="0.25">
      <c r="A687" s="6"/>
      <c r="B687" s="498"/>
      <c r="C687" s="498"/>
      <c r="D687" s="31"/>
      <c r="E687" s="498"/>
      <c r="F687" s="498"/>
      <c r="G687" s="498"/>
      <c r="H687" s="498"/>
      <c r="I687" s="498"/>
    </row>
    <row r="688" spans="1:9" x14ac:dyDescent="0.25">
      <c r="A688" s="6"/>
      <c r="B688" s="498"/>
      <c r="C688" s="498"/>
      <c r="D688" s="31"/>
      <c r="E688" s="498"/>
      <c r="F688" s="498"/>
      <c r="G688" s="498"/>
      <c r="H688" s="498"/>
      <c r="I688" s="498"/>
    </row>
    <row r="689" spans="1:9" x14ac:dyDescent="0.25">
      <c r="A689" s="6"/>
      <c r="B689" s="498"/>
      <c r="C689" s="498"/>
      <c r="D689" s="31"/>
      <c r="E689" s="498"/>
      <c r="F689" s="498"/>
      <c r="G689" s="498"/>
      <c r="H689" s="498"/>
      <c r="I689" s="498"/>
    </row>
    <row r="690" spans="1:9" x14ac:dyDescent="0.25">
      <c r="A690" s="6"/>
      <c r="B690" s="498"/>
      <c r="C690" s="498"/>
      <c r="D690" s="31"/>
      <c r="E690" s="498"/>
      <c r="F690" s="498"/>
      <c r="G690" s="498"/>
      <c r="H690" s="498"/>
      <c r="I690" s="498"/>
    </row>
    <row r="691" spans="1:9" x14ac:dyDescent="0.25">
      <c r="A691" s="6"/>
      <c r="B691" s="498"/>
      <c r="C691" s="498"/>
      <c r="D691" s="31"/>
      <c r="E691" s="498"/>
      <c r="F691" s="498"/>
      <c r="G691" s="498"/>
      <c r="H691" s="498"/>
      <c r="I691" s="498"/>
    </row>
    <row r="692" spans="1:9" x14ac:dyDescent="0.25">
      <c r="A692" s="6"/>
      <c r="B692" s="498"/>
      <c r="C692" s="498"/>
      <c r="D692" s="31"/>
      <c r="E692" s="498"/>
      <c r="F692" s="498"/>
      <c r="G692" s="498"/>
      <c r="H692" s="498"/>
      <c r="I692" s="498"/>
    </row>
    <row r="693" spans="1:9" x14ac:dyDescent="0.25">
      <c r="A693" s="6"/>
      <c r="B693" s="498"/>
      <c r="C693" s="498"/>
      <c r="D693" s="31"/>
      <c r="E693" s="498"/>
      <c r="F693" s="498"/>
      <c r="G693" s="498"/>
      <c r="H693" s="498"/>
      <c r="I693" s="498"/>
    </row>
    <row r="694" spans="1:9" x14ac:dyDescent="0.25">
      <c r="A694" s="6"/>
      <c r="B694" s="498"/>
      <c r="C694" s="498"/>
      <c r="D694" s="31"/>
      <c r="E694" s="498"/>
      <c r="F694" s="498"/>
      <c r="G694" s="498"/>
      <c r="H694" s="498"/>
      <c r="I694" s="498"/>
    </row>
    <row r="695" spans="1:9" x14ac:dyDescent="0.25">
      <c r="A695" s="6"/>
      <c r="B695" s="498"/>
      <c r="C695" s="498"/>
      <c r="D695" s="31"/>
      <c r="E695" s="498"/>
      <c r="F695" s="498"/>
      <c r="G695" s="498"/>
      <c r="H695" s="498"/>
      <c r="I695" s="498"/>
    </row>
    <row r="696" spans="1:9" x14ac:dyDescent="0.25">
      <c r="A696" s="6"/>
      <c r="B696" s="498"/>
      <c r="C696" s="498"/>
      <c r="D696" s="31"/>
      <c r="E696" s="498"/>
      <c r="F696" s="498"/>
      <c r="G696" s="498"/>
      <c r="H696" s="498"/>
      <c r="I696" s="498"/>
    </row>
    <row r="697" spans="1:9" x14ac:dyDescent="0.25">
      <c r="A697" s="6"/>
      <c r="B697" s="498"/>
      <c r="C697" s="498"/>
      <c r="D697" s="31"/>
      <c r="E697" s="498"/>
      <c r="F697" s="498"/>
      <c r="G697" s="498"/>
      <c r="H697" s="498"/>
      <c r="I697" s="498"/>
    </row>
    <row r="698" spans="1:9" x14ac:dyDescent="0.25">
      <c r="A698" s="6"/>
      <c r="B698" s="498"/>
      <c r="C698" s="498"/>
      <c r="D698" s="31"/>
      <c r="E698" s="498"/>
      <c r="F698" s="498"/>
      <c r="G698" s="498"/>
      <c r="H698" s="498"/>
      <c r="I698" s="498"/>
    </row>
    <row r="699" spans="1:9" x14ac:dyDescent="0.25">
      <c r="A699" s="6"/>
      <c r="B699" s="498"/>
      <c r="C699" s="498"/>
      <c r="D699" s="31"/>
      <c r="E699" s="498"/>
      <c r="F699" s="498"/>
      <c r="G699" s="498"/>
      <c r="H699" s="498"/>
      <c r="I699" s="498"/>
    </row>
    <row r="700" spans="1:9" x14ac:dyDescent="0.25">
      <c r="A700" s="6"/>
      <c r="B700" s="498"/>
      <c r="C700" s="498"/>
      <c r="D700" s="31"/>
      <c r="E700" s="498"/>
      <c r="F700" s="498"/>
      <c r="G700" s="498"/>
      <c r="H700" s="498"/>
      <c r="I700" s="498"/>
    </row>
    <row r="701" spans="1:9" x14ac:dyDescent="0.25">
      <c r="A701" s="6"/>
      <c r="B701" s="498"/>
      <c r="C701" s="498"/>
      <c r="D701" s="31"/>
      <c r="E701" s="498"/>
      <c r="F701" s="498"/>
      <c r="G701" s="498"/>
      <c r="H701" s="498"/>
      <c r="I701" s="498"/>
    </row>
    <row r="702" spans="1:9" x14ac:dyDescent="0.25">
      <c r="A702" s="6"/>
      <c r="B702" s="498"/>
      <c r="C702" s="498"/>
      <c r="D702" s="31"/>
      <c r="E702" s="498"/>
      <c r="F702" s="498"/>
      <c r="G702" s="498"/>
      <c r="H702" s="498"/>
      <c r="I702" s="498"/>
    </row>
    <row r="703" spans="1:9" x14ac:dyDescent="0.25">
      <c r="A703" s="6"/>
      <c r="B703" s="498"/>
      <c r="C703" s="498"/>
      <c r="D703" s="31"/>
      <c r="E703" s="498"/>
      <c r="F703" s="498"/>
      <c r="G703" s="498"/>
      <c r="H703" s="498"/>
      <c r="I703" s="498"/>
    </row>
    <row r="704" spans="1:9" x14ac:dyDescent="0.25">
      <c r="A704" s="6"/>
      <c r="B704" s="498"/>
      <c r="C704" s="498"/>
      <c r="D704" s="31"/>
      <c r="E704" s="498"/>
      <c r="F704" s="498"/>
      <c r="G704" s="498"/>
      <c r="H704" s="498"/>
      <c r="I704" s="498"/>
    </row>
    <row r="705" spans="1:9" x14ac:dyDescent="0.25">
      <c r="A705" s="6"/>
      <c r="B705" s="498"/>
      <c r="C705" s="498"/>
      <c r="D705" s="31"/>
      <c r="E705" s="498"/>
      <c r="F705" s="498"/>
      <c r="G705" s="498"/>
      <c r="H705" s="498"/>
      <c r="I705" s="498"/>
    </row>
    <row r="706" spans="1:9" x14ac:dyDescent="0.25">
      <c r="A706" s="6"/>
      <c r="B706" s="498"/>
      <c r="C706" s="498"/>
      <c r="D706" s="31"/>
      <c r="E706" s="498"/>
      <c r="F706" s="498"/>
      <c r="G706" s="498"/>
      <c r="H706" s="498"/>
      <c r="I706" s="498"/>
    </row>
    <row r="707" spans="1:9" x14ac:dyDescent="0.25">
      <c r="A707" s="6"/>
      <c r="B707" s="498"/>
      <c r="C707" s="498"/>
      <c r="D707" s="31"/>
      <c r="E707" s="498"/>
      <c r="F707" s="498"/>
      <c r="G707" s="498"/>
      <c r="H707" s="498"/>
      <c r="I707" s="498"/>
    </row>
    <row r="708" spans="1:9" x14ac:dyDescent="0.25">
      <c r="A708" s="6"/>
      <c r="B708" s="498"/>
      <c r="C708" s="498"/>
      <c r="D708" s="31"/>
      <c r="E708" s="498"/>
      <c r="F708" s="498"/>
      <c r="G708" s="498"/>
      <c r="H708" s="498"/>
      <c r="I708" s="498"/>
    </row>
    <row r="709" spans="1:9" x14ac:dyDescent="0.25">
      <c r="A709" s="6"/>
      <c r="B709" s="498"/>
      <c r="C709" s="498"/>
      <c r="D709" s="31"/>
      <c r="E709" s="498"/>
      <c r="F709" s="498"/>
      <c r="G709" s="498"/>
      <c r="H709" s="498"/>
      <c r="I709" s="498"/>
    </row>
    <row r="710" spans="1:9" x14ac:dyDescent="0.25">
      <c r="A710" s="6"/>
      <c r="B710" s="498"/>
      <c r="C710" s="498"/>
      <c r="D710" s="31"/>
      <c r="E710" s="498"/>
      <c r="F710" s="498"/>
      <c r="G710" s="498"/>
      <c r="H710" s="498"/>
      <c r="I710" s="498"/>
    </row>
    <row r="711" spans="1:9" x14ac:dyDescent="0.25">
      <c r="A711" s="6"/>
      <c r="B711" s="498"/>
      <c r="C711" s="498"/>
      <c r="D711" s="31"/>
      <c r="E711" s="498"/>
      <c r="F711" s="498"/>
      <c r="G711" s="498"/>
      <c r="H711" s="498"/>
      <c r="I711" s="498"/>
    </row>
    <row r="712" spans="1:9" x14ac:dyDescent="0.25">
      <c r="A712" s="6"/>
      <c r="B712" s="498"/>
      <c r="C712" s="498"/>
      <c r="D712" s="31"/>
      <c r="E712" s="498"/>
      <c r="F712" s="498"/>
      <c r="G712" s="498"/>
      <c r="H712" s="498"/>
      <c r="I712" s="498"/>
    </row>
    <row r="713" spans="1:9" x14ac:dyDescent="0.25">
      <c r="A713" s="6"/>
      <c r="B713" s="498"/>
      <c r="C713" s="498"/>
      <c r="D713" s="31"/>
      <c r="E713" s="498"/>
      <c r="F713" s="498"/>
      <c r="G713" s="498"/>
      <c r="H713" s="498"/>
      <c r="I713" s="498"/>
    </row>
    <row r="714" spans="1:9" x14ac:dyDescent="0.25">
      <c r="A714" s="6"/>
      <c r="B714" s="498"/>
      <c r="C714" s="498"/>
      <c r="D714" s="31"/>
      <c r="E714" s="498"/>
      <c r="F714" s="498"/>
      <c r="G714" s="498"/>
      <c r="H714" s="498"/>
      <c r="I714" s="498"/>
    </row>
    <row r="715" spans="1:9" x14ac:dyDescent="0.25">
      <c r="A715" s="6"/>
      <c r="B715" s="498"/>
      <c r="C715" s="498"/>
      <c r="D715" s="31"/>
      <c r="E715" s="498"/>
      <c r="F715" s="498"/>
      <c r="G715" s="498"/>
      <c r="H715" s="498"/>
      <c r="I715" s="498"/>
    </row>
    <row r="716" spans="1:9" x14ac:dyDescent="0.25">
      <c r="A716" s="6"/>
      <c r="B716" s="498"/>
      <c r="C716" s="498"/>
      <c r="D716" s="31"/>
      <c r="E716" s="498"/>
      <c r="F716" s="498"/>
      <c r="G716" s="498"/>
      <c r="H716" s="498"/>
      <c r="I716" s="498"/>
    </row>
    <row r="717" spans="1:9" x14ac:dyDescent="0.25">
      <c r="A717" s="6"/>
      <c r="B717" s="498"/>
      <c r="C717" s="498"/>
      <c r="D717" s="31"/>
      <c r="E717" s="498"/>
      <c r="F717" s="498"/>
      <c r="G717" s="498"/>
      <c r="H717" s="498"/>
      <c r="I717" s="498"/>
    </row>
    <row r="718" spans="1:9" x14ac:dyDescent="0.25">
      <c r="A718" s="6"/>
      <c r="B718" s="498"/>
      <c r="C718" s="498"/>
      <c r="D718" s="31"/>
      <c r="E718" s="498"/>
      <c r="F718" s="498"/>
      <c r="G718" s="498"/>
      <c r="H718" s="498"/>
      <c r="I718" s="498"/>
    </row>
    <row r="719" spans="1:9" x14ac:dyDescent="0.25">
      <c r="A719" s="6"/>
      <c r="B719" s="498"/>
      <c r="C719" s="498"/>
      <c r="D719" s="31"/>
      <c r="E719" s="498"/>
      <c r="F719" s="498"/>
      <c r="G719" s="498"/>
      <c r="H719" s="498"/>
      <c r="I719" s="498"/>
    </row>
    <row r="720" spans="1:9" x14ac:dyDescent="0.25">
      <c r="A720" s="6"/>
      <c r="B720" s="498"/>
      <c r="C720" s="498"/>
      <c r="D720" s="31"/>
      <c r="E720" s="498"/>
      <c r="F720" s="498"/>
      <c r="G720" s="498"/>
      <c r="H720" s="498"/>
      <c r="I720" s="498"/>
    </row>
    <row r="721" spans="1:9" x14ac:dyDescent="0.25">
      <c r="A721" s="6"/>
      <c r="B721" s="498"/>
      <c r="C721" s="498"/>
      <c r="D721" s="31"/>
      <c r="E721" s="498"/>
      <c r="F721" s="498"/>
      <c r="G721" s="498"/>
      <c r="H721" s="498"/>
      <c r="I721" s="498"/>
    </row>
    <row r="722" spans="1:9" x14ac:dyDescent="0.25">
      <c r="A722" s="6"/>
      <c r="B722" s="498"/>
      <c r="C722" s="498"/>
      <c r="D722" s="31"/>
      <c r="E722" s="498"/>
      <c r="F722" s="498"/>
      <c r="G722" s="498"/>
      <c r="H722" s="498"/>
      <c r="I722" s="498"/>
    </row>
    <row r="723" spans="1:9" x14ac:dyDescent="0.25">
      <c r="A723" s="6"/>
      <c r="B723" s="498"/>
      <c r="C723" s="498"/>
      <c r="D723" s="31"/>
      <c r="E723" s="498"/>
      <c r="F723" s="498"/>
      <c r="G723" s="498"/>
      <c r="H723" s="498"/>
      <c r="I723" s="498"/>
    </row>
    <row r="724" spans="1:9" x14ac:dyDescent="0.25">
      <c r="A724" s="6"/>
      <c r="B724" s="498"/>
      <c r="C724" s="498"/>
      <c r="D724" s="31"/>
      <c r="E724" s="498"/>
      <c r="F724" s="498"/>
      <c r="G724" s="498"/>
      <c r="H724" s="498"/>
      <c r="I724" s="498"/>
    </row>
    <row r="725" spans="1:9" x14ac:dyDescent="0.25">
      <c r="A725" s="6"/>
      <c r="B725" s="498"/>
      <c r="C725" s="498"/>
      <c r="D725" s="31"/>
      <c r="E725" s="498"/>
      <c r="F725" s="498"/>
      <c r="G725" s="498"/>
      <c r="H725" s="498"/>
      <c r="I725" s="498"/>
    </row>
    <row r="726" spans="1:9" x14ac:dyDescent="0.25">
      <c r="A726" s="6"/>
      <c r="B726" s="498"/>
      <c r="C726" s="498"/>
      <c r="D726" s="31"/>
      <c r="E726" s="498"/>
      <c r="F726" s="498"/>
      <c r="G726" s="498"/>
      <c r="H726" s="498"/>
      <c r="I726" s="498"/>
    </row>
    <row r="727" spans="1:9" x14ac:dyDescent="0.25">
      <c r="A727" s="6"/>
      <c r="B727" s="498"/>
      <c r="C727" s="498"/>
      <c r="D727" s="31"/>
      <c r="E727" s="498"/>
      <c r="F727" s="498"/>
      <c r="G727" s="498"/>
      <c r="H727" s="498"/>
      <c r="I727" s="498"/>
    </row>
    <row r="728" spans="1:9" x14ac:dyDescent="0.25">
      <c r="A728" s="6"/>
      <c r="B728" s="498"/>
      <c r="C728" s="498"/>
      <c r="D728" s="31"/>
      <c r="E728" s="498"/>
      <c r="F728" s="498"/>
      <c r="G728" s="498"/>
      <c r="H728" s="498"/>
      <c r="I728" s="498"/>
    </row>
    <row r="729" spans="1:9" x14ac:dyDescent="0.25">
      <c r="A729" s="6"/>
      <c r="B729" s="498"/>
      <c r="C729" s="498"/>
      <c r="D729" s="31"/>
      <c r="E729" s="498"/>
      <c r="F729" s="498"/>
      <c r="G729" s="498"/>
      <c r="H729" s="498"/>
      <c r="I729" s="498"/>
    </row>
    <row r="730" spans="1:9" x14ac:dyDescent="0.25">
      <c r="A730" s="6"/>
      <c r="B730" s="498"/>
      <c r="C730" s="498"/>
      <c r="D730" s="31"/>
      <c r="E730" s="498"/>
      <c r="F730" s="498"/>
      <c r="G730" s="498"/>
      <c r="H730" s="498"/>
      <c r="I730" s="498"/>
    </row>
    <row r="731" spans="1:9" x14ac:dyDescent="0.25">
      <c r="A731" s="6"/>
      <c r="B731" s="498"/>
      <c r="C731" s="498"/>
      <c r="D731" s="31"/>
      <c r="E731" s="498"/>
      <c r="F731" s="498"/>
      <c r="G731" s="498"/>
      <c r="H731" s="498"/>
      <c r="I731" s="498"/>
    </row>
    <row r="732" spans="1:9" x14ac:dyDescent="0.25">
      <c r="A732" s="6"/>
      <c r="B732" s="498"/>
      <c r="C732" s="498"/>
      <c r="D732" s="31"/>
      <c r="E732" s="498"/>
      <c r="F732" s="498"/>
      <c r="G732" s="498"/>
      <c r="H732" s="498"/>
      <c r="I732" s="498"/>
    </row>
    <row r="733" spans="1:9" x14ac:dyDescent="0.25">
      <c r="A733" s="6"/>
      <c r="B733" s="498"/>
      <c r="C733" s="498"/>
      <c r="D733" s="31"/>
      <c r="E733" s="498"/>
      <c r="F733" s="498"/>
      <c r="G733" s="498"/>
      <c r="H733" s="498"/>
      <c r="I733" s="498"/>
    </row>
    <row r="734" spans="1:9" x14ac:dyDescent="0.25">
      <c r="A734" s="6"/>
      <c r="B734" s="498"/>
      <c r="C734" s="498"/>
      <c r="D734" s="31"/>
      <c r="E734" s="498"/>
      <c r="F734" s="498"/>
      <c r="G734" s="498"/>
      <c r="H734" s="498"/>
      <c r="I734" s="498"/>
    </row>
    <row r="735" spans="1:9" x14ac:dyDescent="0.25">
      <c r="A735" s="6"/>
      <c r="B735" s="498"/>
      <c r="C735" s="498"/>
      <c r="D735" s="31"/>
      <c r="E735" s="498"/>
      <c r="F735" s="498"/>
      <c r="G735" s="498"/>
      <c r="H735" s="498"/>
      <c r="I735" s="498"/>
    </row>
    <row r="736" spans="1:9" x14ac:dyDescent="0.25">
      <c r="A736" s="6"/>
      <c r="B736" s="498"/>
      <c r="C736" s="498"/>
      <c r="D736" s="31"/>
      <c r="E736" s="498"/>
      <c r="F736" s="498"/>
      <c r="G736" s="498"/>
      <c r="H736" s="498"/>
      <c r="I736" s="498"/>
    </row>
    <row r="737" spans="1:9" x14ac:dyDescent="0.25">
      <c r="A737" s="6"/>
      <c r="B737" s="498"/>
      <c r="C737" s="498"/>
      <c r="D737" s="31"/>
      <c r="E737" s="498"/>
      <c r="F737" s="498"/>
      <c r="G737" s="498"/>
      <c r="H737" s="498"/>
      <c r="I737" s="498"/>
    </row>
    <row r="738" spans="1:9" x14ac:dyDescent="0.25">
      <c r="A738" s="6"/>
      <c r="B738" s="498"/>
      <c r="C738" s="498"/>
      <c r="D738" s="31"/>
      <c r="E738" s="498"/>
      <c r="F738" s="498"/>
      <c r="G738" s="498"/>
      <c r="H738" s="498"/>
      <c r="I738" s="498"/>
    </row>
    <row r="739" spans="1:9" x14ac:dyDescent="0.25">
      <c r="A739" s="6"/>
      <c r="B739" s="498"/>
      <c r="C739" s="498"/>
      <c r="D739" s="31"/>
      <c r="E739" s="498"/>
      <c r="F739" s="498"/>
      <c r="G739" s="498"/>
      <c r="H739" s="498"/>
      <c r="I739" s="498"/>
    </row>
    <row r="740" spans="1:9" x14ac:dyDescent="0.25">
      <c r="A740" s="6"/>
      <c r="B740" s="498"/>
      <c r="C740" s="498"/>
      <c r="D740" s="31"/>
      <c r="E740" s="498"/>
      <c r="F740" s="498"/>
      <c r="G740" s="498"/>
      <c r="H740" s="498"/>
      <c r="I740" s="498"/>
    </row>
    <row r="741" spans="1:9" x14ac:dyDescent="0.25">
      <c r="A741" s="6"/>
      <c r="B741" s="498"/>
      <c r="C741" s="498"/>
      <c r="D741" s="31"/>
      <c r="E741" s="498"/>
      <c r="F741" s="498"/>
      <c r="G741" s="498"/>
      <c r="H741" s="498"/>
      <c r="I741" s="498"/>
    </row>
    <row r="742" spans="1:9" x14ac:dyDescent="0.25">
      <c r="A742" s="6"/>
      <c r="B742" s="498"/>
      <c r="C742" s="498"/>
      <c r="D742" s="31"/>
      <c r="E742" s="498"/>
      <c r="F742" s="498"/>
      <c r="G742" s="498"/>
      <c r="H742" s="498"/>
      <c r="I742" s="498"/>
    </row>
    <row r="743" spans="1:9" x14ac:dyDescent="0.25">
      <c r="A743" s="6"/>
      <c r="B743" s="498"/>
      <c r="C743" s="498"/>
      <c r="D743" s="31"/>
      <c r="E743" s="498"/>
      <c r="F743" s="498"/>
      <c r="G743" s="498"/>
      <c r="H743" s="498"/>
      <c r="I743" s="498"/>
    </row>
    <row r="744" spans="1:9" x14ac:dyDescent="0.25">
      <c r="A744" s="6"/>
      <c r="B744" s="498"/>
      <c r="C744" s="498"/>
      <c r="D744" s="31"/>
      <c r="E744" s="498"/>
      <c r="F744" s="498"/>
      <c r="G744" s="498"/>
      <c r="H744" s="498"/>
      <c r="I744" s="498"/>
    </row>
    <row r="745" spans="1:9" x14ac:dyDescent="0.25">
      <c r="A745" s="6"/>
      <c r="B745" s="498"/>
      <c r="C745" s="498"/>
      <c r="D745" s="31"/>
      <c r="E745" s="498"/>
      <c r="F745" s="498"/>
      <c r="G745" s="498"/>
      <c r="H745" s="498"/>
      <c r="I745" s="498"/>
    </row>
    <row r="746" spans="1:9" x14ac:dyDescent="0.25">
      <c r="A746" s="6"/>
      <c r="B746" s="498"/>
      <c r="C746" s="498"/>
      <c r="D746" s="31"/>
      <c r="E746" s="498"/>
      <c r="F746" s="498"/>
      <c r="G746" s="498"/>
      <c r="H746" s="498"/>
      <c r="I746" s="498"/>
    </row>
    <row r="747" spans="1:9" x14ac:dyDescent="0.25">
      <c r="A747" s="6"/>
      <c r="B747" s="498"/>
      <c r="C747" s="498"/>
      <c r="D747" s="31"/>
      <c r="E747" s="498"/>
      <c r="F747" s="498"/>
      <c r="G747" s="498"/>
      <c r="H747" s="498"/>
      <c r="I747" s="498"/>
    </row>
    <row r="748" spans="1:9" x14ac:dyDescent="0.25">
      <c r="A748" s="6"/>
      <c r="B748" s="498"/>
      <c r="C748" s="498"/>
      <c r="D748" s="31"/>
      <c r="E748" s="498"/>
      <c r="F748" s="498"/>
      <c r="G748" s="498"/>
      <c r="H748" s="498"/>
      <c r="I748" s="498"/>
    </row>
    <row r="749" spans="1:9" x14ac:dyDescent="0.25">
      <c r="A749" s="6"/>
      <c r="B749" s="498"/>
      <c r="C749" s="498"/>
      <c r="D749" s="31"/>
      <c r="E749" s="498"/>
      <c r="F749" s="498"/>
      <c r="G749" s="498"/>
      <c r="H749" s="498"/>
      <c r="I749" s="498"/>
    </row>
    <row r="750" spans="1:9" x14ac:dyDescent="0.25">
      <c r="A750" s="6"/>
      <c r="B750" s="498"/>
      <c r="C750" s="498"/>
      <c r="D750" s="31"/>
      <c r="E750" s="498"/>
      <c r="F750" s="498"/>
      <c r="G750" s="498"/>
      <c r="H750" s="498"/>
      <c r="I750" s="498"/>
    </row>
    <row r="751" spans="1:9" x14ac:dyDescent="0.25">
      <c r="A751" s="6"/>
      <c r="B751" s="498"/>
      <c r="C751" s="498"/>
      <c r="D751" s="31"/>
      <c r="E751" s="498"/>
      <c r="F751" s="498"/>
      <c r="G751" s="498"/>
      <c r="H751" s="498"/>
      <c r="I751" s="498"/>
    </row>
    <row r="752" spans="1:9" x14ac:dyDescent="0.25">
      <c r="A752" s="6"/>
      <c r="B752" s="498"/>
      <c r="C752" s="498"/>
      <c r="D752" s="31"/>
      <c r="E752" s="498"/>
      <c r="F752" s="498"/>
      <c r="G752" s="498"/>
      <c r="H752" s="498"/>
      <c r="I752" s="498"/>
    </row>
    <row r="753" spans="1:9" x14ac:dyDescent="0.25">
      <c r="A753" s="6"/>
      <c r="B753" s="498"/>
      <c r="C753" s="498"/>
      <c r="D753" s="31"/>
      <c r="E753" s="498"/>
      <c r="F753" s="498"/>
      <c r="G753" s="498"/>
      <c r="H753" s="498"/>
      <c r="I753" s="498"/>
    </row>
    <row r="754" spans="1:9" x14ac:dyDescent="0.25">
      <c r="A754" s="6"/>
      <c r="B754" s="498"/>
      <c r="C754" s="498"/>
      <c r="D754" s="31"/>
      <c r="E754" s="498"/>
      <c r="F754" s="498"/>
      <c r="G754" s="498"/>
      <c r="H754" s="498"/>
      <c r="I754" s="498"/>
    </row>
    <row r="755" spans="1:9" x14ac:dyDescent="0.25">
      <c r="A755" s="6"/>
      <c r="B755" s="498"/>
      <c r="C755" s="498"/>
      <c r="D755" s="31"/>
      <c r="E755" s="498"/>
      <c r="F755" s="498"/>
      <c r="G755" s="498"/>
      <c r="H755" s="498"/>
      <c r="I755" s="498"/>
    </row>
    <row r="756" spans="1:9" x14ac:dyDescent="0.25">
      <c r="A756" s="6"/>
      <c r="B756" s="498"/>
      <c r="C756" s="498"/>
      <c r="D756" s="31"/>
      <c r="E756" s="498"/>
      <c r="F756" s="498"/>
      <c r="G756" s="498"/>
      <c r="H756" s="498"/>
      <c r="I756" s="498"/>
    </row>
    <row r="757" spans="1:9" x14ac:dyDescent="0.25">
      <c r="A757" s="6"/>
      <c r="B757" s="498"/>
      <c r="C757" s="498"/>
      <c r="D757" s="31"/>
      <c r="E757" s="498"/>
      <c r="F757" s="498"/>
      <c r="G757" s="498"/>
      <c r="H757" s="498"/>
      <c r="I757" s="498"/>
    </row>
    <row r="758" spans="1:9" x14ac:dyDescent="0.25">
      <c r="A758" s="6"/>
      <c r="B758" s="498"/>
      <c r="C758" s="498"/>
      <c r="D758" s="31"/>
      <c r="E758" s="498"/>
      <c r="F758" s="498"/>
      <c r="G758" s="498"/>
      <c r="H758" s="498"/>
      <c r="I758" s="498"/>
    </row>
    <row r="759" spans="1:9" x14ac:dyDescent="0.25">
      <c r="A759" s="6"/>
      <c r="B759" s="498"/>
      <c r="C759" s="498"/>
      <c r="D759" s="31"/>
      <c r="E759" s="498"/>
      <c r="F759" s="498"/>
      <c r="G759" s="498"/>
      <c r="H759" s="498"/>
      <c r="I759" s="498"/>
    </row>
    <row r="760" spans="1:9" x14ac:dyDescent="0.25">
      <c r="A760" s="6"/>
      <c r="B760" s="498"/>
      <c r="C760" s="498"/>
      <c r="D760" s="31"/>
      <c r="E760" s="498"/>
      <c r="F760" s="498"/>
      <c r="G760" s="498"/>
      <c r="H760" s="498"/>
      <c r="I760" s="498"/>
    </row>
    <row r="761" spans="1:9" x14ac:dyDescent="0.25">
      <c r="A761" s="6"/>
      <c r="B761" s="498"/>
      <c r="C761" s="498"/>
      <c r="D761" s="31"/>
      <c r="E761" s="498"/>
      <c r="F761" s="498"/>
      <c r="G761" s="498"/>
      <c r="H761" s="498"/>
      <c r="I761" s="498"/>
    </row>
    <row r="762" spans="1:9" x14ac:dyDescent="0.25">
      <c r="A762" s="6"/>
      <c r="B762" s="498"/>
      <c r="C762" s="498"/>
      <c r="D762" s="31"/>
      <c r="E762" s="498"/>
      <c r="F762" s="498"/>
      <c r="G762" s="498"/>
      <c r="H762" s="498"/>
      <c r="I762" s="498"/>
    </row>
    <row r="763" spans="1:9" x14ac:dyDescent="0.25">
      <c r="A763" s="6"/>
      <c r="B763" s="498"/>
      <c r="C763" s="498"/>
      <c r="D763" s="31"/>
      <c r="E763" s="498"/>
      <c r="F763" s="498"/>
      <c r="G763" s="498"/>
      <c r="H763" s="498"/>
      <c r="I763" s="498"/>
    </row>
    <row r="764" spans="1:9" x14ac:dyDescent="0.25">
      <c r="A764" s="6"/>
      <c r="B764" s="498"/>
      <c r="C764" s="498"/>
      <c r="D764" s="31"/>
      <c r="E764" s="498"/>
      <c r="F764" s="498"/>
      <c r="G764" s="498"/>
      <c r="H764" s="498"/>
      <c r="I764" s="498"/>
    </row>
    <row r="765" spans="1:9" x14ac:dyDescent="0.25">
      <c r="A765" s="6"/>
      <c r="B765" s="498"/>
      <c r="C765" s="498"/>
      <c r="D765" s="31"/>
      <c r="E765" s="498"/>
      <c r="F765" s="498"/>
      <c r="G765" s="498"/>
      <c r="H765" s="498"/>
      <c r="I765" s="498"/>
    </row>
    <row r="766" spans="1:9" x14ac:dyDescent="0.25">
      <c r="A766" s="6"/>
      <c r="B766" s="498"/>
      <c r="C766" s="498"/>
      <c r="D766" s="31"/>
      <c r="E766" s="498"/>
      <c r="F766" s="498"/>
      <c r="G766" s="498"/>
      <c r="H766" s="498"/>
      <c r="I766" s="498"/>
    </row>
    <row r="767" spans="1:9" x14ac:dyDescent="0.25">
      <c r="A767" s="6"/>
      <c r="B767" s="498"/>
      <c r="C767" s="498"/>
      <c r="D767" s="31"/>
      <c r="E767" s="498"/>
      <c r="F767" s="498"/>
      <c r="G767" s="498"/>
      <c r="H767" s="498"/>
      <c r="I767" s="498"/>
    </row>
    <row r="768" spans="1:9" x14ac:dyDescent="0.25">
      <c r="A768" s="6"/>
      <c r="B768" s="498"/>
      <c r="C768" s="498"/>
      <c r="D768" s="31"/>
      <c r="E768" s="498"/>
      <c r="F768" s="498"/>
      <c r="G768" s="498"/>
      <c r="H768" s="498"/>
      <c r="I768" s="498"/>
    </row>
    <row r="769" spans="1:9" x14ac:dyDescent="0.25">
      <c r="A769" s="6"/>
      <c r="B769" s="498"/>
      <c r="C769" s="498"/>
      <c r="D769" s="31"/>
      <c r="E769" s="498"/>
      <c r="F769" s="498"/>
      <c r="G769" s="498"/>
      <c r="H769" s="498"/>
      <c r="I769" s="498"/>
    </row>
    <row r="770" spans="1:9" x14ac:dyDescent="0.25">
      <c r="A770" s="6"/>
      <c r="B770" s="498"/>
      <c r="C770" s="498"/>
      <c r="D770" s="31"/>
      <c r="E770" s="498"/>
      <c r="F770" s="498"/>
      <c r="G770" s="498"/>
      <c r="H770" s="498"/>
      <c r="I770" s="498"/>
    </row>
    <row r="771" spans="1:9" x14ac:dyDescent="0.25">
      <c r="A771" s="6"/>
      <c r="B771" s="498"/>
      <c r="C771" s="498"/>
      <c r="D771" s="31"/>
      <c r="E771" s="498"/>
      <c r="F771" s="498"/>
      <c r="G771" s="498"/>
      <c r="H771" s="498"/>
      <c r="I771" s="498"/>
    </row>
    <row r="772" spans="1:9" x14ac:dyDescent="0.25">
      <c r="A772" s="6"/>
      <c r="B772" s="498"/>
      <c r="C772" s="498"/>
      <c r="D772" s="31"/>
      <c r="E772" s="498"/>
      <c r="F772" s="498"/>
      <c r="G772" s="498"/>
      <c r="H772" s="498"/>
      <c r="I772" s="498"/>
    </row>
    <row r="773" spans="1:9" x14ac:dyDescent="0.25">
      <c r="A773" s="6"/>
      <c r="B773" s="498"/>
      <c r="C773" s="498"/>
      <c r="D773" s="31"/>
      <c r="E773" s="498"/>
      <c r="F773" s="498"/>
      <c r="G773" s="498"/>
      <c r="H773" s="498"/>
      <c r="I773" s="498"/>
    </row>
    <row r="774" spans="1:9" x14ac:dyDescent="0.25">
      <c r="A774" s="6"/>
      <c r="B774" s="498"/>
      <c r="C774" s="498"/>
      <c r="D774" s="31"/>
      <c r="E774" s="498"/>
      <c r="F774" s="498"/>
      <c r="G774" s="498"/>
      <c r="H774" s="498"/>
      <c r="I774" s="498"/>
    </row>
    <row r="775" spans="1:9" x14ac:dyDescent="0.25">
      <c r="A775" s="6"/>
      <c r="B775" s="498"/>
      <c r="C775" s="498"/>
      <c r="D775" s="31"/>
      <c r="E775" s="498"/>
      <c r="F775" s="498"/>
      <c r="G775" s="498"/>
      <c r="H775" s="498"/>
      <c r="I775" s="498"/>
    </row>
    <row r="776" spans="1:9" x14ac:dyDescent="0.25">
      <c r="A776" s="6"/>
      <c r="B776" s="498"/>
      <c r="C776" s="498"/>
      <c r="D776" s="31"/>
      <c r="E776" s="498"/>
      <c r="F776" s="498"/>
      <c r="G776" s="498"/>
      <c r="H776" s="498"/>
      <c r="I776" s="498"/>
    </row>
    <row r="777" spans="1:9" x14ac:dyDescent="0.25">
      <c r="A777" s="6"/>
      <c r="B777" s="498"/>
      <c r="C777" s="498"/>
      <c r="D777" s="31"/>
      <c r="E777" s="498"/>
      <c r="F777" s="498"/>
      <c r="G777" s="498"/>
      <c r="H777" s="498"/>
      <c r="I777" s="498"/>
    </row>
    <row r="778" spans="1:9" x14ac:dyDescent="0.25">
      <c r="A778" s="6"/>
      <c r="B778" s="498"/>
      <c r="C778" s="498"/>
      <c r="D778" s="31"/>
      <c r="E778" s="498"/>
      <c r="F778" s="498"/>
      <c r="G778" s="498"/>
      <c r="H778" s="498"/>
      <c r="I778" s="498"/>
    </row>
    <row r="779" spans="1:9" x14ac:dyDescent="0.25">
      <c r="A779" s="6"/>
      <c r="B779" s="498"/>
      <c r="C779" s="498"/>
      <c r="D779" s="31"/>
      <c r="E779" s="498"/>
      <c r="F779" s="498"/>
      <c r="G779" s="498"/>
      <c r="H779" s="498"/>
      <c r="I779" s="498"/>
    </row>
    <row r="780" spans="1:9" x14ac:dyDescent="0.25">
      <c r="A780" s="6"/>
      <c r="B780" s="498"/>
      <c r="C780" s="498"/>
      <c r="D780" s="31"/>
      <c r="E780" s="498"/>
      <c r="F780" s="498"/>
      <c r="G780" s="498"/>
      <c r="H780" s="498"/>
      <c r="I780" s="498"/>
    </row>
    <row r="781" spans="1:9" x14ac:dyDescent="0.25">
      <c r="A781" s="6"/>
      <c r="B781" s="498"/>
      <c r="C781" s="498"/>
      <c r="D781" s="31"/>
      <c r="E781" s="498"/>
      <c r="F781" s="498"/>
      <c r="G781" s="498"/>
      <c r="H781" s="498"/>
      <c r="I781" s="498"/>
    </row>
    <row r="782" spans="1:9" x14ac:dyDescent="0.25">
      <c r="A782" s="6"/>
      <c r="B782" s="498"/>
      <c r="C782" s="498"/>
      <c r="D782" s="31"/>
      <c r="E782" s="498"/>
      <c r="F782" s="498"/>
      <c r="G782" s="498"/>
      <c r="H782" s="498"/>
      <c r="I782" s="498"/>
    </row>
    <row r="783" spans="1:9" x14ac:dyDescent="0.25">
      <c r="A783" s="6"/>
      <c r="B783" s="498"/>
      <c r="C783" s="498"/>
      <c r="D783" s="31"/>
      <c r="E783" s="498"/>
      <c r="F783" s="498"/>
      <c r="G783" s="498"/>
      <c r="H783" s="498"/>
      <c r="I783" s="498"/>
    </row>
    <row r="784" spans="1:9" x14ac:dyDescent="0.25">
      <c r="A784" s="6"/>
      <c r="B784" s="498"/>
      <c r="C784" s="498"/>
      <c r="D784" s="31"/>
      <c r="E784" s="498"/>
      <c r="F784" s="498"/>
      <c r="G784" s="498"/>
      <c r="H784" s="498"/>
      <c r="I784" s="498"/>
    </row>
    <row r="785" spans="1:9" x14ac:dyDescent="0.25">
      <c r="A785" s="6"/>
      <c r="B785" s="498"/>
      <c r="C785" s="498"/>
      <c r="D785" s="31"/>
      <c r="E785" s="498"/>
      <c r="F785" s="498"/>
      <c r="G785" s="498"/>
      <c r="H785" s="498"/>
      <c r="I785" s="498"/>
    </row>
    <row r="786" spans="1:9" x14ac:dyDescent="0.25">
      <c r="A786" s="6"/>
      <c r="B786" s="498"/>
      <c r="C786" s="498"/>
      <c r="D786" s="31"/>
      <c r="E786" s="498"/>
      <c r="F786" s="498"/>
      <c r="G786" s="498"/>
      <c r="H786" s="498"/>
      <c r="I786" s="498"/>
    </row>
    <row r="787" spans="1:9" x14ac:dyDescent="0.25">
      <c r="A787" s="6"/>
      <c r="B787" s="498"/>
      <c r="C787" s="498"/>
      <c r="D787" s="31"/>
      <c r="E787" s="498"/>
      <c r="F787" s="498"/>
      <c r="G787" s="498"/>
      <c r="H787" s="498"/>
      <c r="I787" s="498"/>
    </row>
    <row r="788" spans="1:9" x14ac:dyDescent="0.25">
      <c r="A788" s="6"/>
      <c r="B788" s="498"/>
      <c r="C788" s="498"/>
      <c r="D788" s="31"/>
      <c r="E788" s="498"/>
      <c r="F788" s="498"/>
      <c r="G788" s="498"/>
      <c r="H788" s="498"/>
      <c r="I788" s="498"/>
    </row>
    <row r="789" spans="1:9" x14ac:dyDescent="0.25">
      <c r="A789" s="6"/>
      <c r="B789" s="498"/>
      <c r="C789" s="498"/>
      <c r="D789" s="31"/>
      <c r="E789" s="498"/>
      <c r="F789" s="498"/>
      <c r="G789" s="498"/>
      <c r="H789" s="498"/>
      <c r="I789" s="498"/>
    </row>
    <row r="790" spans="1:9" x14ac:dyDescent="0.25">
      <c r="A790" s="6"/>
      <c r="B790" s="498"/>
      <c r="C790" s="498"/>
      <c r="D790" s="31"/>
      <c r="E790" s="498"/>
      <c r="F790" s="498"/>
      <c r="G790" s="498"/>
      <c r="H790" s="498"/>
      <c r="I790" s="498"/>
    </row>
    <row r="791" spans="1:9" x14ac:dyDescent="0.25">
      <c r="A791" s="6"/>
      <c r="B791" s="498"/>
      <c r="C791" s="498"/>
      <c r="D791" s="31"/>
      <c r="E791" s="498"/>
      <c r="F791" s="498"/>
      <c r="G791" s="498"/>
      <c r="H791" s="498"/>
      <c r="I791" s="498"/>
    </row>
    <row r="792" spans="1:9" x14ac:dyDescent="0.25">
      <c r="A792" s="6"/>
      <c r="B792" s="498"/>
      <c r="C792" s="498"/>
      <c r="D792" s="31"/>
      <c r="E792" s="498"/>
      <c r="F792" s="498"/>
      <c r="G792" s="498"/>
      <c r="H792" s="498"/>
      <c r="I792" s="498"/>
    </row>
    <row r="793" spans="1:9" x14ac:dyDescent="0.25">
      <c r="A793" s="6"/>
      <c r="B793" s="498"/>
      <c r="C793" s="498"/>
      <c r="D793" s="31"/>
      <c r="E793" s="498"/>
      <c r="F793" s="498"/>
      <c r="G793" s="498"/>
      <c r="H793" s="498"/>
      <c r="I793" s="498"/>
    </row>
    <row r="794" spans="1:9" x14ac:dyDescent="0.25">
      <c r="A794" s="6"/>
      <c r="B794" s="498"/>
      <c r="C794" s="498"/>
      <c r="D794" s="31"/>
      <c r="E794" s="498"/>
      <c r="F794" s="498"/>
      <c r="G794" s="498"/>
      <c r="H794" s="498"/>
      <c r="I794" s="498"/>
    </row>
    <row r="795" spans="1:9" x14ac:dyDescent="0.25">
      <c r="A795" s="6"/>
      <c r="B795" s="498"/>
      <c r="C795" s="498"/>
      <c r="D795" s="31"/>
      <c r="E795" s="498"/>
      <c r="F795" s="498"/>
      <c r="G795" s="498"/>
      <c r="H795" s="498"/>
      <c r="I795" s="498"/>
    </row>
    <row r="796" spans="1:9" x14ac:dyDescent="0.25">
      <c r="A796" s="6"/>
      <c r="B796" s="498"/>
      <c r="C796" s="498"/>
      <c r="D796" s="31"/>
      <c r="E796" s="498"/>
      <c r="F796" s="498"/>
      <c r="G796" s="498"/>
      <c r="H796" s="498"/>
      <c r="I796" s="498"/>
    </row>
    <row r="797" spans="1:9" x14ac:dyDescent="0.25">
      <c r="A797" s="6"/>
      <c r="B797" s="498"/>
      <c r="C797" s="498"/>
      <c r="D797" s="31"/>
      <c r="E797" s="498"/>
      <c r="F797" s="498"/>
      <c r="G797" s="498"/>
      <c r="H797" s="498"/>
      <c r="I797" s="498"/>
    </row>
    <row r="798" spans="1:9" x14ac:dyDescent="0.25">
      <c r="A798" s="6"/>
      <c r="B798" s="498"/>
      <c r="C798" s="498"/>
      <c r="D798" s="31"/>
      <c r="E798" s="498"/>
      <c r="F798" s="498"/>
      <c r="G798" s="498"/>
      <c r="H798" s="498"/>
      <c r="I798" s="498"/>
    </row>
    <row r="799" spans="1:9" x14ac:dyDescent="0.25">
      <c r="A799" s="6"/>
      <c r="B799" s="498"/>
      <c r="C799" s="498"/>
      <c r="D799" s="31"/>
      <c r="E799" s="498"/>
      <c r="F799" s="498"/>
      <c r="G799" s="498"/>
      <c r="H799" s="498"/>
      <c r="I799" s="498"/>
    </row>
    <row r="800" spans="1:9" x14ac:dyDescent="0.25">
      <c r="A800" s="6"/>
      <c r="B800" s="498"/>
      <c r="C800" s="498"/>
      <c r="D800" s="31"/>
      <c r="E800" s="498"/>
      <c r="F800" s="498"/>
      <c r="G800" s="498"/>
      <c r="H800" s="498"/>
      <c r="I800" s="498"/>
    </row>
    <row r="801" spans="1:9" x14ac:dyDescent="0.25">
      <c r="A801" s="6"/>
      <c r="B801" s="498"/>
      <c r="C801" s="498"/>
      <c r="D801" s="31"/>
      <c r="E801" s="498"/>
      <c r="F801" s="498"/>
      <c r="G801" s="498"/>
      <c r="H801" s="498"/>
      <c r="I801" s="498"/>
    </row>
    <row r="802" spans="1:9" x14ac:dyDescent="0.25">
      <c r="A802" s="6"/>
      <c r="B802" s="498"/>
      <c r="C802" s="498"/>
      <c r="D802" s="31"/>
      <c r="E802" s="498"/>
      <c r="F802" s="498"/>
      <c r="G802" s="498"/>
      <c r="H802" s="498"/>
      <c r="I802" s="498"/>
    </row>
    <row r="803" spans="1:9" x14ac:dyDescent="0.25">
      <c r="A803" s="6"/>
      <c r="B803" s="498"/>
      <c r="C803" s="498"/>
      <c r="D803" s="31"/>
      <c r="E803" s="498"/>
      <c r="F803" s="498"/>
      <c r="G803" s="498"/>
      <c r="H803" s="498"/>
      <c r="I803" s="498"/>
    </row>
    <row r="804" spans="1:9" x14ac:dyDescent="0.25">
      <c r="A804" s="6"/>
      <c r="B804" s="498"/>
      <c r="C804" s="498"/>
      <c r="D804" s="31"/>
      <c r="E804" s="498"/>
      <c r="F804" s="498"/>
      <c r="G804" s="498"/>
      <c r="H804" s="498"/>
      <c r="I804" s="498"/>
    </row>
    <row r="805" spans="1:9" x14ac:dyDescent="0.25">
      <c r="A805" s="6"/>
      <c r="B805" s="498"/>
      <c r="C805" s="498"/>
      <c r="D805" s="31"/>
      <c r="E805" s="498"/>
      <c r="F805" s="498"/>
      <c r="G805" s="498"/>
      <c r="H805" s="498"/>
      <c r="I805" s="498"/>
    </row>
    <row r="806" spans="1:9" x14ac:dyDescent="0.25">
      <c r="A806" s="6"/>
      <c r="B806" s="498"/>
      <c r="C806" s="498"/>
      <c r="D806" s="31"/>
      <c r="E806" s="498"/>
      <c r="F806" s="498"/>
      <c r="G806" s="498"/>
      <c r="H806" s="498"/>
      <c r="I806" s="498"/>
    </row>
    <row r="807" spans="1:9" x14ac:dyDescent="0.25">
      <c r="A807" s="6"/>
      <c r="B807" s="498"/>
      <c r="C807" s="498"/>
      <c r="D807" s="31"/>
      <c r="E807" s="498"/>
      <c r="F807" s="498"/>
      <c r="G807" s="498"/>
      <c r="H807" s="498"/>
      <c r="I807" s="498"/>
    </row>
    <row r="808" spans="1:9" x14ac:dyDescent="0.25">
      <c r="A808" s="6"/>
      <c r="B808" s="498"/>
      <c r="C808" s="498"/>
      <c r="D808" s="31"/>
      <c r="E808" s="498"/>
      <c r="F808" s="498"/>
      <c r="G808" s="498"/>
      <c r="H808" s="498"/>
      <c r="I808" s="498"/>
    </row>
    <row r="809" spans="1:9" x14ac:dyDescent="0.25">
      <c r="A809" s="6"/>
      <c r="B809" s="498"/>
      <c r="C809" s="498"/>
      <c r="D809" s="31"/>
      <c r="E809" s="498"/>
      <c r="F809" s="498"/>
      <c r="G809" s="498"/>
      <c r="H809" s="498"/>
      <c r="I809" s="498"/>
    </row>
    <row r="810" spans="1:9" x14ac:dyDescent="0.25">
      <c r="A810" s="6"/>
      <c r="B810" s="498"/>
      <c r="C810" s="498"/>
      <c r="D810" s="31"/>
      <c r="E810" s="498"/>
      <c r="F810" s="498"/>
      <c r="G810" s="498"/>
      <c r="H810" s="498"/>
      <c r="I810" s="498"/>
    </row>
    <row r="811" spans="1:9" x14ac:dyDescent="0.25">
      <c r="A811" s="6"/>
      <c r="B811" s="498"/>
      <c r="C811" s="498"/>
      <c r="D811" s="31"/>
      <c r="E811" s="498"/>
      <c r="F811" s="498"/>
      <c r="G811" s="498"/>
      <c r="H811" s="498"/>
      <c r="I811" s="498"/>
    </row>
    <row r="812" spans="1:9" x14ac:dyDescent="0.25">
      <c r="A812" s="6"/>
      <c r="B812" s="498"/>
      <c r="C812" s="498"/>
      <c r="D812" s="31"/>
      <c r="E812" s="498"/>
      <c r="F812" s="498"/>
      <c r="G812" s="498"/>
      <c r="H812" s="498"/>
      <c r="I812" s="498"/>
    </row>
    <row r="813" spans="1:9" x14ac:dyDescent="0.25">
      <c r="A813" s="6"/>
      <c r="B813" s="498"/>
      <c r="C813" s="498"/>
      <c r="D813" s="31"/>
      <c r="E813" s="498"/>
      <c r="F813" s="498"/>
      <c r="G813" s="498"/>
      <c r="H813" s="498"/>
      <c r="I813" s="498"/>
    </row>
    <row r="814" spans="1:9" x14ac:dyDescent="0.25">
      <c r="A814" s="6"/>
      <c r="B814" s="498"/>
      <c r="C814" s="498"/>
      <c r="D814" s="31"/>
      <c r="E814" s="498"/>
      <c r="F814" s="498"/>
      <c r="G814" s="498"/>
      <c r="H814" s="498"/>
      <c r="I814" s="498"/>
    </row>
    <row r="815" spans="1:9" x14ac:dyDescent="0.25">
      <c r="A815" s="6"/>
      <c r="B815" s="498"/>
      <c r="C815" s="498"/>
      <c r="D815" s="31"/>
      <c r="E815" s="498"/>
      <c r="F815" s="498"/>
      <c r="G815" s="498"/>
      <c r="H815" s="498"/>
      <c r="I815" s="498"/>
    </row>
    <row r="816" spans="1:9" x14ac:dyDescent="0.25">
      <c r="A816" s="6"/>
      <c r="B816" s="498"/>
      <c r="C816" s="498"/>
      <c r="D816" s="31"/>
      <c r="E816" s="498"/>
      <c r="F816" s="498"/>
      <c r="G816" s="498"/>
      <c r="H816" s="498"/>
      <c r="I816" s="498"/>
    </row>
    <row r="817" spans="1:9" x14ac:dyDescent="0.25">
      <c r="A817" s="6"/>
      <c r="B817" s="498"/>
      <c r="C817" s="498"/>
      <c r="D817" s="31"/>
      <c r="E817" s="498"/>
      <c r="F817" s="498"/>
      <c r="G817" s="498"/>
      <c r="H817" s="498"/>
      <c r="I817" s="498"/>
    </row>
    <row r="818" spans="1:9" x14ac:dyDescent="0.25">
      <c r="A818" s="6"/>
      <c r="B818" s="498"/>
      <c r="C818" s="498"/>
      <c r="D818" s="31"/>
      <c r="E818" s="498"/>
      <c r="F818" s="498"/>
      <c r="G818" s="498"/>
      <c r="H818" s="498"/>
      <c r="I818" s="498"/>
    </row>
    <row r="819" spans="1:9" x14ac:dyDescent="0.25">
      <c r="A819" s="6"/>
      <c r="B819" s="498"/>
      <c r="C819" s="498"/>
      <c r="D819" s="31"/>
      <c r="E819" s="498"/>
      <c r="F819" s="498"/>
      <c r="G819" s="498"/>
      <c r="H819" s="498"/>
      <c r="I819" s="498"/>
    </row>
    <row r="820" spans="1:9" x14ac:dyDescent="0.25">
      <c r="A820" s="6"/>
      <c r="B820" s="498"/>
      <c r="C820" s="498"/>
      <c r="D820" s="31"/>
      <c r="E820" s="498"/>
      <c r="F820" s="498"/>
      <c r="G820" s="498"/>
      <c r="H820" s="498"/>
      <c r="I820" s="498"/>
    </row>
    <row r="821" spans="1:9" x14ac:dyDescent="0.25">
      <c r="A821" s="6"/>
      <c r="B821" s="498"/>
      <c r="C821" s="498"/>
      <c r="D821" s="31"/>
      <c r="E821" s="498"/>
      <c r="F821" s="498"/>
      <c r="G821" s="498"/>
      <c r="H821" s="498"/>
      <c r="I821" s="498"/>
    </row>
    <row r="822" spans="1:9" x14ac:dyDescent="0.25">
      <c r="A822" s="6"/>
      <c r="B822" s="498"/>
      <c r="C822" s="498"/>
      <c r="D822" s="31"/>
      <c r="E822" s="498"/>
      <c r="F822" s="498"/>
      <c r="G822" s="498"/>
      <c r="H822" s="498"/>
      <c r="I822" s="498"/>
    </row>
    <row r="823" spans="1:9" x14ac:dyDescent="0.25">
      <c r="A823" s="6"/>
      <c r="B823" s="498"/>
      <c r="C823" s="498"/>
      <c r="D823" s="31"/>
      <c r="E823" s="498"/>
      <c r="F823" s="498"/>
      <c r="G823" s="498"/>
      <c r="H823" s="498"/>
      <c r="I823" s="498"/>
    </row>
    <row r="824" spans="1:9" x14ac:dyDescent="0.25">
      <c r="A824" s="6"/>
      <c r="B824" s="498"/>
      <c r="C824" s="498"/>
      <c r="D824" s="31"/>
      <c r="E824" s="498"/>
      <c r="F824" s="498"/>
      <c r="G824" s="498"/>
      <c r="H824" s="498"/>
      <c r="I824" s="498"/>
    </row>
    <row r="825" spans="1:9" x14ac:dyDescent="0.25">
      <c r="A825" s="6"/>
      <c r="B825" s="498"/>
      <c r="C825" s="498"/>
      <c r="D825" s="31"/>
      <c r="E825" s="498"/>
      <c r="F825" s="498"/>
      <c r="G825" s="498"/>
      <c r="H825" s="498"/>
      <c r="I825" s="498"/>
    </row>
    <row r="826" spans="1:9" x14ac:dyDescent="0.25">
      <c r="A826" s="6"/>
      <c r="B826" s="498"/>
      <c r="C826" s="498"/>
      <c r="D826" s="31"/>
      <c r="E826" s="498"/>
      <c r="F826" s="498"/>
      <c r="G826" s="498"/>
      <c r="H826" s="498"/>
      <c r="I826" s="498"/>
    </row>
    <row r="827" spans="1:9" x14ac:dyDescent="0.25">
      <c r="A827" s="6"/>
      <c r="B827" s="498"/>
      <c r="C827" s="498"/>
      <c r="D827" s="31"/>
      <c r="E827" s="498"/>
      <c r="F827" s="498"/>
      <c r="G827" s="498"/>
      <c r="H827" s="498"/>
      <c r="I827" s="498"/>
    </row>
    <row r="828" spans="1:9" x14ac:dyDescent="0.25">
      <c r="A828" s="6"/>
      <c r="B828" s="498"/>
      <c r="C828" s="498"/>
      <c r="D828" s="31"/>
      <c r="E828" s="498"/>
      <c r="F828" s="498"/>
      <c r="G828" s="498"/>
      <c r="H828" s="498"/>
      <c r="I828" s="498"/>
    </row>
    <row r="829" spans="1:9" x14ac:dyDescent="0.25">
      <c r="A829" s="6"/>
      <c r="B829" s="498"/>
      <c r="C829" s="498"/>
      <c r="D829" s="31"/>
      <c r="E829" s="498"/>
      <c r="F829" s="498"/>
      <c r="G829" s="498"/>
      <c r="H829" s="498"/>
      <c r="I829" s="498"/>
    </row>
    <row r="830" spans="1:9" x14ac:dyDescent="0.25">
      <c r="A830" s="6"/>
      <c r="B830" s="498"/>
      <c r="C830" s="498"/>
      <c r="D830" s="31"/>
      <c r="E830" s="498"/>
      <c r="F830" s="498"/>
      <c r="G830" s="498"/>
      <c r="H830" s="498"/>
      <c r="I830" s="498"/>
    </row>
    <row r="831" spans="1:9" x14ac:dyDescent="0.25">
      <c r="A831" s="6"/>
      <c r="B831" s="498"/>
      <c r="C831" s="498"/>
      <c r="D831" s="31"/>
      <c r="E831" s="498"/>
      <c r="F831" s="498"/>
      <c r="G831" s="498"/>
      <c r="H831" s="498"/>
      <c r="I831" s="498"/>
    </row>
    <row r="832" spans="1:9" x14ac:dyDescent="0.25">
      <c r="A832" s="6"/>
      <c r="B832" s="498"/>
      <c r="C832" s="498"/>
      <c r="D832" s="31"/>
      <c r="E832" s="498"/>
      <c r="F832" s="498"/>
      <c r="G832" s="498"/>
      <c r="H832" s="498"/>
      <c r="I832" s="498"/>
    </row>
    <row r="833" spans="1:9" x14ac:dyDescent="0.25">
      <c r="A833" s="6"/>
      <c r="B833" s="498"/>
      <c r="C833" s="498"/>
      <c r="D833" s="31"/>
      <c r="E833" s="498"/>
      <c r="F833" s="498"/>
      <c r="G833" s="498"/>
      <c r="H833" s="498"/>
      <c r="I833" s="498"/>
    </row>
    <row r="834" spans="1:9" x14ac:dyDescent="0.25">
      <c r="A834" s="6"/>
      <c r="B834" s="498"/>
      <c r="C834" s="498"/>
      <c r="D834" s="31"/>
      <c r="E834" s="498"/>
      <c r="F834" s="498"/>
      <c r="G834" s="498"/>
      <c r="H834" s="498"/>
      <c r="I834" s="498"/>
    </row>
    <row r="835" spans="1:9" x14ac:dyDescent="0.25">
      <c r="A835" s="6"/>
      <c r="B835" s="498"/>
      <c r="C835" s="498"/>
      <c r="D835" s="31"/>
      <c r="E835" s="498"/>
      <c r="F835" s="498"/>
      <c r="G835" s="498"/>
      <c r="H835" s="498"/>
      <c r="I835" s="498"/>
    </row>
    <row r="836" spans="1:9" x14ac:dyDescent="0.25">
      <c r="A836" s="6"/>
      <c r="B836" s="498"/>
      <c r="C836" s="498"/>
      <c r="D836" s="31"/>
      <c r="E836" s="498"/>
      <c r="F836" s="498"/>
      <c r="G836" s="498"/>
      <c r="H836" s="498"/>
      <c r="I836" s="498"/>
    </row>
    <row r="837" spans="1:9" x14ac:dyDescent="0.25">
      <c r="A837" s="6"/>
      <c r="B837" s="498"/>
      <c r="C837" s="498"/>
      <c r="D837" s="31"/>
      <c r="E837" s="498"/>
      <c r="F837" s="498"/>
      <c r="G837" s="498"/>
      <c r="H837" s="498"/>
      <c r="I837" s="498"/>
    </row>
    <row r="838" spans="1:9" x14ac:dyDescent="0.25">
      <c r="A838" s="6"/>
      <c r="B838" s="498"/>
      <c r="C838" s="498"/>
      <c r="D838" s="31"/>
      <c r="E838" s="498"/>
      <c r="F838" s="498"/>
      <c r="G838" s="498"/>
      <c r="H838" s="498"/>
      <c r="I838" s="498"/>
    </row>
    <row r="839" spans="1:9" x14ac:dyDescent="0.25">
      <c r="A839" s="6"/>
      <c r="B839" s="498"/>
      <c r="C839" s="498"/>
      <c r="D839" s="31"/>
      <c r="E839" s="498"/>
      <c r="F839" s="498"/>
      <c r="G839" s="498"/>
      <c r="H839" s="498"/>
      <c r="I839" s="498"/>
    </row>
    <row r="840" spans="1:9" x14ac:dyDescent="0.25">
      <c r="A840" s="6"/>
      <c r="B840" s="498"/>
      <c r="C840" s="498"/>
      <c r="D840" s="31"/>
      <c r="E840" s="498"/>
      <c r="F840" s="498"/>
      <c r="G840" s="498"/>
      <c r="H840" s="498"/>
      <c r="I840" s="498"/>
    </row>
    <row r="841" spans="1:9" x14ac:dyDescent="0.25">
      <c r="A841" s="6"/>
      <c r="B841" s="498"/>
      <c r="C841" s="498"/>
      <c r="D841" s="31"/>
      <c r="E841" s="498"/>
      <c r="F841" s="498"/>
      <c r="G841" s="498"/>
      <c r="H841" s="498"/>
      <c r="I841" s="498"/>
    </row>
    <row r="842" spans="1:9" x14ac:dyDescent="0.25">
      <c r="A842" s="6"/>
      <c r="B842" s="498"/>
      <c r="C842" s="498"/>
      <c r="D842" s="31"/>
      <c r="E842" s="498"/>
      <c r="F842" s="498"/>
      <c r="G842" s="498"/>
      <c r="H842" s="498"/>
      <c r="I842" s="498"/>
    </row>
    <row r="843" spans="1:9" x14ac:dyDescent="0.25">
      <c r="A843" s="6"/>
      <c r="B843" s="498"/>
      <c r="C843" s="498"/>
      <c r="D843" s="31"/>
      <c r="E843" s="498"/>
      <c r="F843" s="498"/>
      <c r="G843" s="498"/>
      <c r="H843" s="498"/>
      <c r="I843" s="498"/>
    </row>
    <row r="844" spans="1:9" x14ac:dyDescent="0.25">
      <c r="A844" s="6"/>
      <c r="B844" s="498"/>
      <c r="C844" s="498"/>
      <c r="D844" s="31"/>
      <c r="E844" s="498"/>
      <c r="F844" s="498"/>
      <c r="G844" s="498"/>
      <c r="H844" s="498"/>
      <c r="I844" s="498"/>
    </row>
    <row r="845" spans="1:9" x14ac:dyDescent="0.25">
      <c r="A845" s="6"/>
      <c r="B845" s="498"/>
      <c r="C845" s="498"/>
      <c r="D845" s="31"/>
      <c r="E845" s="498"/>
      <c r="F845" s="498"/>
      <c r="G845" s="498"/>
      <c r="H845" s="498"/>
      <c r="I845" s="498"/>
    </row>
    <row r="846" spans="1:9" x14ac:dyDescent="0.25">
      <c r="A846" s="6"/>
      <c r="B846" s="498"/>
      <c r="C846" s="498"/>
      <c r="D846" s="31"/>
      <c r="E846" s="498"/>
      <c r="F846" s="498"/>
      <c r="G846" s="498"/>
      <c r="H846" s="498"/>
      <c r="I846" s="498"/>
    </row>
    <row r="847" spans="1:9" x14ac:dyDescent="0.25">
      <c r="A847" s="6"/>
      <c r="B847" s="498"/>
      <c r="C847" s="498"/>
      <c r="D847" s="31"/>
      <c r="E847" s="498"/>
      <c r="F847" s="498"/>
      <c r="G847" s="498"/>
      <c r="H847" s="498"/>
      <c r="I847" s="498"/>
    </row>
    <row r="848" spans="1:9" x14ac:dyDescent="0.25">
      <c r="A848" s="6"/>
      <c r="B848" s="498"/>
      <c r="C848" s="498"/>
      <c r="D848" s="31"/>
      <c r="E848" s="498"/>
      <c r="F848" s="498"/>
      <c r="G848" s="498"/>
      <c r="H848" s="498"/>
      <c r="I848" s="498"/>
    </row>
    <row r="849" spans="1:9" x14ac:dyDescent="0.25">
      <c r="A849" s="6"/>
      <c r="B849" s="498"/>
      <c r="C849" s="498"/>
      <c r="D849" s="31"/>
      <c r="E849" s="498"/>
      <c r="F849" s="498"/>
      <c r="G849" s="498"/>
      <c r="H849" s="498"/>
      <c r="I849" s="498"/>
    </row>
    <row r="850" spans="1:9" x14ac:dyDescent="0.25">
      <c r="A850" s="6"/>
      <c r="B850" s="498"/>
      <c r="C850" s="498"/>
      <c r="D850" s="31"/>
      <c r="E850" s="498"/>
      <c r="F850" s="498"/>
      <c r="G850" s="498"/>
      <c r="H850" s="498"/>
      <c r="I850" s="498"/>
    </row>
    <row r="851" spans="1:9" x14ac:dyDescent="0.25">
      <c r="A851" s="6"/>
      <c r="B851" s="498"/>
      <c r="C851" s="498"/>
      <c r="D851" s="31"/>
      <c r="E851" s="498"/>
      <c r="F851" s="498"/>
      <c r="G851" s="498"/>
      <c r="H851" s="498"/>
      <c r="I851" s="498"/>
    </row>
    <row r="852" spans="1:9" x14ac:dyDescent="0.25">
      <c r="A852" s="6"/>
      <c r="B852" s="498"/>
      <c r="C852" s="498"/>
      <c r="D852" s="31"/>
      <c r="E852" s="498"/>
      <c r="F852" s="498"/>
      <c r="G852" s="498"/>
      <c r="H852" s="498"/>
      <c r="I852" s="498"/>
    </row>
    <row r="853" spans="1:9" x14ac:dyDescent="0.25">
      <c r="A853" s="6"/>
      <c r="B853" s="498"/>
      <c r="C853" s="498"/>
      <c r="D853" s="31"/>
      <c r="E853" s="498"/>
      <c r="F853" s="498"/>
      <c r="G853" s="498"/>
      <c r="H853" s="498"/>
      <c r="I853" s="498"/>
    </row>
    <row r="854" spans="1:9" x14ac:dyDescent="0.25">
      <c r="A854" s="6"/>
      <c r="B854" s="498"/>
      <c r="C854" s="498"/>
      <c r="D854" s="31"/>
      <c r="E854" s="498"/>
      <c r="F854" s="498"/>
      <c r="G854" s="498"/>
      <c r="H854" s="498"/>
      <c r="I854" s="498"/>
    </row>
    <row r="855" spans="1:9" x14ac:dyDescent="0.25">
      <c r="A855" s="6"/>
      <c r="B855" s="498"/>
      <c r="C855" s="498"/>
      <c r="D855" s="31"/>
      <c r="E855" s="498"/>
      <c r="F855" s="498"/>
      <c r="G855" s="498"/>
      <c r="H855" s="498"/>
      <c r="I855" s="498"/>
    </row>
    <row r="856" spans="1:9" x14ac:dyDescent="0.25">
      <c r="A856" s="6"/>
      <c r="B856" s="498"/>
      <c r="C856" s="498"/>
      <c r="D856" s="31"/>
      <c r="E856" s="498"/>
      <c r="F856" s="498"/>
      <c r="G856" s="498"/>
      <c r="H856" s="498"/>
      <c r="I856" s="498"/>
    </row>
    <row r="857" spans="1:9" x14ac:dyDescent="0.25">
      <c r="A857" s="6"/>
      <c r="B857" s="498"/>
      <c r="C857" s="498"/>
      <c r="D857" s="31"/>
      <c r="E857" s="498"/>
      <c r="F857" s="498"/>
      <c r="G857" s="498"/>
      <c r="H857" s="498"/>
      <c r="I857" s="498"/>
    </row>
    <row r="858" spans="1:9" x14ac:dyDescent="0.25">
      <c r="A858" s="6"/>
      <c r="B858" s="498"/>
      <c r="C858" s="498"/>
      <c r="D858" s="31"/>
      <c r="E858" s="498"/>
      <c r="F858" s="498"/>
      <c r="G858" s="498"/>
      <c r="H858" s="498"/>
      <c r="I858" s="498"/>
    </row>
    <row r="859" spans="1:9" x14ac:dyDescent="0.25">
      <c r="A859" s="6"/>
      <c r="B859" s="498"/>
      <c r="C859" s="498"/>
      <c r="D859" s="31"/>
      <c r="E859" s="498"/>
      <c r="F859" s="498"/>
      <c r="G859" s="498"/>
      <c r="H859" s="498"/>
      <c r="I859" s="498"/>
    </row>
    <row r="860" spans="1:9" x14ac:dyDescent="0.25">
      <c r="A860" s="6"/>
      <c r="B860" s="498"/>
      <c r="C860" s="498"/>
      <c r="D860" s="31"/>
      <c r="E860" s="498"/>
      <c r="F860" s="498"/>
      <c r="G860" s="498"/>
      <c r="H860" s="498"/>
      <c r="I860" s="498"/>
    </row>
    <row r="861" spans="1:9" x14ac:dyDescent="0.25">
      <c r="A861" s="6"/>
      <c r="B861" s="498"/>
      <c r="C861" s="498"/>
      <c r="D861" s="31"/>
      <c r="E861" s="498"/>
      <c r="F861" s="498"/>
      <c r="G861" s="498"/>
      <c r="H861" s="498"/>
      <c r="I861" s="498"/>
    </row>
    <row r="862" spans="1:9" x14ac:dyDescent="0.25">
      <c r="A862" s="6"/>
      <c r="B862" s="498"/>
      <c r="C862" s="498"/>
      <c r="D862" s="31"/>
      <c r="E862" s="498"/>
      <c r="F862" s="498"/>
      <c r="G862" s="498"/>
      <c r="H862" s="498"/>
      <c r="I862" s="498"/>
    </row>
    <row r="863" spans="1:9" x14ac:dyDescent="0.25">
      <c r="A863" s="6"/>
      <c r="B863" s="498"/>
      <c r="C863" s="498"/>
      <c r="D863" s="31"/>
      <c r="E863" s="498"/>
      <c r="F863" s="498"/>
      <c r="G863" s="498"/>
      <c r="H863" s="498"/>
      <c r="I863" s="498"/>
    </row>
    <row r="864" spans="1:9" x14ac:dyDescent="0.25">
      <c r="A864" s="6"/>
      <c r="B864" s="498"/>
      <c r="C864" s="498"/>
      <c r="D864" s="31"/>
      <c r="E864" s="498"/>
      <c r="F864" s="498"/>
      <c r="G864" s="498"/>
      <c r="H864" s="498"/>
      <c r="I864" s="498"/>
    </row>
    <row r="865" spans="1:9" x14ac:dyDescent="0.25">
      <c r="A865" s="6"/>
      <c r="B865" s="498"/>
      <c r="C865" s="498"/>
      <c r="D865" s="31"/>
      <c r="E865" s="498"/>
      <c r="F865" s="498"/>
      <c r="G865" s="498"/>
      <c r="H865" s="498"/>
      <c r="I865" s="498"/>
    </row>
    <row r="866" spans="1:9" x14ac:dyDescent="0.25">
      <c r="A866" s="6"/>
      <c r="B866" s="498"/>
      <c r="C866" s="498"/>
      <c r="D866" s="31"/>
      <c r="E866" s="498"/>
      <c r="F866" s="498"/>
      <c r="G866" s="498"/>
      <c r="H866" s="498"/>
      <c r="I866" s="498"/>
    </row>
    <row r="867" spans="1:9" x14ac:dyDescent="0.25">
      <c r="A867" s="6"/>
      <c r="B867" s="498"/>
      <c r="C867" s="498"/>
      <c r="D867" s="31"/>
      <c r="E867" s="498"/>
      <c r="F867" s="498"/>
      <c r="G867" s="498"/>
      <c r="H867" s="498"/>
      <c r="I867" s="498"/>
    </row>
    <row r="868" spans="1:9" x14ac:dyDescent="0.25">
      <c r="A868" s="6"/>
      <c r="B868" s="498"/>
      <c r="C868" s="498"/>
      <c r="D868" s="31"/>
      <c r="E868" s="498"/>
      <c r="F868" s="498"/>
      <c r="G868" s="498"/>
      <c r="H868" s="498"/>
      <c r="I868" s="498"/>
    </row>
    <row r="869" spans="1:9" x14ac:dyDescent="0.25">
      <c r="A869" s="6"/>
      <c r="B869" s="498"/>
      <c r="C869" s="498"/>
      <c r="D869" s="31"/>
      <c r="E869" s="498"/>
      <c r="F869" s="498"/>
      <c r="G869" s="498"/>
      <c r="H869" s="498"/>
      <c r="I869" s="498"/>
    </row>
    <row r="870" spans="1:9" x14ac:dyDescent="0.25">
      <c r="A870" s="6"/>
      <c r="B870" s="498"/>
      <c r="C870" s="498"/>
      <c r="D870" s="31"/>
      <c r="E870" s="498"/>
      <c r="F870" s="498"/>
      <c r="G870" s="498"/>
      <c r="H870" s="498"/>
      <c r="I870" s="498"/>
    </row>
    <row r="871" spans="1:9" x14ac:dyDescent="0.25">
      <c r="A871" s="6"/>
      <c r="B871" s="498"/>
      <c r="C871" s="498"/>
      <c r="D871" s="31"/>
      <c r="E871" s="498"/>
      <c r="F871" s="498"/>
      <c r="G871" s="498"/>
      <c r="H871" s="498"/>
      <c r="I871" s="498"/>
    </row>
    <row r="872" spans="1:9" x14ac:dyDescent="0.25">
      <c r="A872" s="6"/>
      <c r="B872" s="498"/>
      <c r="C872" s="498"/>
      <c r="D872" s="31"/>
      <c r="E872" s="498"/>
      <c r="F872" s="498"/>
      <c r="G872" s="498"/>
      <c r="H872" s="498"/>
      <c r="I872" s="498"/>
    </row>
    <row r="873" spans="1:9" x14ac:dyDescent="0.25">
      <c r="A873" s="6"/>
      <c r="B873" s="498"/>
      <c r="C873" s="498"/>
      <c r="D873" s="31"/>
      <c r="E873" s="498"/>
      <c r="F873" s="498"/>
      <c r="G873" s="498"/>
      <c r="H873" s="498"/>
      <c r="I873" s="498"/>
    </row>
    <row r="874" spans="1:9" x14ac:dyDescent="0.25">
      <c r="A874" s="6"/>
      <c r="B874" s="498"/>
      <c r="C874" s="498"/>
      <c r="D874" s="31"/>
      <c r="E874" s="498"/>
      <c r="F874" s="498"/>
      <c r="G874" s="498"/>
      <c r="H874" s="498"/>
      <c r="I874" s="498"/>
    </row>
    <row r="875" spans="1:9" x14ac:dyDescent="0.25">
      <c r="A875" s="6"/>
      <c r="B875" s="498"/>
      <c r="C875" s="498"/>
      <c r="D875" s="31"/>
      <c r="E875" s="498"/>
      <c r="F875" s="498"/>
      <c r="G875" s="498"/>
      <c r="H875" s="498"/>
      <c r="I875" s="498"/>
    </row>
    <row r="876" spans="1:9" x14ac:dyDescent="0.25">
      <c r="A876" s="6"/>
      <c r="B876" s="498"/>
      <c r="C876" s="498"/>
      <c r="D876" s="31"/>
      <c r="E876" s="498"/>
      <c r="F876" s="498"/>
      <c r="G876" s="498"/>
      <c r="H876" s="498"/>
      <c r="I876" s="498"/>
    </row>
    <row r="877" spans="1:9" x14ac:dyDescent="0.25">
      <c r="A877" s="6"/>
      <c r="B877" s="498"/>
      <c r="C877" s="498"/>
      <c r="D877" s="31"/>
      <c r="E877" s="498"/>
      <c r="F877" s="498"/>
      <c r="G877" s="498"/>
      <c r="H877" s="498"/>
      <c r="I877" s="498"/>
    </row>
    <row r="878" spans="1:9" x14ac:dyDescent="0.25">
      <c r="A878" s="6"/>
      <c r="B878" s="498"/>
      <c r="C878" s="498"/>
      <c r="D878" s="31"/>
      <c r="E878" s="498"/>
      <c r="F878" s="498"/>
      <c r="G878" s="498"/>
      <c r="H878" s="498"/>
      <c r="I878" s="498"/>
    </row>
    <row r="879" spans="1:9" x14ac:dyDescent="0.25">
      <c r="A879" s="6"/>
      <c r="B879" s="498"/>
      <c r="C879" s="498"/>
      <c r="D879" s="31"/>
      <c r="E879" s="498"/>
      <c r="F879" s="498"/>
      <c r="G879" s="498"/>
      <c r="H879" s="498"/>
      <c r="I879" s="498"/>
    </row>
    <row r="880" spans="1:9" x14ac:dyDescent="0.25">
      <c r="A880" s="6"/>
      <c r="B880" s="498"/>
      <c r="C880" s="498"/>
      <c r="D880" s="31"/>
      <c r="E880" s="498"/>
      <c r="F880" s="498"/>
      <c r="G880" s="498"/>
      <c r="H880" s="498"/>
      <c r="I880" s="498"/>
    </row>
    <row r="881" spans="1:9" x14ac:dyDescent="0.25">
      <c r="A881" s="6"/>
      <c r="B881" s="498"/>
      <c r="C881" s="498"/>
      <c r="D881" s="31"/>
      <c r="E881" s="498"/>
      <c r="F881" s="498"/>
      <c r="G881" s="498"/>
      <c r="H881" s="498"/>
      <c r="I881" s="498"/>
    </row>
    <row r="882" spans="1:9" x14ac:dyDescent="0.25">
      <c r="A882" s="6"/>
      <c r="B882" s="498"/>
      <c r="C882" s="498"/>
      <c r="D882" s="31"/>
      <c r="E882" s="498"/>
      <c r="F882" s="498"/>
      <c r="G882" s="498"/>
      <c r="H882" s="498"/>
      <c r="I882" s="498"/>
    </row>
    <row r="883" spans="1:9" x14ac:dyDescent="0.25">
      <c r="A883" s="6"/>
      <c r="B883" s="498"/>
      <c r="C883" s="498"/>
      <c r="D883" s="31"/>
      <c r="E883" s="498"/>
      <c r="F883" s="498"/>
      <c r="G883" s="498"/>
      <c r="H883" s="498"/>
      <c r="I883" s="498"/>
    </row>
    <row r="884" spans="1:9" x14ac:dyDescent="0.25">
      <c r="A884" s="6"/>
      <c r="B884" s="498"/>
      <c r="C884" s="498"/>
      <c r="D884" s="31"/>
      <c r="E884" s="498"/>
      <c r="F884" s="498"/>
      <c r="G884" s="498"/>
      <c r="H884" s="498"/>
      <c r="I884" s="498"/>
    </row>
    <row r="885" spans="1:9" x14ac:dyDescent="0.25">
      <c r="A885" s="6"/>
      <c r="B885" s="498"/>
      <c r="C885" s="498"/>
      <c r="D885" s="31"/>
      <c r="E885" s="498"/>
      <c r="F885" s="498"/>
      <c r="G885" s="498"/>
      <c r="H885" s="498"/>
      <c r="I885" s="498"/>
    </row>
    <row r="886" spans="1:9" x14ac:dyDescent="0.25">
      <c r="A886" s="6"/>
      <c r="B886" s="498"/>
      <c r="C886" s="498"/>
      <c r="D886" s="31"/>
      <c r="E886" s="498"/>
      <c r="F886" s="498"/>
      <c r="G886" s="498"/>
      <c r="H886" s="498"/>
      <c r="I886" s="498"/>
    </row>
    <row r="887" spans="1:9" x14ac:dyDescent="0.25">
      <c r="A887" s="6"/>
      <c r="B887" s="498"/>
      <c r="C887" s="498"/>
      <c r="D887" s="31"/>
      <c r="E887" s="498"/>
      <c r="F887" s="498"/>
      <c r="G887" s="498"/>
      <c r="H887" s="498"/>
      <c r="I887" s="498"/>
    </row>
    <row r="888" spans="1:9" x14ac:dyDescent="0.25">
      <c r="A888" s="6"/>
      <c r="B888" s="498"/>
      <c r="C888" s="498"/>
      <c r="D888" s="31"/>
      <c r="E888" s="498"/>
      <c r="F888" s="498"/>
      <c r="G888" s="498"/>
      <c r="H888" s="498"/>
      <c r="I888" s="498"/>
    </row>
    <row r="889" spans="1:9" x14ac:dyDescent="0.25">
      <c r="A889" s="6"/>
      <c r="B889" s="498"/>
      <c r="C889" s="498"/>
      <c r="D889" s="31"/>
      <c r="E889" s="498"/>
      <c r="F889" s="498"/>
      <c r="G889" s="498"/>
      <c r="H889" s="498"/>
      <c r="I889" s="498"/>
    </row>
    <row r="890" spans="1:9" x14ac:dyDescent="0.25">
      <c r="A890" s="6"/>
      <c r="B890" s="498"/>
      <c r="C890" s="498"/>
      <c r="D890" s="31"/>
      <c r="E890" s="498"/>
      <c r="F890" s="498"/>
      <c r="G890" s="498"/>
      <c r="H890" s="498"/>
      <c r="I890" s="498"/>
    </row>
    <row r="891" spans="1:9" x14ac:dyDescent="0.25">
      <c r="A891" s="6"/>
      <c r="B891" s="498"/>
      <c r="C891" s="498"/>
      <c r="D891" s="31"/>
      <c r="E891" s="498"/>
      <c r="F891" s="498"/>
      <c r="G891" s="498"/>
      <c r="H891" s="498"/>
      <c r="I891" s="498"/>
    </row>
    <row r="892" spans="1:9" x14ac:dyDescent="0.25">
      <c r="A892" s="6"/>
      <c r="B892" s="498"/>
      <c r="C892" s="498"/>
      <c r="D892" s="31"/>
      <c r="E892" s="498"/>
      <c r="F892" s="498"/>
      <c r="G892" s="498"/>
      <c r="H892" s="498"/>
      <c r="I892" s="498"/>
    </row>
    <row r="893" spans="1:9" x14ac:dyDescent="0.25">
      <c r="A893" s="6"/>
      <c r="B893" s="498"/>
      <c r="C893" s="498"/>
      <c r="D893" s="31"/>
      <c r="E893" s="498"/>
      <c r="F893" s="498"/>
      <c r="G893" s="498"/>
      <c r="H893" s="498"/>
      <c r="I893" s="498"/>
    </row>
    <row r="894" spans="1:9" x14ac:dyDescent="0.25">
      <c r="A894" s="6"/>
      <c r="B894" s="498"/>
      <c r="C894" s="498"/>
      <c r="D894" s="31"/>
      <c r="E894" s="498"/>
      <c r="F894" s="498"/>
      <c r="G894" s="498"/>
      <c r="H894" s="498"/>
      <c r="I894" s="498"/>
    </row>
    <row r="895" spans="1:9" x14ac:dyDescent="0.25">
      <c r="A895" s="6"/>
      <c r="B895" s="498"/>
      <c r="C895" s="498"/>
      <c r="D895" s="31"/>
      <c r="E895" s="498"/>
      <c r="F895" s="498"/>
      <c r="G895" s="498"/>
      <c r="H895" s="498"/>
      <c r="I895" s="498"/>
    </row>
    <row r="896" spans="1:9" x14ac:dyDescent="0.25">
      <c r="A896" s="6"/>
      <c r="B896" s="498"/>
      <c r="C896" s="498"/>
      <c r="D896" s="31"/>
      <c r="E896" s="498"/>
      <c r="F896" s="498"/>
      <c r="G896" s="498"/>
      <c r="H896" s="498"/>
      <c r="I896" s="498"/>
    </row>
    <row r="897" spans="1:9" x14ac:dyDescent="0.25">
      <c r="A897" s="6"/>
      <c r="B897" s="498"/>
      <c r="C897" s="498"/>
      <c r="D897" s="31"/>
      <c r="E897" s="498"/>
      <c r="F897" s="498"/>
      <c r="G897" s="498"/>
      <c r="H897" s="498"/>
      <c r="I897" s="498"/>
    </row>
    <row r="898" spans="1:9" x14ac:dyDescent="0.25">
      <c r="A898" s="6"/>
      <c r="B898" s="498"/>
      <c r="C898" s="498"/>
      <c r="D898" s="31"/>
      <c r="E898" s="498"/>
      <c r="F898" s="498"/>
      <c r="G898" s="498"/>
      <c r="H898" s="498"/>
      <c r="I898" s="498"/>
    </row>
    <row r="899" spans="1:9" x14ac:dyDescent="0.25">
      <c r="A899" s="6"/>
      <c r="B899" s="498"/>
      <c r="C899" s="498"/>
      <c r="D899" s="31"/>
      <c r="E899" s="498"/>
      <c r="F899" s="498"/>
      <c r="G899" s="498"/>
      <c r="H899" s="498"/>
      <c r="I899" s="498"/>
    </row>
    <row r="900" spans="1:9" x14ac:dyDescent="0.25">
      <c r="A900" s="6"/>
      <c r="B900" s="498"/>
      <c r="C900" s="498"/>
      <c r="D900" s="31"/>
      <c r="E900" s="498"/>
      <c r="F900" s="498"/>
      <c r="G900" s="498"/>
      <c r="H900" s="498"/>
      <c r="I900" s="498"/>
    </row>
    <row r="901" spans="1:9" x14ac:dyDescent="0.25">
      <c r="A901" s="6"/>
      <c r="B901" s="498"/>
      <c r="C901" s="498"/>
      <c r="D901" s="31"/>
      <c r="E901" s="498"/>
      <c r="F901" s="498"/>
      <c r="G901" s="498"/>
      <c r="H901" s="498"/>
      <c r="I901" s="498"/>
    </row>
    <row r="902" spans="1:9" x14ac:dyDescent="0.25">
      <c r="A902" s="6"/>
      <c r="B902" s="498"/>
      <c r="C902" s="498"/>
      <c r="D902" s="31"/>
      <c r="E902" s="498"/>
      <c r="F902" s="498"/>
      <c r="G902" s="498"/>
      <c r="H902" s="498"/>
      <c r="I902" s="498"/>
    </row>
    <row r="903" spans="1:9" x14ac:dyDescent="0.25">
      <c r="A903" s="6"/>
      <c r="B903" s="498"/>
      <c r="C903" s="498"/>
      <c r="D903" s="31"/>
      <c r="E903" s="498"/>
      <c r="F903" s="498"/>
      <c r="G903" s="498"/>
      <c r="H903" s="498"/>
      <c r="I903" s="498"/>
    </row>
    <row r="904" spans="1:9" x14ac:dyDescent="0.25">
      <c r="A904" s="6"/>
      <c r="B904" s="498"/>
      <c r="C904" s="498"/>
      <c r="D904" s="31"/>
      <c r="E904" s="498"/>
      <c r="F904" s="498"/>
      <c r="G904" s="498"/>
      <c r="H904" s="498"/>
      <c r="I904" s="498"/>
    </row>
    <row r="905" spans="1:9" x14ac:dyDescent="0.25">
      <c r="A905" s="6"/>
      <c r="B905" s="498"/>
      <c r="C905" s="498"/>
      <c r="D905" s="31"/>
      <c r="E905" s="498"/>
      <c r="F905" s="498"/>
      <c r="G905" s="498"/>
      <c r="H905" s="498"/>
      <c r="I905" s="498"/>
    </row>
    <row r="906" spans="1:9" x14ac:dyDescent="0.25">
      <c r="A906" s="6"/>
      <c r="B906" s="498"/>
      <c r="C906" s="498"/>
      <c r="D906" s="31"/>
      <c r="E906" s="498"/>
      <c r="F906" s="498"/>
      <c r="G906" s="498"/>
      <c r="H906" s="498"/>
      <c r="I906" s="498"/>
    </row>
    <row r="907" spans="1:9" x14ac:dyDescent="0.25">
      <c r="A907" s="6"/>
      <c r="B907" s="498"/>
      <c r="C907" s="498"/>
      <c r="D907" s="31"/>
      <c r="E907" s="498"/>
      <c r="F907" s="498"/>
      <c r="G907" s="498"/>
      <c r="H907" s="498"/>
      <c r="I907" s="498"/>
    </row>
    <row r="908" spans="1:9" x14ac:dyDescent="0.25">
      <c r="A908" s="6"/>
      <c r="B908" s="498"/>
      <c r="C908" s="498"/>
      <c r="D908" s="31"/>
      <c r="E908" s="498"/>
      <c r="F908" s="498"/>
      <c r="G908" s="498"/>
      <c r="H908" s="498"/>
      <c r="I908" s="498"/>
    </row>
    <row r="909" spans="1:9" x14ac:dyDescent="0.25">
      <c r="A909" s="6"/>
      <c r="B909" s="498"/>
      <c r="C909" s="498"/>
      <c r="D909" s="31"/>
      <c r="E909" s="498"/>
      <c r="F909" s="498"/>
      <c r="G909" s="498"/>
      <c r="H909" s="498"/>
      <c r="I909" s="498"/>
    </row>
    <row r="910" spans="1:9" x14ac:dyDescent="0.25">
      <c r="A910" s="6"/>
      <c r="B910" s="498"/>
      <c r="C910" s="498"/>
      <c r="D910" s="31"/>
      <c r="E910" s="498"/>
      <c r="F910" s="498"/>
      <c r="G910" s="498"/>
      <c r="H910" s="498"/>
      <c r="I910" s="498"/>
    </row>
    <row r="911" spans="1:9" x14ac:dyDescent="0.25">
      <c r="A911" s="6"/>
      <c r="B911" s="498"/>
      <c r="C911" s="498"/>
      <c r="D911" s="31"/>
      <c r="E911" s="498"/>
      <c r="F911" s="498"/>
      <c r="G911" s="498"/>
      <c r="H911" s="498"/>
      <c r="I911" s="498"/>
    </row>
    <row r="912" spans="1:9" x14ac:dyDescent="0.25">
      <c r="A912" s="6"/>
      <c r="B912" s="498"/>
      <c r="C912" s="498"/>
      <c r="D912" s="31"/>
      <c r="E912" s="498"/>
      <c r="F912" s="498"/>
      <c r="G912" s="498"/>
      <c r="H912" s="498"/>
      <c r="I912" s="498"/>
    </row>
    <row r="913" spans="1:9" x14ac:dyDescent="0.25">
      <c r="A913" s="6"/>
      <c r="B913" s="498"/>
      <c r="C913" s="498"/>
      <c r="D913" s="31"/>
      <c r="E913" s="498"/>
      <c r="F913" s="498"/>
      <c r="G913" s="498"/>
      <c r="H913" s="498"/>
      <c r="I913" s="498"/>
    </row>
    <row r="914" spans="1:9" x14ac:dyDescent="0.25">
      <c r="A914" s="6"/>
      <c r="B914" s="498"/>
      <c r="C914" s="498"/>
      <c r="D914" s="31"/>
      <c r="E914" s="498"/>
      <c r="F914" s="498"/>
      <c r="G914" s="498"/>
      <c r="H914" s="498"/>
      <c r="I914" s="498"/>
    </row>
    <row r="915" spans="1:9" x14ac:dyDescent="0.25">
      <c r="A915" s="6"/>
      <c r="B915" s="498"/>
      <c r="C915" s="498"/>
      <c r="D915" s="31"/>
      <c r="E915" s="498"/>
      <c r="F915" s="498"/>
      <c r="G915" s="498"/>
      <c r="H915" s="498"/>
      <c r="I915" s="498"/>
    </row>
    <row r="916" spans="1:9" x14ac:dyDescent="0.25">
      <c r="A916" s="6"/>
      <c r="B916" s="498"/>
      <c r="C916" s="498"/>
      <c r="D916" s="31"/>
      <c r="E916" s="498"/>
      <c r="F916" s="498"/>
      <c r="G916" s="498"/>
      <c r="H916" s="498"/>
      <c r="I916" s="498"/>
    </row>
    <row r="917" spans="1:9" x14ac:dyDescent="0.25">
      <c r="A917" s="6"/>
      <c r="B917" s="498"/>
      <c r="C917" s="498"/>
      <c r="D917" s="31"/>
      <c r="E917" s="498"/>
      <c r="F917" s="498"/>
      <c r="G917" s="498"/>
      <c r="H917" s="498"/>
      <c r="I917" s="498"/>
    </row>
    <row r="918" spans="1:9" x14ac:dyDescent="0.25">
      <c r="A918" s="6"/>
      <c r="B918" s="498"/>
      <c r="C918" s="498"/>
      <c r="D918" s="31"/>
      <c r="E918" s="498"/>
      <c r="F918" s="498"/>
      <c r="G918" s="498"/>
      <c r="H918" s="498"/>
      <c r="I918" s="498"/>
    </row>
    <row r="919" spans="1:9" x14ac:dyDescent="0.25">
      <c r="A919" s="6"/>
      <c r="B919" s="498"/>
      <c r="C919" s="498"/>
      <c r="D919" s="31"/>
      <c r="E919" s="498"/>
      <c r="F919" s="498"/>
      <c r="G919" s="498"/>
      <c r="H919" s="498"/>
      <c r="I919" s="498"/>
    </row>
    <row r="920" spans="1:9" x14ac:dyDescent="0.25">
      <c r="A920" s="6"/>
      <c r="B920" s="498"/>
      <c r="C920" s="498"/>
      <c r="D920" s="31"/>
      <c r="E920" s="498"/>
      <c r="F920" s="498"/>
      <c r="G920" s="498"/>
      <c r="H920" s="498"/>
      <c r="I920" s="498"/>
    </row>
    <row r="921" spans="1:9" x14ac:dyDescent="0.25">
      <c r="A921" s="6"/>
      <c r="B921" s="498"/>
      <c r="C921" s="498"/>
      <c r="D921" s="31"/>
      <c r="E921" s="498"/>
      <c r="F921" s="498"/>
      <c r="G921" s="498"/>
      <c r="H921" s="498"/>
      <c r="I921" s="498"/>
    </row>
    <row r="922" spans="1:9" x14ac:dyDescent="0.25">
      <c r="A922" s="6"/>
      <c r="B922" s="498"/>
      <c r="C922" s="498"/>
      <c r="D922" s="31"/>
      <c r="E922" s="498"/>
      <c r="F922" s="498"/>
      <c r="G922" s="498"/>
      <c r="H922" s="498"/>
      <c r="I922" s="498"/>
    </row>
    <row r="923" spans="1:9" x14ac:dyDescent="0.25">
      <c r="A923" s="6"/>
      <c r="B923" s="498"/>
      <c r="C923" s="498"/>
      <c r="D923" s="31"/>
      <c r="E923" s="498"/>
      <c r="F923" s="498"/>
      <c r="G923" s="498"/>
      <c r="H923" s="498"/>
      <c r="I923" s="498"/>
    </row>
    <row r="924" spans="1:9" x14ac:dyDescent="0.25">
      <c r="A924" s="6"/>
      <c r="B924" s="498"/>
      <c r="C924" s="498"/>
      <c r="D924" s="31"/>
      <c r="E924" s="498"/>
      <c r="F924" s="498"/>
      <c r="G924" s="498"/>
      <c r="H924" s="498"/>
      <c r="I924" s="498"/>
    </row>
    <row r="925" spans="1:9" x14ac:dyDescent="0.25">
      <c r="A925" s="6"/>
      <c r="B925" s="498"/>
      <c r="C925" s="498"/>
      <c r="D925" s="31"/>
      <c r="E925" s="498"/>
      <c r="F925" s="498"/>
      <c r="G925" s="498"/>
      <c r="H925" s="498"/>
      <c r="I925" s="498"/>
    </row>
    <row r="926" spans="1:9" x14ac:dyDescent="0.25">
      <c r="A926" s="6"/>
      <c r="B926" s="498"/>
      <c r="C926" s="498"/>
      <c r="D926" s="31"/>
      <c r="E926" s="498"/>
      <c r="F926" s="498"/>
      <c r="G926" s="498"/>
      <c r="H926" s="498"/>
      <c r="I926" s="498"/>
    </row>
    <row r="927" spans="1:9" x14ac:dyDescent="0.25">
      <c r="A927" s="6"/>
      <c r="B927" s="498"/>
      <c r="C927" s="498"/>
      <c r="D927" s="31"/>
      <c r="E927" s="498"/>
      <c r="F927" s="498"/>
      <c r="G927" s="498"/>
      <c r="H927" s="498"/>
      <c r="I927" s="498"/>
    </row>
    <row r="928" spans="1:9" x14ac:dyDescent="0.25">
      <c r="A928" s="6"/>
      <c r="B928" s="498"/>
      <c r="C928" s="498"/>
      <c r="D928" s="31"/>
      <c r="E928" s="498"/>
      <c r="F928" s="498"/>
      <c r="G928" s="498"/>
      <c r="H928" s="498"/>
      <c r="I928" s="498"/>
    </row>
    <row r="929" spans="1:9" x14ac:dyDescent="0.25">
      <c r="A929" s="6"/>
      <c r="B929" s="498"/>
      <c r="C929" s="498"/>
      <c r="D929" s="31"/>
      <c r="E929" s="498"/>
      <c r="F929" s="498"/>
      <c r="G929" s="498"/>
      <c r="H929" s="498"/>
      <c r="I929" s="498"/>
    </row>
    <row r="930" spans="1:9" x14ac:dyDescent="0.25">
      <c r="A930" s="6"/>
      <c r="B930" s="498"/>
      <c r="C930" s="498"/>
      <c r="D930" s="31"/>
      <c r="E930" s="498"/>
      <c r="F930" s="498"/>
      <c r="G930" s="498"/>
      <c r="H930" s="498"/>
      <c r="I930" s="498"/>
    </row>
    <row r="931" spans="1:9" x14ac:dyDescent="0.25">
      <c r="A931" s="6"/>
      <c r="B931" s="498"/>
      <c r="C931" s="498"/>
      <c r="D931" s="31"/>
      <c r="E931" s="498"/>
      <c r="F931" s="498"/>
      <c r="G931" s="498"/>
      <c r="H931" s="498"/>
      <c r="I931" s="498"/>
    </row>
    <row r="932" spans="1:9" x14ac:dyDescent="0.25">
      <c r="A932" s="6"/>
      <c r="B932" s="498"/>
      <c r="C932" s="498"/>
      <c r="D932" s="31"/>
      <c r="E932" s="498"/>
      <c r="F932" s="498"/>
      <c r="G932" s="498"/>
      <c r="H932" s="498"/>
      <c r="I932" s="498"/>
    </row>
    <row r="933" spans="1:9" x14ac:dyDescent="0.25">
      <c r="A933" s="6"/>
      <c r="B933" s="498"/>
      <c r="C933" s="498"/>
      <c r="D933" s="31"/>
      <c r="E933" s="498"/>
      <c r="F933" s="498"/>
      <c r="G933" s="498"/>
      <c r="H933" s="498"/>
      <c r="I933" s="498"/>
    </row>
    <row r="934" spans="1:9" x14ac:dyDescent="0.25">
      <c r="A934" s="6"/>
      <c r="B934" s="498"/>
      <c r="C934" s="498"/>
      <c r="D934" s="31"/>
      <c r="E934" s="498"/>
      <c r="F934" s="498"/>
      <c r="G934" s="498"/>
      <c r="H934" s="498"/>
      <c r="I934" s="498"/>
    </row>
    <row r="935" spans="1:9" x14ac:dyDescent="0.25">
      <c r="A935" s="6"/>
      <c r="B935" s="498"/>
      <c r="C935" s="498"/>
      <c r="D935" s="31"/>
      <c r="E935" s="498"/>
      <c r="F935" s="498"/>
      <c r="G935" s="498"/>
      <c r="H935" s="498"/>
      <c r="I935" s="498"/>
    </row>
    <row r="936" spans="1:9" x14ac:dyDescent="0.25">
      <c r="A936" s="6"/>
      <c r="B936" s="498"/>
      <c r="C936" s="498"/>
      <c r="D936" s="31"/>
      <c r="E936" s="498"/>
      <c r="F936" s="498"/>
      <c r="G936" s="498"/>
      <c r="H936" s="498"/>
      <c r="I936" s="498"/>
    </row>
    <row r="937" spans="1:9" x14ac:dyDescent="0.25">
      <c r="A937" s="6"/>
      <c r="B937" s="498"/>
      <c r="C937" s="498"/>
      <c r="D937" s="31"/>
      <c r="E937" s="498"/>
      <c r="F937" s="498"/>
      <c r="G937" s="498"/>
      <c r="H937" s="498"/>
      <c r="I937" s="498"/>
    </row>
    <row r="938" spans="1:9" x14ac:dyDescent="0.25">
      <c r="A938" s="6"/>
      <c r="B938" s="498"/>
      <c r="C938" s="498"/>
      <c r="D938" s="31"/>
      <c r="E938" s="498"/>
      <c r="F938" s="498"/>
      <c r="G938" s="498"/>
      <c r="H938" s="498"/>
      <c r="I938" s="498"/>
    </row>
    <row r="939" spans="1:9" x14ac:dyDescent="0.25">
      <c r="A939" s="6"/>
      <c r="B939" s="498"/>
      <c r="C939" s="498"/>
      <c r="D939" s="31"/>
      <c r="E939" s="498"/>
      <c r="F939" s="498"/>
      <c r="G939" s="498"/>
      <c r="H939" s="498"/>
      <c r="I939" s="498"/>
    </row>
    <row r="940" spans="1:9" x14ac:dyDescent="0.25">
      <c r="A940" s="6"/>
      <c r="B940" s="498"/>
      <c r="C940" s="498"/>
      <c r="D940" s="31"/>
      <c r="E940" s="498"/>
      <c r="F940" s="498"/>
      <c r="G940" s="498"/>
      <c r="H940" s="498"/>
      <c r="I940" s="498"/>
    </row>
    <row r="941" spans="1:9" x14ac:dyDescent="0.25">
      <c r="A941" s="6"/>
      <c r="B941" s="498"/>
      <c r="C941" s="498"/>
      <c r="D941" s="31"/>
      <c r="E941" s="498"/>
      <c r="F941" s="498"/>
      <c r="G941" s="498"/>
      <c r="H941" s="498"/>
      <c r="I941" s="498"/>
    </row>
    <row r="942" spans="1:9" x14ac:dyDescent="0.25">
      <c r="A942" s="6"/>
      <c r="B942" s="498"/>
      <c r="C942" s="498"/>
      <c r="D942" s="31"/>
      <c r="E942" s="498"/>
      <c r="F942" s="498"/>
      <c r="G942" s="498"/>
      <c r="H942" s="498"/>
      <c r="I942" s="498"/>
    </row>
    <row r="943" spans="1:9" x14ac:dyDescent="0.25">
      <c r="A943" s="6"/>
      <c r="B943" s="498"/>
      <c r="C943" s="498"/>
      <c r="D943" s="31"/>
      <c r="E943" s="498"/>
      <c r="F943" s="498"/>
      <c r="G943" s="498"/>
      <c r="H943" s="498"/>
      <c r="I943" s="498"/>
    </row>
    <row r="944" spans="1:9" x14ac:dyDescent="0.25">
      <c r="A944" s="6"/>
      <c r="B944" s="498"/>
      <c r="C944" s="498"/>
      <c r="D944" s="31"/>
      <c r="E944" s="498"/>
      <c r="F944" s="498"/>
      <c r="G944" s="498"/>
      <c r="H944" s="498"/>
      <c r="I944" s="498"/>
    </row>
    <row r="945" spans="1:9" x14ac:dyDescent="0.25">
      <c r="A945" s="6"/>
      <c r="B945" s="498"/>
      <c r="C945" s="498"/>
      <c r="D945" s="31"/>
      <c r="E945" s="498"/>
      <c r="F945" s="498"/>
      <c r="G945" s="498"/>
      <c r="H945" s="498"/>
      <c r="I945" s="498"/>
    </row>
    <row r="946" spans="1:9" x14ac:dyDescent="0.25">
      <c r="A946" s="6"/>
      <c r="B946" s="498"/>
      <c r="C946" s="498"/>
      <c r="D946" s="31"/>
      <c r="E946" s="498"/>
      <c r="F946" s="498"/>
      <c r="G946" s="498"/>
      <c r="H946" s="498"/>
      <c r="I946" s="498"/>
    </row>
    <row r="947" spans="1:9" x14ac:dyDescent="0.25">
      <c r="A947" s="6"/>
      <c r="B947" s="498"/>
      <c r="C947" s="498"/>
      <c r="D947" s="31"/>
      <c r="E947" s="498"/>
      <c r="F947" s="498"/>
      <c r="G947" s="498"/>
      <c r="H947" s="498"/>
      <c r="I947" s="498"/>
    </row>
    <row r="948" spans="1:9" x14ac:dyDescent="0.25">
      <c r="A948" s="6"/>
      <c r="B948" s="498"/>
      <c r="C948" s="498"/>
      <c r="D948" s="31"/>
      <c r="E948" s="498"/>
      <c r="F948" s="498"/>
      <c r="G948" s="498"/>
      <c r="H948" s="498"/>
      <c r="I948" s="498"/>
    </row>
    <row r="949" spans="1:9" x14ac:dyDescent="0.25">
      <c r="A949" s="6"/>
      <c r="B949" s="498"/>
      <c r="C949" s="498"/>
      <c r="D949" s="31"/>
      <c r="E949" s="498"/>
      <c r="F949" s="498"/>
      <c r="G949" s="498"/>
      <c r="H949" s="498"/>
      <c r="I949" s="498"/>
    </row>
    <row r="950" spans="1:9" x14ac:dyDescent="0.25">
      <c r="A950" s="6"/>
      <c r="B950" s="498"/>
      <c r="C950" s="498"/>
      <c r="D950" s="31"/>
      <c r="E950" s="498"/>
      <c r="F950" s="498"/>
      <c r="G950" s="498"/>
      <c r="H950" s="498"/>
      <c r="I950" s="498"/>
    </row>
    <row r="951" spans="1:9" x14ac:dyDescent="0.25">
      <c r="A951" s="6"/>
      <c r="B951" s="498"/>
      <c r="C951" s="498"/>
      <c r="D951" s="31"/>
      <c r="E951" s="498"/>
      <c r="F951" s="498"/>
      <c r="G951" s="498"/>
      <c r="H951" s="498"/>
      <c r="I951" s="498"/>
    </row>
    <row r="952" spans="1:9" x14ac:dyDescent="0.25">
      <c r="A952" s="6"/>
      <c r="B952" s="498"/>
      <c r="C952" s="498"/>
      <c r="D952" s="31"/>
      <c r="E952" s="498"/>
      <c r="F952" s="498"/>
      <c r="G952" s="498"/>
      <c r="H952" s="498"/>
      <c r="I952" s="498"/>
    </row>
    <row r="953" spans="1:9" x14ac:dyDescent="0.25">
      <c r="A953" s="6"/>
      <c r="B953" s="498"/>
      <c r="C953" s="498"/>
      <c r="D953" s="31"/>
      <c r="E953" s="498"/>
      <c r="F953" s="498"/>
      <c r="G953" s="498"/>
      <c r="H953" s="498"/>
      <c r="I953" s="498"/>
    </row>
    <row r="954" spans="1:9" x14ac:dyDescent="0.25">
      <c r="A954" s="6"/>
      <c r="B954" s="498"/>
      <c r="C954" s="498"/>
      <c r="D954" s="31"/>
      <c r="E954" s="498"/>
      <c r="F954" s="498"/>
      <c r="G954" s="498"/>
      <c r="H954" s="498"/>
      <c r="I954" s="498"/>
    </row>
    <row r="955" spans="1:9" x14ac:dyDescent="0.25">
      <c r="A955" s="6"/>
      <c r="B955" s="498"/>
      <c r="C955" s="498"/>
      <c r="D955" s="31"/>
      <c r="E955" s="498"/>
      <c r="F955" s="498"/>
      <c r="G955" s="498"/>
      <c r="H955" s="498"/>
      <c r="I955" s="498"/>
    </row>
    <row r="956" spans="1:9" x14ac:dyDescent="0.25">
      <c r="A956" s="6"/>
      <c r="B956" s="498"/>
      <c r="C956" s="498"/>
      <c r="D956" s="31"/>
      <c r="E956" s="498"/>
      <c r="F956" s="498"/>
      <c r="G956" s="498"/>
      <c r="H956" s="498"/>
      <c r="I956" s="498"/>
    </row>
    <row r="957" spans="1:9" x14ac:dyDescent="0.25">
      <c r="A957" s="6"/>
      <c r="B957" s="498"/>
      <c r="C957" s="498"/>
      <c r="D957" s="31"/>
      <c r="E957" s="498"/>
      <c r="F957" s="498"/>
      <c r="G957" s="498"/>
      <c r="H957" s="498"/>
      <c r="I957" s="498"/>
    </row>
    <row r="958" spans="1:9" x14ac:dyDescent="0.25">
      <c r="A958" s="6"/>
      <c r="B958" s="498"/>
      <c r="C958" s="498"/>
      <c r="D958" s="31"/>
      <c r="E958" s="498"/>
      <c r="F958" s="498"/>
      <c r="G958" s="498"/>
      <c r="H958" s="498"/>
      <c r="I958" s="498"/>
    </row>
    <row r="959" spans="1:9" x14ac:dyDescent="0.25">
      <c r="A959" s="6"/>
      <c r="B959" s="498"/>
      <c r="C959" s="498"/>
      <c r="D959" s="31"/>
      <c r="E959" s="498"/>
      <c r="F959" s="498"/>
      <c r="G959" s="498"/>
      <c r="H959" s="498"/>
      <c r="I959" s="498"/>
    </row>
    <row r="960" spans="1:9" x14ac:dyDescent="0.25">
      <c r="A960" s="6"/>
      <c r="B960" s="498"/>
      <c r="C960" s="498"/>
      <c r="D960" s="31"/>
      <c r="E960" s="498"/>
      <c r="F960" s="498"/>
      <c r="G960" s="498"/>
      <c r="H960" s="498"/>
      <c r="I960" s="498"/>
    </row>
    <row r="961" spans="1:9" x14ac:dyDescent="0.25">
      <c r="A961" s="6"/>
      <c r="B961" s="498"/>
      <c r="C961" s="498"/>
      <c r="D961" s="31"/>
      <c r="E961" s="498"/>
      <c r="F961" s="498"/>
      <c r="G961" s="498"/>
      <c r="H961" s="498"/>
      <c r="I961" s="498"/>
    </row>
    <row r="962" spans="1:9" x14ac:dyDescent="0.25">
      <c r="A962" s="6"/>
      <c r="B962" s="498"/>
      <c r="C962" s="498"/>
      <c r="D962" s="31"/>
      <c r="E962" s="498"/>
      <c r="F962" s="498"/>
      <c r="G962" s="498"/>
      <c r="H962" s="498"/>
      <c r="I962" s="498"/>
    </row>
    <row r="963" spans="1:9" x14ac:dyDescent="0.25">
      <c r="A963" s="6"/>
      <c r="B963" s="498"/>
      <c r="C963" s="498"/>
      <c r="D963" s="31"/>
      <c r="E963" s="498"/>
      <c r="F963" s="498"/>
      <c r="G963" s="498"/>
      <c r="H963" s="498"/>
      <c r="I963" s="498"/>
    </row>
    <row r="964" spans="1:9" x14ac:dyDescent="0.25">
      <c r="A964" s="6"/>
      <c r="B964" s="498"/>
      <c r="C964" s="498"/>
      <c r="D964" s="31"/>
      <c r="E964" s="498"/>
      <c r="F964" s="498"/>
      <c r="G964" s="498"/>
      <c r="H964" s="498"/>
      <c r="I964" s="498"/>
    </row>
    <row r="965" spans="1:9" x14ac:dyDescent="0.25">
      <c r="A965" s="6"/>
      <c r="B965" s="498"/>
      <c r="C965" s="498"/>
      <c r="D965" s="31"/>
      <c r="E965" s="498"/>
      <c r="F965" s="498"/>
      <c r="G965" s="498"/>
      <c r="H965" s="498"/>
      <c r="I965" s="498"/>
    </row>
    <row r="966" spans="1:9" x14ac:dyDescent="0.25">
      <c r="A966" s="6"/>
      <c r="B966" s="498"/>
      <c r="C966" s="498"/>
      <c r="D966" s="31"/>
      <c r="E966" s="498"/>
      <c r="F966" s="498"/>
      <c r="G966" s="498"/>
      <c r="H966" s="498"/>
      <c r="I966" s="498"/>
    </row>
    <row r="967" spans="1:9" x14ac:dyDescent="0.25">
      <c r="A967" s="6"/>
      <c r="B967" s="498"/>
      <c r="C967" s="498"/>
      <c r="D967" s="31"/>
      <c r="E967" s="498"/>
      <c r="F967" s="498"/>
      <c r="G967" s="498"/>
      <c r="H967" s="498"/>
      <c r="I967" s="498"/>
    </row>
    <row r="968" spans="1:9" x14ac:dyDescent="0.25">
      <c r="A968" s="6"/>
      <c r="B968" s="498"/>
      <c r="C968" s="498"/>
      <c r="D968" s="31"/>
      <c r="E968" s="498"/>
      <c r="F968" s="498"/>
      <c r="G968" s="498"/>
      <c r="H968" s="498"/>
      <c r="I968" s="498"/>
    </row>
    <row r="969" spans="1:9" x14ac:dyDescent="0.25">
      <c r="A969" s="6"/>
      <c r="B969" s="498"/>
      <c r="C969" s="498"/>
      <c r="D969" s="31"/>
      <c r="E969" s="498"/>
      <c r="F969" s="498"/>
      <c r="G969" s="498"/>
      <c r="H969" s="498"/>
      <c r="I969" s="498"/>
    </row>
    <row r="970" spans="1:9" x14ac:dyDescent="0.25">
      <c r="A970" s="6"/>
      <c r="B970" s="498"/>
      <c r="C970" s="498"/>
      <c r="D970" s="31"/>
      <c r="E970" s="498"/>
      <c r="F970" s="498"/>
      <c r="G970" s="498"/>
      <c r="H970" s="498"/>
      <c r="I970" s="498"/>
    </row>
    <row r="971" spans="1:9" x14ac:dyDescent="0.25">
      <c r="A971" s="6"/>
      <c r="B971" s="498"/>
      <c r="C971" s="498"/>
      <c r="D971" s="31"/>
      <c r="E971" s="498"/>
      <c r="F971" s="498"/>
      <c r="G971" s="498"/>
      <c r="H971" s="498"/>
      <c r="I971" s="498"/>
    </row>
    <row r="972" spans="1:9" x14ac:dyDescent="0.25">
      <c r="A972" s="6"/>
      <c r="B972" s="498"/>
      <c r="C972" s="498"/>
      <c r="D972" s="31"/>
      <c r="E972" s="498"/>
      <c r="F972" s="498"/>
      <c r="G972" s="498"/>
      <c r="H972" s="498"/>
      <c r="I972" s="498"/>
    </row>
    <row r="973" spans="1:9" x14ac:dyDescent="0.25">
      <c r="A973" s="6"/>
      <c r="B973" s="498"/>
      <c r="C973" s="498"/>
      <c r="D973" s="31"/>
      <c r="E973" s="498"/>
      <c r="F973" s="498"/>
      <c r="G973" s="498"/>
      <c r="H973" s="498"/>
      <c r="I973" s="498"/>
    </row>
    <row r="974" spans="1:9" x14ac:dyDescent="0.25">
      <c r="A974" s="6"/>
      <c r="B974" s="498"/>
      <c r="C974" s="498"/>
      <c r="D974" s="31"/>
      <c r="E974" s="498"/>
      <c r="F974" s="498"/>
      <c r="G974" s="498"/>
      <c r="H974" s="498"/>
      <c r="I974" s="498"/>
    </row>
    <row r="975" spans="1:9" x14ac:dyDescent="0.25">
      <c r="A975" s="6"/>
      <c r="B975" s="498"/>
      <c r="C975" s="498"/>
      <c r="D975" s="31"/>
      <c r="E975" s="498"/>
      <c r="F975" s="498"/>
      <c r="G975" s="498"/>
      <c r="H975" s="498"/>
      <c r="I975" s="498"/>
    </row>
    <row r="976" spans="1:9" x14ac:dyDescent="0.25">
      <c r="A976" s="6"/>
      <c r="B976" s="498"/>
      <c r="C976" s="498"/>
      <c r="D976" s="31"/>
      <c r="E976" s="498"/>
      <c r="F976" s="498"/>
      <c r="G976" s="498"/>
      <c r="H976" s="498"/>
      <c r="I976" s="498"/>
    </row>
    <row r="977" spans="1:9" x14ac:dyDescent="0.25">
      <c r="A977" s="6"/>
      <c r="B977" s="498"/>
      <c r="C977" s="498"/>
      <c r="D977" s="31"/>
      <c r="E977" s="498"/>
      <c r="F977" s="498"/>
      <c r="G977" s="498"/>
      <c r="H977" s="498"/>
      <c r="I977" s="498"/>
    </row>
    <row r="978" spans="1:9" x14ac:dyDescent="0.25">
      <c r="A978" s="6"/>
      <c r="B978" s="498"/>
      <c r="C978" s="498"/>
      <c r="D978" s="31"/>
      <c r="E978" s="498"/>
      <c r="F978" s="498"/>
      <c r="G978" s="498"/>
      <c r="H978" s="498"/>
      <c r="I978" s="498"/>
    </row>
    <row r="979" spans="1:9" x14ac:dyDescent="0.25">
      <c r="A979" s="6"/>
      <c r="B979" s="498"/>
      <c r="C979" s="498"/>
      <c r="D979" s="31"/>
      <c r="E979" s="498"/>
      <c r="F979" s="498"/>
      <c r="G979" s="498"/>
      <c r="H979" s="498"/>
      <c r="I979" s="498"/>
    </row>
    <row r="980" spans="1:9" x14ac:dyDescent="0.25">
      <c r="A980" s="6"/>
      <c r="B980" s="498"/>
      <c r="C980" s="498"/>
      <c r="D980" s="31"/>
      <c r="E980" s="498"/>
      <c r="F980" s="498"/>
      <c r="G980" s="498"/>
      <c r="H980" s="498"/>
      <c r="I980" s="498"/>
    </row>
    <row r="981" spans="1:9" x14ac:dyDescent="0.25">
      <c r="A981" s="6"/>
      <c r="B981" s="498"/>
      <c r="C981" s="498"/>
      <c r="D981" s="31"/>
      <c r="E981" s="498"/>
      <c r="F981" s="498"/>
      <c r="G981" s="498"/>
      <c r="H981" s="498"/>
      <c r="I981" s="498"/>
    </row>
    <row r="982" spans="1:9" x14ac:dyDescent="0.25">
      <c r="A982" s="6"/>
      <c r="B982" s="498"/>
      <c r="C982" s="498"/>
      <c r="D982" s="31"/>
      <c r="E982" s="498"/>
      <c r="F982" s="498"/>
      <c r="G982" s="498"/>
      <c r="H982" s="498"/>
      <c r="I982" s="498"/>
    </row>
    <row r="983" spans="1:9" x14ac:dyDescent="0.25">
      <c r="A983" s="6"/>
      <c r="B983" s="498"/>
      <c r="C983" s="498"/>
      <c r="D983" s="31"/>
      <c r="E983" s="498"/>
      <c r="F983" s="498"/>
      <c r="G983" s="498"/>
      <c r="H983" s="498"/>
      <c r="I983" s="498"/>
    </row>
    <row r="984" spans="1:9" x14ac:dyDescent="0.25">
      <c r="A984" s="6"/>
      <c r="B984" s="498"/>
      <c r="C984" s="498"/>
      <c r="D984" s="31"/>
      <c r="E984" s="498"/>
      <c r="F984" s="498"/>
      <c r="G984" s="498"/>
      <c r="H984" s="498"/>
      <c r="I984" s="498"/>
    </row>
    <row r="985" spans="1:9" x14ac:dyDescent="0.25">
      <c r="A985" s="6"/>
      <c r="B985" s="498"/>
      <c r="C985" s="498"/>
      <c r="D985" s="31"/>
      <c r="E985" s="498"/>
      <c r="F985" s="498"/>
      <c r="G985" s="498"/>
      <c r="H985" s="498"/>
      <c r="I985" s="498"/>
    </row>
    <row r="986" spans="1:9" x14ac:dyDescent="0.25">
      <c r="A986" s="6"/>
      <c r="B986" s="498"/>
      <c r="C986" s="498"/>
      <c r="D986" s="31"/>
      <c r="E986" s="498"/>
      <c r="F986" s="498"/>
      <c r="G986" s="498"/>
      <c r="H986" s="498"/>
      <c r="I986" s="498"/>
    </row>
    <row r="987" spans="1:9" x14ac:dyDescent="0.25">
      <c r="A987" s="6"/>
      <c r="B987" s="498"/>
      <c r="C987" s="498"/>
      <c r="D987" s="31"/>
      <c r="E987" s="498"/>
      <c r="F987" s="498"/>
      <c r="G987" s="498"/>
      <c r="H987" s="498"/>
      <c r="I987" s="498"/>
    </row>
    <row r="988" spans="1:9" x14ac:dyDescent="0.25">
      <c r="A988" s="6"/>
      <c r="B988" s="498"/>
      <c r="C988" s="498"/>
      <c r="D988" s="31"/>
      <c r="E988" s="498"/>
      <c r="F988" s="498"/>
      <c r="G988" s="498"/>
      <c r="H988" s="498"/>
      <c r="I988" s="498"/>
    </row>
    <row r="989" spans="1:9" x14ac:dyDescent="0.25">
      <c r="A989" s="6"/>
      <c r="B989" s="498"/>
      <c r="C989" s="498"/>
      <c r="D989" s="31"/>
      <c r="E989" s="498"/>
      <c r="F989" s="498"/>
      <c r="G989" s="498"/>
      <c r="H989" s="498"/>
      <c r="I989" s="498"/>
    </row>
    <row r="990" spans="1:9" x14ac:dyDescent="0.25">
      <c r="A990" s="6"/>
      <c r="B990" s="498"/>
      <c r="C990" s="498"/>
      <c r="D990" s="31"/>
      <c r="E990" s="498"/>
      <c r="F990" s="498"/>
      <c r="G990" s="498"/>
      <c r="H990" s="498"/>
      <c r="I990" s="498"/>
    </row>
    <row r="991" spans="1:9" x14ac:dyDescent="0.25">
      <c r="A991" s="6"/>
      <c r="B991" s="498"/>
      <c r="C991" s="498"/>
      <c r="D991" s="31"/>
      <c r="E991" s="498"/>
      <c r="F991" s="498"/>
      <c r="G991" s="498"/>
      <c r="H991" s="498"/>
      <c r="I991" s="498"/>
    </row>
    <row r="992" spans="1:9" x14ac:dyDescent="0.25">
      <c r="A992" s="6"/>
      <c r="B992" s="498"/>
      <c r="C992" s="498"/>
      <c r="D992" s="31"/>
      <c r="E992" s="498"/>
      <c r="F992" s="498"/>
      <c r="G992" s="498"/>
      <c r="H992" s="498"/>
      <c r="I992" s="498"/>
    </row>
    <row r="993" spans="1:9" x14ac:dyDescent="0.25">
      <c r="A993" s="6"/>
      <c r="B993" s="498"/>
      <c r="C993" s="498"/>
      <c r="D993" s="31"/>
      <c r="E993" s="498"/>
      <c r="F993" s="498"/>
      <c r="G993" s="498"/>
      <c r="H993" s="498"/>
      <c r="I993" s="498"/>
    </row>
    <row r="994" spans="1:9" x14ac:dyDescent="0.25">
      <c r="A994" s="6"/>
      <c r="B994" s="498"/>
      <c r="C994" s="498"/>
      <c r="D994" s="31"/>
      <c r="E994" s="498"/>
      <c r="F994" s="498"/>
      <c r="G994" s="498"/>
      <c r="H994" s="498"/>
      <c r="I994" s="498"/>
    </row>
    <row r="995" spans="1:9" x14ac:dyDescent="0.25">
      <c r="A995" s="6"/>
      <c r="B995" s="498"/>
      <c r="C995" s="498"/>
      <c r="D995" s="31"/>
      <c r="E995" s="498"/>
      <c r="F995" s="498"/>
      <c r="G995" s="498"/>
      <c r="H995" s="498"/>
      <c r="I995" s="498"/>
    </row>
    <row r="996" spans="1:9" x14ac:dyDescent="0.25">
      <c r="A996" s="6"/>
      <c r="B996" s="498"/>
      <c r="C996" s="498"/>
      <c r="D996" s="31"/>
      <c r="E996" s="498"/>
      <c r="F996" s="498"/>
      <c r="G996" s="498"/>
      <c r="H996" s="498"/>
      <c r="I996" s="498"/>
    </row>
    <row r="997" spans="1:9" x14ac:dyDescent="0.25">
      <c r="A997" s="6"/>
      <c r="B997" s="498"/>
      <c r="C997" s="498"/>
      <c r="D997" s="31"/>
      <c r="E997" s="498"/>
      <c r="F997" s="498"/>
      <c r="G997" s="498"/>
      <c r="H997" s="498"/>
      <c r="I997" s="498"/>
    </row>
    <row r="998" spans="1:9" x14ac:dyDescent="0.25">
      <c r="A998" s="6"/>
      <c r="B998" s="498"/>
      <c r="C998" s="498"/>
      <c r="D998" s="31"/>
      <c r="E998" s="498"/>
      <c r="F998" s="498"/>
      <c r="G998" s="498"/>
      <c r="H998" s="498"/>
      <c r="I998" s="498"/>
    </row>
    <row r="999" spans="1:9" x14ac:dyDescent="0.25">
      <c r="A999" s="6"/>
      <c r="B999" s="498"/>
      <c r="C999" s="498"/>
      <c r="D999" s="31"/>
      <c r="E999" s="498"/>
      <c r="F999" s="498"/>
      <c r="G999" s="498"/>
      <c r="H999" s="498"/>
      <c r="I999" s="498"/>
    </row>
    <row r="1000" spans="1:9" x14ac:dyDescent="0.25">
      <c r="A1000" s="6"/>
      <c r="B1000" s="498"/>
      <c r="C1000" s="498"/>
      <c r="D1000" s="31"/>
      <c r="E1000" s="498"/>
      <c r="F1000" s="498"/>
      <c r="G1000" s="498"/>
      <c r="H1000" s="498"/>
      <c r="I1000" s="498"/>
    </row>
    <row r="1001" spans="1:9" x14ac:dyDescent="0.25">
      <c r="A1001" s="6"/>
      <c r="B1001" s="498"/>
      <c r="C1001" s="498"/>
      <c r="D1001" s="31"/>
      <c r="E1001" s="498"/>
      <c r="F1001" s="498"/>
      <c r="G1001" s="498"/>
      <c r="H1001" s="498"/>
      <c r="I1001" s="498"/>
    </row>
    <row r="1002" spans="1:9" x14ac:dyDescent="0.25">
      <c r="A1002" s="6"/>
      <c r="B1002" s="498"/>
      <c r="C1002" s="498"/>
      <c r="D1002" s="31"/>
      <c r="E1002" s="498"/>
      <c r="F1002" s="498"/>
      <c r="G1002" s="498"/>
      <c r="H1002" s="498"/>
      <c r="I1002" s="498"/>
    </row>
    <row r="1003" spans="1:9" x14ac:dyDescent="0.25">
      <c r="A1003" s="6"/>
      <c r="B1003" s="498"/>
      <c r="C1003" s="498"/>
      <c r="D1003" s="31"/>
      <c r="E1003" s="498"/>
      <c r="F1003" s="498"/>
      <c r="G1003" s="498"/>
      <c r="H1003" s="498"/>
      <c r="I1003" s="498"/>
    </row>
    <row r="1004" spans="1:9" x14ac:dyDescent="0.25">
      <c r="A1004" s="6"/>
      <c r="B1004" s="498"/>
      <c r="C1004" s="498"/>
      <c r="D1004" s="31"/>
      <c r="E1004" s="498"/>
      <c r="F1004" s="498"/>
      <c r="G1004" s="498"/>
      <c r="H1004" s="498"/>
      <c r="I1004" s="498"/>
    </row>
    <row r="1005" spans="1:9" x14ac:dyDescent="0.25">
      <c r="A1005" s="6"/>
      <c r="B1005" s="498"/>
      <c r="C1005" s="498"/>
      <c r="D1005" s="31"/>
      <c r="E1005" s="498"/>
      <c r="F1005" s="498"/>
      <c r="G1005" s="498"/>
      <c r="H1005" s="498"/>
      <c r="I1005" s="498"/>
    </row>
    <row r="1006" spans="1:9" x14ac:dyDescent="0.25">
      <c r="A1006" s="6"/>
      <c r="B1006" s="498"/>
      <c r="C1006" s="498"/>
      <c r="D1006" s="31"/>
      <c r="E1006" s="498"/>
      <c r="F1006" s="498"/>
      <c r="G1006" s="498"/>
      <c r="H1006" s="498"/>
      <c r="I1006" s="498"/>
    </row>
    <row r="1007" spans="1:9" x14ac:dyDescent="0.25">
      <c r="A1007" s="6"/>
      <c r="B1007" s="498"/>
      <c r="C1007" s="498"/>
      <c r="D1007" s="31"/>
      <c r="E1007" s="498"/>
      <c r="F1007" s="498"/>
      <c r="G1007" s="498"/>
      <c r="H1007" s="498"/>
      <c r="I1007" s="498"/>
    </row>
    <row r="1008" spans="1:9" x14ac:dyDescent="0.25">
      <c r="A1008" s="6"/>
      <c r="B1008" s="498"/>
      <c r="C1008" s="498"/>
      <c r="D1008" s="31"/>
      <c r="E1008" s="498"/>
      <c r="F1008" s="498"/>
      <c r="G1008" s="498"/>
      <c r="H1008" s="498"/>
      <c r="I1008" s="498"/>
    </row>
    <row r="1009" spans="1:9" x14ac:dyDescent="0.25">
      <c r="A1009" s="6"/>
      <c r="B1009" s="498"/>
      <c r="C1009" s="498"/>
      <c r="D1009" s="31"/>
      <c r="E1009" s="498"/>
      <c r="F1009" s="498"/>
      <c r="G1009" s="498"/>
      <c r="H1009" s="498"/>
      <c r="I1009" s="498"/>
    </row>
    <row r="1010" spans="1:9" x14ac:dyDescent="0.25">
      <c r="A1010" s="6"/>
      <c r="B1010" s="498"/>
      <c r="C1010" s="498"/>
      <c r="D1010" s="31"/>
      <c r="E1010" s="498"/>
      <c r="F1010" s="498"/>
      <c r="G1010" s="498"/>
      <c r="H1010" s="498"/>
      <c r="I1010" s="498"/>
    </row>
    <row r="1011" spans="1:9" x14ac:dyDescent="0.25">
      <c r="A1011" s="6"/>
      <c r="B1011" s="498"/>
      <c r="C1011" s="498"/>
      <c r="D1011" s="31"/>
      <c r="E1011" s="498"/>
      <c r="F1011" s="498"/>
      <c r="G1011" s="498"/>
      <c r="H1011" s="498"/>
      <c r="I1011" s="498"/>
    </row>
    <row r="1012" spans="1:9" x14ac:dyDescent="0.25">
      <c r="A1012" s="6"/>
      <c r="B1012" s="498"/>
      <c r="C1012" s="498"/>
      <c r="D1012" s="31"/>
      <c r="E1012" s="498"/>
      <c r="F1012" s="498"/>
      <c r="G1012" s="498"/>
      <c r="H1012" s="498"/>
      <c r="I1012" s="498"/>
    </row>
    <row r="1013" spans="1:9" x14ac:dyDescent="0.25">
      <c r="A1013" s="6"/>
      <c r="B1013" s="498"/>
      <c r="C1013" s="498"/>
      <c r="D1013" s="31"/>
      <c r="E1013" s="498"/>
      <c r="F1013" s="498"/>
      <c r="G1013" s="498"/>
      <c r="H1013" s="498"/>
      <c r="I1013" s="498"/>
    </row>
    <row r="1014" spans="1:9" x14ac:dyDescent="0.25">
      <c r="A1014" s="6"/>
      <c r="B1014" s="498"/>
      <c r="C1014" s="498"/>
      <c r="D1014" s="31"/>
      <c r="E1014" s="498"/>
      <c r="F1014" s="498"/>
      <c r="G1014" s="498"/>
      <c r="H1014" s="498"/>
      <c r="I1014" s="498"/>
    </row>
    <row r="1015" spans="1:9" x14ac:dyDescent="0.25">
      <c r="A1015" s="6"/>
      <c r="B1015" s="498"/>
      <c r="C1015" s="498"/>
      <c r="D1015" s="31"/>
      <c r="E1015" s="498"/>
      <c r="F1015" s="498"/>
      <c r="G1015" s="498"/>
      <c r="H1015" s="498"/>
      <c r="I1015" s="498"/>
    </row>
    <row r="1016" spans="1:9" x14ac:dyDescent="0.25">
      <c r="A1016" s="6"/>
      <c r="B1016" s="498"/>
      <c r="C1016" s="498"/>
      <c r="D1016" s="31"/>
      <c r="E1016" s="498"/>
      <c r="F1016" s="498"/>
      <c r="G1016" s="498"/>
      <c r="H1016" s="498"/>
      <c r="I1016" s="498"/>
    </row>
    <row r="1017" spans="1:9" x14ac:dyDescent="0.25">
      <c r="A1017" s="6"/>
      <c r="B1017" s="498"/>
      <c r="C1017" s="498"/>
      <c r="D1017" s="31"/>
      <c r="E1017" s="498"/>
      <c r="F1017" s="498"/>
      <c r="G1017" s="498"/>
      <c r="H1017" s="498"/>
      <c r="I1017" s="498"/>
    </row>
    <row r="1018" spans="1:9" x14ac:dyDescent="0.25">
      <c r="A1018" s="6"/>
      <c r="B1018" s="498"/>
      <c r="C1018" s="498"/>
      <c r="D1018" s="31"/>
      <c r="E1018" s="498"/>
      <c r="F1018" s="498"/>
      <c r="G1018" s="498"/>
      <c r="H1018" s="498"/>
      <c r="I1018" s="498"/>
    </row>
    <row r="1019" spans="1:9" x14ac:dyDescent="0.25">
      <c r="A1019" s="6"/>
      <c r="B1019" s="498"/>
      <c r="C1019" s="498"/>
      <c r="D1019" s="31"/>
      <c r="E1019" s="498"/>
      <c r="F1019" s="498"/>
      <c r="G1019" s="498"/>
      <c r="H1019" s="498"/>
      <c r="I1019" s="498"/>
    </row>
    <row r="1020" spans="1:9" x14ac:dyDescent="0.25">
      <c r="A1020" s="6"/>
      <c r="B1020" s="498"/>
      <c r="C1020" s="498"/>
      <c r="D1020" s="31"/>
      <c r="E1020" s="498"/>
      <c r="F1020" s="498"/>
      <c r="G1020" s="498"/>
      <c r="H1020" s="498"/>
      <c r="I1020" s="498"/>
    </row>
    <row r="1021" spans="1:9" x14ac:dyDescent="0.25">
      <c r="A1021" s="6"/>
      <c r="B1021" s="498"/>
      <c r="C1021" s="498"/>
      <c r="D1021" s="31"/>
      <c r="E1021" s="498"/>
      <c r="F1021" s="498"/>
      <c r="G1021" s="498"/>
      <c r="H1021" s="498"/>
      <c r="I1021" s="498"/>
    </row>
    <row r="1022" spans="1:9" x14ac:dyDescent="0.25">
      <c r="A1022" s="6"/>
      <c r="B1022" s="498"/>
      <c r="C1022" s="498"/>
      <c r="D1022" s="31"/>
      <c r="E1022" s="498"/>
      <c r="F1022" s="498"/>
      <c r="G1022" s="498"/>
      <c r="H1022" s="498"/>
      <c r="I1022" s="498"/>
    </row>
    <row r="1023" spans="1:9" x14ac:dyDescent="0.25">
      <c r="A1023" s="6"/>
      <c r="B1023" s="498"/>
      <c r="C1023" s="498"/>
      <c r="D1023" s="31"/>
      <c r="E1023" s="498"/>
      <c r="F1023" s="498"/>
      <c r="G1023" s="498"/>
      <c r="H1023" s="498"/>
      <c r="I1023" s="498"/>
    </row>
    <row r="1024" spans="1:9" x14ac:dyDescent="0.25">
      <c r="A1024" s="6"/>
      <c r="B1024" s="498"/>
      <c r="C1024" s="498"/>
      <c r="D1024" s="31"/>
      <c r="E1024" s="498"/>
      <c r="F1024" s="498"/>
      <c r="G1024" s="498"/>
      <c r="H1024" s="498"/>
      <c r="I1024" s="498"/>
    </row>
    <row r="1025" spans="1:9" x14ac:dyDescent="0.25">
      <c r="A1025" s="6"/>
      <c r="B1025" s="498"/>
      <c r="C1025" s="498"/>
      <c r="D1025" s="31"/>
      <c r="E1025" s="498"/>
      <c r="F1025" s="498"/>
      <c r="G1025" s="498"/>
      <c r="H1025" s="498"/>
      <c r="I1025" s="498"/>
    </row>
    <row r="1026" spans="1:9" x14ac:dyDescent="0.25">
      <c r="A1026" s="6"/>
      <c r="B1026" s="498"/>
      <c r="C1026" s="498"/>
      <c r="D1026" s="31"/>
      <c r="E1026" s="498"/>
      <c r="F1026" s="498"/>
      <c r="G1026" s="498"/>
      <c r="H1026" s="498"/>
      <c r="I1026" s="498"/>
    </row>
    <row r="1027" spans="1:9" x14ac:dyDescent="0.25">
      <c r="A1027" s="6"/>
      <c r="B1027" s="498"/>
      <c r="C1027" s="498"/>
      <c r="D1027" s="31"/>
      <c r="E1027" s="498"/>
      <c r="F1027" s="498"/>
      <c r="G1027" s="498"/>
      <c r="H1027" s="498"/>
      <c r="I1027" s="498"/>
    </row>
    <row r="1028" spans="1:9" x14ac:dyDescent="0.25">
      <c r="A1028" s="6"/>
      <c r="B1028" s="498"/>
      <c r="C1028" s="498"/>
      <c r="D1028" s="31"/>
      <c r="E1028" s="498"/>
      <c r="F1028" s="498"/>
      <c r="G1028" s="498"/>
      <c r="H1028" s="498"/>
      <c r="I1028" s="498"/>
    </row>
    <row r="1029" spans="1:9" x14ac:dyDescent="0.25">
      <c r="A1029" s="6"/>
      <c r="B1029" s="498"/>
      <c r="C1029" s="498"/>
      <c r="D1029" s="31"/>
      <c r="E1029" s="498"/>
      <c r="F1029" s="498"/>
      <c r="G1029" s="498"/>
      <c r="H1029" s="498"/>
      <c r="I1029" s="498"/>
    </row>
    <row r="1030" spans="1:9" x14ac:dyDescent="0.25">
      <c r="A1030" s="6"/>
      <c r="B1030" s="498"/>
      <c r="C1030" s="498"/>
      <c r="D1030" s="31"/>
      <c r="E1030" s="498"/>
      <c r="F1030" s="498"/>
      <c r="G1030" s="498"/>
      <c r="H1030" s="498"/>
      <c r="I1030" s="498"/>
    </row>
    <row r="1031" spans="1:9" x14ac:dyDescent="0.25">
      <c r="A1031" s="6"/>
      <c r="B1031" s="498"/>
      <c r="C1031" s="498"/>
      <c r="D1031" s="31"/>
      <c r="E1031" s="498"/>
      <c r="F1031" s="498"/>
      <c r="G1031" s="498"/>
      <c r="H1031" s="498"/>
      <c r="I1031" s="498"/>
    </row>
    <row r="1032" spans="1:9" x14ac:dyDescent="0.25">
      <c r="A1032" s="6"/>
      <c r="B1032" s="498"/>
      <c r="C1032" s="498"/>
      <c r="D1032" s="31"/>
      <c r="E1032" s="498"/>
      <c r="F1032" s="498"/>
      <c r="G1032" s="498"/>
      <c r="H1032" s="498"/>
      <c r="I1032" s="498"/>
    </row>
    <row r="1033" spans="1:9" x14ac:dyDescent="0.25">
      <c r="A1033" s="6"/>
      <c r="B1033" s="498"/>
      <c r="C1033" s="498"/>
      <c r="D1033" s="31"/>
      <c r="E1033" s="498"/>
      <c r="F1033" s="498"/>
      <c r="G1033" s="498"/>
      <c r="H1033" s="498"/>
      <c r="I1033" s="498"/>
    </row>
    <row r="1034" spans="1:9" x14ac:dyDescent="0.25">
      <c r="A1034" s="6"/>
      <c r="B1034" s="498"/>
      <c r="C1034" s="498"/>
      <c r="D1034" s="31"/>
      <c r="E1034" s="498"/>
      <c r="F1034" s="498"/>
      <c r="G1034" s="498"/>
      <c r="H1034" s="498"/>
      <c r="I1034" s="498"/>
    </row>
    <row r="1035" spans="1:9" x14ac:dyDescent="0.25">
      <c r="A1035" s="6"/>
      <c r="B1035" s="498"/>
      <c r="C1035" s="498"/>
      <c r="D1035" s="31"/>
      <c r="E1035" s="498"/>
      <c r="F1035" s="498"/>
      <c r="G1035" s="498"/>
      <c r="H1035" s="498"/>
      <c r="I1035" s="498"/>
    </row>
    <row r="1036" spans="1:9" x14ac:dyDescent="0.25">
      <c r="A1036" s="6"/>
      <c r="B1036" s="498"/>
      <c r="C1036" s="498"/>
      <c r="D1036" s="31"/>
      <c r="E1036" s="498"/>
      <c r="F1036" s="498"/>
      <c r="G1036" s="498"/>
      <c r="H1036" s="498"/>
      <c r="I1036" s="498"/>
    </row>
    <row r="1037" spans="1:9" x14ac:dyDescent="0.25">
      <c r="A1037" s="6"/>
      <c r="B1037" s="498"/>
      <c r="C1037" s="498"/>
      <c r="D1037" s="31"/>
      <c r="E1037" s="498"/>
      <c r="F1037" s="498"/>
      <c r="G1037" s="498"/>
      <c r="H1037" s="498"/>
      <c r="I1037" s="498"/>
    </row>
    <row r="1038" spans="1:9" x14ac:dyDescent="0.25">
      <c r="A1038" s="6"/>
      <c r="B1038" s="498"/>
      <c r="C1038" s="498"/>
      <c r="D1038" s="31"/>
      <c r="E1038" s="498"/>
      <c r="F1038" s="498"/>
      <c r="G1038" s="498"/>
      <c r="H1038" s="498"/>
      <c r="I1038" s="498"/>
    </row>
    <row r="1039" spans="1:9" x14ac:dyDescent="0.25">
      <c r="A1039" s="6"/>
      <c r="B1039" s="498"/>
      <c r="C1039" s="498"/>
      <c r="D1039" s="31"/>
      <c r="E1039" s="498"/>
      <c r="F1039" s="498"/>
      <c r="G1039" s="498"/>
      <c r="H1039" s="498"/>
      <c r="I1039" s="498"/>
    </row>
    <row r="1040" spans="1:9" x14ac:dyDescent="0.25">
      <c r="A1040" s="6"/>
      <c r="B1040" s="498"/>
      <c r="C1040" s="498"/>
      <c r="D1040" s="31"/>
      <c r="E1040" s="498"/>
      <c r="F1040" s="498"/>
      <c r="G1040" s="498"/>
      <c r="H1040" s="498"/>
      <c r="I1040" s="498"/>
    </row>
    <row r="1041" spans="1:9" x14ac:dyDescent="0.25">
      <c r="A1041" s="6"/>
      <c r="B1041" s="498"/>
      <c r="C1041" s="498"/>
      <c r="D1041" s="31"/>
      <c r="E1041" s="498"/>
      <c r="F1041" s="498"/>
      <c r="G1041" s="498"/>
      <c r="H1041" s="498"/>
      <c r="I1041" s="498"/>
    </row>
    <row r="1042" spans="1:9" x14ac:dyDescent="0.25">
      <c r="A1042" s="6"/>
      <c r="B1042" s="498"/>
      <c r="C1042" s="498"/>
      <c r="D1042" s="31"/>
      <c r="E1042" s="498"/>
      <c r="F1042" s="498"/>
      <c r="G1042" s="498"/>
      <c r="H1042" s="498"/>
      <c r="I1042" s="498"/>
    </row>
    <row r="1043" spans="1:9" x14ac:dyDescent="0.25">
      <c r="A1043" s="6"/>
      <c r="B1043" s="498"/>
      <c r="C1043" s="498"/>
      <c r="D1043" s="31"/>
      <c r="E1043" s="498"/>
      <c r="F1043" s="498"/>
      <c r="G1043" s="498"/>
      <c r="H1043" s="498"/>
      <c r="I1043" s="498"/>
    </row>
    <row r="1044" spans="1:9" x14ac:dyDescent="0.25">
      <c r="A1044" s="6"/>
      <c r="B1044" s="498"/>
      <c r="C1044" s="498"/>
      <c r="D1044" s="31"/>
      <c r="E1044" s="498"/>
      <c r="F1044" s="498"/>
      <c r="G1044" s="498"/>
      <c r="H1044" s="498"/>
      <c r="I1044" s="498"/>
    </row>
    <row r="1045" spans="1:9" x14ac:dyDescent="0.25">
      <c r="A1045" s="6"/>
      <c r="B1045" s="498"/>
      <c r="C1045" s="498"/>
      <c r="D1045" s="31"/>
      <c r="E1045" s="498"/>
      <c r="F1045" s="498"/>
      <c r="G1045" s="498"/>
      <c r="H1045" s="498"/>
      <c r="I1045" s="498"/>
    </row>
    <row r="1046" spans="1:9" x14ac:dyDescent="0.25">
      <c r="A1046" s="6"/>
      <c r="B1046" s="498"/>
      <c r="C1046" s="498"/>
      <c r="D1046" s="31"/>
      <c r="E1046" s="498"/>
      <c r="F1046" s="498"/>
      <c r="G1046" s="498"/>
      <c r="H1046" s="498"/>
      <c r="I1046" s="498"/>
    </row>
    <row r="1047" spans="1:9" x14ac:dyDescent="0.25">
      <c r="A1047" s="6"/>
      <c r="B1047" s="498"/>
      <c r="C1047" s="498"/>
      <c r="D1047" s="31"/>
      <c r="E1047" s="498"/>
      <c r="F1047" s="498"/>
      <c r="G1047" s="498"/>
      <c r="H1047" s="498"/>
      <c r="I1047" s="498"/>
    </row>
    <row r="1048" spans="1:9" x14ac:dyDescent="0.25">
      <c r="A1048" s="6"/>
      <c r="B1048" s="498"/>
      <c r="C1048" s="498"/>
      <c r="D1048" s="31"/>
      <c r="E1048" s="498"/>
      <c r="F1048" s="498"/>
      <c r="G1048" s="498"/>
      <c r="H1048" s="498"/>
      <c r="I1048" s="498"/>
    </row>
    <row r="1049" spans="1:9" x14ac:dyDescent="0.25">
      <c r="A1049" s="6"/>
      <c r="B1049" s="498"/>
      <c r="C1049" s="498"/>
      <c r="D1049" s="31"/>
      <c r="E1049" s="498"/>
      <c r="F1049" s="498"/>
      <c r="G1049" s="498"/>
      <c r="H1049" s="498"/>
      <c r="I1049" s="498"/>
    </row>
    <row r="1050" spans="1:9" x14ac:dyDescent="0.25">
      <c r="A1050" s="6"/>
      <c r="B1050" s="498"/>
      <c r="C1050" s="498"/>
      <c r="D1050" s="31"/>
      <c r="E1050" s="498"/>
      <c r="F1050" s="498"/>
      <c r="G1050" s="498"/>
      <c r="H1050" s="498"/>
      <c r="I1050" s="498"/>
    </row>
    <row r="1051" spans="1:9" x14ac:dyDescent="0.25">
      <c r="A1051" s="6"/>
      <c r="B1051" s="498"/>
      <c r="C1051" s="498"/>
      <c r="D1051" s="31"/>
      <c r="E1051" s="498"/>
      <c r="F1051" s="498"/>
      <c r="G1051" s="498"/>
      <c r="H1051" s="498"/>
      <c r="I1051" s="498"/>
    </row>
    <row r="1052" spans="1:9" x14ac:dyDescent="0.25">
      <c r="A1052" s="6"/>
      <c r="B1052" s="498"/>
      <c r="C1052" s="498"/>
      <c r="D1052" s="31"/>
      <c r="E1052" s="498"/>
      <c r="F1052" s="498"/>
      <c r="G1052" s="498"/>
      <c r="H1052" s="498"/>
      <c r="I1052" s="498"/>
    </row>
    <row r="1053" spans="1:9" x14ac:dyDescent="0.25">
      <c r="A1053" s="6"/>
      <c r="B1053" s="498"/>
      <c r="C1053" s="498"/>
      <c r="D1053" s="31"/>
      <c r="E1053" s="498"/>
      <c r="F1053" s="498"/>
      <c r="G1053" s="498"/>
      <c r="H1053" s="498"/>
      <c r="I1053" s="498"/>
    </row>
    <row r="1054" spans="1:9" x14ac:dyDescent="0.25">
      <c r="A1054" s="6"/>
      <c r="B1054" s="498"/>
      <c r="C1054" s="498"/>
      <c r="D1054" s="31"/>
      <c r="E1054" s="498"/>
      <c r="F1054" s="498"/>
      <c r="G1054" s="498"/>
      <c r="H1054" s="498"/>
      <c r="I1054" s="498"/>
    </row>
    <row r="1055" spans="1:9" x14ac:dyDescent="0.25">
      <c r="A1055" s="6"/>
      <c r="B1055" s="498"/>
      <c r="C1055" s="498"/>
      <c r="D1055" s="31"/>
      <c r="E1055" s="498"/>
      <c r="F1055" s="498"/>
      <c r="G1055" s="498"/>
      <c r="H1055" s="498"/>
      <c r="I1055" s="498"/>
    </row>
    <row r="1056" spans="1:9" x14ac:dyDescent="0.25">
      <c r="A1056" s="6"/>
      <c r="B1056" s="498"/>
      <c r="C1056" s="498"/>
      <c r="D1056" s="31"/>
      <c r="E1056" s="498"/>
      <c r="F1056" s="498"/>
      <c r="G1056" s="498"/>
      <c r="H1056" s="498"/>
      <c r="I1056" s="498"/>
    </row>
    <row r="1057" spans="1:9" x14ac:dyDescent="0.25">
      <c r="A1057" s="6"/>
      <c r="B1057" s="498"/>
      <c r="C1057" s="498"/>
      <c r="D1057" s="31"/>
      <c r="E1057" s="498"/>
      <c r="F1057" s="498"/>
      <c r="G1057" s="498"/>
      <c r="H1057" s="498"/>
      <c r="I1057" s="498"/>
    </row>
    <row r="1058" spans="1:9" x14ac:dyDescent="0.25">
      <c r="A1058" s="6"/>
      <c r="B1058" s="498"/>
      <c r="C1058" s="498"/>
      <c r="D1058" s="31"/>
      <c r="E1058" s="498"/>
      <c r="F1058" s="498"/>
      <c r="G1058" s="498"/>
      <c r="H1058" s="498"/>
      <c r="I1058" s="498"/>
    </row>
    <row r="1059" spans="1:9" x14ac:dyDescent="0.25">
      <c r="A1059" s="6"/>
      <c r="B1059" s="498"/>
      <c r="C1059" s="498"/>
      <c r="D1059" s="31"/>
      <c r="E1059" s="498"/>
      <c r="F1059" s="498"/>
      <c r="G1059" s="498"/>
      <c r="H1059" s="498"/>
      <c r="I1059" s="498"/>
    </row>
    <row r="1060" spans="1:9" x14ac:dyDescent="0.25">
      <c r="A1060" s="6"/>
      <c r="B1060" s="498"/>
      <c r="C1060" s="498"/>
      <c r="D1060" s="31"/>
      <c r="E1060" s="498"/>
      <c r="F1060" s="498"/>
      <c r="G1060" s="498"/>
      <c r="H1060" s="498"/>
      <c r="I1060" s="498"/>
    </row>
    <row r="1061" spans="1:9" x14ac:dyDescent="0.25">
      <c r="A1061" s="6"/>
      <c r="B1061" s="498"/>
      <c r="C1061" s="498"/>
      <c r="D1061" s="31"/>
      <c r="E1061" s="498"/>
      <c r="F1061" s="498"/>
      <c r="G1061" s="498"/>
      <c r="H1061" s="498"/>
      <c r="I1061" s="498"/>
    </row>
    <row r="1062" spans="1:9" x14ac:dyDescent="0.25">
      <c r="A1062" s="6"/>
      <c r="B1062" s="498"/>
      <c r="C1062" s="498"/>
      <c r="D1062" s="31"/>
      <c r="E1062" s="498"/>
      <c r="F1062" s="498"/>
      <c r="G1062" s="498"/>
      <c r="H1062" s="498"/>
      <c r="I1062" s="498"/>
    </row>
    <row r="1063" spans="1:9" x14ac:dyDescent="0.25">
      <c r="A1063" s="6"/>
      <c r="B1063" s="498"/>
      <c r="C1063" s="498"/>
      <c r="D1063" s="31"/>
      <c r="E1063" s="498"/>
      <c r="F1063" s="498"/>
      <c r="G1063" s="498"/>
      <c r="H1063" s="498"/>
      <c r="I1063" s="498"/>
    </row>
    <row r="1064" spans="1:9" x14ac:dyDescent="0.25">
      <c r="A1064" s="6"/>
      <c r="B1064" s="498"/>
      <c r="C1064" s="498"/>
      <c r="D1064" s="31"/>
      <c r="E1064" s="498"/>
      <c r="F1064" s="498"/>
      <c r="G1064" s="498"/>
      <c r="H1064" s="498"/>
      <c r="I1064" s="498"/>
    </row>
    <row r="1065" spans="1:9" x14ac:dyDescent="0.25">
      <c r="A1065" s="6"/>
      <c r="B1065" s="498"/>
      <c r="C1065" s="498"/>
      <c r="D1065" s="31"/>
      <c r="E1065" s="498"/>
      <c r="F1065" s="498"/>
      <c r="G1065" s="498"/>
      <c r="H1065" s="498"/>
      <c r="I1065" s="498"/>
    </row>
    <row r="1066" spans="1:9" x14ac:dyDescent="0.25">
      <c r="A1066" s="6"/>
      <c r="B1066" s="498"/>
      <c r="C1066" s="498"/>
      <c r="D1066" s="31"/>
      <c r="E1066" s="498"/>
      <c r="F1066" s="498"/>
      <c r="G1066" s="498"/>
      <c r="H1066" s="498"/>
      <c r="I1066" s="498"/>
    </row>
    <row r="1067" spans="1:9" x14ac:dyDescent="0.25">
      <c r="A1067" s="6"/>
      <c r="B1067" s="498"/>
      <c r="C1067" s="498"/>
      <c r="D1067" s="31"/>
      <c r="E1067" s="498"/>
      <c r="F1067" s="498"/>
      <c r="G1067" s="498"/>
      <c r="H1067" s="498"/>
      <c r="I1067" s="498"/>
    </row>
    <row r="1068" spans="1:9" x14ac:dyDescent="0.25">
      <c r="A1068" s="6"/>
      <c r="B1068" s="498"/>
      <c r="C1068" s="498"/>
      <c r="D1068" s="31"/>
      <c r="E1068" s="498"/>
      <c r="F1068" s="498"/>
      <c r="G1068" s="498"/>
      <c r="H1068" s="498"/>
      <c r="I1068" s="498"/>
    </row>
    <row r="1069" spans="1:9" x14ac:dyDescent="0.25">
      <c r="A1069" s="6"/>
      <c r="B1069" s="498"/>
      <c r="C1069" s="498"/>
      <c r="D1069" s="31"/>
      <c r="E1069" s="498"/>
      <c r="F1069" s="498"/>
      <c r="G1069" s="498"/>
      <c r="H1069" s="498"/>
      <c r="I1069" s="498"/>
    </row>
    <row r="1070" spans="1:9" x14ac:dyDescent="0.25">
      <c r="A1070" s="6"/>
      <c r="B1070" s="498"/>
      <c r="C1070" s="498"/>
      <c r="D1070" s="31"/>
      <c r="E1070" s="498"/>
      <c r="F1070" s="498"/>
      <c r="G1070" s="498"/>
      <c r="H1070" s="498"/>
      <c r="I1070" s="498"/>
    </row>
    <row r="1071" spans="1:9" x14ac:dyDescent="0.25">
      <c r="A1071" s="6"/>
      <c r="B1071" s="498"/>
      <c r="C1071" s="498"/>
      <c r="D1071" s="31"/>
      <c r="E1071" s="498"/>
      <c r="F1071" s="498"/>
      <c r="G1071" s="498"/>
      <c r="H1071" s="498"/>
      <c r="I1071" s="498"/>
    </row>
    <row r="1072" spans="1:9" x14ac:dyDescent="0.25">
      <c r="A1072" s="6"/>
      <c r="B1072" s="498"/>
      <c r="C1072" s="498"/>
      <c r="D1072" s="31"/>
      <c r="E1072" s="498"/>
      <c r="F1072" s="498"/>
      <c r="G1072" s="498"/>
      <c r="H1072" s="498"/>
      <c r="I1072" s="498"/>
    </row>
    <row r="1073" spans="1:9" x14ac:dyDescent="0.25">
      <c r="A1073" s="6"/>
      <c r="B1073" s="498"/>
      <c r="C1073" s="498"/>
      <c r="D1073" s="31"/>
      <c r="E1073" s="498"/>
      <c r="F1073" s="498"/>
      <c r="G1073" s="498"/>
      <c r="H1073" s="498"/>
      <c r="I1073" s="498"/>
    </row>
    <row r="1074" spans="1:9" x14ac:dyDescent="0.25">
      <c r="A1074" s="6"/>
      <c r="B1074" s="498"/>
      <c r="C1074" s="498"/>
      <c r="D1074" s="31"/>
      <c r="E1074" s="498"/>
      <c r="F1074" s="498"/>
      <c r="G1074" s="498"/>
      <c r="H1074" s="498"/>
      <c r="I1074" s="498"/>
    </row>
    <row r="1075" spans="1:9" x14ac:dyDescent="0.25">
      <c r="A1075" s="6"/>
      <c r="B1075" s="498"/>
      <c r="C1075" s="498"/>
      <c r="D1075" s="31"/>
      <c r="E1075" s="498"/>
      <c r="F1075" s="498"/>
      <c r="G1075" s="498"/>
      <c r="H1075" s="498"/>
      <c r="I1075" s="498"/>
    </row>
    <row r="1076" spans="1:9" x14ac:dyDescent="0.25">
      <c r="A1076" s="6"/>
      <c r="B1076" s="498"/>
      <c r="C1076" s="498"/>
      <c r="D1076" s="31"/>
      <c r="E1076" s="498"/>
      <c r="F1076" s="498"/>
      <c r="G1076" s="498"/>
      <c r="H1076" s="498"/>
      <c r="I1076" s="498"/>
    </row>
    <row r="1077" spans="1:9" x14ac:dyDescent="0.25">
      <c r="A1077" s="6"/>
      <c r="B1077" s="498"/>
      <c r="C1077" s="498"/>
      <c r="D1077" s="31"/>
      <c r="E1077" s="498"/>
      <c r="F1077" s="498"/>
      <c r="G1077" s="498"/>
      <c r="H1077" s="498"/>
      <c r="I1077" s="498"/>
    </row>
    <row r="1078" spans="1:9" x14ac:dyDescent="0.25">
      <c r="A1078" s="6"/>
      <c r="B1078" s="498"/>
      <c r="C1078" s="498"/>
      <c r="D1078" s="31"/>
      <c r="E1078" s="498"/>
      <c r="F1078" s="498"/>
      <c r="G1078" s="498"/>
      <c r="H1078" s="498"/>
      <c r="I1078" s="498"/>
    </row>
    <row r="1079" spans="1:9" x14ac:dyDescent="0.25">
      <c r="A1079" s="6"/>
      <c r="B1079" s="498"/>
      <c r="C1079" s="498"/>
      <c r="D1079" s="31"/>
      <c r="E1079" s="498"/>
      <c r="F1079" s="498"/>
      <c r="G1079" s="498"/>
      <c r="H1079" s="498"/>
      <c r="I1079" s="498"/>
    </row>
    <row r="1080" spans="1:9" x14ac:dyDescent="0.25">
      <c r="A1080" s="6"/>
      <c r="B1080" s="498"/>
      <c r="C1080" s="498"/>
      <c r="D1080" s="31"/>
      <c r="E1080" s="498"/>
      <c r="F1080" s="498"/>
      <c r="G1080" s="498"/>
      <c r="H1080" s="498"/>
      <c r="I1080" s="498"/>
    </row>
    <row r="1081" spans="1:9" x14ac:dyDescent="0.25">
      <c r="A1081" s="6"/>
      <c r="B1081" s="498"/>
      <c r="C1081" s="498"/>
      <c r="D1081" s="31"/>
      <c r="E1081" s="498"/>
      <c r="F1081" s="498"/>
      <c r="G1081" s="498"/>
      <c r="H1081" s="498"/>
      <c r="I1081" s="498"/>
    </row>
    <row r="1082" spans="1:9" x14ac:dyDescent="0.25">
      <c r="A1082" s="6"/>
      <c r="B1082" s="498"/>
      <c r="C1082" s="498"/>
      <c r="D1082" s="31"/>
      <c r="E1082" s="498"/>
      <c r="F1082" s="498"/>
      <c r="G1082" s="498"/>
      <c r="H1082" s="498"/>
      <c r="I1082" s="498"/>
    </row>
    <row r="1083" spans="1:9" x14ac:dyDescent="0.25">
      <c r="A1083" s="6"/>
      <c r="B1083" s="498"/>
      <c r="C1083" s="498"/>
      <c r="D1083" s="31"/>
      <c r="E1083" s="498"/>
      <c r="F1083" s="498"/>
      <c r="G1083" s="498"/>
      <c r="H1083" s="498"/>
      <c r="I1083" s="498"/>
    </row>
    <row r="1084" spans="1:9" x14ac:dyDescent="0.25">
      <c r="A1084" s="6"/>
      <c r="B1084" s="498"/>
      <c r="C1084" s="498"/>
      <c r="D1084" s="31"/>
      <c r="E1084" s="498"/>
      <c r="F1084" s="498"/>
      <c r="G1084" s="498"/>
      <c r="H1084" s="498"/>
      <c r="I1084" s="498"/>
    </row>
    <row r="1085" spans="1:9" x14ac:dyDescent="0.25">
      <c r="A1085" s="6"/>
      <c r="B1085" s="498"/>
      <c r="C1085" s="498"/>
      <c r="D1085" s="31"/>
      <c r="E1085" s="498"/>
      <c r="F1085" s="498"/>
      <c r="G1085" s="498"/>
      <c r="H1085" s="498"/>
      <c r="I1085" s="498"/>
    </row>
    <row r="1086" spans="1:9" x14ac:dyDescent="0.25">
      <c r="A1086" s="6"/>
      <c r="B1086" s="498"/>
      <c r="C1086" s="498"/>
      <c r="D1086" s="31"/>
      <c r="E1086" s="498"/>
      <c r="F1086" s="498"/>
      <c r="G1086" s="498"/>
      <c r="H1086" s="498"/>
      <c r="I1086" s="498"/>
    </row>
    <row r="1087" spans="1:9" x14ac:dyDescent="0.25">
      <c r="A1087" s="6"/>
      <c r="B1087" s="498"/>
      <c r="C1087" s="498"/>
      <c r="D1087" s="31"/>
      <c r="E1087" s="498"/>
      <c r="F1087" s="498"/>
      <c r="G1087" s="498"/>
      <c r="H1087" s="498"/>
      <c r="I1087" s="498"/>
    </row>
    <row r="1088" spans="1:9" x14ac:dyDescent="0.25">
      <c r="A1088" s="6"/>
      <c r="B1088" s="498"/>
      <c r="C1088" s="498"/>
      <c r="D1088" s="31"/>
      <c r="E1088" s="498"/>
      <c r="F1088" s="498"/>
      <c r="G1088" s="498"/>
      <c r="H1088" s="498"/>
      <c r="I1088" s="498"/>
    </row>
    <row r="1089" spans="1:9" x14ac:dyDescent="0.25">
      <c r="A1089" s="6"/>
      <c r="B1089" s="498"/>
      <c r="C1089" s="498"/>
      <c r="D1089" s="31"/>
      <c r="E1089" s="498"/>
      <c r="F1089" s="498"/>
      <c r="G1089" s="498"/>
      <c r="H1089" s="498"/>
      <c r="I1089" s="498"/>
    </row>
    <row r="1090" spans="1:9" x14ac:dyDescent="0.25">
      <c r="A1090" s="6"/>
      <c r="B1090" s="498"/>
      <c r="C1090" s="498"/>
      <c r="D1090" s="31"/>
      <c r="E1090" s="498"/>
      <c r="F1090" s="498"/>
      <c r="G1090" s="498"/>
      <c r="H1090" s="498"/>
      <c r="I1090" s="498"/>
    </row>
    <row r="1091" spans="1:9" x14ac:dyDescent="0.25">
      <c r="A1091" s="6"/>
      <c r="B1091" s="498"/>
      <c r="C1091" s="498"/>
      <c r="D1091" s="31"/>
      <c r="E1091" s="498"/>
      <c r="F1091" s="498"/>
      <c r="G1091" s="498"/>
      <c r="H1091" s="498"/>
      <c r="I1091" s="498"/>
    </row>
    <row r="1092" spans="1:9" x14ac:dyDescent="0.25">
      <c r="A1092" s="6"/>
      <c r="B1092" s="498"/>
      <c r="C1092" s="498"/>
      <c r="D1092" s="31"/>
      <c r="E1092" s="498"/>
      <c r="F1092" s="498"/>
      <c r="G1092" s="498"/>
      <c r="H1092" s="498"/>
      <c r="I1092" s="498"/>
    </row>
    <row r="1093" spans="1:9" x14ac:dyDescent="0.25">
      <c r="A1093" s="6"/>
      <c r="B1093" s="498"/>
      <c r="C1093" s="498"/>
      <c r="D1093" s="31"/>
      <c r="E1093" s="498"/>
      <c r="F1093" s="498"/>
      <c r="G1093" s="498"/>
      <c r="H1093" s="498"/>
      <c r="I1093" s="498"/>
    </row>
    <row r="1094" spans="1:9" x14ac:dyDescent="0.25">
      <c r="A1094" s="6"/>
      <c r="B1094" s="498"/>
      <c r="C1094" s="498"/>
      <c r="D1094" s="31"/>
      <c r="E1094" s="498"/>
      <c r="F1094" s="498"/>
      <c r="G1094" s="498"/>
      <c r="H1094" s="498"/>
      <c r="I1094" s="498"/>
    </row>
    <row r="1095" spans="1:9" x14ac:dyDescent="0.25">
      <c r="A1095" s="6"/>
      <c r="B1095" s="498"/>
      <c r="C1095" s="498"/>
      <c r="D1095" s="31"/>
      <c r="E1095" s="498"/>
      <c r="F1095" s="498"/>
      <c r="G1095" s="498"/>
      <c r="H1095" s="498"/>
      <c r="I1095" s="498"/>
    </row>
    <row r="1096" spans="1:9" x14ac:dyDescent="0.25">
      <c r="A1096" s="6"/>
      <c r="B1096" s="498"/>
      <c r="C1096" s="498"/>
      <c r="D1096" s="31"/>
      <c r="E1096" s="498"/>
      <c r="F1096" s="498"/>
      <c r="G1096" s="498"/>
      <c r="H1096" s="498"/>
      <c r="I1096" s="498"/>
    </row>
    <row r="1097" spans="1:9" x14ac:dyDescent="0.25">
      <c r="A1097" s="6"/>
      <c r="B1097" s="498"/>
      <c r="C1097" s="498"/>
      <c r="D1097" s="31"/>
      <c r="E1097" s="498"/>
      <c r="F1097" s="498"/>
      <c r="G1097" s="498"/>
      <c r="H1097" s="498"/>
      <c r="I1097" s="498"/>
    </row>
    <row r="1098" spans="1:9" x14ac:dyDescent="0.25">
      <c r="A1098" s="6"/>
      <c r="B1098" s="498"/>
      <c r="C1098" s="498"/>
      <c r="D1098" s="31"/>
      <c r="E1098" s="498"/>
      <c r="F1098" s="498"/>
      <c r="G1098" s="498"/>
      <c r="H1098" s="498"/>
      <c r="I1098" s="498"/>
    </row>
    <row r="1099" spans="1:9" x14ac:dyDescent="0.25">
      <c r="A1099" s="6"/>
      <c r="B1099" s="498"/>
      <c r="C1099" s="498"/>
      <c r="D1099" s="31"/>
      <c r="E1099" s="498"/>
      <c r="F1099" s="498"/>
      <c r="G1099" s="498"/>
      <c r="H1099" s="498"/>
      <c r="I1099" s="498"/>
    </row>
    <row r="1100" spans="1:9" x14ac:dyDescent="0.25">
      <c r="A1100" s="6"/>
      <c r="B1100" s="498"/>
      <c r="C1100" s="498"/>
      <c r="D1100" s="31"/>
      <c r="E1100" s="498"/>
      <c r="F1100" s="498"/>
      <c r="G1100" s="498"/>
      <c r="H1100" s="498"/>
      <c r="I1100" s="498"/>
    </row>
    <row r="1101" spans="1:9" x14ac:dyDescent="0.25">
      <c r="A1101" s="6"/>
      <c r="B1101" s="498"/>
      <c r="C1101" s="498"/>
      <c r="D1101" s="31"/>
      <c r="E1101" s="498"/>
      <c r="F1101" s="498"/>
      <c r="G1101" s="498"/>
      <c r="H1101" s="498"/>
      <c r="I1101" s="498"/>
    </row>
    <row r="1102" spans="1:9" x14ac:dyDescent="0.25">
      <c r="A1102" s="6"/>
      <c r="B1102" s="498"/>
      <c r="C1102" s="498"/>
      <c r="D1102" s="31"/>
      <c r="E1102" s="498"/>
      <c r="F1102" s="498"/>
      <c r="G1102" s="498"/>
      <c r="H1102" s="498"/>
      <c r="I1102" s="498"/>
    </row>
    <row r="1103" spans="1:9" x14ac:dyDescent="0.25">
      <c r="A1103" s="6"/>
      <c r="B1103" s="498"/>
      <c r="C1103" s="498"/>
      <c r="D1103" s="31"/>
      <c r="E1103" s="498"/>
      <c r="F1103" s="498"/>
      <c r="G1103" s="498"/>
      <c r="H1103" s="498"/>
      <c r="I1103" s="498"/>
    </row>
    <row r="1104" spans="1:9" x14ac:dyDescent="0.25">
      <c r="A1104" s="6"/>
      <c r="B1104" s="498"/>
      <c r="C1104" s="498"/>
      <c r="D1104" s="31"/>
      <c r="E1104" s="498"/>
      <c r="F1104" s="498"/>
      <c r="G1104" s="498"/>
      <c r="H1104" s="498"/>
      <c r="I1104" s="498"/>
    </row>
    <row r="1105" spans="1:9" x14ac:dyDescent="0.25">
      <c r="A1105" s="6"/>
      <c r="B1105" s="498"/>
      <c r="C1105" s="498"/>
      <c r="D1105" s="31"/>
      <c r="E1105" s="498"/>
      <c r="F1105" s="498"/>
      <c r="G1105" s="498"/>
      <c r="H1105" s="498"/>
      <c r="I1105" s="498"/>
    </row>
    <row r="1106" spans="1:9" x14ac:dyDescent="0.25">
      <c r="A1106" s="6"/>
      <c r="B1106" s="498"/>
      <c r="C1106" s="498"/>
      <c r="D1106" s="31"/>
      <c r="E1106" s="498"/>
      <c r="F1106" s="498"/>
      <c r="G1106" s="498"/>
      <c r="H1106" s="498"/>
      <c r="I1106" s="498"/>
    </row>
    <row r="1107" spans="1:9" x14ac:dyDescent="0.25">
      <c r="A1107" s="6"/>
      <c r="B1107" s="498"/>
      <c r="C1107" s="498"/>
      <c r="D1107" s="31"/>
      <c r="E1107" s="498"/>
      <c r="F1107" s="498"/>
      <c r="G1107" s="498"/>
      <c r="H1107" s="498"/>
      <c r="I1107" s="498"/>
    </row>
    <row r="1108" spans="1:9" x14ac:dyDescent="0.25">
      <c r="A1108" s="6"/>
      <c r="B1108" s="498"/>
      <c r="C1108" s="498"/>
      <c r="D1108" s="31"/>
      <c r="E1108" s="498"/>
      <c r="F1108" s="498"/>
      <c r="G1108" s="498"/>
      <c r="H1108" s="498"/>
      <c r="I1108" s="498"/>
    </row>
    <row r="1109" spans="1:9" x14ac:dyDescent="0.25">
      <c r="A1109" s="6"/>
      <c r="B1109" s="498"/>
      <c r="C1109" s="498"/>
      <c r="D1109" s="31"/>
      <c r="E1109" s="498"/>
      <c r="F1109" s="498"/>
      <c r="G1109" s="498"/>
      <c r="H1109" s="498"/>
      <c r="I1109" s="498"/>
    </row>
    <row r="1110" spans="1:9" x14ac:dyDescent="0.25">
      <c r="A1110" s="6"/>
      <c r="B1110" s="498"/>
      <c r="C1110" s="498"/>
      <c r="D1110" s="31"/>
      <c r="E1110" s="498"/>
      <c r="F1110" s="498"/>
      <c r="G1110" s="498"/>
      <c r="H1110" s="498"/>
      <c r="I1110" s="498"/>
    </row>
    <row r="1111" spans="1:9" x14ac:dyDescent="0.25">
      <c r="A1111" s="6"/>
      <c r="B1111" s="498"/>
      <c r="C1111" s="498"/>
      <c r="D1111" s="31"/>
      <c r="E1111" s="498"/>
      <c r="F1111" s="498"/>
      <c r="G1111" s="498"/>
      <c r="H1111" s="498"/>
      <c r="I1111" s="498"/>
    </row>
    <row r="1112" spans="1:9" x14ac:dyDescent="0.25">
      <c r="A1112" s="6"/>
      <c r="B1112" s="498"/>
      <c r="C1112" s="498"/>
      <c r="D1112" s="31"/>
      <c r="E1112" s="498"/>
      <c r="F1112" s="498"/>
      <c r="G1112" s="498"/>
      <c r="H1112" s="498"/>
      <c r="I1112" s="498"/>
    </row>
    <row r="1113" spans="1:9" x14ac:dyDescent="0.25">
      <c r="A1113" s="6"/>
      <c r="B1113" s="498"/>
      <c r="C1113" s="498"/>
      <c r="D1113" s="31"/>
      <c r="E1113" s="498"/>
      <c r="F1113" s="498"/>
      <c r="G1113" s="498"/>
      <c r="H1113" s="498"/>
      <c r="I1113" s="498"/>
    </row>
    <row r="1114" spans="1:9" x14ac:dyDescent="0.25">
      <c r="A1114" s="6"/>
      <c r="B1114" s="498"/>
      <c r="C1114" s="498"/>
      <c r="D1114" s="31"/>
      <c r="E1114" s="498"/>
      <c r="F1114" s="498"/>
      <c r="G1114" s="498"/>
      <c r="H1114" s="498"/>
      <c r="I1114" s="498"/>
    </row>
    <row r="1115" spans="1:9" x14ac:dyDescent="0.25">
      <c r="A1115" s="6"/>
      <c r="B1115" s="498"/>
      <c r="C1115" s="498"/>
      <c r="D1115" s="31"/>
      <c r="E1115" s="498"/>
      <c r="F1115" s="498"/>
      <c r="G1115" s="498"/>
      <c r="H1115" s="498"/>
      <c r="I1115" s="498"/>
    </row>
    <row r="1116" spans="1:9" x14ac:dyDescent="0.25">
      <c r="A1116" s="6"/>
      <c r="B1116" s="498"/>
      <c r="C1116" s="498"/>
      <c r="D1116" s="31"/>
      <c r="E1116" s="498"/>
      <c r="F1116" s="498"/>
      <c r="G1116" s="498"/>
      <c r="H1116" s="498"/>
      <c r="I1116" s="498"/>
    </row>
    <row r="1117" spans="1:9" x14ac:dyDescent="0.25">
      <c r="A1117" s="6"/>
      <c r="B1117" s="498"/>
      <c r="C1117" s="498"/>
      <c r="D1117" s="31"/>
      <c r="E1117" s="498"/>
      <c r="F1117" s="498"/>
      <c r="G1117" s="498"/>
      <c r="H1117" s="498"/>
      <c r="I1117" s="498"/>
    </row>
    <row r="1118" spans="1:9" x14ac:dyDescent="0.25">
      <c r="A1118" s="6"/>
      <c r="B1118" s="498"/>
      <c r="C1118" s="498"/>
      <c r="D1118" s="31"/>
      <c r="E1118" s="498"/>
      <c r="F1118" s="498"/>
      <c r="G1118" s="498"/>
      <c r="H1118" s="498"/>
      <c r="I1118" s="498"/>
    </row>
    <row r="1119" spans="1:9" x14ac:dyDescent="0.25">
      <c r="A1119" s="6"/>
      <c r="B1119" s="498"/>
      <c r="C1119" s="498"/>
      <c r="D1119" s="31"/>
      <c r="E1119" s="498"/>
      <c r="F1119" s="498"/>
      <c r="G1119" s="498"/>
      <c r="H1119" s="498"/>
      <c r="I1119" s="498"/>
    </row>
    <row r="1120" spans="1:9" x14ac:dyDescent="0.25">
      <c r="A1120" s="6"/>
      <c r="B1120" s="498"/>
      <c r="C1120" s="498"/>
      <c r="D1120" s="31"/>
      <c r="E1120" s="498"/>
      <c r="F1120" s="498"/>
      <c r="G1120" s="498"/>
      <c r="H1120" s="498"/>
      <c r="I1120" s="498"/>
    </row>
    <row r="1121" spans="1:9" x14ac:dyDescent="0.25">
      <c r="A1121" s="6"/>
      <c r="B1121" s="498"/>
      <c r="C1121" s="498"/>
      <c r="D1121" s="31"/>
      <c r="E1121" s="498"/>
      <c r="F1121" s="498"/>
      <c r="G1121" s="498"/>
      <c r="H1121" s="498"/>
      <c r="I1121" s="498"/>
    </row>
    <row r="1122" spans="1:9" x14ac:dyDescent="0.25">
      <c r="A1122" s="6"/>
      <c r="B1122" s="498"/>
      <c r="C1122" s="498"/>
      <c r="D1122" s="31"/>
      <c r="E1122" s="498"/>
      <c r="F1122" s="498"/>
      <c r="G1122" s="498"/>
      <c r="H1122" s="498"/>
      <c r="I1122" s="498"/>
    </row>
    <row r="1123" spans="1:9" x14ac:dyDescent="0.25">
      <c r="A1123" s="6"/>
      <c r="B1123" s="498"/>
      <c r="C1123" s="498"/>
      <c r="D1123" s="31"/>
      <c r="E1123" s="498"/>
      <c r="F1123" s="498"/>
      <c r="G1123" s="498"/>
      <c r="H1123" s="498"/>
      <c r="I1123" s="498"/>
    </row>
    <row r="1124" spans="1:9" x14ac:dyDescent="0.25">
      <c r="A1124" s="6"/>
      <c r="B1124" s="498"/>
      <c r="C1124" s="498"/>
      <c r="D1124" s="31"/>
      <c r="E1124" s="498"/>
      <c r="F1124" s="498"/>
      <c r="G1124" s="498"/>
      <c r="H1124" s="498"/>
      <c r="I1124" s="498"/>
    </row>
    <row r="1125" spans="1:9" x14ac:dyDescent="0.25">
      <c r="A1125" s="6"/>
      <c r="B1125" s="498"/>
      <c r="C1125" s="498"/>
      <c r="D1125" s="31"/>
      <c r="E1125" s="498"/>
      <c r="F1125" s="498"/>
      <c r="G1125" s="498"/>
      <c r="H1125" s="498"/>
      <c r="I1125" s="498"/>
    </row>
    <row r="1126" spans="1:9" x14ac:dyDescent="0.25">
      <c r="A1126" s="6"/>
      <c r="B1126" s="498"/>
      <c r="C1126" s="498"/>
      <c r="D1126" s="31"/>
      <c r="E1126" s="498"/>
      <c r="F1126" s="498"/>
      <c r="G1126" s="498"/>
      <c r="H1126" s="498"/>
      <c r="I1126" s="498"/>
    </row>
    <row r="1127" spans="1:9" x14ac:dyDescent="0.25">
      <c r="A1127" s="6"/>
      <c r="B1127" s="498"/>
      <c r="C1127" s="498"/>
      <c r="D1127" s="31"/>
      <c r="E1127" s="498"/>
      <c r="F1127" s="498"/>
      <c r="G1127" s="498"/>
      <c r="H1127" s="498"/>
      <c r="I1127" s="498"/>
    </row>
    <row r="1128" spans="1:9" x14ac:dyDescent="0.25">
      <c r="A1128" s="6"/>
      <c r="B1128" s="498"/>
      <c r="C1128" s="498"/>
      <c r="D1128" s="31"/>
      <c r="E1128" s="498"/>
      <c r="F1128" s="498"/>
      <c r="G1128" s="498"/>
      <c r="H1128" s="498"/>
      <c r="I1128" s="498"/>
    </row>
    <row r="1129" spans="1:9" x14ac:dyDescent="0.25">
      <c r="A1129" s="6"/>
      <c r="B1129" s="498"/>
      <c r="C1129" s="498"/>
      <c r="D1129" s="31"/>
      <c r="E1129" s="498"/>
      <c r="F1129" s="498"/>
      <c r="G1129" s="498"/>
      <c r="H1129" s="498"/>
      <c r="I1129" s="498"/>
    </row>
    <row r="1130" spans="1:9" x14ac:dyDescent="0.25">
      <c r="A1130" s="6"/>
      <c r="B1130" s="498"/>
      <c r="C1130" s="498"/>
      <c r="D1130" s="31"/>
      <c r="E1130" s="498"/>
      <c r="F1130" s="498"/>
      <c r="G1130" s="498"/>
      <c r="H1130" s="498"/>
      <c r="I1130" s="498"/>
    </row>
    <row r="1131" spans="1:9" x14ac:dyDescent="0.25">
      <c r="A1131" s="6"/>
      <c r="B1131" s="498"/>
      <c r="C1131" s="498"/>
      <c r="D1131" s="31"/>
      <c r="E1131" s="498"/>
      <c r="F1131" s="498"/>
      <c r="G1131" s="498"/>
      <c r="H1131" s="498"/>
      <c r="I1131" s="498"/>
    </row>
    <row r="1132" spans="1:9" x14ac:dyDescent="0.25">
      <c r="A1132" s="6"/>
      <c r="B1132" s="498"/>
      <c r="C1132" s="498"/>
      <c r="D1132" s="31"/>
      <c r="E1132" s="498"/>
    </row>
    <row r="1133" spans="1:9" x14ac:dyDescent="0.25">
      <c r="A1133" s="6"/>
      <c r="B1133" s="498"/>
      <c r="C1133" s="498"/>
      <c r="D1133" s="31"/>
    </row>
    <row r="1134" spans="1:9" x14ac:dyDescent="0.25">
      <c r="A1134" s="6"/>
      <c r="B1134" s="498"/>
      <c r="C1134" s="498"/>
      <c r="D1134" s="31"/>
    </row>
    <row r="1135" spans="1:9" x14ac:dyDescent="0.25">
      <c r="A1135" s="6"/>
      <c r="B1135" s="498"/>
      <c r="C1135" s="498"/>
      <c r="D1135" s="31"/>
    </row>
    <row r="1136" spans="1:9" x14ac:dyDescent="0.25">
      <c r="A1136" s="6"/>
      <c r="B1136" s="498"/>
      <c r="C1136" s="498"/>
      <c r="D1136" s="31"/>
    </row>
    <row r="1137" spans="1:4" x14ac:dyDescent="0.25">
      <c r="A1137" s="6"/>
      <c r="B1137" s="498"/>
      <c r="D1137" s="31"/>
    </row>
    <row r="1138" spans="1:4" x14ac:dyDescent="0.25">
      <c r="A1138" s="6"/>
      <c r="B1138" s="498"/>
      <c r="D1138" s="31"/>
    </row>
    <row r="1139" spans="1:4" x14ac:dyDescent="0.25">
      <c r="A1139" s="6"/>
      <c r="B1139" s="498"/>
      <c r="D1139" s="31"/>
    </row>
    <row r="1140" spans="1:4" x14ac:dyDescent="0.25">
      <c r="A1140" s="6"/>
      <c r="D1140" s="31"/>
    </row>
    <row r="1141" spans="1:4" x14ac:dyDescent="0.25">
      <c r="A1141" s="6"/>
      <c r="D1141" s="31"/>
    </row>
    <row r="1142" spans="1:4" x14ac:dyDescent="0.25">
      <c r="A1142" s="6"/>
      <c r="D1142" s="31"/>
    </row>
    <row r="1143" spans="1:4" x14ac:dyDescent="0.25">
      <c r="A1143" s="6"/>
      <c r="D1143" s="31"/>
    </row>
    <row r="1144" spans="1:4" x14ac:dyDescent="0.25">
      <c r="A1144" s="6"/>
      <c r="D1144" s="31"/>
    </row>
    <row r="1145" spans="1:4" x14ac:dyDescent="0.25">
      <c r="A1145" s="6"/>
      <c r="D1145" s="31"/>
    </row>
    <row r="1146" spans="1:4" x14ac:dyDescent="0.25">
      <c r="A1146" s="6"/>
      <c r="D1146" s="31"/>
    </row>
    <row r="1147" spans="1:4" x14ac:dyDescent="0.25">
      <c r="A1147" s="6"/>
      <c r="D1147" s="31"/>
    </row>
    <row r="1148" spans="1:4" x14ac:dyDescent="0.25">
      <c r="A1148" s="6"/>
      <c r="D1148" s="31"/>
    </row>
    <row r="1149" spans="1:4" x14ac:dyDescent="0.25">
      <c r="A1149" s="6"/>
      <c r="D1149" s="31"/>
    </row>
    <row r="1150" spans="1:4" x14ac:dyDescent="0.25">
      <c r="A1150" s="6"/>
      <c r="D1150" s="31"/>
    </row>
    <row r="1151" spans="1:4" x14ac:dyDescent="0.25">
      <c r="A1151" s="6"/>
      <c r="D1151" s="31"/>
    </row>
    <row r="1152" spans="1:4" x14ac:dyDescent="0.25">
      <c r="A1152" s="6"/>
      <c r="D1152" s="31"/>
    </row>
    <row r="1153" spans="1:4" x14ac:dyDescent="0.25">
      <c r="A1153" s="6"/>
      <c r="D1153" s="31"/>
    </row>
    <row r="1154" spans="1:4" x14ac:dyDescent="0.25">
      <c r="A1154" s="6"/>
      <c r="D1154" s="31"/>
    </row>
    <row r="1155" spans="1:4" x14ac:dyDescent="0.25">
      <c r="A1155" s="6"/>
      <c r="D1155" s="31"/>
    </row>
    <row r="1156" spans="1:4" x14ac:dyDescent="0.25">
      <c r="A1156" s="6"/>
      <c r="D1156" s="31"/>
    </row>
    <row r="1157" spans="1:4" x14ac:dyDescent="0.25">
      <c r="A1157" s="6"/>
      <c r="D1157" s="31"/>
    </row>
    <row r="1158" spans="1:4" x14ac:dyDescent="0.25">
      <c r="A1158" s="6"/>
      <c r="D1158" s="31"/>
    </row>
    <row r="1159" spans="1:4" x14ac:dyDescent="0.25">
      <c r="A1159" s="6"/>
      <c r="D1159" s="31"/>
    </row>
    <row r="1160" spans="1:4" x14ac:dyDescent="0.25">
      <c r="A1160" s="6"/>
      <c r="D1160" s="31"/>
    </row>
    <row r="1161" spans="1:4" x14ac:dyDescent="0.25">
      <c r="A1161" s="6"/>
      <c r="D1161" s="31"/>
    </row>
    <row r="1162" spans="1:4" x14ac:dyDescent="0.25">
      <c r="A1162" s="6"/>
      <c r="D1162" s="31"/>
    </row>
    <row r="1163" spans="1:4" x14ac:dyDescent="0.25">
      <c r="A1163" s="6"/>
      <c r="D1163" s="31"/>
    </row>
    <row r="1164" spans="1:4" x14ac:dyDescent="0.25">
      <c r="A1164" s="6"/>
      <c r="D1164" s="31"/>
    </row>
    <row r="1165" spans="1:4" x14ac:dyDescent="0.25">
      <c r="A1165" s="6"/>
      <c r="D1165" s="31"/>
    </row>
    <row r="1166" spans="1:4" x14ac:dyDescent="0.25">
      <c r="A1166" s="6"/>
      <c r="D1166" s="31"/>
    </row>
    <row r="1167" spans="1:4" x14ac:dyDescent="0.25">
      <c r="A1167" s="6"/>
      <c r="D1167" s="31"/>
    </row>
    <row r="1168" spans="1:4" x14ac:dyDescent="0.25">
      <c r="A1168" s="6"/>
      <c r="D1168" s="31"/>
    </row>
    <row r="1169" spans="1:4" x14ac:dyDescent="0.25">
      <c r="A1169" s="6"/>
      <c r="D1169" s="31"/>
    </row>
    <row r="1170" spans="1:4" x14ac:dyDescent="0.25">
      <c r="A1170" s="6"/>
      <c r="D1170" s="31"/>
    </row>
    <row r="1171" spans="1:4" x14ac:dyDescent="0.25">
      <c r="A1171" s="6"/>
      <c r="D1171" s="31"/>
    </row>
    <row r="1172" spans="1:4" x14ac:dyDescent="0.25">
      <c r="A1172" s="6"/>
      <c r="D1172" s="31"/>
    </row>
    <row r="1173" spans="1:4" x14ac:dyDescent="0.25">
      <c r="A1173" s="6"/>
      <c r="D1173" s="31"/>
    </row>
    <row r="1174" spans="1:4" x14ac:dyDescent="0.25">
      <c r="A1174" s="6"/>
      <c r="D1174" s="31"/>
    </row>
    <row r="1175" spans="1:4" x14ac:dyDescent="0.25">
      <c r="A1175" s="6"/>
      <c r="D1175" s="31"/>
    </row>
    <row r="1176" spans="1:4" x14ac:dyDescent="0.25">
      <c r="A1176" s="6"/>
      <c r="D1176" s="31"/>
    </row>
    <row r="1177" spans="1:4" x14ac:dyDescent="0.25">
      <c r="A1177" s="6"/>
      <c r="D1177" s="31"/>
    </row>
    <row r="1178" spans="1:4" x14ac:dyDescent="0.25">
      <c r="A1178" s="6"/>
      <c r="D1178" s="31"/>
    </row>
    <row r="1179" spans="1:4" x14ac:dyDescent="0.25">
      <c r="A1179" s="6"/>
      <c r="D1179" s="31"/>
    </row>
    <row r="1180" spans="1:4" x14ac:dyDescent="0.25">
      <c r="A1180" s="6"/>
      <c r="D1180" s="31"/>
    </row>
    <row r="1181" spans="1:4" x14ac:dyDescent="0.25">
      <c r="A1181" s="6"/>
      <c r="D1181" s="31"/>
    </row>
    <row r="1182" spans="1:4" x14ac:dyDescent="0.25">
      <c r="A1182" s="6"/>
      <c r="D1182" s="31"/>
    </row>
    <row r="1183" spans="1:4" x14ac:dyDescent="0.25">
      <c r="A1183" s="6"/>
      <c r="D1183" s="31"/>
    </row>
    <row r="1184" spans="1:4" x14ac:dyDescent="0.25">
      <c r="A1184" s="6"/>
      <c r="D1184" s="31"/>
    </row>
    <row r="1185" spans="1:4" x14ac:dyDescent="0.25">
      <c r="A1185" s="6"/>
      <c r="D1185" s="31"/>
    </row>
    <row r="1186" spans="1:4" x14ac:dyDescent="0.25">
      <c r="A1186" s="6"/>
      <c r="D1186" s="31"/>
    </row>
    <row r="1187" spans="1:4" x14ac:dyDescent="0.25">
      <c r="A1187" s="6"/>
      <c r="D1187" s="31"/>
    </row>
    <row r="1188" spans="1:4" x14ac:dyDescent="0.25">
      <c r="A1188" s="6"/>
      <c r="D1188" s="31"/>
    </row>
    <row r="1189" spans="1:4" x14ac:dyDescent="0.25">
      <c r="A1189" s="6"/>
      <c r="D1189" s="31"/>
    </row>
    <row r="1190" spans="1:4" x14ac:dyDescent="0.25">
      <c r="A1190" s="6"/>
      <c r="D1190" s="31"/>
    </row>
    <row r="1191" spans="1:4" x14ac:dyDescent="0.25">
      <c r="A1191" s="6"/>
      <c r="D1191" s="31"/>
    </row>
    <row r="1192" spans="1:4" x14ac:dyDescent="0.25">
      <c r="A1192" s="6"/>
      <c r="D1192" s="31"/>
    </row>
    <row r="1193" spans="1:4" x14ac:dyDescent="0.25">
      <c r="A1193" s="6"/>
      <c r="D1193" s="31"/>
    </row>
    <row r="1194" spans="1:4" x14ac:dyDescent="0.25">
      <c r="A1194" s="6"/>
      <c r="D1194" s="31"/>
    </row>
    <row r="1195" spans="1:4" x14ac:dyDescent="0.25">
      <c r="A1195" s="6"/>
      <c r="D1195" s="31"/>
    </row>
    <row r="1196" spans="1:4" x14ac:dyDescent="0.25">
      <c r="A1196" s="6"/>
      <c r="D1196" s="31"/>
    </row>
    <row r="1197" spans="1:4" x14ac:dyDescent="0.25">
      <c r="A1197" s="6"/>
      <c r="D1197" s="31"/>
    </row>
    <row r="1198" spans="1:4" x14ac:dyDescent="0.25">
      <c r="A1198" s="6"/>
      <c r="D1198" s="31"/>
    </row>
    <row r="1199" spans="1:4" x14ac:dyDescent="0.25">
      <c r="A1199" s="6"/>
      <c r="D1199" s="31"/>
    </row>
    <row r="1200" spans="1:4" x14ac:dyDescent="0.25">
      <c r="A1200" s="6"/>
      <c r="D1200" s="31"/>
    </row>
    <row r="1201" spans="1:4" x14ac:dyDescent="0.25">
      <c r="A1201" s="6"/>
      <c r="D1201" s="31"/>
    </row>
    <row r="1202" spans="1:4" x14ac:dyDescent="0.25">
      <c r="A1202" s="6"/>
      <c r="D1202" s="31"/>
    </row>
    <row r="1203" spans="1:4" x14ac:dyDescent="0.25">
      <c r="A1203" s="6"/>
      <c r="D1203" s="31"/>
    </row>
    <row r="1204" spans="1:4" x14ac:dyDescent="0.25">
      <c r="A1204" s="6"/>
      <c r="D1204" s="31"/>
    </row>
    <row r="1205" spans="1:4" x14ac:dyDescent="0.25">
      <c r="A1205" s="6"/>
      <c r="D1205" s="31"/>
    </row>
    <row r="1206" spans="1:4" x14ac:dyDescent="0.25">
      <c r="A1206" s="6"/>
      <c r="D1206" s="31"/>
    </row>
    <row r="1207" spans="1:4" x14ac:dyDescent="0.25">
      <c r="A1207" s="6"/>
      <c r="D1207" s="31"/>
    </row>
    <row r="1208" spans="1:4" x14ac:dyDescent="0.25">
      <c r="A1208" s="6"/>
      <c r="D1208" s="31"/>
    </row>
    <row r="1209" spans="1:4" x14ac:dyDescent="0.25">
      <c r="A1209" s="6"/>
      <c r="D1209" s="31"/>
    </row>
    <row r="1210" spans="1:4" x14ac:dyDescent="0.25">
      <c r="A1210" s="6"/>
      <c r="D1210" s="31"/>
    </row>
    <row r="1211" spans="1:4" x14ac:dyDescent="0.25">
      <c r="A1211" s="6"/>
      <c r="D1211" s="31"/>
    </row>
    <row r="1212" spans="1:4" x14ac:dyDescent="0.25">
      <c r="A1212" s="6"/>
      <c r="D1212" s="31"/>
    </row>
    <row r="1213" spans="1:4" x14ac:dyDescent="0.25">
      <c r="A1213" s="6"/>
      <c r="D1213" s="31"/>
    </row>
    <row r="1214" spans="1:4" x14ac:dyDescent="0.25">
      <c r="A1214" s="6"/>
      <c r="D1214" s="31"/>
    </row>
    <row r="1215" spans="1:4" x14ac:dyDescent="0.25">
      <c r="A1215" s="6"/>
      <c r="D1215" s="31"/>
    </row>
    <row r="1216" spans="1:4" x14ac:dyDescent="0.25">
      <c r="A1216" s="6"/>
      <c r="D1216" s="31"/>
    </row>
    <row r="1217" spans="1:4" x14ac:dyDescent="0.25">
      <c r="A1217" s="6"/>
      <c r="D1217" s="31"/>
    </row>
    <row r="1218" spans="1:4" x14ac:dyDescent="0.25">
      <c r="A1218" s="6"/>
      <c r="D1218" s="31"/>
    </row>
    <row r="1219" spans="1:4" x14ac:dyDescent="0.25">
      <c r="A1219" s="6"/>
      <c r="D1219" s="31"/>
    </row>
    <row r="1220" spans="1:4" x14ac:dyDescent="0.25">
      <c r="A1220" s="6"/>
      <c r="D1220" s="31"/>
    </row>
    <row r="1221" spans="1:4" x14ac:dyDescent="0.25">
      <c r="A1221" s="6"/>
      <c r="D1221" s="31"/>
    </row>
    <row r="1222" spans="1:4" x14ac:dyDescent="0.25">
      <c r="A1222" s="6"/>
      <c r="D1222" s="31"/>
    </row>
    <row r="1223" spans="1:4" x14ac:dyDescent="0.25">
      <c r="A1223" s="6"/>
      <c r="D1223" s="31"/>
    </row>
    <row r="1224" spans="1:4" x14ac:dyDescent="0.25">
      <c r="A1224" s="6"/>
      <c r="D1224" s="31"/>
    </row>
    <row r="1225" spans="1:4" x14ac:dyDescent="0.25">
      <c r="A1225" s="6"/>
      <c r="D1225" s="31"/>
    </row>
    <row r="1226" spans="1:4" x14ac:dyDescent="0.25">
      <c r="A1226" s="6"/>
      <c r="D1226" s="31"/>
    </row>
    <row r="1227" spans="1:4" x14ac:dyDescent="0.25">
      <c r="A1227" s="6"/>
      <c r="D1227" s="31"/>
    </row>
    <row r="1228" spans="1:4" x14ac:dyDescent="0.25">
      <c r="A1228" s="6"/>
      <c r="D1228" s="31"/>
    </row>
    <row r="1229" spans="1:4" x14ac:dyDescent="0.25">
      <c r="A1229" s="6"/>
      <c r="D1229" s="31"/>
    </row>
    <row r="1230" spans="1:4" x14ac:dyDescent="0.25">
      <c r="A1230" s="6"/>
      <c r="D1230" s="31"/>
    </row>
    <row r="1231" spans="1:4" x14ac:dyDescent="0.25">
      <c r="A1231" s="6"/>
      <c r="D1231" s="31"/>
    </row>
    <row r="1232" spans="1:4" x14ac:dyDescent="0.25">
      <c r="A1232" s="6"/>
      <c r="D1232" s="31"/>
    </row>
    <row r="1233" spans="1:4" x14ac:dyDescent="0.25">
      <c r="A1233" s="6"/>
      <c r="D1233" s="31"/>
    </row>
    <row r="1234" spans="1:4" x14ac:dyDescent="0.25">
      <c r="A1234" s="6"/>
      <c r="D1234" s="31"/>
    </row>
    <row r="1235" spans="1:4" x14ac:dyDescent="0.25">
      <c r="A1235" s="6"/>
      <c r="D1235" s="31"/>
    </row>
    <row r="1236" spans="1:4" x14ac:dyDescent="0.25">
      <c r="A1236" s="6"/>
      <c r="D1236" s="31"/>
    </row>
    <row r="1237" spans="1:4" x14ac:dyDescent="0.25">
      <c r="A1237" s="6"/>
      <c r="D1237" s="31"/>
    </row>
    <row r="1238" spans="1:4" x14ac:dyDescent="0.25">
      <c r="A1238" s="6"/>
      <c r="D1238" s="31"/>
    </row>
    <row r="1239" spans="1:4" x14ac:dyDescent="0.25">
      <c r="A1239" s="6"/>
      <c r="D1239" s="31"/>
    </row>
    <row r="1240" spans="1:4" x14ac:dyDescent="0.25">
      <c r="A1240" s="6"/>
      <c r="D1240" s="31"/>
    </row>
    <row r="1241" spans="1:4" x14ac:dyDescent="0.25">
      <c r="A1241" s="6"/>
      <c r="D1241" s="31"/>
    </row>
    <row r="1242" spans="1:4" x14ac:dyDescent="0.25">
      <c r="A1242" s="6"/>
      <c r="D1242" s="31"/>
    </row>
    <row r="1243" spans="1:4" x14ac:dyDescent="0.25">
      <c r="A1243" s="6"/>
      <c r="D1243" s="31"/>
    </row>
    <row r="1244" spans="1:4" x14ac:dyDescent="0.25">
      <c r="A1244" s="6"/>
      <c r="D1244" s="31"/>
    </row>
    <row r="1245" spans="1:4" x14ac:dyDescent="0.25">
      <c r="A1245" s="6"/>
      <c r="D1245" s="31"/>
    </row>
    <row r="1246" spans="1:4" x14ac:dyDescent="0.25">
      <c r="A1246" s="6"/>
      <c r="D1246" s="31"/>
    </row>
    <row r="1247" spans="1:4" x14ac:dyDescent="0.25">
      <c r="A1247" s="6"/>
      <c r="D1247" s="31"/>
    </row>
    <row r="1248" spans="1:4" x14ac:dyDescent="0.25">
      <c r="A1248" s="6"/>
      <c r="D1248" s="31"/>
    </row>
    <row r="1249" spans="1:4" x14ac:dyDescent="0.25">
      <c r="A1249" s="6"/>
      <c r="D1249" s="31"/>
    </row>
    <row r="1250" spans="1:4" x14ac:dyDescent="0.25">
      <c r="A1250" s="6"/>
      <c r="D1250" s="31"/>
    </row>
    <row r="1251" spans="1:4" x14ac:dyDescent="0.25">
      <c r="A1251" s="6"/>
      <c r="D1251" s="31"/>
    </row>
    <row r="1252" spans="1:4" x14ac:dyDescent="0.25">
      <c r="A1252" s="6"/>
      <c r="D1252" s="31"/>
    </row>
    <row r="1253" spans="1:4" x14ac:dyDescent="0.25">
      <c r="A1253" s="6"/>
      <c r="D1253" s="31"/>
    </row>
    <row r="1254" spans="1:4" x14ac:dyDescent="0.25">
      <c r="A1254" s="6"/>
      <c r="D1254" s="31"/>
    </row>
    <row r="1255" spans="1:4" x14ac:dyDescent="0.25">
      <c r="A1255" s="6"/>
      <c r="D1255" s="31"/>
    </row>
    <row r="1256" spans="1:4" x14ac:dyDescent="0.25">
      <c r="A1256" s="6"/>
      <c r="D1256" s="31"/>
    </row>
    <row r="1257" spans="1:4" x14ac:dyDescent="0.25">
      <c r="A1257" s="6"/>
      <c r="D1257" s="31"/>
    </row>
    <row r="1258" spans="1:4" x14ac:dyDescent="0.25">
      <c r="A1258" s="6"/>
      <c r="D1258" s="31"/>
    </row>
    <row r="1259" spans="1:4" x14ac:dyDescent="0.25">
      <c r="A1259" s="6"/>
      <c r="D1259" s="31"/>
    </row>
    <row r="1260" spans="1:4" x14ac:dyDescent="0.25">
      <c r="A1260" s="6"/>
      <c r="D1260" s="31"/>
    </row>
    <row r="1261" spans="1:4" x14ac:dyDescent="0.25">
      <c r="A1261" s="6"/>
      <c r="D1261" s="31"/>
    </row>
    <row r="1262" spans="1:4" x14ac:dyDescent="0.25">
      <c r="A1262" s="6"/>
      <c r="D1262" s="31"/>
    </row>
    <row r="1263" spans="1:4" x14ac:dyDescent="0.25">
      <c r="A1263" s="6"/>
      <c r="D1263" s="31"/>
    </row>
    <row r="1264" spans="1:4" x14ac:dyDescent="0.25">
      <c r="A1264" s="6"/>
      <c r="D1264" s="31"/>
    </row>
    <row r="1265" spans="1:4" x14ac:dyDescent="0.25">
      <c r="A1265" s="6"/>
      <c r="D1265" s="31"/>
    </row>
    <row r="1266" spans="1:4" x14ac:dyDescent="0.25">
      <c r="A1266" s="6"/>
      <c r="D1266" s="31"/>
    </row>
    <row r="1267" spans="1:4" x14ac:dyDescent="0.25">
      <c r="A1267" s="6"/>
      <c r="D1267" s="31"/>
    </row>
    <row r="1268" spans="1:4" x14ac:dyDescent="0.25">
      <c r="A1268" s="6"/>
      <c r="D1268" s="31"/>
    </row>
    <row r="1269" spans="1:4" x14ac:dyDescent="0.25">
      <c r="A1269" s="6"/>
      <c r="D1269" s="31"/>
    </row>
    <row r="1270" spans="1:4" x14ac:dyDescent="0.25">
      <c r="A1270" s="6"/>
      <c r="D1270" s="31"/>
    </row>
    <row r="1271" spans="1:4" x14ac:dyDescent="0.25">
      <c r="A1271" s="6"/>
      <c r="D1271" s="31"/>
    </row>
    <row r="1272" spans="1:4" x14ac:dyDescent="0.25">
      <c r="A1272" s="6"/>
      <c r="D1272" s="31"/>
    </row>
    <row r="1273" spans="1:4" x14ac:dyDescent="0.25">
      <c r="A1273" s="6"/>
      <c r="D1273" s="31"/>
    </row>
    <row r="1274" spans="1:4" x14ac:dyDescent="0.25">
      <c r="A1274" s="6"/>
      <c r="D1274" s="31"/>
    </row>
    <row r="1275" spans="1:4" x14ac:dyDescent="0.25">
      <c r="A1275" s="6"/>
      <c r="D1275" s="31"/>
    </row>
    <row r="1276" spans="1:4" x14ac:dyDescent="0.25">
      <c r="A1276" s="6"/>
      <c r="D1276" s="31"/>
    </row>
    <row r="1277" spans="1:4" x14ac:dyDescent="0.25">
      <c r="A1277" s="6"/>
      <c r="D1277" s="31"/>
    </row>
    <row r="1278" spans="1:4" x14ac:dyDescent="0.25">
      <c r="A1278" s="6"/>
      <c r="D1278" s="31"/>
    </row>
    <row r="1279" spans="1:4" x14ac:dyDescent="0.25">
      <c r="A1279" s="6"/>
      <c r="D1279" s="31"/>
    </row>
    <row r="1280" spans="1:4" x14ac:dyDescent="0.25">
      <c r="A1280" s="6"/>
      <c r="D1280" s="31"/>
    </row>
    <row r="1281" spans="1:4" x14ac:dyDescent="0.25">
      <c r="A1281" s="6"/>
      <c r="D1281" s="31"/>
    </row>
    <row r="1282" spans="1:4" x14ac:dyDescent="0.25">
      <c r="A1282" s="6"/>
      <c r="D1282" s="31"/>
    </row>
    <row r="1283" spans="1:4" x14ac:dyDescent="0.25">
      <c r="A1283" s="6"/>
      <c r="D1283" s="31"/>
    </row>
    <row r="1284" spans="1:4" x14ac:dyDescent="0.25">
      <c r="A1284" s="6"/>
      <c r="D1284" s="31"/>
    </row>
    <row r="1285" spans="1:4" x14ac:dyDescent="0.25">
      <c r="A1285" s="6"/>
      <c r="D1285" s="31"/>
    </row>
    <row r="1286" spans="1:4" x14ac:dyDescent="0.25">
      <c r="A1286" s="6"/>
      <c r="D1286" s="31"/>
    </row>
    <row r="1287" spans="1:4" x14ac:dyDescent="0.25">
      <c r="A1287" s="6"/>
      <c r="D1287" s="31"/>
    </row>
    <row r="1288" spans="1:4" x14ac:dyDescent="0.25">
      <c r="A1288" s="6"/>
      <c r="D1288" s="31"/>
    </row>
    <row r="1289" spans="1:4" x14ac:dyDescent="0.25">
      <c r="A1289" s="6"/>
      <c r="D1289" s="31"/>
    </row>
    <row r="1290" spans="1:4" x14ac:dyDescent="0.25">
      <c r="A1290" s="6"/>
      <c r="D1290" s="31"/>
    </row>
    <row r="1291" spans="1:4" x14ac:dyDescent="0.25">
      <c r="A1291" s="6"/>
      <c r="D1291" s="31"/>
    </row>
    <row r="1292" spans="1:4" x14ac:dyDescent="0.25">
      <c r="A1292" s="6"/>
      <c r="D1292" s="31"/>
    </row>
    <row r="1293" spans="1:4" x14ac:dyDescent="0.25">
      <c r="A1293" s="6"/>
      <c r="D1293" s="31"/>
    </row>
    <row r="1294" spans="1:4" x14ac:dyDescent="0.25">
      <c r="A1294" s="6"/>
      <c r="D1294" s="31"/>
    </row>
    <row r="1295" spans="1:4" x14ac:dyDescent="0.25">
      <c r="A1295" s="6"/>
      <c r="D1295" s="31"/>
    </row>
    <row r="1296" spans="1:4" x14ac:dyDescent="0.25">
      <c r="A1296" s="6"/>
      <c r="D1296" s="31"/>
    </row>
    <row r="1297" spans="1:4" x14ac:dyDescent="0.25">
      <c r="A1297" s="6"/>
      <c r="D1297" s="31"/>
    </row>
    <row r="1298" spans="1:4" x14ac:dyDescent="0.25">
      <c r="A1298" s="6"/>
      <c r="D1298" s="31"/>
    </row>
    <row r="1299" spans="1:4" x14ac:dyDescent="0.25">
      <c r="A1299" s="6"/>
      <c r="D1299" s="31"/>
    </row>
    <row r="1300" spans="1:4" x14ac:dyDescent="0.25">
      <c r="A1300" s="6"/>
      <c r="D1300" s="31"/>
    </row>
    <row r="1301" spans="1:4" x14ac:dyDescent="0.25">
      <c r="A1301" s="6"/>
      <c r="D1301" s="31"/>
    </row>
    <row r="1302" spans="1:4" x14ac:dyDescent="0.25">
      <c r="A1302" s="6"/>
      <c r="D1302" s="31"/>
    </row>
    <row r="1303" spans="1:4" x14ac:dyDescent="0.25">
      <c r="A1303" s="6"/>
      <c r="D1303" s="31"/>
    </row>
    <row r="1304" spans="1:4" x14ac:dyDescent="0.25">
      <c r="A1304" s="6"/>
      <c r="D1304" s="31"/>
    </row>
    <row r="1305" spans="1:4" x14ac:dyDescent="0.25">
      <c r="A1305" s="6"/>
      <c r="D1305" s="31"/>
    </row>
    <row r="1306" spans="1:4" x14ac:dyDescent="0.25">
      <c r="A1306" s="6"/>
      <c r="D1306" s="31"/>
    </row>
    <row r="1307" spans="1:4" x14ac:dyDescent="0.25">
      <c r="A1307" s="6"/>
      <c r="D1307" s="31"/>
    </row>
    <row r="1308" spans="1:4" x14ac:dyDescent="0.25">
      <c r="A1308" s="6"/>
      <c r="D1308" s="31"/>
    </row>
    <row r="1309" spans="1:4" x14ac:dyDescent="0.25">
      <c r="A1309" s="6"/>
      <c r="D1309" s="31"/>
    </row>
    <row r="1310" spans="1:4" x14ac:dyDescent="0.25">
      <c r="A1310" s="6"/>
      <c r="D1310" s="31"/>
    </row>
    <row r="1311" spans="1:4" x14ac:dyDescent="0.25">
      <c r="A1311" s="6"/>
      <c r="D1311" s="31"/>
    </row>
    <row r="1312" spans="1:4" x14ac:dyDescent="0.25">
      <c r="A1312" s="6"/>
      <c r="D1312" s="31"/>
    </row>
    <row r="1313" spans="1:4" x14ac:dyDescent="0.25">
      <c r="A1313" s="6"/>
      <c r="D1313" s="31"/>
    </row>
    <row r="1314" spans="1:4" x14ac:dyDescent="0.25">
      <c r="A1314" s="6"/>
      <c r="D1314" s="31"/>
    </row>
    <row r="1315" spans="1:4" x14ac:dyDescent="0.25">
      <c r="A1315" s="6"/>
      <c r="D1315" s="31"/>
    </row>
    <row r="1316" spans="1:4" x14ac:dyDescent="0.25">
      <c r="A1316" s="6"/>
      <c r="D1316" s="31"/>
    </row>
    <row r="1317" spans="1:4" x14ac:dyDescent="0.25">
      <c r="A1317" s="6"/>
      <c r="D1317" s="31"/>
    </row>
    <row r="1318" spans="1:4" x14ac:dyDescent="0.25">
      <c r="A1318" s="6"/>
      <c r="D1318" s="31"/>
    </row>
    <row r="1319" spans="1:4" x14ac:dyDescent="0.25">
      <c r="A1319" s="6"/>
      <c r="D1319" s="31"/>
    </row>
    <row r="1320" spans="1:4" x14ac:dyDescent="0.25">
      <c r="A1320" s="6"/>
      <c r="D1320" s="31"/>
    </row>
    <row r="1321" spans="1:4" x14ac:dyDescent="0.25">
      <c r="A1321" s="6"/>
      <c r="D1321" s="31"/>
    </row>
    <row r="1322" spans="1:4" x14ac:dyDescent="0.25">
      <c r="A1322" s="6"/>
      <c r="D1322" s="31"/>
    </row>
    <row r="1323" spans="1:4" x14ac:dyDescent="0.25">
      <c r="A1323" s="6"/>
      <c r="D1323" s="31"/>
    </row>
    <row r="1324" spans="1:4" x14ac:dyDescent="0.25">
      <c r="A1324" s="6"/>
      <c r="D1324" s="31"/>
    </row>
    <row r="1325" spans="1:4" x14ac:dyDescent="0.25">
      <c r="A1325" s="6"/>
      <c r="D1325" s="31"/>
    </row>
    <row r="1326" spans="1:4" x14ac:dyDescent="0.25">
      <c r="A1326" s="6"/>
      <c r="D1326" s="31"/>
    </row>
    <row r="1327" spans="1:4" x14ac:dyDescent="0.25">
      <c r="A1327" s="6"/>
      <c r="D1327" s="31"/>
    </row>
    <row r="1328" spans="1:4" x14ac:dyDescent="0.25">
      <c r="A1328" s="6"/>
      <c r="D1328" s="31"/>
    </row>
    <row r="1329" spans="1:4" x14ac:dyDescent="0.25">
      <c r="A1329" s="6"/>
      <c r="D1329" s="31"/>
    </row>
    <row r="1330" spans="1:4" x14ac:dyDescent="0.25">
      <c r="A1330" s="6"/>
      <c r="D1330" s="31"/>
    </row>
    <row r="1331" spans="1:4" x14ac:dyDescent="0.25">
      <c r="A1331" s="6"/>
      <c r="D1331" s="31"/>
    </row>
    <row r="1332" spans="1:4" x14ac:dyDescent="0.25">
      <c r="A1332" s="6"/>
      <c r="D1332" s="31"/>
    </row>
    <row r="1333" spans="1:4" x14ac:dyDescent="0.25">
      <c r="A1333" s="6"/>
      <c r="D1333" s="31"/>
    </row>
    <row r="1334" spans="1:4" x14ac:dyDescent="0.25">
      <c r="A1334" s="6"/>
      <c r="D1334" s="31"/>
    </row>
    <row r="1335" spans="1:4" x14ac:dyDescent="0.25">
      <c r="A1335" s="6"/>
      <c r="D1335" s="31"/>
    </row>
    <row r="1336" spans="1:4" x14ac:dyDescent="0.25">
      <c r="A1336" s="6"/>
      <c r="D1336" s="31"/>
    </row>
    <row r="1337" spans="1:4" x14ac:dyDescent="0.25">
      <c r="A1337" s="6"/>
      <c r="D1337" s="31"/>
    </row>
    <row r="1338" spans="1:4" x14ac:dyDescent="0.25">
      <c r="A1338" s="6"/>
      <c r="D1338" s="31"/>
    </row>
    <row r="1339" spans="1:4" x14ac:dyDescent="0.25">
      <c r="A1339" s="6"/>
      <c r="D1339" s="31"/>
    </row>
    <row r="1340" spans="1:4" x14ac:dyDescent="0.25">
      <c r="A1340" s="6"/>
      <c r="D1340" s="31"/>
    </row>
    <row r="1341" spans="1:4" x14ac:dyDescent="0.25">
      <c r="A1341" s="6"/>
      <c r="D1341" s="31"/>
    </row>
    <row r="1342" spans="1:4" x14ac:dyDescent="0.25">
      <c r="A1342" s="6"/>
      <c r="D1342" s="31"/>
    </row>
    <row r="1343" spans="1:4" x14ac:dyDescent="0.25">
      <c r="A1343" s="6"/>
      <c r="D1343" s="31"/>
    </row>
    <row r="1344" spans="1:4" x14ac:dyDescent="0.25">
      <c r="A1344" s="6"/>
      <c r="D1344" s="31"/>
    </row>
    <row r="1345" spans="1:4" x14ac:dyDescent="0.25">
      <c r="A1345" s="6"/>
      <c r="D1345" s="31"/>
    </row>
    <row r="1346" spans="1:4" x14ac:dyDescent="0.25">
      <c r="A1346" s="6"/>
      <c r="D1346" s="31"/>
    </row>
    <row r="1347" spans="1:4" x14ac:dyDescent="0.25">
      <c r="A1347" s="6"/>
      <c r="D1347" s="31"/>
    </row>
    <row r="1348" spans="1:4" x14ac:dyDescent="0.25">
      <c r="A1348" s="6"/>
      <c r="D1348" s="31"/>
    </row>
    <row r="1349" spans="1:4" x14ac:dyDescent="0.25">
      <c r="A1349" s="6"/>
      <c r="D1349" s="31"/>
    </row>
    <row r="1350" spans="1:4" x14ac:dyDescent="0.25">
      <c r="A1350" s="6"/>
      <c r="D1350" s="31"/>
    </row>
    <row r="1351" spans="1:4" x14ac:dyDescent="0.25">
      <c r="A1351" s="6"/>
      <c r="D1351" s="31"/>
    </row>
    <row r="1352" spans="1:4" x14ac:dyDescent="0.25">
      <c r="A1352" s="6"/>
      <c r="D1352" s="31"/>
    </row>
    <row r="1353" spans="1:4" x14ac:dyDescent="0.25">
      <c r="A1353" s="6"/>
      <c r="D1353" s="31"/>
    </row>
    <row r="1354" spans="1:4" x14ac:dyDescent="0.25">
      <c r="A1354" s="6"/>
      <c r="D1354" s="31"/>
    </row>
    <row r="1355" spans="1:4" x14ac:dyDescent="0.25">
      <c r="A1355" s="6"/>
      <c r="D1355" s="31"/>
    </row>
    <row r="1356" spans="1:4" x14ac:dyDescent="0.25">
      <c r="A1356" s="6"/>
      <c r="D1356" s="31"/>
    </row>
    <row r="1357" spans="1:4" x14ac:dyDescent="0.25">
      <c r="A1357" s="6"/>
      <c r="D1357" s="31"/>
    </row>
    <row r="1358" spans="1:4" x14ac:dyDescent="0.25">
      <c r="A1358" s="6"/>
      <c r="D1358" s="31"/>
    </row>
    <row r="1359" spans="1:4" x14ac:dyDescent="0.25">
      <c r="A1359" s="6"/>
      <c r="D1359" s="31"/>
    </row>
    <row r="1360" spans="1:4" x14ac:dyDescent="0.25">
      <c r="A1360" s="6"/>
      <c r="D1360" s="31"/>
    </row>
    <row r="1361" spans="1:4" x14ac:dyDescent="0.25">
      <c r="A1361" s="6"/>
      <c r="D1361" s="31"/>
    </row>
    <row r="1362" spans="1:4" x14ac:dyDescent="0.25">
      <c r="A1362" s="6"/>
      <c r="D1362" s="31"/>
    </row>
    <row r="1363" spans="1:4" x14ac:dyDescent="0.25">
      <c r="A1363" s="6"/>
      <c r="D1363" s="31"/>
    </row>
    <row r="1364" spans="1:4" x14ac:dyDescent="0.25">
      <c r="A1364" s="6"/>
      <c r="D1364" s="31"/>
    </row>
    <row r="1365" spans="1:4" x14ac:dyDescent="0.25">
      <c r="A1365" s="6"/>
      <c r="D1365" s="31"/>
    </row>
    <row r="1366" spans="1:4" x14ac:dyDescent="0.25">
      <c r="A1366" s="6"/>
      <c r="D1366" s="31"/>
    </row>
    <row r="1367" spans="1:4" x14ac:dyDescent="0.25">
      <c r="A1367" s="6"/>
      <c r="D1367" s="31"/>
    </row>
    <row r="1368" spans="1:4" x14ac:dyDescent="0.25">
      <c r="A1368" s="6"/>
      <c r="D1368" s="31"/>
    </row>
    <row r="1369" spans="1:4" x14ac:dyDescent="0.25">
      <c r="A1369" s="6"/>
      <c r="D1369" s="31"/>
    </row>
    <row r="1370" spans="1:4" x14ac:dyDescent="0.25">
      <c r="A1370" s="6"/>
      <c r="D1370" s="31"/>
    </row>
    <row r="1371" spans="1:4" x14ac:dyDescent="0.25">
      <c r="A1371" s="6"/>
      <c r="D1371" s="31"/>
    </row>
    <row r="1372" spans="1:4" x14ac:dyDescent="0.25">
      <c r="A1372" s="6"/>
      <c r="D1372" s="31"/>
    </row>
    <row r="1373" spans="1:4" x14ac:dyDescent="0.25">
      <c r="A1373" s="6"/>
      <c r="D1373" s="31"/>
    </row>
    <row r="1374" spans="1:4" x14ac:dyDescent="0.25">
      <c r="A1374" s="6"/>
      <c r="D1374" s="31"/>
    </row>
    <row r="1375" spans="1:4" x14ac:dyDescent="0.25">
      <c r="A1375" s="6"/>
      <c r="D1375" s="31"/>
    </row>
    <row r="1376" spans="1:4" x14ac:dyDescent="0.25">
      <c r="A1376" s="6"/>
      <c r="D1376" s="31"/>
    </row>
    <row r="1377" spans="1:4" x14ac:dyDescent="0.25">
      <c r="A1377" s="6"/>
      <c r="D1377" s="31"/>
    </row>
    <row r="1378" spans="1:4" x14ac:dyDescent="0.25">
      <c r="A1378" s="6"/>
      <c r="D1378" s="31"/>
    </row>
    <row r="1379" spans="1:4" x14ac:dyDescent="0.25">
      <c r="A1379" s="6"/>
      <c r="D1379" s="31"/>
    </row>
    <row r="1380" spans="1:4" x14ac:dyDescent="0.25">
      <c r="A1380" s="6"/>
      <c r="D1380" s="31"/>
    </row>
    <row r="1381" spans="1:4" x14ac:dyDescent="0.25">
      <c r="A1381" s="6"/>
      <c r="D1381" s="31"/>
    </row>
    <row r="1382" spans="1:4" x14ac:dyDescent="0.25">
      <c r="A1382" s="6"/>
      <c r="D1382" s="31"/>
    </row>
    <row r="1383" spans="1:4" x14ac:dyDescent="0.25">
      <c r="A1383" s="6"/>
      <c r="D1383" s="31"/>
    </row>
    <row r="1384" spans="1:4" x14ac:dyDescent="0.25">
      <c r="A1384" s="6"/>
      <c r="D1384" s="31"/>
    </row>
    <row r="1385" spans="1:4" x14ac:dyDescent="0.25">
      <c r="A1385" s="6"/>
      <c r="D1385" s="31"/>
    </row>
    <row r="1386" spans="1:4" x14ac:dyDescent="0.25">
      <c r="A1386" s="6"/>
      <c r="D1386" s="31"/>
    </row>
    <row r="1387" spans="1:4" x14ac:dyDescent="0.25">
      <c r="A1387" s="6"/>
      <c r="D1387" s="31"/>
    </row>
    <row r="1388" spans="1:4" x14ac:dyDescent="0.25">
      <c r="A1388" s="6"/>
      <c r="D1388" s="31"/>
    </row>
    <row r="1389" spans="1:4" x14ac:dyDescent="0.25">
      <c r="A1389" s="6"/>
      <c r="D1389" s="31"/>
    </row>
    <row r="1390" spans="1:4" x14ac:dyDescent="0.25">
      <c r="A1390" s="6"/>
      <c r="D1390" s="31"/>
    </row>
    <row r="1391" spans="1:4" x14ac:dyDescent="0.25">
      <c r="A1391" s="6"/>
      <c r="D1391" s="31"/>
    </row>
    <row r="1392" spans="1:4" x14ac:dyDescent="0.25">
      <c r="A1392" s="6"/>
      <c r="D1392" s="31"/>
    </row>
    <row r="1393" spans="1:4" x14ac:dyDescent="0.25">
      <c r="A1393" s="6"/>
      <c r="D1393" s="31"/>
    </row>
    <row r="1394" spans="1:4" x14ac:dyDescent="0.25">
      <c r="A1394" s="6"/>
      <c r="D1394" s="31"/>
    </row>
    <row r="1395" spans="1:4" x14ac:dyDescent="0.25">
      <c r="A1395" s="6"/>
      <c r="D1395" s="31"/>
    </row>
    <row r="1396" spans="1:4" x14ac:dyDescent="0.25">
      <c r="A1396" s="6"/>
      <c r="D1396" s="31"/>
    </row>
    <row r="1397" spans="1:4" x14ac:dyDescent="0.25">
      <c r="A1397" s="6"/>
      <c r="D1397" s="31"/>
    </row>
    <row r="1398" spans="1:4" x14ac:dyDescent="0.25">
      <c r="A1398" s="6"/>
      <c r="D1398" s="31"/>
    </row>
    <row r="1399" spans="1:4" x14ac:dyDescent="0.25">
      <c r="A1399" s="6"/>
      <c r="D1399" s="31"/>
    </row>
    <row r="1400" spans="1:4" x14ac:dyDescent="0.25">
      <c r="A1400" s="6"/>
      <c r="D1400" s="31"/>
    </row>
    <row r="1401" spans="1:4" x14ac:dyDescent="0.25">
      <c r="A1401" s="6"/>
      <c r="D1401" s="31"/>
    </row>
    <row r="1402" spans="1:4" x14ac:dyDescent="0.25">
      <c r="A1402" s="6"/>
      <c r="D1402" s="31"/>
    </row>
    <row r="1403" spans="1:4" x14ac:dyDescent="0.25">
      <c r="A1403" s="6"/>
      <c r="D1403" s="31"/>
    </row>
    <row r="1404" spans="1:4" x14ac:dyDescent="0.25">
      <c r="A1404" s="6"/>
      <c r="D1404" s="31"/>
    </row>
    <row r="1405" spans="1:4" x14ac:dyDescent="0.25">
      <c r="A1405" s="6"/>
      <c r="D1405" s="31"/>
    </row>
    <row r="1406" spans="1:4" x14ac:dyDescent="0.25">
      <c r="A1406" s="6"/>
      <c r="D1406" s="31"/>
    </row>
    <row r="1407" spans="1:4" x14ac:dyDescent="0.25">
      <c r="A1407" s="6"/>
      <c r="D1407" s="31"/>
    </row>
    <row r="1408" spans="1:4" x14ac:dyDescent="0.25">
      <c r="A1408" s="6"/>
      <c r="D1408" s="31"/>
    </row>
    <row r="1409" spans="1:4" x14ac:dyDescent="0.25">
      <c r="A1409" s="6"/>
      <c r="D1409" s="31"/>
    </row>
    <row r="1410" spans="1:4" x14ac:dyDescent="0.25">
      <c r="A1410" s="6"/>
      <c r="D1410" s="31"/>
    </row>
    <row r="1411" spans="1:4" x14ac:dyDescent="0.25">
      <c r="A1411" s="6"/>
      <c r="D1411" s="31"/>
    </row>
    <row r="1412" spans="1:4" x14ac:dyDescent="0.25">
      <c r="A1412" s="6"/>
      <c r="D1412" s="31"/>
    </row>
    <row r="1413" spans="1:4" x14ac:dyDescent="0.25">
      <c r="A1413" s="6"/>
      <c r="D1413" s="31"/>
    </row>
    <row r="1414" spans="1:4" x14ac:dyDescent="0.25">
      <c r="A1414" s="6"/>
      <c r="D1414" s="31"/>
    </row>
    <row r="1415" spans="1:4" x14ac:dyDescent="0.25">
      <c r="A1415" s="6"/>
      <c r="D1415" s="31"/>
    </row>
    <row r="1416" spans="1:4" x14ac:dyDescent="0.25">
      <c r="A1416" s="6"/>
      <c r="D1416" s="31"/>
    </row>
    <row r="1417" spans="1:4" x14ac:dyDescent="0.25">
      <c r="A1417" s="6"/>
      <c r="D1417" s="31"/>
    </row>
    <row r="1418" spans="1:4" x14ac:dyDescent="0.25">
      <c r="A1418" s="6"/>
      <c r="D1418" s="31"/>
    </row>
    <row r="1419" spans="1:4" x14ac:dyDescent="0.25">
      <c r="A1419" s="6"/>
      <c r="D1419" s="31"/>
    </row>
    <row r="1420" spans="1:4" x14ac:dyDescent="0.25">
      <c r="A1420" s="6"/>
      <c r="D1420" s="31"/>
    </row>
    <row r="1421" spans="1:4" x14ac:dyDescent="0.25">
      <c r="A1421" s="6"/>
      <c r="D1421" s="31"/>
    </row>
    <row r="1422" spans="1:4" x14ac:dyDescent="0.25">
      <c r="A1422" s="6"/>
      <c r="D1422" s="31"/>
    </row>
    <row r="1423" spans="1:4" x14ac:dyDescent="0.25">
      <c r="A1423" s="6"/>
      <c r="D1423" s="31"/>
    </row>
    <row r="1424" spans="1:4" x14ac:dyDescent="0.25">
      <c r="A1424" s="6"/>
      <c r="D1424" s="31"/>
    </row>
    <row r="1425" spans="1:4" x14ac:dyDescent="0.25">
      <c r="A1425" s="6"/>
      <c r="D1425" s="31"/>
    </row>
    <row r="1426" spans="1:4" x14ac:dyDescent="0.25">
      <c r="A1426" s="6"/>
      <c r="D1426" s="31"/>
    </row>
    <row r="1427" spans="1:4" x14ac:dyDescent="0.25">
      <c r="A1427" s="6"/>
      <c r="D1427" s="31"/>
    </row>
    <row r="1428" spans="1:4" x14ac:dyDescent="0.25">
      <c r="A1428" s="6"/>
      <c r="D1428" s="31"/>
    </row>
    <row r="1429" spans="1:4" x14ac:dyDescent="0.25">
      <c r="A1429" s="6"/>
      <c r="D1429" s="31"/>
    </row>
    <row r="1430" spans="1:4" x14ac:dyDescent="0.25">
      <c r="A1430" s="6"/>
      <c r="D1430" s="31"/>
    </row>
    <row r="1431" spans="1:4" x14ac:dyDescent="0.25">
      <c r="A1431" s="6"/>
      <c r="D1431" s="31"/>
    </row>
    <row r="1432" spans="1:4" x14ac:dyDescent="0.25">
      <c r="A1432" s="6"/>
      <c r="D1432" s="31"/>
    </row>
    <row r="1433" spans="1:4" x14ac:dyDescent="0.25">
      <c r="A1433" s="6"/>
      <c r="D1433" s="31"/>
    </row>
    <row r="1434" spans="1:4" x14ac:dyDescent="0.25">
      <c r="A1434" s="6"/>
      <c r="D1434" s="31"/>
    </row>
    <row r="1435" spans="1:4" x14ac:dyDescent="0.25">
      <c r="A1435" s="6"/>
      <c r="D1435" s="31"/>
    </row>
    <row r="1436" spans="1:4" x14ac:dyDescent="0.25">
      <c r="A1436" s="6"/>
      <c r="D1436" s="31"/>
    </row>
    <row r="1437" spans="1:4" x14ac:dyDescent="0.25">
      <c r="A1437" s="6"/>
      <c r="D1437" s="31"/>
    </row>
    <row r="1438" spans="1:4" x14ac:dyDescent="0.25">
      <c r="A1438" s="6"/>
      <c r="D1438" s="31"/>
    </row>
    <row r="1439" spans="1:4" x14ac:dyDescent="0.25">
      <c r="A1439" s="6"/>
      <c r="D1439" s="31"/>
    </row>
    <row r="1440" spans="1:4" x14ac:dyDescent="0.25">
      <c r="A1440" s="6"/>
      <c r="D1440" s="31"/>
    </row>
    <row r="1441" spans="1:4" x14ac:dyDescent="0.25">
      <c r="A1441" s="6"/>
      <c r="D1441" s="31"/>
    </row>
    <row r="1442" spans="1:4" x14ac:dyDescent="0.25">
      <c r="A1442" s="6"/>
      <c r="D1442" s="31"/>
    </row>
    <row r="1443" spans="1:4" x14ac:dyDescent="0.25">
      <c r="A1443" s="6"/>
      <c r="D1443" s="31"/>
    </row>
    <row r="1444" spans="1:4" x14ac:dyDescent="0.25">
      <c r="A1444" s="6"/>
      <c r="D1444" s="31"/>
    </row>
    <row r="1445" spans="1:4" x14ac:dyDescent="0.25">
      <c r="A1445" s="6"/>
      <c r="D1445" s="31"/>
    </row>
    <row r="1446" spans="1:4" x14ac:dyDescent="0.25">
      <c r="A1446" s="6"/>
      <c r="D1446" s="31"/>
    </row>
    <row r="1447" spans="1:4" x14ac:dyDescent="0.25">
      <c r="A1447" s="6"/>
      <c r="D1447" s="31"/>
    </row>
    <row r="1448" spans="1:4" x14ac:dyDescent="0.25">
      <c r="A1448" s="6"/>
      <c r="D1448" s="31"/>
    </row>
    <row r="1449" spans="1:4" x14ac:dyDescent="0.25">
      <c r="A1449" s="6"/>
      <c r="D1449" s="31"/>
    </row>
    <row r="1450" spans="1:4" x14ac:dyDescent="0.25">
      <c r="A1450" s="6"/>
      <c r="D1450" s="31"/>
    </row>
    <row r="1451" spans="1:4" x14ac:dyDescent="0.25">
      <c r="A1451" s="6"/>
      <c r="D1451" s="31"/>
    </row>
    <row r="1452" spans="1:4" x14ac:dyDescent="0.25">
      <c r="A1452" s="6"/>
      <c r="D1452" s="31"/>
    </row>
    <row r="1453" spans="1:4" x14ac:dyDescent="0.25">
      <c r="A1453" s="6"/>
      <c r="D1453" s="31"/>
    </row>
    <row r="1454" spans="1:4" x14ac:dyDescent="0.25">
      <c r="A1454" s="6"/>
      <c r="D1454" s="31"/>
    </row>
    <row r="1455" spans="1:4" x14ac:dyDescent="0.25">
      <c r="A1455" s="6"/>
      <c r="D1455" s="31"/>
    </row>
    <row r="1456" spans="1:4" x14ac:dyDescent="0.25">
      <c r="A1456" s="6"/>
      <c r="D1456" s="559"/>
    </row>
    <row r="1457" spans="1:4" x14ac:dyDescent="0.25">
      <c r="A1457" s="6"/>
      <c r="D1457" s="559"/>
    </row>
    <row r="1458" spans="1:4" x14ac:dyDescent="0.25">
      <c r="A1458" s="6"/>
      <c r="D1458" s="559"/>
    </row>
    <row r="1459" spans="1:4" x14ac:dyDescent="0.25">
      <c r="A1459" s="6"/>
      <c r="D1459" s="559"/>
    </row>
    <row r="1460" spans="1:4" x14ac:dyDescent="0.25">
      <c r="A1460" s="6"/>
      <c r="D1460" s="559"/>
    </row>
    <row r="1461" spans="1:4" x14ac:dyDescent="0.25">
      <c r="A1461" s="6"/>
      <c r="D1461" s="559"/>
    </row>
    <row r="1462" spans="1:4" x14ac:dyDescent="0.25">
      <c r="A1462" s="6"/>
      <c r="D1462" s="559"/>
    </row>
    <row r="1463" spans="1:4" x14ac:dyDescent="0.25">
      <c r="A1463" s="6"/>
      <c r="D1463" s="559"/>
    </row>
    <row r="1464" spans="1:4" x14ac:dyDescent="0.25">
      <c r="A1464" s="6"/>
      <c r="D1464" s="559"/>
    </row>
    <row r="1465" spans="1:4" x14ac:dyDescent="0.25">
      <c r="A1465" s="6"/>
      <c r="D1465" s="559"/>
    </row>
    <row r="1466" spans="1:4" x14ac:dyDescent="0.25">
      <c r="A1466" s="6"/>
      <c r="D1466" s="559"/>
    </row>
    <row r="1467" spans="1:4" x14ac:dyDescent="0.25">
      <c r="A1467" s="6"/>
      <c r="D1467" s="559"/>
    </row>
    <row r="1468" spans="1:4" x14ac:dyDescent="0.25">
      <c r="A1468" s="6"/>
      <c r="D1468" s="559"/>
    </row>
    <row r="1469" spans="1:4" x14ac:dyDescent="0.25">
      <c r="A1469" s="6"/>
      <c r="D1469" s="559"/>
    </row>
    <row r="1470" spans="1:4" x14ac:dyDescent="0.25">
      <c r="A1470" s="6"/>
      <c r="D1470" s="559"/>
    </row>
    <row r="1471" spans="1:4" x14ac:dyDescent="0.25">
      <c r="A1471" s="6"/>
      <c r="D1471" s="559"/>
    </row>
    <row r="1472" spans="1:4" x14ac:dyDescent="0.25">
      <c r="A1472" s="6"/>
      <c r="D1472" s="559"/>
    </row>
    <row r="1473" spans="1:4" x14ac:dyDescent="0.25">
      <c r="A1473" s="6"/>
      <c r="D1473" s="559"/>
    </row>
    <row r="1474" spans="1:4" x14ac:dyDescent="0.25">
      <c r="A1474" s="6"/>
      <c r="D1474" s="559"/>
    </row>
    <row r="1475" spans="1:4" x14ac:dyDescent="0.25">
      <c r="A1475" s="6"/>
      <c r="D1475" s="559"/>
    </row>
    <row r="1476" spans="1:4" x14ac:dyDescent="0.25">
      <c r="A1476" s="6"/>
      <c r="D1476" s="559"/>
    </row>
    <row r="1477" spans="1:4" x14ac:dyDescent="0.25">
      <c r="A1477" s="6"/>
      <c r="D1477" s="559"/>
    </row>
    <row r="1478" spans="1:4" x14ac:dyDescent="0.25">
      <c r="A1478" s="6"/>
      <c r="D1478" s="559"/>
    </row>
    <row r="1479" spans="1:4" x14ac:dyDescent="0.25">
      <c r="A1479" s="6"/>
      <c r="D1479" s="559"/>
    </row>
    <row r="1480" spans="1:4" x14ac:dyDescent="0.25">
      <c r="A1480" s="6"/>
      <c r="D1480" s="559"/>
    </row>
    <row r="1481" spans="1:4" x14ac:dyDescent="0.25">
      <c r="A1481" s="6"/>
      <c r="D1481" s="559"/>
    </row>
    <row r="1482" spans="1:4" x14ac:dyDescent="0.25">
      <c r="A1482" s="6"/>
      <c r="D1482" s="559"/>
    </row>
    <row r="1483" spans="1:4" x14ac:dyDescent="0.25">
      <c r="A1483" s="6"/>
      <c r="D1483" s="559"/>
    </row>
    <row r="1484" spans="1:4" x14ac:dyDescent="0.25">
      <c r="A1484" s="6"/>
      <c r="D1484" s="559"/>
    </row>
    <row r="1485" spans="1:4" x14ac:dyDescent="0.25">
      <c r="A1485" s="6"/>
      <c r="D1485" s="559"/>
    </row>
    <row r="1486" spans="1:4" x14ac:dyDescent="0.25">
      <c r="A1486" s="6"/>
      <c r="D1486" s="559"/>
    </row>
    <row r="1487" spans="1:4" x14ac:dyDescent="0.25">
      <c r="A1487" s="6"/>
      <c r="D1487" s="559"/>
    </row>
    <row r="1488" spans="1:4" x14ac:dyDescent="0.25">
      <c r="A1488" s="6"/>
      <c r="D1488" s="559"/>
    </row>
    <row r="1489" spans="1:4" x14ac:dyDescent="0.25">
      <c r="A1489" s="6"/>
      <c r="D1489" s="559"/>
    </row>
    <row r="1490" spans="1:4" x14ac:dyDescent="0.25">
      <c r="A1490" s="6"/>
      <c r="D1490" s="559"/>
    </row>
    <row r="1491" spans="1:4" x14ac:dyDescent="0.25">
      <c r="A1491" s="6"/>
      <c r="D1491" s="559"/>
    </row>
    <row r="1492" spans="1:4" x14ac:dyDescent="0.25">
      <c r="A1492" s="6"/>
      <c r="D1492" s="559"/>
    </row>
    <row r="1493" spans="1:4" x14ac:dyDescent="0.25">
      <c r="A1493" s="6"/>
      <c r="D1493" s="559"/>
    </row>
    <row r="1494" spans="1:4" x14ac:dyDescent="0.25">
      <c r="A1494" s="6"/>
      <c r="D1494" s="559"/>
    </row>
    <row r="1495" spans="1:4" x14ac:dyDescent="0.25">
      <c r="A1495" s="6"/>
      <c r="D1495" s="559"/>
    </row>
    <row r="1496" spans="1:4" x14ac:dyDescent="0.25">
      <c r="A1496" s="6"/>
      <c r="D1496" s="559"/>
    </row>
    <row r="1497" spans="1:4" x14ac:dyDescent="0.25">
      <c r="A1497" s="6"/>
      <c r="D1497" s="559"/>
    </row>
    <row r="1498" spans="1:4" x14ac:dyDescent="0.25">
      <c r="A1498" s="6"/>
      <c r="D1498" s="559"/>
    </row>
    <row r="1499" spans="1:4" x14ac:dyDescent="0.25">
      <c r="A1499" s="6"/>
      <c r="D1499" s="559"/>
    </row>
    <row r="1500" spans="1:4" x14ac:dyDescent="0.25">
      <c r="A1500" s="6"/>
      <c r="D1500" s="559"/>
    </row>
    <row r="1501" spans="1:4" x14ac:dyDescent="0.25">
      <c r="A1501" s="6"/>
      <c r="D1501" s="559"/>
    </row>
    <row r="1502" spans="1:4" x14ac:dyDescent="0.25">
      <c r="A1502" s="6"/>
      <c r="D1502" s="559"/>
    </row>
    <row r="1503" spans="1:4" x14ac:dyDescent="0.25">
      <c r="A1503" s="6"/>
      <c r="D1503" s="559"/>
    </row>
    <row r="1504" spans="1:4" x14ac:dyDescent="0.25">
      <c r="A1504" s="6"/>
      <c r="D1504" s="559"/>
    </row>
    <row r="1505" spans="1:4" x14ac:dyDescent="0.25">
      <c r="A1505" s="6"/>
      <c r="D1505" s="559"/>
    </row>
    <row r="1506" spans="1:4" x14ac:dyDescent="0.25">
      <c r="A1506" s="6"/>
      <c r="D1506" s="559"/>
    </row>
    <row r="1507" spans="1:4" x14ac:dyDescent="0.25">
      <c r="A1507" s="6"/>
      <c r="D1507" s="559"/>
    </row>
    <row r="1508" spans="1:4" x14ac:dyDescent="0.25">
      <c r="A1508" s="6"/>
      <c r="D1508" s="559"/>
    </row>
    <row r="1509" spans="1:4" x14ac:dyDescent="0.25">
      <c r="A1509" s="6"/>
      <c r="D1509" s="559"/>
    </row>
    <row r="1510" spans="1:4" x14ac:dyDescent="0.25">
      <c r="A1510" s="6"/>
      <c r="D1510" s="559"/>
    </row>
    <row r="1511" spans="1:4" x14ac:dyDescent="0.25">
      <c r="A1511" s="6"/>
      <c r="D1511" s="559"/>
    </row>
    <row r="1512" spans="1:4" x14ac:dyDescent="0.25">
      <c r="A1512" s="6"/>
      <c r="D1512" s="559"/>
    </row>
    <row r="1513" spans="1:4" x14ac:dyDescent="0.25">
      <c r="A1513" s="6"/>
      <c r="D1513" s="559"/>
    </row>
    <row r="1514" spans="1:4" x14ac:dyDescent="0.25">
      <c r="A1514" s="6"/>
      <c r="D1514" s="559"/>
    </row>
    <row r="1515" spans="1:4" x14ac:dyDescent="0.25">
      <c r="A1515" s="6"/>
      <c r="D1515" s="559"/>
    </row>
    <row r="1516" spans="1:4" x14ac:dyDescent="0.25">
      <c r="A1516" s="6"/>
      <c r="D1516" s="559"/>
    </row>
    <row r="1517" spans="1:4" x14ac:dyDescent="0.25">
      <c r="A1517" s="6"/>
      <c r="D1517" s="559"/>
    </row>
    <row r="1518" spans="1:4" x14ac:dyDescent="0.25">
      <c r="A1518" s="6"/>
      <c r="D1518" s="559"/>
    </row>
    <row r="1519" spans="1:4" x14ac:dyDescent="0.25">
      <c r="A1519" s="6"/>
      <c r="D1519" s="559"/>
    </row>
    <row r="1520" spans="1:4" x14ac:dyDescent="0.25">
      <c r="A1520" s="6"/>
      <c r="D1520" s="559"/>
    </row>
    <row r="1521" spans="1:4" x14ac:dyDescent="0.25">
      <c r="A1521" s="6"/>
      <c r="D1521" s="559"/>
    </row>
    <row r="1522" spans="1:4" x14ac:dyDescent="0.25">
      <c r="A1522" s="6"/>
      <c r="D1522" s="559"/>
    </row>
    <row r="1523" spans="1:4" x14ac:dyDescent="0.25">
      <c r="A1523" s="6"/>
      <c r="D1523" s="559"/>
    </row>
    <row r="1524" spans="1:4" x14ac:dyDescent="0.25">
      <c r="A1524" s="6"/>
      <c r="D1524" s="559"/>
    </row>
    <row r="1525" spans="1:4" x14ac:dyDescent="0.25">
      <c r="A1525" s="6"/>
      <c r="D1525" s="559"/>
    </row>
    <row r="1526" spans="1:4" x14ac:dyDescent="0.25">
      <c r="A1526" s="6"/>
      <c r="D1526" s="559"/>
    </row>
    <row r="1527" spans="1:4" x14ac:dyDescent="0.25">
      <c r="A1527" s="6"/>
      <c r="D1527" s="559"/>
    </row>
    <row r="1528" spans="1:4" x14ac:dyDescent="0.25">
      <c r="A1528" s="6"/>
      <c r="D1528" s="559"/>
    </row>
    <row r="1529" spans="1:4" x14ac:dyDescent="0.25">
      <c r="A1529" s="6"/>
      <c r="D1529" s="559"/>
    </row>
    <row r="1530" spans="1:4" x14ac:dyDescent="0.25">
      <c r="A1530" s="6"/>
      <c r="D1530" s="559"/>
    </row>
    <row r="1531" spans="1:4" x14ac:dyDescent="0.25">
      <c r="A1531" s="6"/>
      <c r="D1531" s="559"/>
    </row>
    <row r="1532" spans="1:4" x14ac:dyDescent="0.25">
      <c r="A1532" s="6"/>
      <c r="D1532" s="559"/>
    </row>
    <row r="1533" spans="1:4" x14ac:dyDescent="0.25">
      <c r="A1533" s="6"/>
      <c r="D1533" s="559"/>
    </row>
    <row r="1534" spans="1:4" x14ac:dyDescent="0.25">
      <c r="A1534" s="6"/>
      <c r="D1534" s="559"/>
    </row>
    <row r="1535" spans="1:4" x14ac:dyDescent="0.25">
      <c r="A1535" s="6"/>
      <c r="D1535" s="559"/>
    </row>
    <row r="1536" spans="1:4" x14ac:dyDescent="0.25">
      <c r="A1536" s="6"/>
      <c r="D1536" s="559"/>
    </row>
    <row r="1537" spans="1:4" x14ac:dyDescent="0.25">
      <c r="A1537" s="6"/>
      <c r="D1537" s="559"/>
    </row>
    <row r="1538" spans="1:4" x14ac:dyDescent="0.25">
      <c r="A1538" s="6"/>
      <c r="D1538" s="559"/>
    </row>
    <row r="1539" spans="1:4" x14ac:dyDescent="0.25">
      <c r="A1539" s="6"/>
      <c r="D1539" s="559"/>
    </row>
    <row r="1540" spans="1:4" x14ac:dyDescent="0.25">
      <c r="A1540" s="6"/>
      <c r="D1540" s="559"/>
    </row>
    <row r="1541" spans="1:4" x14ac:dyDescent="0.25">
      <c r="A1541" s="6"/>
      <c r="D1541" s="559"/>
    </row>
    <row r="1542" spans="1:4" x14ac:dyDescent="0.25">
      <c r="A1542" s="6"/>
      <c r="D1542" s="559"/>
    </row>
    <row r="1543" spans="1:4" x14ac:dyDescent="0.25">
      <c r="A1543" s="6"/>
      <c r="D1543" s="559"/>
    </row>
    <row r="1544" spans="1:4" x14ac:dyDescent="0.25">
      <c r="A1544" s="6"/>
      <c r="D1544" s="559"/>
    </row>
    <row r="1545" spans="1:4" x14ac:dyDescent="0.25">
      <c r="A1545" s="6"/>
      <c r="D1545" s="559"/>
    </row>
    <row r="1546" spans="1:4" x14ac:dyDescent="0.25">
      <c r="A1546" s="6"/>
      <c r="D1546" s="559"/>
    </row>
    <row r="1547" spans="1:4" x14ac:dyDescent="0.25">
      <c r="A1547" s="6"/>
      <c r="D1547" s="559"/>
    </row>
    <row r="1548" spans="1:4" x14ac:dyDescent="0.25">
      <c r="A1548" s="6"/>
      <c r="D1548" s="559"/>
    </row>
    <row r="1549" spans="1:4" x14ac:dyDescent="0.25">
      <c r="A1549" s="6"/>
      <c r="D1549" s="559"/>
    </row>
    <row r="1550" spans="1:4" x14ac:dyDescent="0.25">
      <c r="A1550" s="6"/>
      <c r="D1550" s="559"/>
    </row>
    <row r="1551" spans="1:4" x14ac:dyDescent="0.25">
      <c r="A1551" s="6"/>
      <c r="D1551" s="559"/>
    </row>
    <row r="1552" spans="1:4" x14ac:dyDescent="0.25">
      <c r="A1552" s="6"/>
      <c r="D1552" s="559"/>
    </row>
    <row r="1553" spans="1:4" x14ac:dyDescent="0.25">
      <c r="A1553" s="6"/>
      <c r="D1553" s="559"/>
    </row>
    <row r="1554" spans="1:4" x14ac:dyDescent="0.25">
      <c r="A1554" s="6"/>
      <c r="D1554" s="559"/>
    </row>
    <row r="1555" spans="1:4" x14ac:dyDescent="0.25">
      <c r="A1555" s="6"/>
      <c r="D1555" s="559"/>
    </row>
    <row r="1556" spans="1:4" x14ac:dyDescent="0.25">
      <c r="A1556" s="6"/>
      <c r="D1556" s="559"/>
    </row>
    <row r="1557" spans="1:4" x14ac:dyDescent="0.25">
      <c r="A1557" s="6"/>
      <c r="D1557" s="559"/>
    </row>
    <row r="1558" spans="1:4" x14ac:dyDescent="0.25">
      <c r="A1558" s="6"/>
      <c r="D1558" s="559"/>
    </row>
    <row r="1559" spans="1:4" x14ac:dyDescent="0.25">
      <c r="A1559" s="6"/>
      <c r="D1559" s="559"/>
    </row>
    <row r="1560" spans="1:4" x14ac:dyDescent="0.25">
      <c r="A1560" s="6"/>
      <c r="D1560" s="559"/>
    </row>
    <row r="1561" spans="1:4" x14ac:dyDescent="0.25">
      <c r="A1561" s="6"/>
      <c r="D1561" s="559"/>
    </row>
    <row r="1562" spans="1:4" x14ac:dyDescent="0.25">
      <c r="A1562" s="6"/>
      <c r="D1562" s="559"/>
    </row>
    <row r="1563" spans="1:4" x14ac:dyDescent="0.25">
      <c r="A1563" s="6"/>
      <c r="D1563" s="559"/>
    </row>
    <row r="1564" spans="1:4" x14ac:dyDescent="0.25">
      <c r="A1564" s="6"/>
      <c r="D1564" s="559"/>
    </row>
    <row r="1565" spans="1:4" x14ac:dyDescent="0.25">
      <c r="A1565" s="6"/>
      <c r="D1565" s="559"/>
    </row>
    <row r="1566" spans="1:4" x14ac:dyDescent="0.25">
      <c r="A1566" s="6"/>
      <c r="D1566" s="559"/>
    </row>
    <row r="1567" spans="1:4" x14ac:dyDescent="0.25">
      <c r="A1567" s="6"/>
      <c r="D1567" s="559"/>
    </row>
    <row r="1568" spans="1:4" x14ac:dyDescent="0.25">
      <c r="A1568" s="6"/>
      <c r="D1568" s="559"/>
    </row>
    <row r="1569" spans="1:4" x14ac:dyDescent="0.25">
      <c r="A1569" s="6"/>
      <c r="D1569" s="559"/>
    </row>
    <row r="1570" spans="1:4" x14ac:dyDescent="0.25">
      <c r="A1570" s="6"/>
      <c r="D1570" s="559"/>
    </row>
    <row r="1571" spans="1:4" x14ac:dyDescent="0.25">
      <c r="A1571" s="6"/>
      <c r="D1571" s="559"/>
    </row>
    <row r="1572" spans="1:4" x14ac:dyDescent="0.25">
      <c r="A1572" s="6"/>
      <c r="D1572" s="559"/>
    </row>
    <row r="1573" spans="1:4" x14ac:dyDescent="0.25">
      <c r="A1573" s="6"/>
      <c r="D1573" s="559"/>
    </row>
    <row r="1574" spans="1:4" x14ac:dyDescent="0.25">
      <c r="A1574" s="6"/>
      <c r="D1574" s="559"/>
    </row>
    <row r="1575" spans="1:4" x14ac:dyDescent="0.25">
      <c r="A1575" s="6"/>
      <c r="D1575" s="559"/>
    </row>
    <row r="1576" spans="1:4" x14ac:dyDescent="0.25">
      <c r="A1576" s="6"/>
      <c r="D1576" s="559"/>
    </row>
    <row r="1577" spans="1:4" x14ac:dyDescent="0.25">
      <c r="A1577" s="6"/>
      <c r="D1577" s="559"/>
    </row>
    <row r="1578" spans="1:4" x14ac:dyDescent="0.25">
      <c r="A1578" s="6"/>
      <c r="D1578" s="559"/>
    </row>
    <row r="1579" spans="1:4" x14ac:dyDescent="0.25">
      <c r="A1579" s="6"/>
      <c r="D1579" s="559"/>
    </row>
    <row r="1580" spans="1:4" x14ac:dyDescent="0.25">
      <c r="A1580" s="6"/>
      <c r="D1580" s="559"/>
    </row>
    <row r="1581" spans="1:4" x14ac:dyDescent="0.25">
      <c r="A1581" s="6"/>
      <c r="D1581" s="559"/>
    </row>
    <row r="1582" spans="1:4" x14ac:dyDescent="0.25">
      <c r="A1582" s="6"/>
      <c r="D1582" s="559"/>
    </row>
    <row r="1583" spans="1:4" x14ac:dyDescent="0.25">
      <c r="A1583" s="6"/>
      <c r="D1583" s="559"/>
    </row>
    <row r="1584" spans="1:4" x14ac:dyDescent="0.25">
      <c r="A1584" s="6"/>
      <c r="D1584" s="559"/>
    </row>
    <row r="1585" spans="1:4" x14ac:dyDescent="0.25">
      <c r="A1585" s="6"/>
      <c r="D1585" s="559"/>
    </row>
    <row r="1586" spans="1:4" x14ac:dyDescent="0.25">
      <c r="A1586" s="6"/>
      <c r="D1586" s="559"/>
    </row>
    <row r="1587" spans="1:4" x14ac:dyDescent="0.25">
      <c r="A1587" s="6"/>
      <c r="D1587" s="559"/>
    </row>
    <row r="1588" spans="1:4" x14ac:dyDescent="0.25">
      <c r="A1588" s="6"/>
      <c r="D1588" s="559"/>
    </row>
    <row r="1589" spans="1:4" x14ac:dyDescent="0.25">
      <c r="A1589" s="6"/>
      <c r="D1589" s="559"/>
    </row>
    <row r="1590" spans="1:4" x14ac:dyDescent="0.25">
      <c r="A1590" s="6"/>
      <c r="D1590" s="559"/>
    </row>
    <row r="1591" spans="1:4" x14ac:dyDescent="0.25">
      <c r="A1591" s="6"/>
      <c r="D1591" s="559"/>
    </row>
    <row r="1592" spans="1:4" x14ac:dyDescent="0.25">
      <c r="A1592" s="6"/>
      <c r="D1592" s="559"/>
    </row>
    <row r="1593" spans="1:4" x14ac:dyDescent="0.25">
      <c r="A1593" s="6"/>
      <c r="D1593" s="559"/>
    </row>
    <row r="1594" spans="1:4" x14ac:dyDescent="0.25">
      <c r="A1594" s="6"/>
      <c r="D1594" s="559"/>
    </row>
    <row r="1595" spans="1:4" x14ac:dyDescent="0.25">
      <c r="A1595" s="6"/>
      <c r="D1595" s="559"/>
    </row>
    <row r="1596" spans="1:4" x14ac:dyDescent="0.25">
      <c r="A1596" s="6"/>
      <c r="D1596" s="559"/>
    </row>
    <row r="1597" spans="1:4" x14ac:dyDescent="0.25">
      <c r="A1597" s="6"/>
      <c r="D1597" s="559"/>
    </row>
    <row r="1598" spans="1:4" x14ac:dyDescent="0.25">
      <c r="A1598" s="6"/>
      <c r="D1598" s="559"/>
    </row>
    <row r="1599" spans="1:4" x14ac:dyDescent="0.25">
      <c r="A1599" s="6"/>
      <c r="D1599" s="559"/>
    </row>
    <row r="1600" spans="1:4" x14ac:dyDescent="0.25">
      <c r="A1600" s="6"/>
      <c r="D1600" s="559"/>
    </row>
    <row r="1601" spans="1:4" x14ac:dyDescent="0.25">
      <c r="A1601" s="6"/>
      <c r="D1601" s="559"/>
    </row>
    <row r="1602" spans="1:4" x14ac:dyDescent="0.25">
      <c r="A1602" s="6"/>
      <c r="D1602" s="559"/>
    </row>
    <row r="1603" spans="1:4" x14ac:dyDescent="0.25">
      <c r="A1603" s="6"/>
      <c r="D1603" s="559"/>
    </row>
    <row r="1604" spans="1:4" x14ac:dyDescent="0.25">
      <c r="A1604" s="6"/>
      <c r="D1604" s="559"/>
    </row>
    <row r="1605" spans="1:4" x14ac:dyDescent="0.25">
      <c r="A1605" s="6"/>
      <c r="D1605" s="559"/>
    </row>
    <row r="1606" spans="1:4" x14ac:dyDescent="0.25">
      <c r="A1606" s="6"/>
      <c r="D1606" s="559"/>
    </row>
    <row r="1607" spans="1:4" x14ac:dyDescent="0.25">
      <c r="A1607" s="6"/>
      <c r="D1607" s="559"/>
    </row>
    <row r="1608" spans="1:4" x14ac:dyDescent="0.25">
      <c r="A1608" s="6"/>
      <c r="D1608" s="559"/>
    </row>
    <row r="1609" spans="1:4" x14ac:dyDescent="0.25">
      <c r="A1609" s="6"/>
      <c r="D1609" s="559"/>
    </row>
    <row r="1610" spans="1:4" x14ac:dyDescent="0.25">
      <c r="A1610" s="6"/>
      <c r="D1610" s="559"/>
    </row>
    <row r="1611" spans="1:4" x14ac:dyDescent="0.25">
      <c r="A1611" s="6"/>
      <c r="D1611" s="559"/>
    </row>
    <row r="1612" spans="1:4" x14ac:dyDescent="0.25">
      <c r="A1612" s="6"/>
      <c r="D1612" s="559"/>
    </row>
    <row r="1613" spans="1:4" x14ac:dyDescent="0.25">
      <c r="A1613" s="6"/>
      <c r="D1613" s="559"/>
    </row>
    <row r="1614" spans="1:4" x14ac:dyDescent="0.25">
      <c r="A1614" s="6"/>
      <c r="D1614" s="559"/>
    </row>
    <row r="1615" spans="1:4" x14ac:dyDescent="0.25">
      <c r="A1615" s="6"/>
      <c r="D1615" s="559"/>
    </row>
    <row r="1616" spans="1:4" x14ac:dyDescent="0.25">
      <c r="A1616" s="6"/>
      <c r="D1616" s="559"/>
    </row>
    <row r="1617" spans="1:4" x14ac:dyDescent="0.25">
      <c r="A1617" s="6"/>
      <c r="D1617" s="559"/>
    </row>
    <row r="1618" spans="1:4" x14ac:dyDescent="0.25">
      <c r="A1618" s="6"/>
      <c r="D1618" s="559"/>
    </row>
    <row r="1619" spans="1:4" x14ac:dyDescent="0.25">
      <c r="A1619" s="6"/>
      <c r="D1619" s="559"/>
    </row>
    <row r="1620" spans="1:4" x14ac:dyDescent="0.25">
      <c r="A1620" s="6"/>
      <c r="D1620" s="559"/>
    </row>
    <row r="1621" spans="1:4" x14ac:dyDescent="0.25">
      <c r="A1621" s="6"/>
      <c r="D1621" s="559"/>
    </row>
    <row r="1622" spans="1:4" x14ac:dyDescent="0.25">
      <c r="A1622" s="6"/>
      <c r="D1622" s="559"/>
    </row>
    <row r="1623" spans="1:4" x14ac:dyDescent="0.25">
      <c r="A1623" s="6"/>
      <c r="D1623" s="559"/>
    </row>
    <row r="1624" spans="1:4" x14ac:dyDescent="0.25">
      <c r="A1624" s="6"/>
      <c r="D1624" s="559"/>
    </row>
    <row r="1625" spans="1:4" x14ac:dyDescent="0.25">
      <c r="A1625" s="6"/>
      <c r="D1625" s="559"/>
    </row>
    <row r="1626" spans="1:4" x14ac:dyDescent="0.25">
      <c r="A1626" s="6"/>
      <c r="D1626" s="559"/>
    </row>
    <row r="1627" spans="1:4" x14ac:dyDescent="0.25">
      <c r="A1627" s="6"/>
      <c r="D1627" s="559"/>
    </row>
    <row r="1628" spans="1:4" x14ac:dyDescent="0.25">
      <c r="A1628" s="6"/>
      <c r="D1628" s="559"/>
    </row>
    <row r="1629" spans="1:4" x14ac:dyDescent="0.25">
      <c r="A1629" s="6"/>
      <c r="D1629" s="559"/>
    </row>
    <row r="1630" spans="1:4" x14ac:dyDescent="0.25">
      <c r="A1630" s="6"/>
      <c r="D1630" s="559"/>
    </row>
    <row r="1631" spans="1:4" x14ac:dyDescent="0.25">
      <c r="A1631" s="6"/>
      <c r="D1631" s="559"/>
    </row>
    <row r="1632" spans="1:4" x14ac:dyDescent="0.25">
      <c r="A1632" s="6"/>
      <c r="D1632" s="559"/>
    </row>
    <row r="1633" spans="1:4" x14ac:dyDescent="0.25">
      <c r="A1633" s="6"/>
      <c r="D1633" s="559"/>
    </row>
    <row r="1634" spans="1:4" x14ac:dyDescent="0.25">
      <c r="A1634" s="6"/>
      <c r="D1634" s="559"/>
    </row>
    <row r="1635" spans="1:4" x14ac:dyDescent="0.25">
      <c r="A1635" s="6"/>
      <c r="D1635" s="559"/>
    </row>
    <row r="1636" spans="1:4" x14ac:dyDescent="0.25">
      <c r="A1636" s="6"/>
      <c r="D1636" s="559"/>
    </row>
    <row r="1637" spans="1:4" x14ac:dyDescent="0.25">
      <c r="A1637" s="6"/>
      <c r="D1637" s="559"/>
    </row>
    <row r="1638" spans="1:4" x14ac:dyDescent="0.25">
      <c r="A1638" s="6"/>
      <c r="D1638" s="559"/>
    </row>
    <row r="1639" spans="1:4" x14ac:dyDescent="0.25">
      <c r="A1639" s="6"/>
      <c r="D1639" s="559"/>
    </row>
    <row r="1640" spans="1:4" x14ac:dyDescent="0.25">
      <c r="A1640" s="6"/>
      <c r="D1640" s="559"/>
    </row>
    <row r="1641" spans="1:4" x14ac:dyDescent="0.25">
      <c r="A1641" s="6"/>
      <c r="D1641" s="559"/>
    </row>
    <row r="1642" spans="1:4" x14ac:dyDescent="0.25">
      <c r="A1642" s="6"/>
      <c r="D1642" s="559"/>
    </row>
    <row r="1643" spans="1:4" x14ac:dyDescent="0.25">
      <c r="A1643" s="6"/>
      <c r="D1643" s="559"/>
    </row>
    <row r="1644" spans="1:4" x14ac:dyDescent="0.25">
      <c r="A1644" s="6"/>
      <c r="D1644" s="559"/>
    </row>
    <row r="1645" spans="1:4" x14ac:dyDescent="0.25">
      <c r="A1645" s="6"/>
      <c r="D1645" s="559"/>
    </row>
    <row r="1646" spans="1:4" x14ac:dyDescent="0.25">
      <c r="A1646" s="6"/>
      <c r="D1646" s="559"/>
    </row>
    <row r="1647" spans="1:4" x14ac:dyDescent="0.25">
      <c r="A1647" s="6"/>
      <c r="D1647" s="559"/>
    </row>
    <row r="1648" spans="1:4" x14ac:dyDescent="0.25">
      <c r="A1648" s="6"/>
      <c r="D1648" s="559"/>
    </row>
    <row r="1649" spans="1:4" x14ac:dyDescent="0.25">
      <c r="A1649" s="6"/>
      <c r="D1649" s="559"/>
    </row>
    <row r="1650" spans="1:4" x14ac:dyDescent="0.25">
      <c r="A1650" s="6"/>
      <c r="D1650" s="559"/>
    </row>
    <row r="1651" spans="1:4" x14ac:dyDescent="0.25">
      <c r="A1651" s="6"/>
      <c r="D1651" s="559"/>
    </row>
    <row r="1652" spans="1:4" x14ac:dyDescent="0.25">
      <c r="A1652" s="6"/>
      <c r="D1652" s="559"/>
    </row>
    <row r="1653" spans="1:4" x14ac:dyDescent="0.25">
      <c r="A1653" s="6"/>
      <c r="D1653" s="559"/>
    </row>
    <row r="1654" spans="1:4" x14ac:dyDescent="0.25">
      <c r="A1654" s="6"/>
      <c r="D1654" s="559"/>
    </row>
    <row r="1655" spans="1:4" x14ac:dyDescent="0.25">
      <c r="A1655" s="6"/>
      <c r="D1655" s="559"/>
    </row>
    <row r="1656" spans="1:4" x14ac:dyDescent="0.25">
      <c r="A1656" s="6"/>
      <c r="D1656" s="559"/>
    </row>
    <row r="1657" spans="1:4" x14ac:dyDescent="0.25">
      <c r="A1657" s="6"/>
      <c r="D1657" s="559"/>
    </row>
    <row r="1658" spans="1:4" x14ac:dyDescent="0.25">
      <c r="A1658" s="6"/>
      <c r="D1658" s="559"/>
    </row>
    <row r="1659" spans="1:4" x14ac:dyDescent="0.25">
      <c r="A1659" s="6"/>
      <c r="D1659" s="559"/>
    </row>
    <row r="1660" spans="1:4" x14ac:dyDescent="0.25">
      <c r="A1660" s="6"/>
      <c r="D1660" s="559"/>
    </row>
    <row r="1661" spans="1:4" x14ac:dyDescent="0.25">
      <c r="A1661" s="6"/>
      <c r="D1661" s="559"/>
    </row>
    <row r="1662" spans="1:4" x14ac:dyDescent="0.25">
      <c r="A1662" s="6"/>
      <c r="D1662" s="559"/>
    </row>
    <row r="1663" spans="1:4" x14ac:dyDescent="0.25">
      <c r="A1663" s="6"/>
      <c r="D1663" s="559"/>
    </row>
    <row r="1664" spans="1:4" x14ac:dyDescent="0.25">
      <c r="A1664" s="6"/>
      <c r="D1664" s="559"/>
    </row>
    <row r="1665" spans="1:4" x14ac:dyDescent="0.25">
      <c r="A1665" s="6"/>
      <c r="D1665" s="559"/>
    </row>
    <row r="1666" spans="1:4" x14ac:dyDescent="0.25">
      <c r="A1666" s="6"/>
      <c r="D1666" s="559"/>
    </row>
    <row r="1667" spans="1:4" x14ac:dyDescent="0.25">
      <c r="A1667" s="6"/>
      <c r="D1667" s="559"/>
    </row>
    <row r="1668" spans="1:4" x14ac:dyDescent="0.25">
      <c r="A1668" s="6"/>
      <c r="D1668" s="559"/>
    </row>
    <row r="1669" spans="1:4" x14ac:dyDescent="0.25">
      <c r="A1669" s="6"/>
      <c r="D1669" s="559"/>
    </row>
    <row r="1670" spans="1:4" x14ac:dyDescent="0.25">
      <c r="A1670" s="6"/>
      <c r="D1670" s="559"/>
    </row>
    <row r="1671" spans="1:4" x14ac:dyDescent="0.25">
      <c r="A1671" s="6"/>
      <c r="D1671" s="559"/>
    </row>
    <row r="1672" spans="1:4" x14ac:dyDescent="0.25">
      <c r="A1672" s="6"/>
      <c r="D1672" s="559"/>
    </row>
    <row r="1673" spans="1:4" x14ac:dyDescent="0.25">
      <c r="A1673" s="6"/>
      <c r="D1673" s="559"/>
    </row>
    <row r="1674" spans="1:4" x14ac:dyDescent="0.25">
      <c r="A1674" s="6"/>
      <c r="D1674" s="559"/>
    </row>
    <row r="1675" spans="1:4" x14ac:dyDescent="0.25">
      <c r="A1675" s="6"/>
      <c r="D1675" s="559"/>
    </row>
    <row r="1676" spans="1:4" x14ac:dyDescent="0.25">
      <c r="A1676" s="6"/>
      <c r="D1676" s="559"/>
    </row>
    <row r="1677" spans="1:4" x14ac:dyDescent="0.25">
      <c r="A1677" s="6"/>
      <c r="D1677" s="559"/>
    </row>
    <row r="1678" spans="1:4" x14ac:dyDescent="0.25">
      <c r="A1678" s="6"/>
      <c r="D1678" s="559"/>
    </row>
    <row r="1679" spans="1:4" x14ac:dyDescent="0.25">
      <c r="A1679" s="6"/>
      <c r="D1679" s="559"/>
    </row>
    <row r="1680" spans="1:4" x14ac:dyDescent="0.25">
      <c r="A1680" s="6"/>
      <c r="D1680" s="559"/>
    </row>
    <row r="1681" spans="1:4" x14ac:dyDescent="0.25">
      <c r="A1681" s="6"/>
      <c r="D1681" s="559"/>
    </row>
    <row r="1682" spans="1:4" x14ac:dyDescent="0.25">
      <c r="A1682" s="6"/>
      <c r="D1682" s="559"/>
    </row>
    <row r="1683" spans="1:4" x14ac:dyDescent="0.25">
      <c r="A1683" s="6"/>
      <c r="D1683" s="559"/>
    </row>
    <row r="1684" spans="1:4" x14ac:dyDescent="0.25">
      <c r="A1684" s="6"/>
      <c r="D1684" s="559"/>
    </row>
    <row r="1685" spans="1:4" x14ac:dyDescent="0.25">
      <c r="A1685" s="6"/>
      <c r="D1685" s="559"/>
    </row>
    <row r="1686" spans="1:4" x14ac:dyDescent="0.25">
      <c r="A1686" s="6"/>
      <c r="D1686" s="559"/>
    </row>
    <row r="1687" spans="1:4" x14ac:dyDescent="0.25">
      <c r="A1687" s="6"/>
      <c r="D1687" s="559"/>
    </row>
    <row r="1688" spans="1:4" x14ac:dyDescent="0.25">
      <c r="A1688" s="6"/>
      <c r="D1688" s="559"/>
    </row>
    <row r="1689" spans="1:4" x14ac:dyDescent="0.25">
      <c r="A1689" s="6"/>
      <c r="D1689" s="559"/>
    </row>
    <row r="1690" spans="1:4" x14ac:dyDescent="0.25">
      <c r="A1690" s="6"/>
      <c r="D1690" s="559"/>
    </row>
    <row r="1691" spans="1:4" x14ac:dyDescent="0.25">
      <c r="A1691" s="6"/>
      <c r="D1691" s="559"/>
    </row>
    <row r="1692" spans="1:4" x14ac:dyDescent="0.25">
      <c r="A1692" s="6"/>
      <c r="D1692" s="559"/>
    </row>
    <row r="1693" spans="1:4" x14ac:dyDescent="0.25">
      <c r="A1693" s="6"/>
      <c r="D1693" s="559"/>
    </row>
    <row r="1694" spans="1:4" x14ac:dyDescent="0.25">
      <c r="A1694" s="6"/>
      <c r="D1694" s="559"/>
    </row>
    <row r="1695" spans="1:4" x14ac:dyDescent="0.25">
      <c r="A1695" s="6"/>
      <c r="D1695" s="559"/>
    </row>
    <row r="1696" spans="1:4" x14ac:dyDescent="0.25">
      <c r="A1696" s="6"/>
      <c r="D1696" s="559"/>
    </row>
    <row r="1697" spans="1:4" x14ac:dyDescent="0.25">
      <c r="A1697" s="6"/>
      <c r="D1697" s="559"/>
    </row>
    <row r="1698" spans="1:4" x14ac:dyDescent="0.25">
      <c r="A1698" s="6"/>
      <c r="D1698" s="559"/>
    </row>
    <row r="1699" spans="1:4" x14ac:dyDescent="0.25">
      <c r="A1699" s="6"/>
      <c r="D1699" s="559"/>
    </row>
    <row r="1700" spans="1:4" x14ac:dyDescent="0.25">
      <c r="A1700" s="6"/>
      <c r="D1700" s="559"/>
    </row>
    <row r="1701" spans="1:4" x14ac:dyDescent="0.25">
      <c r="A1701" s="6"/>
      <c r="D1701" s="559"/>
    </row>
    <row r="1702" spans="1:4" x14ac:dyDescent="0.25">
      <c r="A1702" s="6"/>
      <c r="D1702" s="559"/>
    </row>
    <row r="1703" spans="1:4" x14ac:dyDescent="0.25">
      <c r="A1703" s="6"/>
      <c r="D1703" s="559"/>
    </row>
    <row r="1704" spans="1:4" x14ac:dyDescent="0.25">
      <c r="A1704" s="6"/>
      <c r="D1704" s="559"/>
    </row>
    <row r="1705" spans="1:4" x14ac:dyDescent="0.25">
      <c r="A1705" s="6"/>
      <c r="D1705" s="559"/>
    </row>
    <row r="1706" spans="1:4" x14ac:dyDescent="0.25">
      <c r="A1706" s="6"/>
      <c r="D1706" s="559"/>
    </row>
    <row r="1707" spans="1:4" x14ac:dyDescent="0.25">
      <c r="A1707" s="6"/>
      <c r="D1707" s="559"/>
    </row>
    <row r="1708" spans="1:4" x14ac:dyDescent="0.25">
      <c r="A1708" s="6"/>
      <c r="D1708" s="559"/>
    </row>
    <row r="1709" spans="1:4" x14ac:dyDescent="0.25">
      <c r="A1709" s="6"/>
      <c r="D1709" s="559"/>
    </row>
    <row r="1710" spans="1:4" x14ac:dyDescent="0.25">
      <c r="A1710" s="6"/>
      <c r="D1710" s="559"/>
    </row>
    <row r="1711" spans="1:4" x14ac:dyDescent="0.25">
      <c r="A1711" s="6"/>
      <c r="D1711" s="559"/>
    </row>
    <row r="1712" spans="1:4" x14ac:dyDescent="0.25">
      <c r="A1712" s="6"/>
      <c r="D1712" s="559"/>
    </row>
    <row r="1713" spans="1:4" x14ac:dyDescent="0.25">
      <c r="A1713" s="6"/>
      <c r="D1713" s="559"/>
    </row>
    <row r="1714" spans="1:4" x14ac:dyDescent="0.25">
      <c r="A1714" s="6"/>
      <c r="D1714" s="559"/>
    </row>
    <row r="1715" spans="1:4" x14ac:dyDescent="0.25">
      <c r="A1715" s="6"/>
      <c r="D1715" s="559"/>
    </row>
    <row r="1716" spans="1:4" x14ac:dyDescent="0.25">
      <c r="A1716" s="6"/>
      <c r="D1716" s="559"/>
    </row>
    <row r="1717" spans="1:4" x14ac:dyDescent="0.25">
      <c r="A1717" s="6"/>
      <c r="D1717" s="559"/>
    </row>
    <row r="1718" spans="1:4" x14ac:dyDescent="0.25">
      <c r="A1718" s="6"/>
      <c r="D1718" s="559"/>
    </row>
    <row r="1719" spans="1:4" x14ac:dyDescent="0.25">
      <c r="A1719" s="6"/>
      <c r="D1719" s="559"/>
    </row>
    <row r="1720" spans="1:4" x14ac:dyDescent="0.25">
      <c r="A1720" s="6"/>
      <c r="D1720" s="559"/>
    </row>
    <row r="1721" spans="1:4" x14ac:dyDescent="0.25">
      <c r="A1721" s="6"/>
      <c r="D1721" s="559"/>
    </row>
    <row r="1722" spans="1:4" x14ac:dyDescent="0.25">
      <c r="A1722" s="6"/>
      <c r="D1722" s="559"/>
    </row>
    <row r="1723" spans="1:4" x14ac:dyDescent="0.25">
      <c r="A1723" s="6"/>
      <c r="D1723" s="559"/>
    </row>
    <row r="1724" spans="1:4" x14ac:dyDescent="0.25">
      <c r="A1724" s="6"/>
      <c r="D1724" s="559"/>
    </row>
    <row r="1725" spans="1:4" x14ac:dyDescent="0.25">
      <c r="A1725" s="6"/>
      <c r="D1725" s="559"/>
    </row>
    <row r="1726" spans="1:4" x14ac:dyDescent="0.25">
      <c r="A1726" s="6"/>
      <c r="D1726" s="559"/>
    </row>
    <row r="1727" spans="1:4" x14ac:dyDescent="0.25">
      <c r="A1727" s="6"/>
      <c r="D1727" s="559"/>
    </row>
    <row r="1728" spans="1:4" x14ac:dyDescent="0.25">
      <c r="A1728" s="6"/>
      <c r="D1728" s="559"/>
    </row>
    <row r="1729" spans="1:4" x14ac:dyDescent="0.25">
      <c r="A1729" s="6"/>
      <c r="D1729" s="559"/>
    </row>
    <row r="1730" spans="1:4" x14ac:dyDescent="0.25">
      <c r="A1730" s="6"/>
      <c r="D1730" s="559"/>
    </row>
    <row r="1731" spans="1:4" x14ac:dyDescent="0.25">
      <c r="A1731" s="6"/>
      <c r="D1731" s="559"/>
    </row>
    <row r="1732" spans="1:4" x14ac:dyDescent="0.25">
      <c r="A1732" s="6"/>
      <c r="D1732" s="559"/>
    </row>
    <row r="1733" spans="1:4" x14ac:dyDescent="0.25">
      <c r="A1733" s="6"/>
      <c r="D1733" s="559"/>
    </row>
    <row r="1734" spans="1:4" x14ac:dyDescent="0.25">
      <c r="A1734" s="6"/>
      <c r="D1734" s="559"/>
    </row>
    <row r="1735" spans="1:4" x14ac:dyDescent="0.25">
      <c r="A1735" s="6"/>
      <c r="D1735" s="559"/>
    </row>
    <row r="1736" spans="1:4" x14ac:dyDescent="0.25">
      <c r="A1736" s="6"/>
      <c r="D1736" s="559"/>
    </row>
    <row r="1737" spans="1:4" x14ac:dyDescent="0.25">
      <c r="A1737" s="6"/>
      <c r="D1737" s="559"/>
    </row>
    <row r="1738" spans="1:4" x14ac:dyDescent="0.25">
      <c r="A1738" s="6"/>
      <c r="D1738" s="559"/>
    </row>
    <row r="1739" spans="1:4" x14ac:dyDescent="0.25">
      <c r="A1739" s="6"/>
      <c r="D1739" s="559"/>
    </row>
    <row r="1740" spans="1:4" x14ac:dyDescent="0.25">
      <c r="A1740" s="6"/>
      <c r="D1740" s="559"/>
    </row>
    <row r="1741" spans="1:4" x14ac:dyDescent="0.25">
      <c r="A1741" s="6"/>
      <c r="D1741" s="559"/>
    </row>
    <row r="1742" spans="1:4" x14ac:dyDescent="0.25">
      <c r="A1742" s="6"/>
      <c r="D1742" s="559"/>
    </row>
    <row r="1743" spans="1:4" x14ac:dyDescent="0.25">
      <c r="A1743" s="6"/>
      <c r="D1743" s="559"/>
    </row>
    <row r="1744" spans="1:4" x14ac:dyDescent="0.25">
      <c r="A1744" s="6"/>
      <c r="D1744" s="559"/>
    </row>
    <row r="1745" spans="1:4" x14ac:dyDescent="0.25">
      <c r="A1745" s="6"/>
      <c r="D1745" s="559"/>
    </row>
    <row r="1746" spans="1:4" x14ac:dyDescent="0.25">
      <c r="A1746" s="6"/>
      <c r="D1746" s="559"/>
    </row>
    <row r="1747" spans="1:4" x14ac:dyDescent="0.25">
      <c r="A1747" s="6"/>
      <c r="D1747" s="559"/>
    </row>
    <row r="1748" spans="1:4" x14ac:dyDescent="0.25">
      <c r="A1748" s="6"/>
      <c r="D1748" s="559"/>
    </row>
    <row r="1749" spans="1:4" x14ac:dyDescent="0.25">
      <c r="A1749" s="6"/>
      <c r="D1749" s="559"/>
    </row>
    <row r="1750" spans="1:4" x14ac:dyDescent="0.25">
      <c r="A1750" s="6"/>
      <c r="D1750" s="559"/>
    </row>
    <row r="1751" spans="1:4" x14ac:dyDescent="0.25">
      <c r="A1751" s="6"/>
      <c r="D1751" s="559"/>
    </row>
    <row r="1752" spans="1:4" x14ac:dyDescent="0.25">
      <c r="A1752" s="6"/>
      <c r="D1752" s="559"/>
    </row>
    <row r="1753" spans="1:4" x14ac:dyDescent="0.25">
      <c r="A1753" s="6"/>
      <c r="D1753" s="559"/>
    </row>
    <row r="1754" spans="1:4" x14ac:dyDescent="0.25">
      <c r="A1754" s="6"/>
      <c r="D1754" s="559"/>
    </row>
    <row r="1755" spans="1:4" x14ac:dyDescent="0.25">
      <c r="A1755" s="6"/>
      <c r="D1755" s="559"/>
    </row>
    <row r="1756" spans="1:4" x14ac:dyDescent="0.25">
      <c r="A1756" s="6"/>
      <c r="D1756" s="559"/>
    </row>
    <row r="1757" spans="1:4" x14ac:dyDescent="0.25">
      <c r="A1757" s="6"/>
      <c r="D1757" s="559"/>
    </row>
    <row r="1758" spans="1:4" x14ac:dyDescent="0.25">
      <c r="A1758" s="6"/>
      <c r="D1758" s="559"/>
    </row>
    <row r="1759" spans="1:4" x14ac:dyDescent="0.25">
      <c r="A1759" s="6"/>
      <c r="D1759" s="559"/>
    </row>
    <row r="1760" spans="1:4" x14ac:dyDescent="0.25">
      <c r="A1760" s="6"/>
      <c r="D1760" s="559"/>
    </row>
    <row r="1761" spans="1:4" x14ac:dyDescent="0.25">
      <c r="A1761" s="6"/>
      <c r="D1761" s="559"/>
    </row>
    <row r="1762" spans="1:4" x14ac:dyDescent="0.25">
      <c r="A1762" s="6"/>
      <c r="D1762" s="559"/>
    </row>
    <row r="1763" spans="1:4" x14ac:dyDescent="0.25">
      <c r="A1763" s="6"/>
      <c r="D1763" s="559"/>
    </row>
    <row r="1764" spans="1:4" x14ac:dyDescent="0.25">
      <c r="A1764" s="6"/>
      <c r="D1764" s="559"/>
    </row>
    <row r="1765" spans="1:4" x14ac:dyDescent="0.25">
      <c r="A1765" s="6"/>
      <c r="D1765" s="559"/>
    </row>
    <row r="1766" spans="1:4" x14ac:dyDescent="0.25">
      <c r="A1766" s="6"/>
      <c r="D1766" s="559"/>
    </row>
    <row r="1767" spans="1:4" x14ac:dyDescent="0.25">
      <c r="A1767" s="6"/>
      <c r="D1767" s="559"/>
    </row>
    <row r="1768" spans="1:4" x14ac:dyDescent="0.25">
      <c r="A1768" s="6"/>
      <c r="D1768" s="559"/>
    </row>
    <row r="1769" spans="1:4" x14ac:dyDescent="0.25">
      <c r="A1769" s="6"/>
      <c r="D1769" s="559"/>
    </row>
    <row r="1770" spans="1:4" x14ac:dyDescent="0.25">
      <c r="A1770" s="6"/>
      <c r="D1770" s="559"/>
    </row>
    <row r="1771" spans="1:4" x14ac:dyDescent="0.25">
      <c r="A1771" s="6"/>
      <c r="D1771" s="559"/>
    </row>
    <row r="1772" spans="1:4" x14ac:dyDescent="0.25">
      <c r="A1772" s="6"/>
      <c r="D1772" s="559"/>
    </row>
    <row r="1773" spans="1:4" x14ac:dyDescent="0.25">
      <c r="A1773" s="6"/>
      <c r="D1773" s="559"/>
    </row>
    <row r="1774" spans="1:4" x14ac:dyDescent="0.25">
      <c r="A1774" s="6"/>
      <c r="D1774" s="559"/>
    </row>
    <row r="1775" spans="1:4" x14ac:dyDescent="0.25">
      <c r="A1775" s="6"/>
      <c r="D1775" s="559"/>
    </row>
    <row r="1776" spans="1:4" x14ac:dyDescent="0.25">
      <c r="A1776" s="6"/>
      <c r="D1776" s="559"/>
    </row>
    <row r="1777" spans="1:4" x14ac:dyDescent="0.25">
      <c r="A1777" s="6"/>
      <c r="D1777" s="559"/>
    </row>
    <row r="1778" spans="1:4" x14ac:dyDescent="0.25">
      <c r="A1778" s="6"/>
      <c r="D1778" s="559"/>
    </row>
    <row r="1779" spans="1:4" x14ac:dyDescent="0.25">
      <c r="A1779" s="6"/>
      <c r="D1779" s="559"/>
    </row>
    <row r="1780" spans="1:4" x14ac:dyDescent="0.25">
      <c r="A1780" s="6"/>
      <c r="D1780" s="559"/>
    </row>
    <row r="1781" spans="1:4" x14ac:dyDescent="0.25">
      <c r="A1781" s="6"/>
      <c r="D1781" s="559"/>
    </row>
    <row r="1782" spans="1:4" x14ac:dyDescent="0.25">
      <c r="A1782" s="6"/>
      <c r="D1782" s="559"/>
    </row>
    <row r="1783" spans="1:4" x14ac:dyDescent="0.25">
      <c r="A1783" s="6"/>
      <c r="D1783" s="559"/>
    </row>
    <row r="1784" spans="1:4" x14ac:dyDescent="0.25">
      <c r="A1784" s="6"/>
      <c r="D1784" s="559"/>
    </row>
    <row r="1785" spans="1:4" x14ac:dyDescent="0.25">
      <c r="A1785" s="6"/>
      <c r="D1785" s="559"/>
    </row>
    <row r="1786" spans="1:4" x14ac:dyDescent="0.25">
      <c r="A1786" s="6"/>
      <c r="D1786" s="559"/>
    </row>
    <row r="1787" spans="1:4" x14ac:dyDescent="0.25">
      <c r="A1787" s="6"/>
      <c r="D1787" s="559"/>
    </row>
    <row r="1788" spans="1:4" x14ac:dyDescent="0.25">
      <c r="A1788" s="6"/>
      <c r="D1788" s="559"/>
    </row>
    <row r="1789" spans="1:4" x14ac:dyDescent="0.25">
      <c r="A1789" s="6"/>
      <c r="D1789" s="559"/>
    </row>
    <row r="1790" spans="1:4" x14ac:dyDescent="0.25">
      <c r="A1790" s="6"/>
      <c r="D1790" s="559"/>
    </row>
    <row r="1791" spans="1:4" x14ac:dyDescent="0.25">
      <c r="A1791" s="6"/>
      <c r="D1791" s="559"/>
    </row>
    <row r="1792" spans="1:4" x14ac:dyDescent="0.25">
      <c r="A1792" s="6"/>
      <c r="D1792" s="559"/>
    </row>
    <row r="1793" spans="1:4" x14ac:dyDescent="0.25">
      <c r="A1793" s="6"/>
      <c r="D1793" s="559"/>
    </row>
    <row r="1794" spans="1:4" x14ac:dyDescent="0.25">
      <c r="A1794" s="6"/>
      <c r="D1794" s="559"/>
    </row>
    <row r="1795" spans="1:4" x14ac:dyDescent="0.25">
      <c r="A1795" s="6"/>
      <c r="D1795" s="559"/>
    </row>
    <row r="1796" spans="1:4" x14ac:dyDescent="0.25">
      <c r="A1796" s="6"/>
      <c r="D1796" s="559"/>
    </row>
    <row r="1797" spans="1:4" x14ac:dyDescent="0.25">
      <c r="A1797" s="6"/>
      <c r="D1797" s="559"/>
    </row>
    <row r="1798" spans="1:4" x14ac:dyDescent="0.25">
      <c r="A1798" s="6"/>
      <c r="D1798" s="559"/>
    </row>
    <row r="1799" spans="1:4" x14ac:dyDescent="0.25">
      <c r="A1799" s="6"/>
      <c r="D1799" s="559"/>
    </row>
    <row r="1800" spans="1:4" x14ac:dyDescent="0.25">
      <c r="A1800" s="6"/>
      <c r="D1800" s="559"/>
    </row>
    <row r="1801" spans="1:4" x14ac:dyDescent="0.25">
      <c r="A1801" s="6"/>
      <c r="D1801" s="559"/>
    </row>
    <row r="1802" spans="1:4" x14ac:dyDescent="0.25">
      <c r="A1802" s="6"/>
      <c r="D1802" s="559"/>
    </row>
    <row r="1803" spans="1:4" x14ac:dyDescent="0.25">
      <c r="A1803" s="6"/>
      <c r="D1803" s="559"/>
    </row>
    <row r="1804" spans="1:4" x14ac:dyDescent="0.25">
      <c r="A1804" s="6"/>
      <c r="D1804" s="559"/>
    </row>
    <row r="1805" spans="1:4" x14ac:dyDescent="0.25">
      <c r="A1805" s="6"/>
      <c r="D1805" s="559"/>
    </row>
    <row r="1806" spans="1:4" x14ac:dyDescent="0.25">
      <c r="A1806" s="6"/>
      <c r="D1806" s="559"/>
    </row>
    <row r="1807" spans="1:4" x14ac:dyDescent="0.25">
      <c r="A1807" s="6"/>
      <c r="D1807" s="559"/>
    </row>
    <row r="1808" spans="1:4" x14ac:dyDescent="0.25">
      <c r="A1808" s="6"/>
      <c r="D1808" s="559"/>
    </row>
    <row r="1809" spans="1:4" x14ac:dyDescent="0.25">
      <c r="A1809" s="6"/>
      <c r="D1809" s="559"/>
    </row>
    <row r="1810" spans="1:4" x14ac:dyDescent="0.25">
      <c r="A1810" s="6"/>
      <c r="D1810" s="559"/>
    </row>
    <row r="1811" spans="1:4" x14ac:dyDescent="0.25">
      <c r="A1811" s="6"/>
      <c r="D1811" s="559"/>
    </row>
    <row r="1812" spans="1:4" x14ac:dyDescent="0.25">
      <c r="A1812" s="6"/>
      <c r="D1812" s="559"/>
    </row>
    <row r="1813" spans="1:4" x14ac:dyDescent="0.25">
      <c r="A1813" s="6"/>
      <c r="D1813" s="559"/>
    </row>
    <row r="1814" spans="1:4" x14ac:dyDescent="0.25">
      <c r="A1814" s="6"/>
      <c r="D1814" s="559"/>
    </row>
    <row r="1815" spans="1:4" x14ac:dyDescent="0.25">
      <c r="A1815" s="6"/>
      <c r="D1815" s="559"/>
    </row>
    <row r="1816" spans="1:4" x14ac:dyDescent="0.25">
      <c r="A1816" s="6"/>
      <c r="D1816" s="559"/>
    </row>
    <row r="1817" spans="1:4" x14ac:dyDescent="0.25">
      <c r="A1817" s="6"/>
      <c r="D1817" s="559"/>
    </row>
    <row r="1818" spans="1:4" x14ac:dyDescent="0.25">
      <c r="A1818" s="6"/>
      <c r="D1818" s="559"/>
    </row>
    <row r="1819" spans="1:4" x14ac:dyDescent="0.25">
      <c r="A1819" s="6"/>
      <c r="D1819" s="559"/>
    </row>
    <row r="1820" spans="1:4" x14ac:dyDescent="0.25">
      <c r="A1820" s="6"/>
      <c r="D1820" s="559"/>
    </row>
    <row r="1821" spans="1:4" x14ac:dyDescent="0.25">
      <c r="A1821" s="6"/>
      <c r="D1821" s="559"/>
    </row>
    <row r="1822" spans="1:4" x14ac:dyDescent="0.25">
      <c r="A1822" s="6"/>
      <c r="D1822" s="559"/>
    </row>
    <row r="1823" spans="1:4" x14ac:dyDescent="0.25">
      <c r="A1823" s="6"/>
      <c r="D1823" s="559"/>
    </row>
    <row r="1824" spans="1:4" x14ac:dyDescent="0.25">
      <c r="A1824" s="6"/>
      <c r="D1824" s="559"/>
    </row>
    <row r="1825" spans="1:4" x14ac:dyDescent="0.25">
      <c r="A1825" s="6"/>
      <c r="D1825" s="559"/>
    </row>
    <row r="1826" spans="1:4" x14ac:dyDescent="0.25">
      <c r="A1826" s="6"/>
      <c r="D1826" s="559"/>
    </row>
    <row r="1827" spans="1:4" x14ac:dyDescent="0.25">
      <c r="A1827" s="6"/>
      <c r="D1827" s="559"/>
    </row>
    <row r="1828" spans="1:4" x14ac:dyDescent="0.25">
      <c r="A1828" s="6"/>
      <c r="D1828" s="559"/>
    </row>
    <row r="1829" spans="1:4" x14ac:dyDescent="0.25">
      <c r="A1829" s="6"/>
      <c r="D1829" s="559"/>
    </row>
    <row r="1830" spans="1:4" x14ac:dyDescent="0.25">
      <c r="A1830" s="6"/>
      <c r="D1830" s="559"/>
    </row>
    <row r="1831" spans="1:4" x14ac:dyDescent="0.25">
      <c r="A1831" s="6"/>
      <c r="D1831" s="559"/>
    </row>
    <row r="1832" spans="1:4" x14ac:dyDescent="0.25">
      <c r="A1832" s="6"/>
      <c r="D1832" s="559"/>
    </row>
    <row r="1833" spans="1:4" x14ac:dyDescent="0.25">
      <c r="A1833" s="6"/>
      <c r="D1833" s="559"/>
    </row>
    <row r="1834" spans="1:4" x14ac:dyDescent="0.25">
      <c r="A1834" s="6"/>
      <c r="D1834" s="559"/>
    </row>
    <row r="1835" spans="1:4" x14ac:dyDescent="0.25">
      <c r="A1835" s="6"/>
      <c r="D1835" s="559"/>
    </row>
    <row r="1836" spans="1:4" x14ac:dyDescent="0.25">
      <c r="A1836" s="6"/>
      <c r="D1836" s="559"/>
    </row>
    <row r="1837" spans="1:4" x14ac:dyDescent="0.25">
      <c r="A1837" s="6"/>
      <c r="D1837" s="559"/>
    </row>
    <row r="1838" spans="1:4" x14ac:dyDescent="0.25">
      <c r="A1838" s="6"/>
      <c r="D1838" s="559"/>
    </row>
    <row r="1839" spans="1:4" x14ac:dyDescent="0.25">
      <c r="A1839" s="6"/>
      <c r="D1839" s="559"/>
    </row>
    <row r="1840" spans="1:4" x14ac:dyDescent="0.25">
      <c r="A1840" s="6"/>
      <c r="D1840" s="559"/>
    </row>
    <row r="1841" spans="1:4" x14ac:dyDescent="0.25">
      <c r="A1841" s="6"/>
      <c r="D1841" s="559"/>
    </row>
    <row r="1842" spans="1:4" x14ac:dyDescent="0.25">
      <c r="A1842" s="6"/>
      <c r="D1842" s="559"/>
    </row>
    <row r="1843" spans="1:4" x14ac:dyDescent="0.25">
      <c r="A1843" s="6"/>
      <c r="D1843" s="559"/>
    </row>
    <row r="1844" spans="1:4" x14ac:dyDescent="0.25">
      <c r="A1844" s="6"/>
      <c r="D1844" s="559"/>
    </row>
    <row r="1845" spans="1:4" x14ac:dyDescent="0.25">
      <c r="A1845" s="6"/>
      <c r="D1845" s="559"/>
    </row>
    <row r="1846" spans="1:4" x14ac:dyDescent="0.25">
      <c r="A1846" s="6"/>
      <c r="D1846" s="559"/>
    </row>
    <row r="1847" spans="1:4" x14ac:dyDescent="0.25">
      <c r="A1847" s="6"/>
      <c r="D1847" s="559"/>
    </row>
    <row r="1848" spans="1:4" x14ac:dyDescent="0.25">
      <c r="A1848" s="6"/>
      <c r="D1848" s="559"/>
    </row>
    <row r="1849" spans="1:4" x14ac:dyDescent="0.25">
      <c r="A1849" s="6"/>
      <c r="D1849" s="559"/>
    </row>
    <row r="1850" spans="1:4" x14ac:dyDescent="0.25">
      <c r="A1850" s="6"/>
      <c r="D1850" s="559"/>
    </row>
    <row r="1851" spans="1:4" x14ac:dyDescent="0.25">
      <c r="A1851" s="6"/>
      <c r="D1851" s="559"/>
    </row>
    <row r="1852" spans="1:4" x14ac:dyDescent="0.25">
      <c r="A1852" s="6"/>
      <c r="D1852" s="559"/>
    </row>
    <row r="1853" spans="1:4" x14ac:dyDescent="0.25">
      <c r="A1853" s="6"/>
      <c r="D1853" s="559"/>
    </row>
    <row r="1854" spans="1:4" x14ac:dyDescent="0.25">
      <c r="A1854" s="6"/>
      <c r="D1854" s="559"/>
    </row>
    <row r="1855" spans="1:4" x14ac:dyDescent="0.25">
      <c r="A1855" s="6"/>
      <c r="D1855" s="559"/>
    </row>
    <row r="1856" spans="1:4" x14ac:dyDescent="0.25">
      <c r="A1856" s="6"/>
      <c r="D1856" s="559"/>
    </row>
    <row r="1857" spans="1:4" x14ac:dyDescent="0.25">
      <c r="A1857" s="6"/>
      <c r="D1857" s="559"/>
    </row>
    <row r="1858" spans="1:4" x14ac:dyDescent="0.25">
      <c r="A1858" s="6"/>
      <c r="D1858" s="559"/>
    </row>
    <row r="1859" spans="1:4" x14ac:dyDescent="0.25">
      <c r="A1859" s="6"/>
      <c r="D1859" s="559"/>
    </row>
    <row r="1860" spans="1:4" x14ac:dyDescent="0.25">
      <c r="A1860" s="6"/>
      <c r="D1860" s="559"/>
    </row>
    <row r="1861" spans="1:4" x14ac:dyDescent="0.25">
      <c r="A1861" s="6"/>
      <c r="D1861" s="559"/>
    </row>
    <row r="1862" spans="1:4" x14ac:dyDescent="0.25">
      <c r="A1862" s="6"/>
      <c r="D1862" s="559"/>
    </row>
    <row r="1863" spans="1:4" x14ac:dyDescent="0.25">
      <c r="A1863" s="6"/>
      <c r="D1863" s="559"/>
    </row>
    <row r="1864" spans="1:4" x14ac:dyDescent="0.25">
      <c r="A1864" s="6"/>
      <c r="D1864" s="559"/>
    </row>
    <row r="1865" spans="1:4" x14ac:dyDescent="0.25">
      <c r="A1865" s="6"/>
      <c r="D1865" s="559"/>
    </row>
    <row r="1866" spans="1:4" x14ac:dyDescent="0.25">
      <c r="A1866" s="6"/>
      <c r="D1866" s="559"/>
    </row>
    <row r="1867" spans="1:4" x14ac:dyDescent="0.25">
      <c r="A1867" s="6"/>
      <c r="D1867" s="559"/>
    </row>
    <row r="1868" spans="1:4" x14ac:dyDescent="0.25">
      <c r="A1868" s="6"/>
      <c r="D1868" s="559"/>
    </row>
    <row r="1869" spans="1:4" x14ac:dyDescent="0.25">
      <c r="A1869" s="6"/>
      <c r="D1869" s="559"/>
    </row>
    <row r="1870" spans="1:4" x14ac:dyDescent="0.25">
      <c r="A1870" s="6"/>
      <c r="D1870" s="559"/>
    </row>
    <row r="1871" spans="1:4" x14ac:dyDescent="0.25">
      <c r="A1871" s="6"/>
      <c r="D1871" s="559"/>
    </row>
    <row r="1872" spans="1:4" x14ac:dyDescent="0.25">
      <c r="A1872" s="6"/>
      <c r="D1872" s="559"/>
    </row>
    <row r="1873" spans="1:4" x14ac:dyDescent="0.25">
      <c r="A1873" s="6"/>
      <c r="D1873" s="559"/>
    </row>
    <row r="1874" spans="1:4" x14ac:dyDescent="0.25">
      <c r="A1874" s="6"/>
      <c r="D1874" s="559"/>
    </row>
    <row r="1875" spans="1:4" x14ac:dyDescent="0.25">
      <c r="A1875" s="6"/>
      <c r="D1875" s="559"/>
    </row>
    <row r="1876" spans="1:4" x14ac:dyDescent="0.25">
      <c r="A1876" s="6"/>
      <c r="D1876" s="559"/>
    </row>
    <row r="1877" spans="1:4" x14ac:dyDescent="0.25">
      <c r="A1877" s="6"/>
      <c r="D1877" s="559"/>
    </row>
    <row r="1878" spans="1:4" x14ac:dyDescent="0.25">
      <c r="A1878" s="6"/>
      <c r="D1878" s="559"/>
    </row>
    <row r="1879" spans="1:4" x14ac:dyDescent="0.25">
      <c r="A1879" s="6"/>
      <c r="D1879" s="559"/>
    </row>
    <row r="1880" spans="1:4" x14ac:dyDescent="0.25">
      <c r="A1880" s="6"/>
      <c r="D1880" s="559"/>
    </row>
    <row r="1881" spans="1:4" x14ac:dyDescent="0.25">
      <c r="A1881" s="6"/>
      <c r="D1881" s="559"/>
    </row>
    <row r="1882" spans="1:4" x14ac:dyDescent="0.25">
      <c r="A1882" s="6"/>
      <c r="D1882" s="559"/>
    </row>
    <row r="1883" spans="1:4" x14ac:dyDescent="0.25">
      <c r="A1883" s="6"/>
      <c r="D1883" s="559"/>
    </row>
    <row r="1884" spans="1:4" x14ac:dyDescent="0.25">
      <c r="A1884" s="6"/>
      <c r="D1884" s="559"/>
    </row>
    <row r="1885" spans="1:4" x14ac:dyDescent="0.25">
      <c r="A1885" s="6"/>
      <c r="D1885" s="559"/>
    </row>
    <row r="1886" spans="1:4" x14ac:dyDescent="0.25">
      <c r="A1886" s="6"/>
      <c r="D1886" s="559"/>
    </row>
    <row r="1887" spans="1:4" x14ac:dyDescent="0.25">
      <c r="A1887" s="6"/>
      <c r="D1887" s="559"/>
    </row>
    <row r="1888" spans="1:4" x14ac:dyDescent="0.25">
      <c r="A1888" s="6"/>
      <c r="D1888" s="559"/>
    </row>
    <row r="1889" spans="1:4" x14ac:dyDescent="0.25">
      <c r="A1889" s="6"/>
      <c r="D1889" s="559"/>
    </row>
    <row r="1890" spans="1:4" x14ac:dyDescent="0.25">
      <c r="A1890" s="6"/>
      <c r="D1890" s="559"/>
    </row>
    <row r="1891" spans="1:4" x14ac:dyDescent="0.25">
      <c r="A1891" s="6"/>
      <c r="D1891" s="559"/>
    </row>
    <row r="1892" spans="1:4" x14ac:dyDescent="0.25">
      <c r="A1892" s="6"/>
      <c r="D1892" s="559"/>
    </row>
    <row r="1893" spans="1:4" x14ac:dyDescent="0.25">
      <c r="A1893" s="6"/>
      <c r="D1893" s="559"/>
    </row>
    <row r="1894" spans="1:4" x14ac:dyDescent="0.25">
      <c r="A1894" s="6"/>
      <c r="D1894" s="559"/>
    </row>
    <row r="1895" spans="1:4" x14ac:dyDescent="0.25">
      <c r="A1895" s="6"/>
      <c r="D1895" s="559"/>
    </row>
    <row r="1896" spans="1:4" x14ac:dyDescent="0.25">
      <c r="A1896" s="6"/>
      <c r="D1896" s="559"/>
    </row>
    <row r="1897" spans="1:4" x14ac:dyDescent="0.25">
      <c r="A1897" s="6"/>
      <c r="D1897" s="559"/>
    </row>
    <row r="1898" spans="1:4" x14ac:dyDescent="0.25">
      <c r="A1898" s="6"/>
      <c r="D1898" s="559"/>
    </row>
    <row r="1899" spans="1:4" x14ac:dyDescent="0.25">
      <c r="A1899" s="6"/>
      <c r="D1899" s="559"/>
    </row>
    <row r="1900" spans="1:4" x14ac:dyDescent="0.25">
      <c r="A1900" s="6"/>
      <c r="D1900" s="559"/>
    </row>
    <row r="1901" spans="1:4" x14ac:dyDescent="0.25">
      <c r="A1901" s="6"/>
      <c r="D1901" s="559"/>
    </row>
    <row r="1902" spans="1:4" x14ac:dyDescent="0.25">
      <c r="A1902" s="6"/>
      <c r="D1902" s="559"/>
    </row>
    <row r="1903" spans="1:4" x14ac:dyDescent="0.25">
      <c r="A1903" s="6"/>
      <c r="D1903" s="559"/>
    </row>
    <row r="1904" spans="1:4" x14ac:dyDescent="0.25">
      <c r="A1904" s="6"/>
      <c r="D1904" s="559"/>
    </row>
    <row r="1905" spans="1:4" x14ac:dyDescent="0.25">
      <c r="A1905" s="6"/>
      <c r="D1905" s="559"/>
    </row>
    <row r="1906" spans="1:4" x14ac:dyDescent="0.25">
      <c r="A1906" s="6"/>
      <c r="D1906" s="559"/>
    </row>
    <row r="1907" spans="1:4" x14ac:dyDescent="0.25">
      <c r="A1907" s="6"/>
      <c r="D1907" s="559"/>
    </row>
    <row r="1908" spans="1:4" x14ac:dyDescent="0.25">
      <c r="A1908" s="6"/>
      <c r="D1908" s="559"/>
    </row>
    <row r="1909" spans="1:4" x14ac:dyDescent="0.25">
      <c r="A1909" s="6"/>
      <c r="D1909" s="559"/>
    </row>
    <row r="1910" spans="1:4" x14ac:dyDescent="0.25">
      <c r="A1910" s="6"/>
      <c r="D1910" s="559"/>
    </row>
    <row r="1911" spans="1:4" x14ac:dyDescent="0.25">
      <c r="A1911" s="6"/>
      <c r="D1911" s="559"/>
    </row>
    <row r="1912" spans="1:4" x14ac:dyDescent="0.25">
      <c r="A1912" s="6"/>
      <c r="D1912" s="559"/>
    </row>
    <row r="1913" spans="1:4" x14ac:dyDescent="0.25">
      <c r="A1913" s="6"/>
      <c r="D1913" s="559"/>
    </row>
    <row r="1914" spans="1:4" x14ac:dyDescent="0.25">
      <c r="A1914" s="6"/>
      <c r="D1914" s="559"/>
    </row>
    <row r="1915" spans="1:4" x14ac:dyDescent="0.25">
      <c r="A1915" s="6"/>
      <c r="D1915" s="559"/>
    </row>
    <row r="1916" spans="1:4" x14ac:dyDescent="0.25">
      <c r="A1916" s="6"/>
      <c r="D1916" s="559"/>
    </row>
    <row r="1917" spans="1:4" x14ac:dyDescent="0.25">
      <c r="A1917" s="6"/>
      <c r="D1917" s="559"/>
    </row>
    <row r="1918" spans="1:4" x14ac:dyDescent="0.25">
      <c r="A1918" s="6"/>
      <c r="D1918" s="559"/>
    </row>
    <row r="1919" spans="1:4" x14ac:dyDescent="0.25">
      <c r="A1919" s="6"/>
      <c r="D1919" s="559"/>
    </row>
    <row r="1920" spans="1:4" x14ac:dyDescent="0.25">
      <c r="A1920" s="6"/>
      <c r="D1920" s="559"/>
    </row>
    <row r="1921" spans="1:4" x14ac:dyDescent="0.25">
      <c r="A1921" s="6"/>
      <c r="D1921" s="559"/>
    </row>
    <row r="1922" spans="1:4" x14ac:dyDescent="0.25">
      <c r="A1922" s="6"/>
      <c r="D1922" s="559"/>
    </row>
    <row r="1923" spans="1:4" x14ac:dyDescent="0.25">
      <c r="A1923" s="6"/>
      <c r="D1923" s="559"/>
    </row>
    <row r="1924" spans="1:4" x14ac:dyDescent="0.25">
      <c r="A1924" s="6"/>
      <c r="D1924" s="559"/>
    </row>
    <row r="1925" spans="1:4" x14ac:dyDescent="0.25">
      <c r="A1925" s="6"/>
      <c r="D1925" s="559"/>
    </row>
    <row r="1926" spans="1:4" x14ac:dyDescent="0.25">
      <c r="A1926" s="6"/>
      <c r="D1926" s="559"/>
    </row>
    <row r="1927" spans="1:4" x14ac:dyDescent="0.25">
      <c r="A1927" s="6"/>
      <c r="D1927" s="559"/>
    </row>
    <row r="1928" spans="1:4" x14ac:dyDescent="0.25">
      <c r="A1928" s="6"/>
      <c r="D1928" s="559"/>
    </row>
    <row r="1929" spans="1:4" x14ac:dyDescent="0.25">
      <c r="A1929" s="6"/>
      <c r="D1929" s="559"/>
    </row>
    <row r="1930" spans="1:4" x14ac:dyDescent="0.25">
      <c r="A1930" s="6"/>
      <c r="D1930" s="559"/>
    </row>
    <row r="1931" spans="1:4" x14ac:dyDescent="0.25">
      <c r="A1931" s="6"/>
      <c r="D1931" s="559"/>
    </row>
    <row r="1932" spans="1:4" x14ac:dyDescent="0.25">
      <c r="A1932" s="6"/>
      <c r="D1932" s="559"/>
    </row>
    <row r="1933" spans="1:4" x14ac:dyDescent="0.25">
      <c r="A1933" s="6"/>
      <c r="D1933" s="559"/>
    </row>
    <row r="1934" spans="1:4" x14ac:dyDescent="0.25">
      <c r="A1934" s="6"/>
      <c r="D1934" s="559"/>
    </row>
    <row r="1935" spans="1:4" x14ac:dyDescent="0.25">
      <c r="A1935" s="6"/>
      <c r="D1935" s="559"/>
    </row>
    <row r="1936" spans="1:4" x14ac:dyDescent="0.25">
      <c r="A1936" s="6"/>
      <c r="D1936" s="559"/>
    </row>
    <row r="1937" spans="1:4" x14ac:dyDescent="0.25">
      <c r="A1937" s="6"/>
      <c r="D1937" s="559"/>
    </row>
    <row r="1938" spans="1:4" x14ac:dyDescent="0.25">
      <c r="A1938" s="6"/>
      <c r="D1938" s="559"/>
    </row>
    <row r="1939" spans="1:4" x14ac:dyDescent="0.25">
      <c r="A1939" s="6"/>
      <c r="D1939" s="559"/>
    </row>
    <row r="1940" spans="1:4" x14ac:dyDescent="0.25">
      <c r="A1940" s="6"/>
      <c r="D1940" s="559"/>
    </row>
    <row r="1941" spans="1:4" x14ac:dyDescent="0.25">
      <c r="A1941" s="6"/>
      <c r="D1941" s="559"/>
    </row>
    <row r="1942" spans="1:4" x14ac:dyDescent="0.25">
      <c r="A1942" s="6"/>
      <c r="D1942" s="559"/>
    </row>
    <row r="1943" spans="1:4" x14ac:dyDescent="0.25">
      <c r="A1943" s="6"/>
      <c r="D1943" s="559"/>
    </row>
    <row r="1944" spans="1:4" x14ac:dyDescent="0.25">
      <c r="A1944" s="6"/>
      <c r="D1944" s="559"/>
    </row>
    <row r="1945" spans="1:4" x14ac:dyDescent="0.25">
      <c r="A1945" s="6"/>
      <c r="D1945" s="559"/>
    </row>
    <row r="1946" spans="1:4" x14ac:dyDescent="0.25">
      <c r="A1946" s="6"/>
      <c r="D1946" s="559"/>
    </row>
    <row r="1947" spans="1:4" x14ac:dyDescent="0.25">
      <c r="A1947" s="6"/>
      <c r="D1947" s="559"/>
    </row>
    <row r="1948" spans="1:4" x14ac:dyDescent="0.25">
      <c r="A1948" s="6"/>
      <c r="D1948" s="559"/>
    </row>
    <row r="1949" spans="1:4" x14ac:dyDescent="0.25">
      <c r="A1949" s="6"/>
      <c r="D1949" s="559"/>
    </row>
    <row r="1950" spans="1:4" x14ac:dyDescent="0.25">
      <c r="A1950" s="6"/>
      <c r="D1950" s="559"/>
    </row>
    <row r="1951" spans="1:4" x14ac:dyDescent="0.25">
      <c r="A1951" s="6"/>
      <c r="D1951" s="559"/>
    </row>
    <row r="1952" spans="1:4" x14ac:dyDescent="0.25">
      <c r="A1952" s="6"/>
      <c r="D1952" s="559"/>
    </row>
    <row r="1953" spans="1:4" x14ac:dyDescent="0.25">
      <c r="A1953" s="6"/>
      <c r="D1953" s="559"/>
    </row>
    <row r="1954" spans="1:4" x14ac:dyDescent="0.25">
      <c r="A1954" s="6"/>
      <c r="D1954" s="559"/>
    </row>
    <row r="1955" spans="1:4" x14ac:dyDescent="0.25">
      <c r="A1955" s="6"/>
      <c r="D1955" s="559"/>
    </row>
    <row r="1956" spans="1:4" x14ac:dyDescent="0.25">
      <c r="A1956" s="6"/>
      <c r="D1956" s="559"/>
    </row>
    <row r="1957" spans="1:4" x14ac:dyDescent="0.25">
      <c r="A1957" s="6"/>
      <c r="D1957" s="559"/>
    </row>
    <row r="1958" spans="1:4" x14ac:dyDescent="0.25">
      <c r="A1958" s="6"/>
      <c r="D1958" s="559"/>
    </row>
    <row r="1959" spans="1:4" x14ac:dyDescent="0.25">
      <c r="A1959" s="6"/>
      <c r="D1959" s="559"/>
    </row>
    <row r="1960" spans="1:4" x14ac:dyDescent="0.25">
      <c r="A1960" s="6"/>
      <c r="D1960" s="559"/>
    </row>
    <row r="1961" spans="1:4" x14ac:dyDescent="0.25">
      <c r="A1961" s="6"/>
      <c r="D1961" s="559"/>
    </row>
    <row r="1962" spans="1:4" x14ac:dyDescent="0.25">
      <c r="A1962" s="6"/>
      <c r="D1962" s="559"/>
    </row>
    <row r="1963" spans="1:4" x14ac:dyDescent="0.25">
      <c r="A1963" s="6"/>
      <c r="D1963" s="559"/>
    </row>
    <row r="1964" spans="1:4" x14ac:dyDescent="0.25">
      <c r="A1964" s="6"/>
      <c r="D1964" s="559"/>
    </row>
    <row r="1965" spans="1:4" x14ac:dyDescent="0.25">
      <c r="A1965" s="6"/>
      <c r="D1965" s="559"/>
    </row>
    <row r="1966" spans="1:4" x14ac:dyDescent="0.25">
      <c r="A1966" s="6"/>
      <c r="D1966" s="559"/>
    </row>
    <row r="1967" spans="1:4" x14ac:dyDescent="0.25">
      <c r="A1967" s="6"/>
      <c r="D1967" s="559"/>
    </row>
    <row r="1968" spans="1:4" x14ac:dyDescent="0.25">
      <c r="A1968" s="6"/>
      <c r="D1968" s="559"/>
    </row>
    <row r="1969" spans="1:4" x14ac:dyDescent="0.25">
      <c r="A1969" s="6"/>
      <c r="D1969" s="559"/>
    </row>
    <row r="1970" spans="1:4" x14ac:dyDescent="0.25">
      <c r="A1970" s="6"/>
      <c r="D1970" s="559"/>
    </row>
    <row r="1971" spans="1:4" x14ac:dyDescent="0.25">
      <c r="A1971" s="6"/>
      <c r="D1971" s="559"/>
    </row>
    <row r="1972" spans="1:4" x14ac:dyDescent="0.25">
      <c r="A1972" s="6"/>
      <c r="D1972" s="559"/>
    </row>
    <row r="1973" spans="1:4" x14ac:dyDescent="0.25">
      <c r="A1973" s="6"/>
      <c r="D1973" s="559"/>
    </row>
    <row r="1974" spans="1:4" x14ac:dyDescent="0.25">
      <c r="A1974" s="6"/>
      <c r="D1974" s="559"/>
    </row>
    <row r="1975" spans="1:4" x14ac:dyDescent="0.25">
      <c r="A1975" s="6"/>
      <c r="D1975" s="559"/>
    </row>
    <row r="1976" spans="1:4" x14ac:dyDescent="0.25">
      <c r="A1976" s="6"/>
      <c r="D1976" s="559"/>
    </row>
    <row r="1977" spans="1:4" x14ac:dyDescent="0.25">
      <c r="A1977" s="6"/>
      <c r="D1977" s="559"/>
    </row>
    <row r="1978" spans="1:4" x14ac:dyDescent="0.25">
      <c r="A1978" s="6"/>
      <c r="D1978" s="559"/>
    </row>
    <row r="1979" spans="1:4" x14ac:dyDescent="0.25">
      <c r="A1979" s="6"/>
      <c r="D1979" s="559"/>
    </row>
    <row r="1980" spans="1:4" x14ac:dyDescent="0.25">
      <c r="A1980" s="6"/>
      <c r="D1980" s="559"/>
    </row>
    <row r="1981" spans="1:4" x14ac:dyDescent="0.25">
      <c r="A1981" s="6"/>
      <c r="D1981" s="559"/>
    </row>
    <row r="1982" spans="1:4" x14ac:dyDescent="0.25">
      <c r="A1982" s="6"/>
      <c r="D1982" s="559"/>
    </row>
    <row r="1983" spans="1:4" x14ac:dyDescent="0.25">
      <c r="A1983" s="6"/>
      <c r="D1983" s="559"/>
    </row>
    <row r="1984" spans="1:4" x14ac:dyDescent="0.25">
      <c r="A1984" s="6"/>
      <c r="D1984" s="559"/>
    </row>
    <row r="1985" spans="1:4" x14ac:dyDescent="0.25">
      <c r="A1985" s="6"/>
      <c r="D1985" s="559"/>
    </row>
    <row r="1986" spans="1:4" x14ac:dyDescent="0.25">
      <c r="A1986" s="6"/>
      <c r="D1986" s="559"/>
    </row>
    <row r="1987" spans="1:4" x14ac:dyDescent="0.25">
      <c r="A1987" s="6"/>
      <c r="D1987" s="559"/>
    </row>
    <row r="1988" spans="1:4" x14ac:dyDescent="0.25">
      <c r="A1988" s="6"/>
      <c r="D1988" s="559"/>
    </row>
    <row r="1989" spans="1:4" x14ac:dyDescent="0.25">
      <c r="A1989" s="6"/>
      <c r="D1989" s="559"/>
    </row>
    <row r="1990" spans="1:4" x14ac:dyDescent="0.25">
      <c r="A1990" s="6"/>
      <c r="D1990" s="559"/>
    </row>
    <row r="1991" spans="1:4" x14ac:dyDescent="0.25">
      <c r="A1991" s="6"/>
      <c r="D1991" s="559"/>
    </row>
    <row r="1992" spans="1:4" x14ac:dyDescent="0.25">
      <c r="A1992" s="6"/>
      <c r="D1992" s="559"/>
    </row>
    <row r="1993" spans="1:4" x14ac:dyDescent="0.25">
      <c r="A1993" s="6"/>
      <c r="D1993" s="559"/>
    </row>
    <row r="1994" spans="1:4" x14ac:dyDescent="0.25">
      <c r="A1994" s="6"/>
      <c r="D1994" s="559"/>
    </row>
    <row r="1995" spans="1:4" x14ac:dyDescent="0.25">
      <c r="A1995" s="6"/>
      <c r="D1995" s="559"/>
    </row>
    <row r="1996" spans="1:4" x14ac:dyDescent="0.25">
      <c r="A1996" s="6"/>
      <c r="D1996" s="559"/>
    </row>
    <row r="1997" spans="1:4" x14ac:dyDescent="0.25">
      <c r="A1997" s="6"/>
      <c r="D1997" s="559"/>
    </row>
    <row r="1998" spans="1:4" x14ac:dyDescent="0.25">
      <c r="A1998" s="6"/>
    </row>
    <row r="1999" spans="1:4" x14ac:dyDescent="0.25">
      <c r="A1999" s="6"/>
    </row>
    <row r="2000" spans="1:4"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sheetData>
  <sheetProtection algorithmName="SHA-512" hashValue="2jCu7Y23biQOdJxhwrDJ5gDHb58BZZwZcwwd1GqcrKtnqisTn1u9utmbh/xeZ48Vzc3KFZ+EVxQq/9PQwjyv4Q==" saltValue="uHLZxsbZkG7gaHuZbYMzKw==" spinCount="100000" sheet="1" selectLockedCells="1"/>
  <protectedRanges>
    <protectedRange sqref="I46" name="Range5"/>
    <protectedRange sqref="I35" name="Range3"/>
    <protectedRange sqref="D34:D35" name="Range1"/>
    <protectedRange sqref="D40" name="Range2"/>
    <protectedRange sqref="I36" name="Range4"/>
  </protectedRanges>
  <mergeCells count="6">
    <mergeCell ref="B42:C42"/>
    <mergeCell ref="I5:I6"/>
    <mergeCell ref="C2:D2"/>
    <mergeCell ref="B7:C7"/>
    <mergeCell ref="B8:C8"/>
    <mergeCell ref="B37:C37"/>
  </mergeCells>
  <phoneticPr fontId="10" type="noConversion"/>
  <conditionalFormatting sqref="H21:H22">
    <cfRule type="expression" dxfId="1" priority="1">
      <formula>$I$24&gt;100%</formula>
    </cfRule>
  </conditionalFormatting>
  <dataValidations count="3">
    <dataValidation type="decimal" operator="greaterThanOrEqual" allowBlank="1" showInputMessage="1" showErrorMessage="1" sqref="I34:I35 D10 D22:D23 D40 D46 D32 D29" xr:uid="{00000000-0002-0000-0300-000000000000}">
      <formula1>0</formula1>
    </dataValidation>
    <dataValidation type="whole" operator="greaterThanOrEqual" allowBlank="1" showInputMessage="1" showErrorMessage="1" sqref="I10:I11 I15:I17 I27:I29 I39:I40 I42:I44 I46" xr:uid="{00000000-0002-0000-0300-000001000000}">
      <formula1>0</formula1>
    </dataValidation>
    <dataValidation operator="greaterThanOrEqual" allowBlank="1" showInputMessage="1" showErrorMessage="1" sqref="D30:D31 D27:D28" xr:uid="{00000000-0002-0000-0300-000002000000}"/>
  </dataValidations>
  <hyperlinks>
    <hyperlink ref="G4" r:id="rId1" display="asng@airportscouncil.org" xr:uid="{00000000-0004-0000-0300-000000000000}"/>
  </hyperlinks>
  <pageMargins left="0.46" right="0.49" top="0.53" bottom="0.52" header="0.54" footer="0.5"/>
  <pageSetup paperSize="3" fitToHeight="3" orientation="landscape" r:id="rId2"/>
  <headerFooter alignWithMargins="0"/>
  <rowBreaks count="1" manualBreakCount="1">
    <brk id="74"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N41"/>
  <sheetViews>
    <sheetView showGridLines="0" zoomScaleNormal="100" zoomScaleSheetLayoutView="75" workbookViewId="0">
      <pane ySplit="5" topLeftCell="A6" activePane="bottomLeft" state="frozen"/>
      <selection activeCell="B115" sqref="B115"/>
      <selection pane="bottomLeft" activeCell="F9" sqref="F9"/>
    </sheetView>
  </sheetViews>
  <sheetFormatPr defaultColWidth="8.6640625" defaultRowHeight="13.2" x14ac:dyDescent="0.25"/>
  <cols>
    <col min="1" max="1" width="8.6640625" customWidth="1"/>
    <col min="2" max="2" width="12.6640625" customWidth="1"/>
    <col min="3" max="3" width="44.6640625" customWidth="1"/>
    <col min="4" max="4" width="12.6640625" customWidth="1"/>
    <col min="5" max="11" width="16.6640625" customWidth="1"/>
    <col min="12" max="12" width="10.6640625" customWidth="1"/>
  </cols>
  <sheetData>
    <row r="1" spans="1:14" s="5" customFormat="1" ht="21" x14ac:dyDescent="0.4">
      <c r="A1" s="436" t="str">
        <f>MID(Instructions!B1,1,6)&amp;" ACI-NA Survey - Debt and Debt Service"</f>
        <v>FY2024 ACI-NA Survey - Debt and Debt Service</v>
      </c>
      <c r="B1" s="588"/>
      <c r="C1" s="588"/>
      <c r="D1" s="588"/>
      <c r="E1" s="588"/>
      <c r="F1" s="588"/>
      <c r="G1" s="588"/>
      <c r="H1" s="588"/>
      <c r="I1" s="588"/>
      <c r="J1" s="588"/>
      <c r="K1" s="588"/>
      <c r="L1" s="438" t="s">
        <v>968</v>
      </c>
    </row>
    <row r="2" spans="1:14" s="5" customFormat="1" ht="13.8" thickBot="1" x14ac:dyDescent="0.3">
      <c r="A2" s="561"/>
      <c r="B2" s="4" t="s">
        <v>119</v>
      </c>
      <c r="C2" s="1040">
        <f>'Stmt of Revs Exps'!C2:D2</f>
        <v>0</v>
      </c>
      <c r="D2" s="1041"/>
      <c r="E2" s="1042"/>
      <c r="G2" s="4"/>
      <c r="J2" s="4"/>
      <c r="K2" s="4"/>
      <c r="L2" s="562"/>
    </row>
    <row r="3" spans="1:14" s="5" customFormat="1" x14ac:dyDescent="0.25">
      <c r="A3" s="116"/>
      <c r="B3" s="4" t="s">
        <v>953</v>
      </c>
      <c r="C3" s="4"/>
      <c r="D3" s="4"/>
      <c r="E3" s="542">
        <f>'Stmt of Revs Exps'!D3</f>
        <v>0</v>
      </c>
      <c r="G3" s="1051" t="s">
        <v>6718</v>
      </c>
      <c r="H3" s="1052"/>
      <c r="K3" s="1043" t="s">
        <v>6730</v>
      </c>
      <c r="L3" s="1044"/>
    </row>
    <row r="4" spans="1:14" s="5" customFormat="1" ht="13.8" thickBot="1" x14ac:dyDescent="0.3">
      <c r="A4" s="116"/>
      <c r="B4" s="4" t="s">
        <v>120</v>
      </c>
      <c r="C4" s="4"/>
      <c r="D4" s="4"/>
      <c r="E4" s="543">
        <f>'Stmt of Revs Exps'!D4</f>
        <v>0</v>
      </c>
      <c r="G4" s="1053" t="str">
        <f>Instructions!D7</f>
        <v>EconAffairs@airportscouncil.org</v>
      </c>
      <c r="H4" s="1054"/>
      <c r="J4" s="4"/>
      <c r="K4" s="1045" t="s">
        <v>6731</v>
      </c>
      <c r="L4" s="1046"/>
    </row>
    <row r="5" spans="1:14" x14ac:dyDescent="0.25">
      <c r="A5" s="563"/>
      <c r="B5" s="564"/>
      <c r="C5" s="433"/>
      <c r="D5" s="433"/>
      <c r="E5" s="565"/>
      <c r="F5" s="433"/>
      <c r="G5" s="433"/>
      <c r="H5" s="72"/>
      <c r="I5" s="433"/>
      <c r="J5" s="544" t="s">
        <v>6782</v>
      </c>
      <c r="K5" s="1047" t="s">
        <v>6733</v>
      </c>
      <c r="L5" s="1048"/>
    </row>
    <row r="6" spans="1:14" ht="18.75" customHeight="1" x14ac:dyDescent="0.25">
      <c r="E6" s="34" t="s">
        <v>230</v>
      </c>
      <c r="F6" s="34" t="s">
        <v>231</v>
      </c>
      <c r="G6" s="34" t="s">
        <v>232</v>
      </c>
      <c r="H6" s="34" t="s">
        <v>233</v>
      </c>
      <c r="I6" s="34" t="s">
        <v>234</v>
      </c>
      <c r="J6" s="34" t="s">
        <v>235</v>
      </c>
      <c r="K6" s="34" t="s">
        <v>418</v>
      </c>
      <c r="L6" s="34" t="s">
        <v>6704</v>
      </c>
    </row>
    <row r="7" spans="1:14" ht="39.6" x14ac:dyDescent="0.25">
      <c r="B7" s="29" t="s">
        <v>610</v>
      </c>
      <c r="E7" s="14" t="s">
        <v>6882</v>
      </c>
      <c r="F7" s="14" t="s">
        <v>576</v>
      </c>
      <c r="G7" s="14" t="s">
        <v>455</v>
      </c>
      <c r="H7" s="14" t="s">
        <v>6748</v>
      </c>
      <c r="I7" s="14" t="s">
        <v>6702</v>
      </c>
      <c r="J7" s="14" t="s">
        <v>6703</v>
      </c>
      <c r="K7" s="14" t="s">
        <v>145</v>
      </c>
      <c r="L7" s="2" t="s">
        <v>238</v>
      </c>
    </row>
    <row r="8" spans="1:14" ht="15.75" customHeight="1" x14ac:dyDescent="0.25">
      <c r="A8" s="10"/>
      <c r="B8" s="556" t="s">
        <v>675</v>
      </c>
      <c r="E8" s="14"/>
      <c r="F8" s="14"/>
      <c r="G8" s="14"/>
      <c r="H8" s="14"/>
      <c r="I8" s="14"/>
      <c r="J8" s="14"/>
      <c r="K8" s="14"/>
    </row>
    <row r="9" spans="1:14" ht="14.25" customHeight="1" x14ac:dyDescent="0.25">
      <c r="A9" s="10" t="s">
        <v>2295</v>
      </c>
      <c r="B9" s="3" t="s">
        <v>236</v>
      </c>
      <c r="E9" s="560">
        <f>'FAA Form 127'!L31</f>
        <v>0</v>
      </c>
      <c r="F9" s="523">
        <f>F15</f>
        <v>0</v>
      </c>
      <c r="G9" s="523">
        <f>G15</f>
        <v>0</v>
      </c>
      <c r="H9" s="560">
        <f>'FAA Form 127'!L32</f>
        <v>0</v>
      </c>
      <c r="I9" s="523">
        <f>I15</f>
        <v>0</v>
      </c>
      <c r="J9" s="718">
        <f>SUM(F9:I9)</f>
        <v>0</v>
      </c>
      <c r="K9" s="719">
        <f>SUM(E9:I9)</f>
        <v>0</v>
      </c>
      <c r="L9" s="720" t="e">
        <f>K9/$K$9</f>
        <v>#DIV/0!</v>
      </c>
      <c r="N9" s="709" t="str">
        <f>IF(K9='FAA Form 127'!L33,"","Total debt does not match with FAA tab, please correct.")</f>
        <v/>
      </c>
    </row>
    <row r="10" spans="1:14" ht="14.25" customHeight="1" x14ac:dyDescent="0.25">
      <c r="A10" s="15" t="s">
        <v>2296</v>
      </c>
      <c r="B10" s="189" t="s">
        <v>6881</v>
      </c>
      <c r="E10" s="524"/>
      <c r="F10" s="524"/>
      <c r="G10" s="524"/>
      <c r="H10" s="524"/>
      <c r="I10" s="524"/>
      <c r="J10" s="718">
        <f>SUM(F10:I10)</f>
        <v>0</v>
      </c>
      <c r="K10" s="719">
        <f>SUM(E10:I10)</f>
        <v>0</v>
      </c>
      <c r="L10" s="720" t="e">
        <f>K10/$K$9</f>
        <v>#DIV/0!</v>
      </c>
    </row>
    <row r="11" spans="1:14" x14ac:dyDescent="0.25">
      <c r="J11" s="10"/>
    </row>
    <row r="12" spans="1:14" x14ac:dyDescent="0.25">
      <c r="A12" s="10"/>
      <c r="B12" s="4" t="s">
        <v>676</v>
      </c>
      <c r="K12" s="8"/>
      <c r="L12" s="8" t="s">
        <v>238</v>
      </c>
    </row>
    <row r="13" spans="1:14" x14ac:dyDescent="0.25">
      <c r="A13" s="15" t="s">
        <v>2297</v>
      </c>
      <c r="B13" s="7" t="s">
        <v>383</v>
      </c>
      <c r="E13" s="523"/>
      <c r="F13" s="523"/>
      <c r="G13" s="524"/>
      <c r="H13" s="523"/>
      <c r="I13" s="523"/>
      <c r="J13" s="719">
        <f>SUM(F13:I13)</f>
        <v>0</v>
      </c>
      <c r="K13" s="719">
        <f>SUM(E13:I13)</f>
        <v>0</v>
      </c>
      <c r="L13" s="720" t="e">
        <f>K13/$K$15</f>
        <v>#DIV/0!</v>
      </c>
    </row>
    <row r="14" spans="1:14" ht="14.25" customHeight="1" x14ac:dyDescent="0.25">
      <c r="A14" s="15" t="s">
        <v>2298</v>
      </c>
      <c r="B14" s="7" t="s">
        <v>384</v>
      </c>
      <c r="E14" s="524"/>
      <c r="F14" s="524"/>
      <c r="G14" s="524"/>
      <c r="H14" s="524"/>
      <c r="I14" s="524"/>
      <c r="J14" s="719">
        <f>SUM(F14:I14)</f>
        <v>0</v>
      </c>
      <c r="K14" s="719">
        <f>SUM(E14:I14)</f>
        <v>0</v>
      </c>
      <c r="L14" s="720" t="e">
        <f>K14/$K$15</f>
        <v>#DIV/0!</v>
      </c>
    </row>
    <row r="15" spans="1:14" ht="14.25" customHeight="1" x14ac:dyDescent="0.25">
      <c r="A15" s="15" t="s">
        <v>2299</v>
      </c>
      <c r="B15" s="424" t="s">
        <v>6719</v>
      </c>
      <c r="E15" s="721">
        <f>E14+E13</f>
        <v>0</v>
      </c>
      <c r="F15" s="721">
        <f>F14+F13</f>
        <v>0</v>
      </c>
      <c r="G15" s="721">
        <f>G14+G13</f>
        <v>0</v>
      </c>
      <c r="H15" s="721">
        <f>H14+H13</f>
        <v>0</v>
      </c>
      <c r="I15" s="721">
        <f>I14+I13</f>
        <v>0</v>
      </c>
      <c r="J15" s="719">
        <f>SUM(F15:I15)</f>
        <v>0</v>
      </c>
      <c r="K15" s="719">
        <f>SUM(E15:I15)</f>
        <v>0</v>
      </c>
      <c r="L15" s="720" t="e">
        <f>K15/$K$15</f>
        <v>#DIV/0!</v>
      </c>
    </row>
    <row r="16" spans="1:14" ht="14.25" customHeight="1" x14ac:dyDescent="0.25"/>
    <row r="17" spans="1:13" ht="14.25" customHeight="1" x14ac:dyDescent="0.25">
      <c r="A17" s="10"/>
      <c r="B17" s="556" t="s">
        <v>237</v>
      </c>
      <c r="L17" s="8" t="s">
        <v>238</v>
      </c>
    </row>
    <row r="18" spans="1:13" ht="15" customHeight="1" x14ac:dyDescent="0.25">
      <c r="A18" s="15" t="s">
        <v>2301</v>
      </c>
      <c r="B18" s="3" t="s">
        <v>919</v>
      </c>
      <c r="E18" s="502"/>
      <c r="F18" s="502"/>
      <c r="G18" s="502"/>
      <c r="H18" s="502"/>
      <c r="I18" s="502"/>
      <c r="J18" s="719">
        <f>SUM(F18:I18)</f>
        <v>0</v>
      </c>
      <c r="K18" s="722">
        <f>SUM(E18:I18)</f>
        <v>0</v>
      </c>
      <c r="L18" s="720" t="e">
        <f>K18/$K$18</f>
        <v>#DIV/0!</v>
      </c>
    </row>
    <row r="19" spans="1:13" ht="14.25" customHeight="1" x14ac:dyDescent="0.25">
      <c r="A19" s="10"/>
      <c r="B19" s="7"/>
    </row>
    <row r="20" spans="1:13" ht="14.25" customHeight="1" x14ac:dyDescent="0.25">
      <c r="A20" s="15" t="s">
        <v>2302</v>
      </c>
      <c r="B20" s="590" t="s">
        <v>6883</v>
      </c>
      <c r="E20" s="584"/>
      <c r="F20" s="584"/>
      <c r="G20" s="584"/>
      <c r="H20" s="584"/>
      <c r="I20" s="584"/>
      <c r="J20" s="719">
        <f>SUM(F20:I20)</f>
        <v>0</v>
      </c>
      <c r="K20" s="719">
        <f>SUM(E20:I20)</f>
        <v>0</v>
      </c>
      <c r="L20" s="723" t="e">
        <f>K20/$K$18</f>
        <v>#DIV/0!</v>
      </c>
    </row>
    <row r="21" spans="1:13" ht="14.25" customHeight="1" x14ac:dyDescent="0.25">
      <c r="A21" s="15" t="s">
        <v>2303</v>
      </c>
      <c r="B21" s="591" t="s">
        <v>6887</v>
      </c>
      <c r="E21" s="724">
        <f>E20+E18</f>
        <v>0</v>
      </c>
      <c r="F21" s="724">
        <f>F20+F18</f>
        <v>0</v>
      </c>
      <c r="G21" s="724">
        <f>G20+G18</f>
        <v>0</v>
      </c>
      <c r="H21" s="724">
        <f>H20+H18</f>
        <v>0</v>
      </c>
      <c r="I21" s="724">
        <f>I20+I18</f>
        <v>0</v>
      </c>
      <c r="J21" s="719">
        <f>SUM(F21:I21)</f>
        <v>0</v>
      </c>
      <c r="K21" s="722">
        <f>SUM(E21:I21)</f>
        <v>0</v>
      </c>
      <c r="L21" s="720" t="e">
        <f>K21/$K$18</f>
        <v>#DIV/0!</v>
      </c>
    </row>
    <row r="22" spans="1:13" x14ac:dyDescent="0.25">
      <c r="A22" s="10"/>
      <c r="C22" s="589"/>
      <c r="D22" s="589"/>
      <c r="E22" s="725"/>
      <c r="F22" s="13"/>
    </row>
    <row r="23" spans="1:13" x14ac:dyDescent="0.25">
      <c r="A23" s="10"/>
      <c r="B23" s="592" t="s">
        <v>791</v>
      </c>
      <c r="C23" s="589"/>
      <c r="D23" s="589"/>
      <c r="E23" s="726" t="s">
        <v>590</v>
      </c>
      <c r="F23" s="8" t="s">
        <v>591</v>
      </c>
      <c r="G23" s="8" t="s">
        <v>6765</v>
      </c>
      <c r="H23" s="8" t="s">
        <v>2163</v>
      </c>
    </row>
    <row r="24" spans="1:13" x14ac:dyDescent="0.25">
      <c r="A24" s="15" t="s">
        <v>2304</v>
      </c>
      <c r="B24" s="189" t="s">
        <v>288</v>
      </c>
      <c r="C24" s="19"/>
      <c r="D24" s="19"/>
      <c r="E24" s="585"/>
      <c r="F24" s="586"/>
      <c r="G24" s="587"/>
      <c r="H24" s="587"/>
    </row>
    <row r="25" spans="1:13" x14ac:dyDescent="0.25">
      <c r="A25" s="15" t="s">
        <v>2305</v>
      </c>
      <c r="B25" s="190" t="s">
        <v>287</v>
      </c>
      <c r="C25" s="593"/>
      <c r="D25" s="593"/>
      <c r="E25" s="585"/>
      <c r="F25" s="586"/>
      <c r="G25" s="587"/>
      <c r="H25" s="587"/>
    </row>
    <row r="26" spans="1:13" x14ac:dyDescent="0.25">
      <c r="A26" s="10"/>
      <c r="B26" s="190"/>
      <c r="C26" s="593"/>
      <c r="D26" s="593"/>
      <c r="E26" s="727"/>
      <c r="F26" s="13"/>
    </row>
    <row r="27" spans="1:13" ht="13.8" x14ac:dyDescent="0.25">
      <c r="B27" s="595"/>
    </row>
    <row r="28" spans="1:13" x14ac:dyDescent="0.25">
      <c r="A28" s="10"/>
      <c r="B28" s="566" t="s">
        <v>293</v>
      </c>
      <c r="K28" s="1" t="s">
        <v>212</v>
      </c>
    </row>
    <row r="29" spans="1:13" x14ac:dyDescent="0.25">
      <c r="B29" s="1049" t="s">
        <v>850</v>
      </c>
      <c r="C29" s="1050"/>
      <c r="D29" s="1050"/>
      <c r="E29" s="1050"/>
      <c r="F29" s="1050"/>
      <c r="G29" s="1050"/>
      <c r="H29" s="1050"/>
      <c r="I29" s="1050"/>
      <c r="J29" s="1050"/>
      <c r="K29" s="1050"/>
      <c r="L29" s="501"/>
    </row>
    <row r="30" spans="1:13" ht="36" customHeight="1" x14ac:dyDescent="0.25">
      <c r="A30" s="23" t="str">
        <f>E6</f>
        <v>(a)</v>
      </c>
      <c r="B30" s="1049" t="s">
        <v>424</v>
      </c>
      <c r="C30" s="1050"/>
      <c r="D30" s="1050"/>
      <c r="E30" s="1050"/>
      <c r="F30" s="1050"/>
      <c r="G30" s="1050"/>
      <c r="H30" s="1050"/>
      <c r="I30" s="1050"/>
      <c r="J30" s="1050"/>
      <c r="K30" s="1050"/>
      <c r="L30" s="4"/>
      <c r="M30" s="1"/>
    </row>
    <row r="31" spans="1:13" ht="27.75" customHeight="1" x14ac:dyDescent="0.25">
      <c r="A31" s="23" t="str">
        <f>F6</f>
        <v>(b)</v>
      </c>
      <c r="B31" s="1049" t="s">
        <v>1030</v>
      </c>
      <c r="C31" s="1050"/>
      <c r="D31" s="1050"/>
      <c r="E31" s="1050"/>
      <c r="F31" s="1050"/>
      <c r="G31" s="1050"/>
      <c r="H31" s="1050"/>
      <c r="I31" s="1050"/>
      <c r="J31" s="1050"/>
      <c r="K31" s="1050"/>
      <c r="L31" s="728"/>
    </row>
    <row r="32" spans="1:13" ht="42.75" customHeight="1" x14ac:dyDescent="0.25">
      <c r="A32" s="23" t="str">
        <f>G6</f>
        <v>(c)</v>
      </c>
      <c r="B32" s="1049" t="s">
        <v>114</v>
      </c>
      <c r="C32" s="1050"/>
      <c r="D32" s="1050"/>
      <c r="E32" s="1050"/>
      <c r="F32" s="1050"/>
      <c r="G32" s="1050"/>
      <c r="H32" s="1050"/>
      <c r="I32" s="1050"/>
      <c r="J32" s="1050"/>
      <c r="K32" s="1050"/>
      <c r="L32" s="728"/>
    </row>
    <row r="33" spans="1:12" ht="27" customHeight="1" x14ac:dyDescent="0.25">
      <c r="A33" s="23" t="s">
        <v>233</v>
      </c>
      <c r="B33" s="1049" t="s">
        <v>674</v>
      </c>
      <c r="C33" s="1050"/>
      <c r="D33" s="1050"/>
      <c r="E33" s="1050"/>
      <c r="F33" s="1050"/>
      <c r="G33" s="1050"/>
      <c r="H33" s="1050"/>
      <c r="I33" s="1050"/>
      <c r="J33" s="1050"/>
      <c r="K33" s="1050"/>
      <c r="L33" s="729"/>
    </row>
    <row r="34" spans="1:12" ht="41.25" customHeight="1" x14ac:dyDescent="0.25">
      <c r="A34" s="23" t="s">
        <v>234</v>
      </c>
      <c r="B34" s="1049" t="s">
        <v>2387</v>
      </c>
      <c r="C34" s="1050"/>
      <c r="D34" s="1050"/>
      <c r="E34" s="1050"/>
      <c r="F34" s="1050"/>
      <c r="G34" s="1050"/>
      <c r="H34" s="1050"/>
      <c r="I34" s="1050"/>
      <c r="J34" s="1050"/>
      <c r="K34" s="1050"/>
      <c r="L34" s="4"/>
    </row>
    <row r="35" spans="1:12" ht="24.75" customHeight="1" x14ac:dyDescent="0.25">
      <c r="A35" s="555" t="s">
        <v>6884</v>
      </c>
      <c r="B35" s="1049" t="s">
        <v>2388</v>
      </c>
      <c r="C35" s="1050"/>
      <c r="D35" s="1050"/>
      <c r="E35" s="1050"/>
      <c r="F35" s="1050"/>
      <c r="G35" s="1050"/>
      <c r="H35" s="1050"/>
      <c r="I35" s="1050"/>
      <c r="J35" s="1050"/>
      <c r="K35" s="1050"/>
    </row>
    <row r="36" spans="1:12" ht="47.25" customHeight="1" x14ac:dyDescent="0.25">
      <c r="A36" s="555" t="s">
        <v>6885</v>
      </c>
      <c r="B36" s="1049" t="s">
        <v>2389</v>
      </c>
      <c r="C36" s="1050"/>
      <c r="D36" s="1050"/>
      <c r="E36" s="1050"/>
      <c r="F36" s="1050"/>
      <c r="G36" s="1050"/>
      <c r="H36" s="1050"/>
      <c r="I36" s="1050"/>
      <c r="J36" s="1050"/>
      <c r="K36" s="1050"/>
      <c r="L36" s="29"/>
    </row>
    <row r="37" spans="1:12" ht="42" customHeight="1" x14ac:dyDescent="0.25">
      <c r="A37" s="555" t="s">
        <v>6886</v>
      </c>
      <c r="B37" s="1049" t="s">
        <v>2390</v>
      </c>
      <c r="C37" s="1050"/>
      <c r="D37" s="1050"/>
      <c r="E37" s="1050"/>
      <c r="F37" s="1050"/>
      <c r="G37" s="1050"/>
      <c r="H37" s="1050"/>
      <c r="I37" s="1050"/>
      <c r="J37" s="1050"/>
      <c r="K37" s="1050"/>
      <c r="L37" s="29"/>
    </row>
    <row r="38" spans="1:12" x14ac:dyDescent="0.25">
      <c r="A38" s="23" t="str">
        <f>A24</f>
        <v>DD9</v>
      </c>
      <c r="B38" s="1055" t="s">
        <v>712</v>
      </c>
      <c r="C38" s="1055"/>
      <c r="D38" s="1055"/>
      <c r="E38" s="1055"/>
      <c r="F38" s="1055"/>
      <c r="G38" s="1055"/>
      <c r="H38" s="1055"/>
      <c r="I38" s="1055"/>
      <c r="J38" s="1055"/>
      <c r="K38" s="1055"/>
    </row>
    <row r="39" spans="1:12" x14ac:dyDescent="0.25">
      <c r="A39" s="23" t="str">
        <f>A25</f>
        <v>DD10</v>
      </c>
      <c r="B39" s="1055" t="s">
        <v>713</v>
      </c>
      <c r="C39" s="1055"/>
      <c r="D39" s="1055"/>
      <c r="E39" s="1055"/>
      <c r="F39" s="1055"/>
      <c r="G39" s="1055"/>
      <c r="H39" s="1055"/>
      <c r="I39" s="1055"/>
      <c r="J39" s="1055"/>
      <c r="K39" s="1055"/>
    </row>
    <row r="40" spans="1:12" x14ac:dyDescent="0.25">
      <c r="A40" s="23"/>
      <c r="B40" s="10"/>
      <c r="C40" s="569"/>
      <c r="D40" s="569"/>
      <c r="E40" s="569"/>
      <c r="F40" s="569"/>
      <c r="G40" s="569"/>
      <c r="H40" s="569"/>
      <c r="I40" s="569"/>
      <c r="J40" s="569"/>
      <c r="K40" s="569"/>
      <c r="L40" s="569"/>
    </row>
    <row r="41" spans="1:12" ht="33.75" customHeight="1" x14ac:dyDescent="0.25">
      <c r="A41" s="10"/>
      <c r="B41" s="10"/>
    </row>
  </sheetData>
  <sheetProtection algorithmName="SHA-512" hashValue="D7GgAWK10V89tknoIRhvqXj45qcImZ2dmxKm92lO36OEP5FBI5Xj2MopPTL+axYJ4mJLfwSjRvv5faJ8u3YASQ==" saltValue="xy04N1wILhpExPnwMKfLYA==" spinCount="100000" sheet="1" selectLockedCells="1"/>
  <protectedRanges>
    <protectedRange sqref="E24:H25" name="Range1"/>
  </protectedRanges>
  <mergeCells count="17">
    <mergeCell ref="B39:K39"/>
    <mergeCell ref="B32:K32"/>
    <mergeCell ref="B30:K30"/>
    <mergeCell ref="B31:K31"/>
    <mergeCell ref="B34:K34"/>
    <mergeCell ref="B35:K35"/>
    <mergeCell ref="B36:K36"/>
    <mergeCell ref="B37:K37"/>
    <mergeCell ref="B38:K38"/>
    <mergeCell ref="C2:E2"/>
    <mergeCell ref="K3:L3"/>
    <mergeCell ref="K4:L4"/>
    <mergeCell ref="K5:L5"/>
    <mergeCell ref="B33:K33"/>
    <mergeCell ref="G3:H3"/>
    <mergeCell ref="G4:H4"/>
    <mergeCell ref="B29:K29"/>
  </mergeCells>
  <phoneticPr fontId="10" type="noConversion"/>
  <dataValidations count="1">
    <dataValidation type="decimal" operator="greaterThanOrEqual" allowBlank="1" showInputMessage="1" showErrorMessage="1" sqref="E13:I14 E10 F10 F9 G9 G10 H10 I9 I10" xr:uid="{00000000-0002-0000-0400-000000000000}">
      <formula1>0</formula1>
    </dataValidation>
  </dataValidations>
  <hyperlinks>
    <hyperlink ref="G4" r:id="rId1" display="asng@airportscouncil.org" xr:uid="{00000000-0004-0000-0400-000000000000}"/>
  </hyperlinks>
  <pageMargins left="0.3" right="0.26" top="0.78" bottom="1" header="0.5" footer="0.5"/>
  <pageSetup paperSize="3" fitToHeight="2" orientation="landscape" r:id="rId2"/>
  <headerFooter alignWithMargins="0"/>
  <rowBreaks count="1" manualBreakCount="1">
    <brk id="2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P774"/>
  <sheetViews>
    <sheetView showGridLines="0" zoomScaleNormal="100" zoomScaleSheetLayoutView="75" workbookViewId="0">
      <pane ySplit="5" topLeftCell="A50" activePane="bottomLeft" state="frozen"/>
      <selection activeCell="B115" sqref="B115"/>
      <selection pane="bottomLeft" activeCell="C6" sqref="C6"/>
    </sheetView>
  </sheetViews>
  <sheetFormatPr defaultColWidth="8.6640625" defaultRowHeight="13.2" x14ac:dyDescent="0.25"/>
  <cols>
    <col min="1" max="1" width="12.6640625" customWidth="1"/>
    <col min="2" max="2" width="38.6640625" customWidth="1"/>
    <col min="3" max="3" width="20.109375" customWidth="1"/>
    <col min="4" max="4" width="20.6640625" customWidth="1"/>
    <col min="5" max="5" width="18.44140625" customWidth="1"/>
    <col min="6" max="6" width="13.44140625" customWidth="1"/>
    <col min="7" max="7" width="15.6640625" customWidth="1"/>
    <col min="8" max="10" width="13.44140625" customWidth="1"/>
    <col min="11" max="16" width="8.6640625" hidden="1" customWidth="1"/>
  </cols>
  <sheetData>
    <row r="1" spans="1:16" ht="21" x14ac:dyDescent="0.4">
      <c r="A1" s="436" t="str">
        <f>MID(Instructions!B1,1,6)&amp;" ACI-NA Survey - General Airport Information"</f>
        <v>FY2024 ACI-NA Survey - General Airport Information</v>
      </c>
      <c r="B1" s="449"/>
      <c r="C1" s="449"/>
      <c r="D1" s="449"/>
      <c r="E1" s="449"/>
      <c r="F1" s="449"/>
      <c r="G1" s="449"/>
      <c r="H1" s="449"/>
      <c r="I1" s="449"/>
      <c r="J1" s="438" t="s">
        <v>46</v>
      </c>
      <c r="K1" t="s">
        <v>1236</v>
      </c>
      <c r="L1" s="19" t="s">
        <v>7234</v>
      </c>
      <c r="M1" t="s">
        <v>1125</v>
      </c>
      <c r="N1" t="s">
        <v>6888</v>
      </c>
      <c r="P1" s="19" t="s">
        <v>7170</v>
      </c>
    </row>
    <row r="2" spans="1:16" ht="16.2" thickBot="1" x14ac:dyDescent="0.35">
      <c r="A2" s="460"/>
      <c r="J2" s="179"/>
      <c r="K2" t="s">
        <v>1237</v>
      </c>
      <c r="L2" t="s">
        <v>6889</v>
      </c>
      <c r="M2" t="s">
        <v>6890</v>
      </c>
      <c r="N2" t="s">
        <v>6891</v>
      </c>
      <c r="P2" s="19" t="s">
        <v>7171</v>
      </c>
    </row>
    <row r="3" spans="1:16" x14ac:dyDescent="0.25">
      <c r="A3" s="461"/>
      <c r="B3" s="4" t="s">
        <v>859</v>
      </c>
      <c r="C3" s="8"/>
      <c r="D3" s="8"/>
      <c r="G3" s="1051" t="s">
        <v>6718</v>
      </c>
      <c r="H3" s="1052"/>
      <c r="J3" s="179"/>
      <c r="L3" t="s">
        <v>6892</v>
      </c>
      <c r="P3" s="19" t="s">
        <v>7172</v>
      </c>
    </row>
    <row r="4" spans="1:16" ht="13.8" thickBot="1" x14ac:dyDescent="0.3">
      <c r="A4" s="602" t="s">
        <v>2197</v>
      </c>
      <c r="B4" t="s">
        <v>91</v>
      </c>
      <c r="C4" s="1058">
        <f>'Stmt of Revs Exps'!C2:D2</f>
        <v>0</v>
      </c>
      <c r="D4" s="1059"/>
      <c r="E4" s="1060"/>
      <c r="G4" s="1053" t="str">
        <f>Instructions!D7</f>
        <v>EconAffairs@airportscouncil.org</v>
      </c>
      <c r="H4" s="1054"/>
      <c r="I4" s="1043" t="s">
        <v>6730</v>
      </c>
      <c r="J4" s="1044"/>
      <c r="P4" s="19" t="s">
        <v>7173</v>
      </c>
    </row>
    <row r="5" spans="1:16" ht="15" customHeight="1" x14ac:dyDescent="0.25">
      <c r="A5" s="603" t="s">
        <v>2198</v>
      </c>
      <c r="B5" s="72" t="s">
        <v>281</v>
      </c>
      <c r="C5" s="26">
        <f>'Stmt of Revs Exps'!D3</f>
        <v>0</v>
      </c>
      <c r="D5" s="72"/>
      <c r="E5" s="72"/>
      <c r="F5" s="72"/>
      <c r="G5" s="72"/>
      <c r="H5" s="72"/>
      <c r="I5" s="1045" t="s">
        <v>6731</v>
      </c>
      <c r="J5" s="1046"/>
    </row>
    <row r="6" spans="1:16" ht="15" customHeight="1" x14ac:dyDescent="0.25">
      <c r="A6" s="15" t="s">
        <v>2199</v>
      </c>
      <c r="B6" s="498" t="s">
        <v>827</v>
      </c>
      <c r="C6" s="533"/>
      <c r="D6" s="577" t="s">
        <v>1060</v>
      </c>
    </row>
    <row r="7" spans="1:16" ht="15" customHeight="1" x14ac:dyDescent="0.25">
      <c r="A7" s="15" t="s">
        <v>2200</v>
      </c>
      <c r="B7" t="s">
        <v>282</v>
      </c>
      <c r="C7" s="604">
        <f>'Stmt of Revs Exps'!D4</f>
        <v>0</v>
      </c>
      <c r="D7" s="7"/>
    </row>
    <row r="8" spans="1:16" ht="15" customHeight="1" x14ac:dyDescent="0.25">
      <c r="A8" s="15" t="s">
        <v>2201</v>
      </c>
      <c r="B8" s="19" t="s">
        <v>451</v>
      </c>
      <c r="C8" s="509"/>
      <c r="D8" s="7"/>
    </row>
    <row r="9" spans="1:16" ht="21" customHeight="1" x14ac:dyDescent="0.25">
      <c r="A9" s="6"/>
      <c r="B9" s="4" t="s">
        <v>227</v>
      </c>
      <c r="H9" s="677"/>
    </row>
    <row r="10" spans="1:16" ht="14.25" customHeight="1" x14ac:dyDescent="0.25">
      <c r="A10" s="605" t="s">
        <v>2202</v>
      </c>
      <c r="B10" s="606" t="s">
        <v>85</v>
      </c>
      <c r="C10" s="610"/>
      <c r="D10" s="509"/>
      <c r="H10" s="678"/>
    </row>
    <row r="11" spans="1:16" ht="14.25" customHeight="1" x14ac:dyDescent="0.25">
      <c r="A11" s="605" t="s">
        <v>2203</v>
      </c>
      <c r="B11" s="606" t="s">
        <v>87</v>
      </c>
      <c r="C11" s="610"/>
      <c r="D11" s="509"/>
      <c r="H11" s="678"/>
    </row>
    <row r="12" spans="1:16" ht="14.25" customHeight="1" x14ac:dyDescent="0.25">
      <c r="A12" s="607" t="s">
        <v>2204</v>
      </c>
      <c r="B12" s="606" t="s">
        <v>563</v>
      </c>
      <c r="C12" s="610"/>
      <c r="D12" s="509"/>
      <c r="H12" s="678"/>
    </row>
    <row r="13" spans="1:16" ht="15" customHeight="1" x14ac:dyDescent="0.25">
      <c r="A13" s="607" t="s">
        <v>2205</v>
      </c>
      <c r="B13" s="608" t="s">
        <v>86</v>
      </c>
      <c r="C13" s="608"/>
      <c r="D13" s="509"/>
      <c r="H13" s="678"/>
    </row>
    <row r="14" spans="1:16" ht="15" customHeight="1" x14ac:dyDescent="0.25">
      <c r="A14" s="605" t="s">
        <v>2206</v>
      </c>
      <c r="B14" s="606" t="s">
        <v>88</v>
      </c>
      <c r="C14" s="608"/>
      <c r="D14" s="509"/>
      <c r="H14" s="678"/>
    </row>
    <row r="15" spans="1:16" x14ac:dyDescent="0.25">
      <c r="A15" s="605"/>
      <c r="B15" s="7"/>
      <c r="C15" s="7"/>
      <c r="D15" s="7"/>
    </row>
    <row r="16" spans="1:16" ht="13.8" x14ac:dyDescent="0.25">
      <c r="A16" s="605" t="s">
        <v>2207</v>
      </c>
      <c r="B16" s="609" t="s">
        <v>84</v>
      </c>
      <c r="C16" s="679"/>
      <c r="D16" s="616"/>
      <c r="E16" s="610"/>
      <c r="F16" s="679"/>
      <c r="H16" s="1061"/>
      <c r="I16" s="1062"/>
      <c r="J16" s="1062"/>
    </row>
    <row r="17" spans="1:10" ht="14.25" customHeight="1" x14ac:dyDescent="0.25">
      <c r="A17" s="610"/>
      <c r="B17" s="611" t="s">
        <v>831</v>
      </c>
      <c r="C17" s="509"/>
      <c r="D17" s="616"/>
      <c r="E17" s="611" t="s">
        <v>834</v>
      </c>
      <c r="F17" s="509"/>
      <c r="H17" s="1061"/>
      <c r="I17" s="1061"/>
      <c r="J17" s="1061"/>
    </row>
    <row r="18" spans="1:10" ht="14.25" customHeight="1" x14ac:dyDescent="0.25">
      <c r="A18" s="610"/>
      <c r="B18" s="611" t="s">
        <v>832</v>
      </c>
      <c r="C18" s="509"/>
      <c r="D18" s="616"/>
      <c r="E18" s="611" t="s">
        <v>149</v>
      </c>
      <c r="F18" s="509"/>
      <c r="H18" s="1061"/>
      <c r="I18" s="1061"/>
      <c r="J18" s="1061"/>
    </row>
    <row r="19" spans="1:10" ht="14.25" customHeight="1" x14ac:dyDescent="0.25">
      <c r="A19" s="610"/>
      <c r="B19" s="611" t="s">
        <v>833</v>
      </c>
      <c r="C19" s="509"/>
      <c r="D19" s="616"/>
      <c r="E19" s="611" t="s">
        <v>835</v>
      </c>
      <c r="F19" s="509"/>
    </row>
    <row r="20" spans="1:10" ht="14.25" customHeight="1" x14ac:dyDescent="0.25">
      <c r="A20" s="610"/>
      <c r="B20" s="611" t="s">
        <v>417</v>
      </c>
      <c r="C20" s="509"/>
      <c r="D20" s="616"/>
      <c r="E20" s="610"/>
      <c r="F20" s="596"/>
    </row>
    <row r="21" spans="1:10" ht="14.25" customHeight="1" x14ac:dyDescent="0.25"/>
    <row r="22" spans="1:10" s="610" customFormat="1" ht="14.25" customHeight="1" x14ac:dyDescent="0.25">
      <c r="A22" s="605" t="s">
        <v>2208</v>
      </c>
      <c r="B22" s="612" t="s">
        <v>960</v>
      </c>
      <c r="C22" s="511"/>
      <c r="D22" s="680"/>
      <c r="E22" s="680"/>
    </row>
    <row r="23" spans="1:10" ht="14.25" customHeight="1" x14ac:dyDescent="0.25"/>
    <row r="24" spans="1:10" ht="14.25" customHeight="1" x14ac:dyDescent="0.25">
      <c r="B24" s="1" t="s">
        <v>399</v>
      </c>
      <c r="J24" s="1"/>
    </row>
    <row r="25" spans="1:10" s="610" customFormat="1" ht="14.25" customHeight="1" x14ac:dyDescent="0.25">
      <c r="A25" s="605" t="s">
        <v>2209</v>
      </c>
      <c r="B25" s="610" t="s">
        <v>814</v>
      </c>
      <c r="E25" s="534"/>
    </row>
    <row r="26" spans="1:10" ht="14.25" customHeight="1" x14ac:dyDescent="0.25"/>
    <row r="27" spans="1:10" ht="14.25" customHeight="1" x14ac:dyDescent="0.25">
      <c r="B27" s="1" t="s">
        <v>400</v>
      </c>
    </row>
    <row r="28" spans="1:10" s="610" customFormat="1" ht="14.25" customHeight="1" x14ac:dyDescent="0.25">
      <c r="A28" s="605" t="s">
        <v>2210</v>
      </c>
      <c r="B28" s="613" t="s">
        <v>7221</v>
      </c>
      <c r="D28" s="509"/>
      <c r="J28" s="624"/>
    </row>
    <row r="29" spans="1:10" s="610" customFormat="1" ht="15.75" customHeight="1" x14ac:dyDescent="0.25">
      <c r="D29" s="681" t="s">
        <v>816</v>
      </c>
      <c r="E29" s="681" t="s">
        <v>817</v>
      </c>
    </row>
    <row r="30" spans="1:10" s="610" customFormat="1" ht="39.75" customHeight="1" x14ac:dyDescent="0.25">
      <c r="A30" s="614" t="s">
        <v>2211</v>
      </c>
      <c r="B30" s="615" t="s">
        <v>7174</v>
      </c>
      <c r="D30" s="509"/>
      <c r="E30" s="509"/>
    </row>
    <row r="31" spans="1:10" ht="14.25" customHeight="1" x14ac:dyDescent="0.25">
      <c r="A31" s="10"/>
      <c r="B31" s="31"/>
      <c r="D31" s="10"/>
      <c r="E31" s="10"/>
      <c r="H31" s="5"/>
    </row>
    <row r="32" spans="1:10" ht="14.25" customHeight="1" x14ac:dyDescent="0.25">
      <c r="A32" s="10"/>
      <c r="B32" s="4" t="s">
        <v>402</v>
      </c>
      <c r="D32" s="10"/>
      <c r="E32" s="10"/>
      <c r="H32" s="5"/>
      <c r="J32" s="1"/>
    </row>
    <row r="33" spans="1:10" s="610" customFormat="1" ht="14.25" customHeight="1" x14ac:dyDescent="0.25">
      <c r="A33" s="605" t="s">
        <v>2212</v>
      </c>
      <c r="B33" s="606" t="s">
        <v>735</v>
      </c>
      <c r="E33" s="509"/>
    </row>
    <row r="34" spans="1:10" s="610" customFormat="1" ht="14.25" customHeight="1" x14ac:dyDescent="0.25">
      <c r="A34" s="605" t="s">
        <v>2213</v>
      </c>
      <c r="B34" s="613" t="s">
        <v>7461</v>
      </c>
      <c r="E34" s="511"/>
      <c r="H34" s="608"/>
    </row>
    <row r="35" spans="1:10" s="610" customFormat="1" ht="14.25" customHeight="1" x14ac:dyDescent="0.25">
      <c r="A35" s="607"/>
      <c r="B35" s="606"/>
      <c r="E35" s="605"/>
      <c r="H35" s="608"/>
    </row>
    <row r="36" spans="1:10" ht="17.25" customHeight="1" x14ac:dyDescent="0.25">
      <c r="A36" s="10"/>
      <c r="B36" s="4" t="s">
        <v>804</v>
      </c>
      <c r="D36" s="10" t="s">
        <v>815</v>
      </c>
      <c r="E36" s="10" t="s">
        <v>78</v>
      </c>
      <c r="F36" s="10"/>
    </row>
    <row r="37" spans="1:10" s="610" customFormat="1" ht="14.25" customHeight="1" x14ac:dyDescent="0.25">
      <c r="A37" s="605" t="s">
        <v>2214</v>
      </c>
      <c r="B37" s="616" t="s">
        <v>79</v>
      </c>
      <c r="D37" s="511"/>
      <c r="E37" s="525"/>
      <c r="F37" s="605"/>
    </row>
    <row r="38" spans="1:10" s="610" customFormat="1" ht="14.25" customHeight="1" x14ac:dyDescent="0.25">
      <c r="A38" s="605" t="s">
        <v>2215</v>
      </c>
      <c r="B38" s="616" t="s">
        <v>80</v>
      </c>
      <c r="D38" s="511"/>
      <c r="E38" s="525"/>
      <c r="F38" s="605"/>
    </row>
    <row r="39" spans="1:10" ht="27" customHeight="1" x14ac:dyDescent="0.25">
      <c r="A39" s="6"/>
      <c r="B39" s="1" t="s">
        <v>579</v>
      </c>
      <c r="C39" s="11"/>
      <c r="D39" s="11"/>
      <c r="E39" s="11"/>
      <c r="F39" s="11"/>
    </row>
    <row r="40" spans="1:10" x14ac:dyDescent="0.25">
      <c r="B40" s="13" t="s">
        <v>1040</v>
      </c>
    </row>
    <row r="41" spans="1:10" x14ac:dyDescent="0.25">
      <c r="B41" s="13" t="s">
        <v>1031</v>
      </c>
    </row>
    <row r="42" spans="1:10" x14ac:dyDescent="0.25">
      <c r="B42" s="13" t="s">
        <v>531</v>
      </c>
    </row>
    <row r="43" spans="1:10" ht="30.6" customHeight="1" x14ac:dyDescent="0.25">
      <c r="C43" s="594" t="s">
        <v>738</v>
      </c>
      <c r="D43" s="594" t="s">
        <v>784</v>
      </c>
    </row>
    <row r="44" spans="1:10" ht="15" customHeight="1" x14ac:dyDescent="0.25">
      <c r="A44" s="15" t="s">
        <v>2216</v>
      </c>
      <c r="B44" t="s">
        <v>6865</v>
      </c>
      <c r="C44" s="775"/>
      <c r="D44" s="776">
        <f>1-C44</f>
        <v>1</v>
      </c>
    </row>
    <row r="45" spans="1:10" ht="15" customHeight="1" x14ac:dyDescent="0.25">
      <c r="A45" s="15" t="s">
        <v>2217</v>
      </c>
      <c r="B45" t="s">
        <v>6866</v>
      </c>
      <c r="C45" s="775"/>
      <c r="D45" s="776">
        <f t="shared" ref="D45:D46" si="0">1-C45</f>
        <v>1</v>
      </c>
    </row>
    <row r="46" spans="1:10" ht="15" customHeight="1" x14ac:dyDescent="0.25">
      <c r="A46" s="15" t="s">
        <v>2218</v>
      </c>
      <c r="B46" t="s">
        <v>6867</v>
      </c>
      <c r="C46" s="775"/>
      <c r="D46" s="776">
        <f t="shared" si="0"/>
        <v>1</v>
      </c>
    </row>
    <row r="48" spans="1:10" ht="12" customHeight="1" x14ac:dyDescent="0.25">
      <c r="A48" s="10"/>
      <c r="C48" s="11" t="s">
        <v>466</v>
      </c>
      <c r="D48" s="11" t="s">
        <v>467</v>
      </c>
      <c r="E48" s="8" t="s">
        <v>875</v>
      </c>
      <c r="J48" s="1"/>
    </row>
    <row r="49" spans="1:10" s="610" customFormat="1" x14ac:dyDescent="0.25">
      <c r="A49" s="605" t="s">
        <v>2219</v>
      </c>
      <c r="B49" s="610" t="s">
        <v>839</v>
      </c>
      <c r="C49" s="534"/>
      <c r="D49" s="510"/>
      <c r="E49" s="682">
        <f>D49+C49</f>
        <v>0</v>
      </c>
    </row>
    <row r="50" spans="1:10" s="610" customFormat="1" ht="24" customHeight="1" x14ac:dyDescent="0.25">
      <c r="A50" s="605" t="s">
        <v>2220</v>
      </c>
      <c r="B50" s="617" t="s">
        <v>7141</v>
      </c>
      <c r="C50" s="534"/>
      <c r="D50" s="510"/>
      <c r="E50" s="682">
        <f>D50+C50</f>
        <v>0</v>
      </c>
    </row>
    <row r="51" spans="1:10" s="610" customFormat="1" x14ac:dyDescent="0.25">
      <c r="A51" s="605" t="s">
        <v>7168</v>
      </c>
      <c r="B51" s="618" t="s">
        <v>7188</v>
      </c>
      <c r="C51" s="598"/>
    </row>
    <row r="52" spans="1:10" s="610" customFormat="1" x14ac:dyDescent="0.25">
      <c r="A52" s="605" t="s">
        <v>2221</v>
      </c>
      <c r="B52" s="618" t="s">
        <v>465</v>
      </c>
      <c r="C52" s="534"/>
      <c r="D52" s="610" t="s">
        <v>939</v>
      </c>
    </row>
    <row r="53" spans="1:10" s="610" customFormat="1" x14ac:dyDescent="0.25">
      <c r="A53" s="605" t="s">
        <v>2222</v>
      </c>
      <c r="B53" s="618" t="s">
        <v>280</v>
      </c>
      <c r="C53" s="534"/>
      <c r="D53" s="610" t="s">
        <v>939</v>
      </c>
    </row>
    <row r="54" spans="1:10" s="610" customFormat="1" x14ac:dyDescent="0.25">
      <c r="A54" s="605"/>
      <c r="B54" s="618"/>
      <c r="C54" s="683"/>
    </row>
    <row r="55" spans="1:10" x14ac:dyDescent="0.25">
      <c r="A55" s="15"/>
      <c r="B55" s="1" t="s">
        <v>837</v>
      </c>
      <c r="J55" s="1" t="s">
        <v>47</v>
      </c>
    </row>
    <row r="56" spans="1:10" s="610" customFormat="1" x14ac:dyDescent="0.25">
      <c r="B56" s="619"/>
      <c r="D56" s="1065" t="s">
        <v>568</v>
      </c>
      <c r="E56" s="1065"/>
      <c r="F56" s="1065"/>
      <c r="G56" s="1065"/>
      <c r="H56" s="1065"/>
      <c r="I56" s="1065"/>
      <c r="J56" s="1065"/>
    </row>
    <row r="57" spans="1:10" s="610" customFormat="1" ht="52.8" x14ac:dyDescent="0.25">
      <c r="A57" s="620"/>
      <c r="C57" s="627" t="s">
        <v>150</v>
      </c>
      <c r="D57" s="620" t="s">
        <v>828</v>
      </c>
      <c r="E57" s="620" t="s">
        <v>829</v>
      </c>
      <c r="F57" s="620" t="s">
        <v>830</v>
      </c>
      <c r="G57" s="627" t="s">
        <v>463</v>
      </c>
      <c r="H57" s="628" t="s">
        <v>826</v>
      </c>
      <c r="I57" s="620" t="s">
        <v>283</v>
      </c>
      <c r="J57" s="620" t="s">
        <v>836</v>
      </c>
    </row>
    <row r="58" spans="1:10" x14ac:dyDescent="0.25">
      <c r="A58" s="15" t="s">
        <v>2223</v>
      </c>
      <c r="B58" s="621" t="s">
        <v>838</v>
      </c>
      <c r="C58" s="599"/>
      <c r="D58" s="600"/>
      <c r="E58" s="601"/>
      <c r="F58" s="601"/>
      <c r="G58" s="601"/>
      <c r="H58" s="601"/>
      <c r="I58" s="601"/>
      <c r="J58" s="601"/>
    </row>
    <row r="60" spans="1:10" x14ac:dyDescent="0.25">
      <c r="B60" s="13" t="s">
        <v>464</v>
      </c>
    </row>
    <row r="61" spans="1:10" x14ac:dyDescent="0.25">
      <c r="B61" s="13" t="s">
        <v>569</v>
      </c>
    </row>
    <row r="62" spans="1:10" x14ac:dyDescent="0.25">
      <c r="B62" s="13" t="s">
        <v>570</v>
      </c>
    </row>
    <row r="64" spans="1:10" s="19" customFormat="1" x14ac:dyDescent="0.25">
      <c r="B64" s="1" t="s">
        <v>739</v>
      </c>
      <c r="H64" s="5"/>
    </row>
    <row r="65" spans="1:8" s="618" customFormat="1" x14ac:dyDescent="0.25">
      <c r="A65" s="605" t="s">
        <v>2224</v>
      </c>
      <c r="B65" s="616" t="s">
        <v>151</v>
      </c>
      <c r="E65" s="534"/>
      <c r="H65" s="608"/>
    </row>
    <row r="66" spans="1:8" s="610" customFormat="1" x14ac:dyDescent="0.25">
      <c r="A66" s="605" t="s">
        <v>2225</v>
      </c>
      <c r="B66" s="622" t="s">
        <v>6868</v>
      </c>
      <c r="C66" s="618"/>
      <c r="D66" s="618"/>
      <c r="E66" s="534"/>
    </row>
    <row r="67" spans="1:8" s="618" customFormat="1" x14ac:dyDescent="0.25">
      <c r="A67" s="605" t="s">
        <v>2226</v>
      </c>
      <c r="B67" s="623" t="s">
        <v>847</v>
      </c>
      <c r="E67" s="682">
        <f>+E65+E66</f>
        <v>0</v>
      </c>
      <c r="H67" s="608"/>
    </row>
    <row r="68" spans="1:8" s="618" customFormat="1" x14ac:dyDescent="0.25">
      <c r="A68" s="605" t="s">
        <v>2227</v>
      </c>
      <c r="B68" s="616" t="s">
        <v>961</v>
      </c>
      <c r="E68" s="509"/>
      <c r="H68" s="608"/>
    </row>
    <row r="69" spans="1:8" s="618" customFormat="1" x14ac:dyDescent="0.25">
      <c r="A69" s="605" t="s">
        <v>2228</v>
      </c>
      <c r="B69" s="616" t="s">
        <v>553</v>
      </c>
      <c r="E69" s="509"/>
      <c r="F69" s="684"/>
      <c r="H69" s="608"/>
    </row>
    <row r="70" spans="1:8" x14ac:dyDescent="0.25">
      <c r="A70" s="10"/>
      <c r="E70" s="10"/>
    </row>
    <row r="71" spans="1:8" x14ac:dyDescent="0.25">
      <c r="A71" s="10"/>
      <c r="B71" s="1" t="s">
        <v>823</v>
      </c>
      <c r="E71" s="10"/>
    </row>
    <row r="72" spans="1:8" s="610" customFormat="1" x14ac:dyDescent="0.25">
      <c r="A72" s="605" t="s">
        <v>2229</v>
      </c>
      <c r="B72" s="610" t="s">
        <v>177</v>
      </c>
      <c r="E72" s="509"/>
    </row>
    <row r="73" spans="1:8" s="610" customFormat="1" x14ac:dyDescent="0.25">
      <c r="A73" s="605" t="s">
        <v>2230</v>
      </c>
      <c r="B73" s="618" t="s">
        <v>7457</v>
      </c>
      <c r="E73" s="509"/>
    </row>
    <row r="74" spans="1:8" s="610" customFormat="1" x14ac:dyDescent="0.25">
      <c r="A74" s="605" t="s">
        <v>2231</v>
      </c>
      <c r="B74" s="610" t="s">
        <v>222</v>
      </c>
      <c r="E74" s="767"/>
      <c r="H74" s="608"/>
    </row>
    <row r="75" spans="1:8" s="610" customFormat="1" x14ac:dyDescent="0.25">
      <c r="A75" s="605" t="s">
        <v>2232</v>
      </c>
      <c r="B75" s="610" t="s">
        <v>1055</v>
      </c>
      <c r="E75" s="509"/>
      <c r="F75" s="684"/>
      <c r="H75" s="608"/>
    </row>
    <row r="76" spans="1:8" s="610" customFormat="1" x14ac:dyDescent="0.25">
      <c r="A76" s="605" t="s">
        <v>2233</v>
      </c>
      <c r="B76" s="610" t="s">
        <v>223</v>
      </c>
      <c r="E76" s="511"/>
      <c r="F76" s="684"/>
      <c r="H76" s="608"/>
    </row>
    <row r="77" spans="1:8" s="610" customFormat="1" x14ac:dyDescent="0.25">
      <c r="A77" s="605" t="s">
        <v>2234</v>
      </c>
      <c r="B77" s="610" t="s">
        <v>224</v>
      </c>
      <c r="E77" s="512"/>
      <c r="F77" s="684"/>
      <c r="H77" s="608"/>
    </row>
    <row r="78" spans="1:8" s="610" customFormat="1" x14ac:dyDescent="0.25">
      <c r="A78" s="605" t="s">
        <v>2235</v>
      </c>
      <c r="B78" s="610" t="s">
        <v>942</v>
      </c>
      <c r="E78" s="509"/>
      <c r="F78" s="684"/>
      <c r="H78" s="608"/>
    </row>
    <row r="79" spans="1:8" s="610" customFormat="1" x14ac:dyDescent="0.25">
      <c r="A79" s="607"/>
      <c r="E79" s="605"/>
      <c r="F79" s="684"/>
      <c r="H79" s="608"/>
    </row>
    <row r="80" spans="1:8" s="610" customFormat="1" x14ac:dyDescent="0.25">
      <c r="A80" s="607"/>
      <c r="B80" s="624" t="s">
        <v>100</v>
      </c>
      <c r="E80" s="607"/>
    </row>
    <row r="81" spans="1:10" s="610" customFormat="1" x14ac:dyDescent="0.25">
      <c r="A81" s="605" t="s">
        <v>2236</v>
      </c>
      <c r="B81" s="618" t="s">
        <v>7169</v>
      </c>
      <c r="E81" s="767"/>
    </row>
    <row r="82" spans="1:10" s="610" customFormat="1" x14ac:dyDescent="0.25">
      <c r="A82" s="607"/>
      <c r="E82" s="685"/>
    </row>
    <row r="83" spans="1:10" s="610" customFormat="1" x14ac:dyDescent="0.25">
      <c r="A83" s="607"/>
      <c r="B83" s="624" t="s">
        <v>1072</v>
      </c>
      <c r="E83" s="685"/>
    </row>
    <row r="84" spans="1:10" s="610" customFormat="1" x14ac:dyDescent="0.25">
      <c r="A84" s="625" t="s">
        <v>2237</v>
      </c>
      <c r="B84" s="618" t="s">
        <v>6869</v>
      </c>
      <c r="E84" s="509"/>
    </row>
    <row r="86" spans="1:10" x14ac:dyDescent="0.25">
      <c r="B86" s="1" t="s">
        <v>7228</v>
      </c>
    </row>
    <row r="87" spans="1:10" x14ac:dyDescent="0.25">
      <c r="A87" s="15" t="s">
        <v>2238</v>
      </c>
      <c r="B87" s="19" t="s">
        <v>7481</v>
      </c>
      <c r="E87" s="597"/>
    </row>
    <row r="90" spans="1:10" s="5" customFormat="1" x14ac:dyDescent="0.25">
      <c r="A90" s="6"/>
      <c r="B90" s="445" t="s">
        <v>788</v>
      </c>
      <c r="C90" s="445"/>
      <c r="D90" s="686"/>
      <c r="J90" s="24" t="s">
        <v>6734</v>
      </c>
    </row>
    <row r="91" spans="1:10" x14ac:dyDescent="0.25">
      <c r="A91" s="8" t="s">
        <v>2239</v>
      </c>
      <c r="B91" s="626" t="s">
        <v>859</v>
      </c>
      <c r="H91" s="5"/>
    </row>
    <row r="92" spans="1:10" ht="22.5" customHeight="1" x14ac:dyDescent="0.25">
      <c r="A92" s="23" t="str">
        <f>A4</f>
        <v>GG1</v>
      </c>
      <c r="B92" s="1049" t="s">
        <v>6778</v>
      </c>
      <c r="C92" s="1057"/>
      <c r="D92" s="1057"/>
      <c r="E92" s="1057"/>
      <c r="F92" s="1057"/>
      <c r="G92" s="1057"/>
      <c r="H92" s="1057"/>
      <c r="I92" s="1057"/>
      <c r="J92" s="1057"/>
    </row>
    <row r="93" spans="1:10" ht="22.5" customHeight="1" x14ac:dyDescent="0.25">
      <c r="A93" s="23" t="str">
        <f>A5</f>
        <v>GG2</v>
      </c>
      <c r="B93" s="1049" t="s">
        <v>6779</v>
      </c>
      <c r="C93" s="1049"/>
      <c r="D93" s="1049"/>
      <c r="E93" s="1049"/>
      <c r="F93" s="1049"/>
      <c r="G93" s="1049"/>
      <c r="H93" s="1049"/>
      <c r="I93" s="1049"/>
      <c r="J93" s="1049"/>
    </row>
    <row r="94" spans="1:10" ht="21.75" customHeight="1" x14ac:dyDescent="0.25">
      <c r="A94" s="23" t="str">
        <f>A6</f>
        <v>GG3</v>
      </c>
      <c r="B94" s="1056" t="s">
        <v>6780</v>
      </c>
      <c r="C94" s="1057"/>
      <c r="D94" s="1057"/>
      <c r="E94" s="1057"/>
      <c r="F94" s="1057"/>
      <c r="G94" s="1057"/>
      <c r="H94" s="1057"/>
      <c r="I94" s="1057"/>
      <c r="J94" s="1057"/>
    </row>
    <row r="95" spans="1:10" ht="22.5" customHeight="1" x14ac:dyDescent="0.25">
      <c r="A95" s="23" t="str">
        <f>A7</f>
        <v>GG4</v>
      </c>
      <c r="B95" s="1056" t="s">
        <v>225</v>
      </c>
      <c r="C95" s="1057"/>
      <c r="D95" s="1057"/>
      <c r="E95" s="1057"/>
      <c r="F95" s="1057"/>
      <c r="G95" s="1057"/>
      <c r="H95" s="1057"/>
      <c r="I95" s="1057"/>
      <c r="J95" s="1057"/>
    </row>
    <row r="96" spans="1:10" ht="22.5" customHeight="1" x14ac:dyDescent="0.25">
      <c r="A96" s="23" t="str">
        <f>A8</f>
        <v>GG5</v>
      </c>
      <c r="B96" s="1063" t="s">
        <v>6781</v>
      </c>
      <c r="C96" s="1064"/>
      <c r="D96" s="1064"/>
      <c r="E96" s="1064"/>
      <c r="F96" s="1064"/>
      <c r="G96" s="1064"/>
      <c r="H96" s="1064"/>
      <c r="I96" s="1064"/>
      <c r="J96" s="1064"/>
    </row>
    <row r="97" spans="1:10" ht="22.5" customHeight="1" x14ac:dyDescent="0.25">
      <c r="A97" s="51" t="s">
        <v>2240</v>
      </c>
      <c r="B97" s="567" t="s">
        <v>228</v>
      </c>
      <c r="C97" s="647"/>
      <c r="D97" s="647"/>
      <c r="E97" s="647"/>
      <c r="F97" s="647"/>
      <c r="G97" s="647"/>
      <c r="H97" s="647"/>
      <c r="I97" s="647"/>
      <c r="J97" s="647"/>
    </row>
    <row r="98" spans="1:10" ht="22.5" customHeight="1" x14ac:dyDescent="0.25">
      <c r="A98" s="23" t="str">
        <f>A10</f>
        <v>GG6</v>
      </c>
      <c r="B98" s="1049" t="s">
        <v>148</v>
      </c>
      <c r="C98" s="1057"/>
      <c r="D98" s="1057"/>
      <c r="E98" s="1057"/>
      <c r="F98" s="1057"/>
      <c r="G98" s="1057"/>
      <c r="H98" s="1057"/>
      <c r="I98" s="1057"/>
      <c r="J98" s="1057"/>
    </row>
    <row r="99" spans="1:10" ht="22.5" customHeight="1" x14ac:dyDescent="0.25">
      <c r="A99" s="23" t="str">
        <f>A11</f>
        <v>GG7</v>
      </c>
      <c r="B99" s="1049" t="s">
        <v>1056</v>
      </c>
      <c r="C99" s="1057"/>
      <c r="D99" s="1057"/>
      <c r="E99" s="1057"/>
      <c r="F99" s="1057"/>
      <c r="G99" s="1057"/>
      <c r="H99" s="1057"/>
      <c r="I99" s="1057"/>
      <c r="J99" s="1057"/>
    </row>
    <row r="100" spans="1:10" ht="22.5" customHeight="1" x14ac:dyDescent="0.25">
      <c r="A100" s="23" t="str">
        <f>A12</f>
        <v>GG8</v>
      </c>
      <c r="B100" s="1049" t="s">
        <v>12</v>
      </c>
      <c r="C100" s="1049"/>
      <c r="D100" s="1049"/>
      <c r="E100" s="1049"/>
      <c r="F100" s="1049"/>
      <c r="G100" s="1049"/>
      <c r="H100" s="1049"/>
      <c r="I100" s="1049"/>
      <c r="J100" s="1049"/>
    </row>
    <row r="101" spans="1:10" ht="22.5" customHeight="1" x14ac:dyDescent="0.25">
      <c r="A101" s="23" t="str">
        <f>A13</f>
        <v>GG9</v>
      </c>
      <c r="B101" s="1049" t="s">
        <v>12</v>
      </c>
      <c r="C101" s="1049"/>
      <c r="D101" s="1049"/>
      <c r="E101" s="1049"/>
      <c r="F101" s="1049"/>
      <c r="G101" s="1049"/>
      <c r="H101" s="1049"/>
      <c r="I101" s="1049"/>
      <c r="J101" s="1049"/>
    </row>
    <row r="102" spans="1:10" ht="22.5" customHeight="1" x14ac:dyDescent="0.25">
      <c r="A102" s="23" t="str">
        <f>A14</f>
        <v>GG10</v>
      </c>
      <c r="B102" s="1049" t="s">
        <v>12</v>
      </c>
      <c r="C102" s="1049"/>
      <c r="D102" s="1049"/>
      <c r="E102" s="1049"/>
      <c r="F102" s="1049"/>
      <c r="G102" s="1049"/>
      <c r="H102" s="1049"/>
      <c r="I102" s="1049"/>
      <c r="J102" s="1049"/>
    </row>
    <row r="103" spans="1:10" ht="22.5" customHeight="1" x14ac:dyDescent="0.25">
      <c r="A103" s="23" t="str">
        <f>A16</f>
        <v>GG11</v>
      </c>
      <c r="B103" s="1049" t="s">
        <v>1046</v>
      </c>
      <c r="C103" s="1057"/>
      <c r="D103" s="1057"/>
      <c r="E103" s="1057"/>
      <c r="F103" s="1057"/>
      <c r="G103" s="1057"/>
      <c r="H103" s="1057"/>
      <c r="I103" s="1057"/>
      <c r="J103" s="1057"/>
    </row>
    <row r="104" spans="1:10" ht="22.5" customHeight="1" x14ac:dyDescent="0.25">
      <c r="A104" s="23" t="str">
        <f>A22</f>
        <v>GG12</v>
      </c>
      <c r="B104" s="501" t="s">
        <v>1045</v>
      </c>
      <c r="C104" s="647"/>
      <c r="D104" s="647"/>
      <c r="E104" s="647"/>
      <c r="F104" s="647"/>
      <c r="G104" s="647"/>
      <c r="H104" s="647"/>
      <c r="I104" s="647"/>
      <c r="J104" s="647"/>
    </row>
    <row r="105" spans="1:10" ht="22.5" customHeight="1" x14ac:dyDescent="0.25">
      <c r="A105" s="23" t="str">
        <f>A25</f>
        <v>GG13</v>
      </c>
      <c r="B105" s="1049" t="s">
        <v>51</v>
      </c>
      <c r="C105" s="1057"/>
      <c r="D105" s="1057"/>
      <c r="E105" s="1057"/>
      <c r="F105" s="1057"/>
      <c r="G105" s="1057"/>
      <c r="H105" s="1057"/>
      <c r="I105" s="1057"/>
      <c r="J105" s="1057"/>
    </row>
    <row r="106" spans="1:10" ht="22.5" customHeight="1" x14ac:dyDescent="0.25">
      <c r="A106" s="23" t="str">
        <f>A28</f>
        <v>GG14</v>
      </c>
      <c r="B106" s="1049" t="s">
        <v>12</v>
      </c>
      <c r="C106" s="1049"/>
      <c r="D106" s="1049"/>
      <c r="E106" s="1049"/>
      <c r="F106" s="1049"/>
      <c r="G106" s="1049"/>
      <c r="H106" s="1049"/>
      <c r="I106" s="1049"/>
      <c r="J106" s="1049"/>
    </row>
    <row r="107" spans="1:10" ht="22.5" customHeight="1" x14ac:dyDescent="0.25">
      <c r="A107" s="23" t="str">
        <f>A30</f>
        <v>GG15</v>
      </c>
      <c r="B107" s="1049" t="s">
        <v>12</v>
      </c>
      <c r="C107" s="1049"/>
      <c r="D107" s="1049"/>
      <c r="E107" s="1049"/>
      <c r="F107" s="1049"/>
      <c r="G107" s="1049"/>
      <c r="H107" s="1049"/>
      <c r="I107" s="1049"/>
      <c r="J107" s="1049"/>
    </row>
    <row r="108" spans="1:10" ht="22.5" customHeight="1" x14ac:dyDescent="0.25">
      <c r="A108" s="23" t="str">
        <f>A33</f>
        <v>GG16</v>
      </c>
      <c r="B108" s="1049" t="s">
        <v>12</v>
      </c>
      <c r="C108" s="1049"/>
      <c r="D108" s="1049"/>
      <c r="E108" s="1049"/>
      <c r="F108" s="1049"/>
      <c r="G108" s="1049"/>
      <c r="H108" s="1049"/>
      <c r="I108" s="1049"/>
      <c r="J108" s="1049"/>
    </row>
    <row r="109" spans="1:10" ht="22.5" customHeight="1" x14ac:dyDescent="0.25">
      <c r="A109" s="23" t="str">
        <f>A34</f>
        <v>GG17</v>
      </c>
      <c r="B109" s="1049" t="s">
        <v>12</v>
      </c>
      <c r="C109" s="1049"/>
      <c r="D109" s="1049"/>
      <c r="E109" s="1049"/>
      <c r="F109" s="1049"/>
      <c r="G109" s="1049"/>
      <c r="H109" s="1049"/>
      <c r="I109" s="1049"/>
      <c r="J109" s="1049"/>
    </row>
    <row r="110" spans="1:10" ht="22.5" customHeight="1" x14ac:dyDescent="0.25">
      <c r="A110" s="23" t="str">
        <f>A37</f>
        <v>GG18</v>
      </c>
      <c r="B110" s="1049" t="s">
        <v>12</v>
      </c>
      <c r="C110" s="1049"/>
      <c r="D110" s="1049"/>
      <c r="E110" s="1049"/>
      <c r="F110" s="1049"/>
      <c r="G110" s="1049"/>
      <c r="H110" s="1049"/>
      <c r="I110" s="1049"/>
      <c r="J110" s="1049"/>
    </row>
    <row r="111" spans="1:10" ht="22.5" customHeight="1" x14ac:dyDescent="0.25">
      <c r="A111" s="23" t="str">
        <f>A38</f>
        <v>GG19</v>
      </c>
      <c r="B111" s="1049" t="s">
        <v>12</v>
      </c>
      <c r="C111" s="1049"/>
      <c r="D111" s="1049"/>
      <c r="E111" s="1049"/>
      <c r="F111" s="1049"/>
      <c r="G111" s="1049"/>
      <c r="H111" s="1049"/>
      <c r="I111" s="1049"/>
      <c r="J111" s="1049"/>
    </row>
    <row r="112" spans="1:10" ht="22.5" customHeight="1" x14ac:dyDescent="0.25">
      <c r="A112" s="555" t="s">
        <v>6895</v>
      </c>
      <c r="B112" s="501" t="s">
        <v>12</v>
      </c>
      <c r="C112" s="501"/>
      <c r="D112" s="501"/>
      <c r="E112" s="501"/>
      <c r="F112" s="501"/>
      <c r="G112" s="501"/>
      <c r="H112" s="501"/>
      <c r="I112" s="501"/>
      <c r="J112" s="501"/>
    </row>
    <row r="113" spans="1:10" ht="22.5" customHeight="1" x14ac:dyDescent="0.25">
      <c r="A113" s="23" t="str">
        <f>A49</f>
        <v>GG23</v>
      </c>
      <c r="B113" s="1049" t="s">
        <v>12</v>
      </c>
      <c r="C113" s="1049"/>
      <c r="D113" s="1049"/>
      <c r="E113" s="1049"/>
      <c r="F113" s="1049"/>
      <c r="G113" s="1049"/>
      <c r="H113" s="1049"/>
      <c r="I113" s="1049"/>
      <c r="J113" s="1049"/>
    </row>
    <row r="114" spans="1:10" ht="22.5" customHeight="1" x14ac:dyDescent="0.25">
      <c r="A114" s="23" t="str">
        <f>A50</f>
        <v>GG24</v>
      </c>
      <c r="B114" s="1049" t="s">
        <v>12</v>
      </c>
      <c r="C114" s="1049"/>
      <c r="D114" s="1049"/>
      <c r="E114" s="1049"/>
      <c r="F114" s="1049"/>
      <c r="G114" s="1049"/>
      <c r="H114" s="1049"/>
      <c r="I114" s="1049"/>
      <c r="J114" s="1049"/>
    </row>
    <row r="115" spans="1:10" ht="22.5" customHeight="1" x14ac:dyDescent="0.25">
      <c r="A115" s="23" t="str">
        <f>A52</f>
        <v>GG25</v>
      </c>
      <c r="B115" s="1049" t="s">
        <v>12</v>
      </c>
      <c r="C115" s="1049"/>
      <c r="D115" s="1049"/>
      <c r="E115" s="1049"/>
      <c r="F115" s="1049"/>
      <c r="G115" s="1049"/>
      <c r="H115" s="1049"/>
      <c r="I115" s="1049"/>
      <c r="J115" s="1049"/>
    </row>
    <row r="116" spans="1:10" ht="22.5" customHeight="1" x14ac:dyDescent="0.25">
      <c r="A116" s="23" t="str">
        <f>A53</f>
        <v>GG26</v>
      </c>
      <c r="B116" s="1049" t="s">
        <v>12</v>
      </c>
      <c r="C116" s="1049"/>
      <c r="D116" s="1049"/>
      <c r="E116" s="1049"/>
      <c r="F116" s="1049"/>
      <c r="G116" s="1049"/>
      <c r="H116" s="1049"/>
      <c r="I116" s="1049"/>
      <c r="J116" s="1049"/>
    </row>
    <row r="117" spans="1:10" ht="22.5" customHeight="1" x14ac:dyDescent="0.25">
      <c r="A117" s="23" t="str">
        <f>A58</f>
        <v>GG27</v>
      </c>
      <c r="B117" s="1049" t="s">
        <v>12</v>
      </c>
      <c r="C117" s="1049"/>
      <c r="D117" s="1049"/>
      <c r="E117" s="1049"/>
      <c r="F117" s="1049"/>
      <c r="G117" s="1049"/>
      <c r="H117" s="1049"/>
      <c r="I117" s="1049"/>
      <c r="J117" s="1049"/>
    </row>
    <row r="118" spans="1:10" ht="22.5" customHeight="1" x14ac:dyDescent="0.25">
      <c r="A118" s="23" t="str">
        <f>A65</f>
        <v>GG28</v>
      </c>
      <c r="B118" s="1049" t="s">
        <v>12</v>
      </c>
      <c r="C118" s="1049"/>
      <c r="D118" s="1049"/>
      <c r="E118" s="1049"/>
      <c r="F118" s="1049"/>
      <c r="G118" s="1049"/>
      <c r="H118" s="1049"/>
      <c r="I118" s="1049"/>
      <c r="J118" s="1049"/>
    </row>
    <row r="119" spans="1:10" ht="22.5" customHeight="1" x14ac:dyDescent="0.25">
      <c r="A119" s="23" t="str">
        <f>A66</f>
        <v>GG29</v>
      </c>
      <c r="B119" s="1049" t="s">
        <v>12</v>
      </c>
      <c r="C119" s="1049"/>
      <c r="D119" s="1049"/>
      <c r="E119" s="1049"/>
      <c r="F119" s="1049"/>
      <c r="G119" s="1049"/>
      <c r="H119" s="1049"/>
      <c r="I119" s="1049"/>
      <c r="J119" s="1049"/>
    </row>
    <row r="120" spans="1:10" ht="22.5" customHeight="1" x14ac:dyDescent="0.25">
      <c r="A120" s="23" t="str">
        <f>A67</f>
        <v>GG30</v>
      </c>
      <c r="B120" s="1049" t="s">
        <v>12</v>
      </c>
      <c r="C120" s="1049"/>
      <c r="D120" s="1049"/>
      <c r="E120" s="1049"/>
      <c r="F120" s="1049"/>
      <c r="G120" s="1049"/>
      <c r="H120" s="1049"/>
      <c r="I120" s="1049"/>
      <c r="J120" s="1049"/>
    </row>
    <row r="121" spans="1:10" ht="22.5" customHeight="1" x14ac:dyDescent="0.25">
      <c r="A121" s="23" t="str">
        <f>A68</f>
        <v>GG31</v>
      </c>
      <c r="B121" s="1049" t="s">
        <v>12</v>
      </c>
      <c r="C121" s="1049"/>
      <c r="D121" s="1049"/>
      <c r="E121" s="1049"/>
      <c r="F121" s="1049"/>
      <c r="G121" s="1049"/>
      <c r="H121" s="1049"/>
      <c r="I121" s="1049"/>
      <c r="J121" s="1049"/>
    </row>
    <row r="122" spans="1:10" ht="33" customHeight="1" x14ac:dyDescent="0.25">
      <c r="A122" s="23" t="str">
        <f>A69</f>
        <v>GG32</v>
      </c>
      <c r="B122" s="1056" t="s">
        <v>529</v>
      </c>
      <c r="C122" s="1057"/>
      <c r="D122" s="1057"/>
      <c r="E122" s="1057"/>
      <c r="F122" s="1057"/>
      <c r="G122" s="1057"/>
      <c r="H122" s="1057"/>
      <c r="I122" s="1057"/>
      <c r="J122" s="1057"/>
    </row>
    <row r="123" spans="1:10" ht="22.5" customHeight="1" x14ac:dyDescent="0.25">
      <c r="A123" s="555" t="s">
        <v>6896</v>
      </c>
      <c r="B123" s="1049" t="s">
        <v>12</v>
      </c>
      <c r="C123" s="1049"/>
      <c r="D123" s="1049"/>
      <c r="E123" s="1049"/>
      <c r="F123" s="1049"/>
      <c r="G123" s="1049"/>
      <c r="H123" s="1049"/>
      <c r="I123" s="1049"/>
      <c r="J123" s="1049"/>
    </row>
    <row r="124" spans="1:10" ht="22.5" customHeight="1" x14ac:dyDescent="0.25">
      <c r="A124" s="23" t="str">
        <f>A81</f>
        <v>GG40</v>
      </c>
      <c r="B124" s="1049" t="s">
        <v>12</v>
      </c>
      <c r="C124" s="1049"/>
      <c r="D124" s="1049"/>
      <c r="E124" s="1049"/>
      <c r="F124" s="1049"/>
      <c r="G124" s="1049"/>
      <c r="H124" s="1049"/>
      <c r="I124" s="1049"/>
      <c r="J124" s="1049"/>
    </row>
    <row r="125" spans="1:10" ht="22.5" customHeight="1" x14ac:dyDescent="0.25">
      <c r="A125" s="37" t="str">
        <f>A84</f>
        <v>GG41</v>
      </c>
      <c r="B125" s="1049" t="s">
        <v>12</v>
      </c>
      <c r="C125" s="1049"/>
      <c r="D125" s="1049"/>
      <c r="E125" s="1049"/>
      <c r="F125" s="1049"/>
      <c r="G125" s="1049"/>
      <c r="H125" s="1049"/>
      <c r="I125" s="1049"/>
      <c r="J125" s="1049"/>
    </row>
    <row r="126" spans="1:10" ht="22.5" customHeight="1" x14ac:dyDescent="0.25">
      <c r="A126" s="15"/>
      <c r="B126" s="1049"/>
      <c r="C126" s="1049"/>
      <c r="D126" s="1049"/>
      <c r="E126" s="1049"/>
      <c r="F126" s="1049"/>
      <c r="G126" s="1049"/>
      <c r="H126" s="1049"/>
      <c r="I126" s="1049"/>
      <c r="J126" s="1049"/>
    </row>
    <row r="127" spans="1:10" x14ac:dyDescent="0.25">
      <c r="A127" s="10"/>
      <c r="H127" s="5"/>
    </row>
    <row r="128" spans="1:10" x14ac:dyDescent="0.25">
      <c r="A128" s="10"/>
      <c r="H128" s="5"/>
    </row>
    <row r="129" spans="1:8" x14ac:dyDescent="0.25">
      <c r="A129" s="10"/>
      <c r="H129" s="5"/>
    </row>
    <row r="130" spans="1:8" x14ac:dyDescent="0.25">
      <c r="A130" s="10"/>
      <c r="H130" s="5"/>
    </row>
    <row r="131" spans="1:8" x14ac:dyDescent="0.25">
      <c r="A131" s="10"/>
      <c r="H131" s="5"/>
    </row>
    <row r="132" spans="1:8" x14ac:dyDescent="0.25">
      <c r="A132" s="10"/>
      <c r="H132" s="5"/>
    </row>
    <row r="133" spans="1:8" x14ac:dyDescent="0.25">
      <c r="A133" s="10"/>
      <c r="H133" s="5"/>
    </row>
    <row r="134" spans="1:8" x14ac:dyDescent="0.25">
      <c r="A134" s="10"/>
      <c r="H134" s="5"/>
    </row>
    <row r="135" spans="1:8" x14ac:dyDescent="0.25">
      <c r="A135" s="10"/>
      <c r="H135" s="5"/>
    </row>
    <row r="136" spans="1:8" x14ac:dyDescent="0.25">
      <c r="A136" s="10"/>
      <c r="H136" s="5"/>
    </row>
    <row r="137" spans="1:8" x14ac:dyDescent="0.25">
      <c r="A137" s="10"/>
      <c r="H137" s="5"/>
    </row>
    <row r="138" spans="1:8" x14ac:dyDescent="0.25">
      <c r="A138" s="10"/>
      <c r="H138" s="5"/>
    </row>
    <row r="139" spans="1:8" x14ac:dyDescent="0.25">
      <c r="A139" s="10"/>
      <c r="H139" s="5"/>
    </row>
    <row r="140" spans="1:8" x14ac:dyDescent="0.25">
      <c r="A140" s="10"/>
      <c r="H140" s="5"/>
    </row>
    <row r="141" spans="1:8" x14ac:dyDescent="0.25">
      <c r="A141" s="10"/>
      <c r="H141" s="5"/>
    </row>
    <row r="142" spans="1:8" x14ac:dyDescent="0.25">
      <c r="A142" s="10"/>
      <c r="H142" s="5"/>
    </row>
    <row r="143" spans="1:8" x14ac:dyDescent="0.25">
      <c r="A143" s="10"/>
      <c r="H143" s="5"/>
    </row>
    <row r="144" spans="1:8" x14ac:dyDescent="0.25">
      <c r="A144" s="10"/>
      <c r="H144" s="5"/>
    </row>
    <row r="145" spans="1:8" x14ac:dyDescent="0.25">
      <c r="A145" s="10"/>
      <c r="H145" s="5"/>
    </row>
    <row r="146" spans="1:8" x14ac:dyDescent="0.25">
      <c r="A146" s="10"/>
      <c r="H146" s="5"/>
    </row>
    <row r="147" spans="1:8" x14ac:dyDescent="0.25">
      <c r="A147" s="10"/>
      <c r="H147" s="5"/>
    </row>
    <row r="148" spans="1:8" x14ac:dyDescent="0.25">
      <c r="A148" s="10"/>
      <c r="H148" s="5"/>
    </row>
    <row r="149" spans="1:8" x14ac:dyDescent="0.25">
      <c r="A149" s="10"/>
      <c r="H149" s="5"/>
    </row>
    <row r="150" spans="1:8" x14ac:dyDescent="0.25">
      <c r="A150" s="10"/>
      <c r="H150" s="5"/>
    </row>
    <row r="151" spans="1:8" x14ac:dyDescent="0.25">
      <c r="A151" s="10"/>
      <c r="H151" s="5"/>
    </row>
    <row r="152" spans="1:8" x14ac:dyDescent="0.25">
      <c r="A152" s="10"/>
      <c r="H152" s="5"/>
    </row>
    <row r="153" spans="1:8" x14ac:dyDescent="0.25">
      <c r="A153" s="10"/>
      <c r="H153" s="5"/>
    </row>
    <row r="154" spans="1:8" x14ac:dyDescent="0.25">
      <c r="A154" s="10"/>
      <c r="H154" s="5"/>
    </row>
    <row r="155" spans="1:8" x14ac:dyDescent="0.25">
      <c r="A155" s="10"/>
      <c r="H155" s="5"/>
    </row>
    <row r="156" spans="1:8" x14ac:dyDescent="0.25">
      <c r="A156" s="10"/>
      <c r="H156" s="5"/>
    </row>
    <row r="157" spans="1:8" x14ac:dyDescent="0.25">
      <c r="A157" s="10"/>
      <c r="H157" s="5"/>
    </row>
    <row r="158" spans="1:8" x14ac:dyDescent="0.25">
      <c r="A158" s="10"/>
      <c r="H158" s="5"/>
    </row>
    <row r="159" spans="1:8" x14ac:dyDescent="0.25">
      <c r="A159" s="10"/>
      <c r="H159" s="5"/>
    </row>
    <row r="160" spans="1:8" x14ac:dyDescent="0.25">
      <c r="A160" s="10"/>
      <c r="H160" s="5"/>
    </row>
    <row r="161" spans="1:8" x14ac:dyDescent="0.25">
      <c r="A161" s="10"/>
      <c r="H161" s="5"/>
    </row>
    <row r="162" spans="1:8" x14ac:dyDescent="0.25">
      <c r="A162" s="10"/>
      <c r="H162" s="5"/>
    </row>
    <row r="163" spans="1:8" x14ac:dyDescent="0.25">
      <c r="A163" s="10"/>
      <c r="H163" s="5"/>
    </row>
    <row r="164" spans="1:8" x14ac:dyDescent="0.25">
      <c r="A164" s="10"/>
      <c r="H164" s="5"/>
    </row>
    <row r="165" spans="1:8" x14ac:dyDescent="0.25">
      <c r="A165" s="10"/>
      <c r="H165" s="5"/>
    </row>
    <row r="166" spans="1:8" x14ac:dyDescent="0.25">
      <c r="A166" s="10"/>
      <c r="H166" s="5"/>
    </row>
    <row r="167" spans="1:8" x14ac:dyDescent="0.25">
      <c r="A167" s="10"/>
      <c r="H167" s="5"/>
    </row>
    <row r="168" spans="1:8" x14ac:dyDescent="0.25">
      <c r="A168" s="10"/>
      <c r="H168" s="5"/>
    </row>
    <row r="169" spans="1:8" x14ac:dyDescent="0.25">
      <c r="A169" s="10"/>
      <c r="H169" s="5"/>
    </row>
    <row r="170" spans="1:8" x14ac:dyDescent="0.25">
      <c r="A170" s="10"/>
      <c r="H170" s="5"/>
    </row>
    <row r="171" spans="1:8" x14ac:dyDescent="0.25">
      <c r="A171" s="10"/>
      <c r="H171" s="5"/>
    </row>
    <row r="172" spans="1:8" x14ac:dyDescent="0.25">
      <c r="A172" s="10"/>
      <c r="H172" s="5"/>
    </row>
    <row r="173" spans="1:8" x14ac:dyDescent="0.25">
      <c r="A173" s="10"/>
      <c r="H173" s="5"/>
    </row>
    <row r="174" spans="1:8" x14ac:dyDescent="0.25">
      <c r="A174" s="10"/>
      <c r="H174" s="5"/>
    </row>
    <row r="175" spans="1:8" x14ac:dyDescent="0.25">
      <c r="A175" s="10"/>
      <c r="H175" s="5"/>
    </row>
    <row r="176" spans="1:8" x14ac:dyDescent="0.25">
      <c r="A176" s="10"/>
      <c r="H176" s="5"/>
    </row>
    <row r="177" spans="1:8" x14ac:dyDescent="0.25">
      <c r="A177" s="10"/>
      <c r="H177" s="5"/>
    </row>
    <row r="178" spans="1:8" x14ac:dyDescent="0.25">
      <c r="A178" s="10"/>
      <c r="H178" s="5"/>
    </row>
    <row r="179" spans="1:8" x14ac:dyDescent="0.25">
      <c r="A179" s="10"/>
      <c r="H179" s="5"/>
    </row>
    <row r="180" spans="1:8" x14ac:dyDescent="0.25">
      <c r="A180" s="10"/>
      <c r="H180" s="5"/>
    </row>
    <row r="181" spans="1:8" x14ac:dyDescent="0.25">
      <c r="A181" s="10"/>
      <c r="H181" s="5"/>
    </row>
    <row r="182" spans="1:8" x14ac:dyDescent="0.25">
      <c r="A182" s="10"/>
      <c r="H182" s="5"/>
    </row>
    <row r="183" spans="1:8" x14ac:dyDescent="0.25">
      <c r="A183" s="10"/>
      <c r="H183" s="5"/>
    </row>
    <row r="184" spans="1:8" x14ac:dyDescent="0.25">
      <c r="A184" s="10"/>
      <c r="H184" s="5"/>
    </row>
    <row r="185" spans="1:8" x14ac:dyDescent="0.25">
      <c r="A185" s="10"/>
      <c r="H185" s="5"/>
    </row>
    <row r="186" spans="1:8" x14ac:dyDescent="0.25">
      <c r="A186" s="10"/>
      <c r="H186" s="5"/>
    </row>
    <row r="187" spans="1:8" x14ac:dyDescent="0.25">
      <c r="A187" s="10"/>
      <c r="H187" s="5"/>
    </row>
    <row r="188" spans="1:8" x14ac:dyDescent="0.25">
      <c r="A188" s="10"/>
      <c r="H188" s="5"/>
    </row>
    <row r="189" spans="1:8" x14ac:dyDescent="0.25">
      <c r="A189" s="10"/>
      <c r="H189" s="5"/>
    </row>
    <row r="190" spans="1:8" x14ac:dyDescent="0.25">
      <c r="A190" s="10"/>
      <c r="H190" s="5"/>
    </row>
    <row r="191" spans="1:8" x14ac:dyDescent="0.25">
      <c r="A191" s="10"/>
      <c r="H191" s="5"/>
    </row>
    <row r="192" spans="1:8" x14ac:dyDescent="0.25">
      <c r="A192" s="10"/>
      <c r="H192" s="5"/>
    </row>
    <row r="193" spans="1:8" x14ac:dyDescent="0.25">
      <c r="A193" s="10"/>
      <c r="H193" s="5"/>
    </row>
    <row r="194" spans="1:8" x14ac:dyDescent="0.25">
      <c r="A194" s="10"/>
      <c r="H194" s="5"/>
    </row>
    <row r="195" spans="1:8" x14ac:dyDescent="0.25">
      <c r="A195" s="10"/>
      <c r="H195" s="5"/>
    </row>
    <row r="196" spans="1:8" x14ac:dyDescent="0.25">
      <c r="A196" s="10"/>
      <c r="H196" s="5"/>
    </row>
    <row r="197" spans="1:8" x14ac:dyDescent="0.25">
      <c r="A197" s="10"/>
      <c r="H197" s="5"/>
    </row>
    <row r="198" spans="1:8" x14ac:dyDescent="0.25">
      <c r="A198" s="10"/>
      <c r="H198" s="5"/>
    </row>
    <row r="199" spans="1:8" x14ac:dyDescent="0.25">
      <c r="A199" s="10"/>
      <c r="H199" s="5"/>
    </row>
    <row r="200" spans="1:8" x14ac:dyDescent="0.25">
      <c r="A200" s="10"/>
      <c r="H200" s="5"/>
    </row>
    <row r="201" spans="1:8" x14ac:dyDescent="0.25">
      <c r="A201" s="10"/>
      <c r="H201" s="5"/>
    </row>
    <row r="202" spans="1:8" x14ac:dyDescent="0.25">
      <c r="A202" s="10"/>
      <c r="H202" s="5"/>
    </row>
    <row r="203" spans="1:8" x14ac:dyDescent="0.25">
      <c r="A203" s="10"/>
      <c r="H203" s="5"/>
    </row>
    <row r="204" spans="1:8" x14ac:dyDescent="0.25">
      <c r="A204" s="10"/>
      <c r="H204" s="5"/>
    </row>
    <row r="205" spans="1:8" x14ac:dyDescent="0.25">
      <c r="A205" s="10"/>
      <c r="H205" s="5"/>
    </row>
    <row r="206" spans="1:8" x14ac:dyDescent="0.25">
      <c r="A206" s="10"/>
      <c r="H206" s="5"/>
    </row>
    <row r="207" spans="1:8" x14ac:dyDescent="0.25">
      <c r="A207" s="10"/>
      <c r="H207" s="5"/>
    </row>
    <row r="208" spans="1:8" x14ac:dyDescent="0.25">
      <c r="A208" s="10"/>
      <c r="H208" s="5"/>
    </row>
    <row r="209" spans="1:8" x14ac:dyDescent="0.25">
      <c r="A209" s="10"/>
      <c r="H209" s="5"/>
    </row>
    <row r="210" spans="1:8" x14ac:dyDescent="0.25">
      <c r="A210" s="10"/>
      <c r="H210" s="5"/>
    </row>
    <row r="211" spans="1:8" x14ac:dyDescent="0.25">
      <c r="A211" s="10"/>
      <c r="H211" s="5"/>
    </row>
    <row r="212" spans="1:8" x14ac:dyDescent="0.25">
      <c r="A212" s="10"/>
      <c r="H212" s="5"/>
    </row>
    <row r="213" spans="1:8" x14ac:dyDescent="0.25">
      <c r="A213" s="10"/>
      <c r="H213" s="5"/>
    </row>
    <row r="214" spans="1:8" x14ac:dyDescent="0.25">
      <c r="A214" s="10"/>
      <c r="H214" s="5"/>
    </row>
    <row r="215" spans="1:8" x14ac:dyDescent="0.25">
      <c r="A215" s="10"/>
      <c r="H215" s="5"/>
    </row>
    <row r="216" spans="1:8" x14ac:dyDescent="0.25">
      <c r="A216" s="10"/>
      <c r="H216" s="5"/>
    </row>
    <row r="217" spans="1:8" x14ac:dyDescent="0.25">
      <c r="A217" s="10"/>
      <c r="H217" s="5"/>
    </row>
    <row r="218" spans="1:8" x14ac:dyDescent="0.25">
      <c r="A218" s="10"/>
      <c r="H218" s="5"/>
    </row>
    <row r="219" spans="1:8" x14ac:dyDescent="0.25">
      <c r="A219" s="10"/>
      <c r="H219" s="5"/>
    </row>
    <row r="220" spans="1:8" x14ac:dyDescent="0.25">
      <c r="A220" s="10"/>
      <c r="H220" s="5"/>
    </row>
    <row r="221" spans="1:8" x14ac:dyDescent="0.25">
      <c r="A221" s="10"/>
      <c r="H221" s="5"/>
    </row>
    <row r="222" spans="1:8" x14ac:dyDescent="0.25">
      <c r="A222" s="10"/>
      <c r="H222" s="5"/>
    </row>
    <row r="223" spans="1:8" x14ac:dyDescent="0.25">
      <c r="A223" s="10"/>
      <c r="H223" s="5"/>
    </row>
    <row r="224" spans="1:8" x14ac:dyDescent="0.25">
      <c r="A224" s="10"/>
      <c r="H224" s="5"/>
    </row>
    <row r="225" spans="1:8" x14ac:dyDescent="0.25">
      <c r="A225" s="10"/>
      <c r="H225" s="5"/>
    </row>
    <row r="226" spans="1:8" x14ac:dyDescent="0.25">
      <c r="A226" s="10"/>
      <c r="H226" s="5"/>
    </row>
    <row r="227" spans="1:8" x14ac:dyDescent="0.25">
      <c r="A227" s="10"/>
      <c r="H227" s="5"/>
    </row>
    <row r="228" spans="1:8" x14ac:dyDescent="0.25">
      <c r="A228" s="10"/>
      <c r="H228" s="5"/>
    </row>
    <row r="229" spans="1:8" x14ac:dyDescent="0.25">
      <c r="A229" s="10"/>
      <c r="H229" s="5"/>
    </row>
    <row r="230" spans="1:8" x14ac:dyDescent="0.25">
      <c r="A230" s="10"/>
      <c r="H230" s="5"/>
    </row>
    <row r="231" spans="1:8" x14ac:dyDescent="0.25">
      <c r="A231" s="10"/>
      <c r="H231" s="5"/>
    </row>
    <row r="232" spans="1:8" x14ac:dyDescent="0.25">
      <c r="A232" s="10"/>
      <c r="H232" s="5"/>
    </row>
    <row r="233" spans="1:8" x14ac:dyDescent="0.25">
      <c r="A233" s="10"/>
      <c r="H233" s="5"/>
    </row>
    <row r="234" spans="1:8" x14ac:dyDescent="0.25">
      <c r="A234" s="10"/>
      <c r="H234" s="5"/>
    </row>
    <row r="235" spans="1:8" x14ac:dyDescent="0.25">
      <c r="A235" s="10"/>
      <c r="H235" s="5"/>
    </row>
    <row r="236" spans="1:8" x14ac:dyDescent="0.25">
      <c r="A236" s="10"/>
      <c r="H236" s="5"/>
    </row>
    <row r="237" spans="1:8" x14ac:dyDescent="0.25">
      <c r="A237" s="10"/>
      <c r="H237" s="5"/>
    </row>
    <row r="238" spans="1:8" x14ac:dyDescent="0.25">
      <c r="A238" s="10"/>
      <c r="H238" s="5"/>
    </row>
    <row r="239" spans="1:8" x14ac:dyDescent="0.25">
      <c r="A239" s="10"/>
      <c r="H239" s="5"/>
    </row>
    <row r="240" spans="1:8" x14ac:dyDescent="0.25">
      <c r="A240" s="10"/>
      <c r="H240" s="5"/>
    </row>
    <row r="241" spans="1:8" x14ac:dyDescent="0.25">
      <c r="A241" s="10"/>
      <c r="H241" s="5"/>
    </row>
    <row r="242" spans="1:8" x14ac:dyDescent="0.25">
      <c r="A242" s="10"/>
      <c r="H242" s="5"/>
    </row>
    <row r="243" spans="1:8" x14ac:dyDescent="0.25">
      <c r="A243" s="10"/>
      <c r="H243" s="5"/>
    </row>
    <row r="244" spans="1:8" x14ac:dyDescent="0.25">
      <c r="A244" s="10"/>
      <c r="H244" s="5"/>
    </row>
    <row r="245" spans="1:8" x14ac:dyDescent="0.25">
      <c r="A245" s="10"/>
      <c r="H245" s="5"/>
    </row>
    <row r="246" spans="1:8" x14ac:dyDescent="0.25">
      <c r="A246" s="10"/>
      <c r="H246" s="5"/>
    </row>
    <row r="247" spans="1:8" x14ac:dyDescent="0.25">
      <c r="A247" s="10"/>
      <c r="H247" s="5"/>
    </row>
    <row r="248" spans="1:8" x14ac:dyDescent="0.25">
      <c r="A248" s="10"/>
      <c r="H248" s="5"/>
    </row>
    <row r="249" spans="1:8" x14ac:dyDescent="0.25">
      <c r="A249" s="10"/>
      <c r="H249" s="5"/>
    </row>
    <row r="250" spans="1:8" x14ac:dyDescent="0.25">
      <c r="A250" s="10"/>
      <c r="H250" s="5"/>
    </row>
    <row r="251" spans="1:8" x14ac:dyDescent="0.25">
      <c r="A251" s="10"/>
      <c r="H251" s="5"/>
    </row>
    <row r="252" spans="1:8" x14ac:dyDescent="0.25">
      <c r="A252" s="10"/>
      <c r="H252" s="5"/>
    </row>
    <row r="253" spans="1:8" x14ac:dyDescent="0.25">
      <c r="A253" s="10"/>
      <c r="H253" s="5"/>
    </row>
    <row r="254" spans="1:8" x14ac:dyDescent="0.25">
      <c r="A254" s="10"/>
      <c r="H254" s="5"/>
    </row>
    <row r="255" spans="1:8" x14ac:dyDescent="0.25">
      <c r="A255" s="10"/>
      <c r="H255" s="5"/>
    </row>
    <row r="256" spans="1:8" x14ac:dyDescent="0.25">
      <c r="A256" s="10"/>
      <c r="H256" s="5"/>
    </row>
    <row r="257" spans="1:8" x14ac:dyDescent="0.25">
      <c r="A257" s="10"/>
      <c r="H257" s="5"/>
    </row>
    <row r="258" spans="1:8" x14ac:dyDescent="0.25">
      <c r="A258" s="10"/>
      <c r="H258" s="5"/>
    </row>
    <row r="259" spans="1:8" x14ac:dyDescent="0.25">
      <c r="A259" s="10"/>
      <c r="H259" s="5"/>
    </row>
    <row r="260" spans="1:8" x14ac:dyDescent="0.25">
      <c r="A260" s="10"/>
      <c r="H260" s="5"/>
    </row>
    <row r="261" spans="1:8" x14ac:dyDescent="0.25">
      <c r="A261" s="10"/>
      <c r="H261" s="5"/>
    </row>
    <row r="262" spans="1:8" x14ac:dyDescent="0.25">
      <c r="A262" s="10"/>
      <c r="H262" s="5"/>
    </row>
    <row r="263" spans="1:8" x14ac:dyDescent="0.25">
      <c r="A263" s="10"/>
      <c r="H263" s="5"/>
    </row>
    <row r="264" spans="1:8" x14ac:dyDescent="0.25">
      <c r="A264" s="10"/>
      <c r="H264" s="5"/>
    </row>
    <row r="265" spans="1:8" x14ac:dyDescent="0.25">
      <c r="A265" s="10"/>
      <c r="H265" s="5"/>
    </row>
    <row r="266" spans="1:8" x14ac:dyDescent="0.25">
      <c r="A266" s="10"/>
      <c r="H266" s="5"/>
    </row>
    <row r="267" spans="1:8" x14ac:dyDescent="0.25">
      <c r="A267" s="10"/>
      <c r="H267" s="5"/>
    </row>
    <row r="268" spans="1:8" x14ac:dyDescent="0.25">
      <c r="A268" s="10"/>
      <c r="H268" s="5"/>
    </row>
    <row r="269" spans="1:8" x14ac:dyDescent="0.25">
      <c r="A269" s="10"/>
      <c r="H269" s="5"/>
    </row>
    <row r="270" spans="1:8" x14ac:dyDescent="0.25">
      <c r="A270" s="10"/>
      <c r="H270" s="5"/>
    </row>
    <row r="271" spans="1:8" x14ac:dyDescent="0.25">
      <c r="A271" s="10"/>
      <c r="H271" s="5"/>
    </row>
    <row r="272" spans="1:8" x14ac:dyDescent="0.25">
      <c r="A272" s="10"/>
      <c r="H272" s="5"/>
    </row>
    <row r="273" spans="1:8" x14ac:dyDescent="0.25">
      <c r="A273" s="10"/>
      <c r="H273" s="5"/>
    </row>
    <row r="274" spans="1:8" x14ac:dyDescent="0.25">
      <c r="A274" s="10"/>
      <c r="H274" s="5"/>
    </row>
    <row r="275" spans="1:8" x14ac:dyDescent="0.25">
      <c r="A275" s="10"/>
      <c r="H275" s="5"/>
    </row>
    <row r="276" spans="1:8" x14ac:dyDescent="0.25">
      <c r="A276" s="10"/>
      <c r="H276" s="5"/>
    </row>
    <row r="277" spans="1:8" x14ac:dyDescent="0.25">
      <c r="A277" s="10"/>
      <c r="H277" s="5"/>
    </row>
    <row r="278" spans="1:8" x14ac:dyDescent="0.25">
      <c r="A278" s="10"/>
      <c r="H278" s="5"/>
    </row>
    <row r="279" spans="1:8" x14ac:dyDescent="0.25">
      <c r="A279" s="10"/>
      <c r="H279" s="5"/>
    </row>
    <row r="280" spans="1:8" x14ac:dyDescent="0.25">
      <c r="A280" s="10"/>
      <c r="H280" s="5"/>
    </row>
    <row r="281" spans="1:8" x14ac:dyDescent="0.25">
      <c r="A281" s="10"/>
      <c r="H281" s="5"/>
    </row>
    <row r="282" spans="1:8" x14ac:dyDescent="0.25">
      <c r="A282" s="10"/>
      <c r="H282" s="5"/>
    </row>
    <row r="283" spans="1:8" x14ac:dyDescent="0.25">
      <c r="A283" s="10"/>
      <c r="H283" s="5"/>
    </row>
    <row r="284" spans="1:8" x14ac:dyDescent="0.25">
      <c r="A284" s="10"/>
      <c r="H284" s="5"/>
    </row>
    <row r="285" spans="1:8" x14ac:dyDescent="0.25">
      <c r="A285" s="10"/>
      <c r="H285" s="5"/>
    </row>
    <row r="286" spans="1:8" x14ac:dyDescent="0.25">
      <c r="A286" s="10"/>
      <c r="H286" s="5"/>
    </row>
    <row r="287" spans="1:8" x14ac:dyDescent="0.25">
      <c r="A287" s="10"/>
      <c r="H287" s="5"/>
    </row>
    <row r="288" spans="1:8" x14ac:dyDescent="0.25">
      <c r="A288" s="10"/>
      <c r="H288" s="5"/>
    </row>
    <row r="289" spans="1:8" x14ac:dyDescent="0.25">
      <c r="A289" s="10"/>
      <c r="H289" s="5"/>
    </row>
    <row r="290" spans="1:8" x14ac:dyDescent="0.25">
      <c r="A290" s="10"/>
      <c r="H290" s="5"/>
    </row>
    <row r="291" spans="1:8" x14ac:dyDescent="0.25">
      <c r="A291" s="10"/>
      <c r="H291" s="5"/>
    </row>
    <row r="292" spans="1:8" x14ac:dyDescent="0.25">
      <c r="A292" s="10"/>
      <c r="H292" s="5"/>
    </row>
    <row r="293" spans="1:8" x14ac:dyDescent="0.25">
      <c r="A293" s="10"/>
      <c r="H293" s="5"/>
    </row>
    <row r="294" spans="1:8" x14ac:dyDescent="0.25">
      <c r="A294" s="10"/>
      <c r="H294" s="5"/>
    </row>
    <row r="295" spans="1:8" x14ac:dyDescent="0.25">
      <c r="A295" s="10"/>
      <c r="H295" s="5"/>
    </row>
    <row r="296" spans="1:8" x14ac:dyDescent="0.25">
      <c r="A296" s="10"/>
      <c r="H296" s="5"/>
    </row>
    <row r="297" spans="1:8" x14ac:dyDescent="0.25">
      <c r="A297" s="10"/>
      <c r="H297" s="5"/>
    </row>
    <row r="298" spans="1:8" x14ac:dyDescent="0.25">
      <c r="A298" s="10"/>
      <c r="H298" s="5"/>
    </row>
    <row r="299" spans="1:8" x14ac:dyDescent="0.25">
      <c r="A299" s="10"/>
      <c r="H299" s="5"/>
    </row>
    <row r="300" spans="1:8" x14ac:dyDescent="0.25">
      <c r="A300" s="10"/>
      <c r="H300" s="5"/>
    </row>
    <row r="301" spans="1:8" x14ac:dyDescent="0.25">
      <c r="A301" s="10"/>
      <c r="H301" s="5"/>
    </row>
    <row r="302" spans="1:8" x14ac:dyDescent="0.25">
      <c r="A302" s="10"/>
      <c r="H302" s="5"/>
    </row>
    <row r="303" spans="1:8" x14ac:dyDescent="0.25">
      <c r="A303" s="10"/>
      <c r="H303" s="5"/>
    </row>
    <row r="304" spans="1:8" x14ac:dyDescent="0.25">
      <c r="A304" s="10"/>
      <c r="H304" s="5"/>
    </row>
    <row r="305" spans="1:8" x14ac:dyDescent="0.25">
      <c r="A305" s="10"/>
      <c r="H305" s="5"/>
    </row>
    <row r="306" spans="1:8" x14ac:dyDescent="0.25">
      <c r="A306" s="10"/>
      <c r="H306" s="5"/>
    </row>
    <row r="307" spans="1:8" x14ac:dyDescent="0.25">
      <c r="A307" s="10"/>
      <c r="H307" s="5"/>
    </row>
    <row r="308" spans="1:8" x14ac:dyDescent="0.25">
      <c r="A308" s="10"/>
      <c r="H308" s="5"/>
    </row>
    <row r="309" spans="1:8" x14ac:dyDescent="0.25">
      <c r="A309" s="10"/>
      <c r="H309" s="5"/>
    </row>
    <row r="310" spans="1:8" x14ac:dyDescent="0.25">
      <c r="A310" s="10"/>
      <c r="H310" s="5"/>
    </row>
    <row r="311" spans="1:8" x14ac:dyDescent="0.25">
      <c r="A311" s="10"/>
      <c r="H311" s="5"/>
    </row>
    <row r="312" spans="1:8" x14ac:dyDescent="0.25">
      <c r="A312" s="10"/>
      <c r="H312" s="5"/>
    </row>
    <row r="313" spans="1:8" x14ac:dyDescent="0.25">
      <c r="A313" s="10"/>
      <c r="H313" s="5"/>
    </row>
    <row r="314" spans="1:8" x14ac:dyDescent="0.25">
      <c r="A314" s="10"/>
      <c r="H314" s="5"/>
    </row>
    <row r="315" spans="1:8" x14ac:dyDescent="0.25">
      <c r="A315" s="10"/>
      <c r="H315" s="5"/>
    </row>
    <row r="316" spans="1:8" x14ac:dyDescent="0.25">
      <c r="A316" s="10"/>
      <c r="H316" s="5"/>
    </row>
    <row r="317" spans="1:8" x14ac:dyDescent="0.25">
      <c r="A317" s="10"/>
      <c r="H317" s="5"/>
    </row>
    <row r="318" spans="1:8" x14ac:dyDescent="0.25">
      <c r="A318" s="10"/>
      <c r="H318" s="5"/>
    </row>
    <row r="319" spans="1:8" x14ac:dyDescent="0.25">
      <c r="A319" s="10"/>
      <c r="H319" s="5"/>
    </row>
    <row r="320" spans="1:8" x14ac:dyDescent="0.25">
      <c r="A320" s="10"/>
      <c r="H320" s="5"/>
    </row>
    <row r="321" spans="1:8" x14ac:dyDescent="0.25">
      <c r="A321" s="10"/>
      <c r="H321" s="5"/>
    </row>
    <row r="322" spans="1:8" x14ac:dyDescent="0.25">
      <c r="A322" s="10"/>
      <c r="H322" s="5"/>
    </row>
    <row r="323" spans="1:8" x14ac:dyDescent="0.25">
      <c r="A323" s="10"/>
      <c r="H323" s="5"/>
    </row>
    <row r="324" spans="1:8" x14ac:dyDescent="0.25">
      <c r="A324" s="10"/>
      <c r="H324" s="5"/>
    </row>
    <row r="325" spans="1:8" x14ac:dyDescent="0.25">
      <c r="A325" s="10"/>
      <c r="H325" s="5"/>
    </row>
    <row r="326" spans="1:8" x14ac:dyDescent="0.25">
      <c r="A326" s="10"/>
      <c r="H326" s="5"/>
    </row>
    <row r="327" spans="1:8" x14ac:dyDescent="0.25">
      <c r="A327" s="10"/>
      <c r="H327" s="5"/>
    </row>
    <row r="328" spans="1:8" x14ac:dyDescent="0.25">
      <c r="A328" s="10"/>
      <c r="H328" s="5"/>
    </row>
    <row r="329" spans="1:8" x14ac:dyDescent="0.25">
      <c r="A329" s="10"/>
      <c r="H329" s="5"/>
    </row>
    <row r="330" spans="1:8" x14ac:dyDescent="0.25">
      <c r="A330" s="10"/>
      <c r="H330" s="5"/>
    </row>
    <row r="331" spans="1:8" x14ac:dyDescent="0.25">
      <c r="A331" s="10"/>
      <c r="H331" s="5"/>
    </row>
    <row r="332" spans="1:8" x14ac:dyDescent="0.25">
      <c r="A332" s="10"/>
      <c r="H332" s="5"/>
    </row>
    <row r="333" spans="1:8" x14ac:dyDescent="0.25">
      <c r="A333" s="10"/>
      <c r="H333" s="5"/>
    </row>
    <row r="334" spans="1:8" x14ac:dyDescent="0.25">
      <c r="A334" s="10"/>
      <c r="H334" s="5"/>
    </row>
    <row r="335" spans="1:8" x14ac:dyDescent="0.25">
      <c r="A335" s="10"/>
      <c r="H335" s="5"/>
    </row>
    <row r="336" spans="1:8" x14ac:dyDescent="0.25">
      <c r="A336" s="10"/>
      <c r="H336" s="5"/>
    </row>
    <row r="337" spans="1:8" x14ac:dyDescent="0.25">
      <c r="A337" s="10"/>
      <c r="H337" s="5"/>
    </row>
    <row r="338" spans="1:8" x14ac:dyDescent="0.25">
      <c r="A338" s="10"/>
      <c r="H338" s="5"/>
    </row>
    <row r="339" spans="1:8" x14ac:dyDescent="0.25">
      <c r="A339" s="10"/>
      <c r="H339" s="5"/>
    </row>
    <row r="340" spans="1:8" x14ac:dyDescent="0.25">
      <c r="A340" s="10"/>
      <c r="H340" s="5"/>
    </row>
    <row r="341" spans="1:8" x14ac:dyDescent="0.25">
      <c r="A341" s="10"/>
      <c r="H341" s="5"/>
    </row>
    <row r="342" spans="1:8" x14ac:dyDescent="0.25">
      <c r="A342" s="10"/>
      <c r="H342" s="5"/>
    </row>
    <row r="343" spans="1:8" x14ac:dyDescent="0.25">
      <c r="A343" s="10"/>
      <c r="H343" s="5"/>
    </row>
    <row r="344" spans="1:8" x14ac:dyDescent="0.25">
      <c r="A344" s="10"/>
      <c r="H344" s="5"/>
    </row>
    <row r="345" spans="1:8" x14ac:dyDescent="0.25">
      <c r="A345" s="10"/>
      <c r="H345" s="5"/>
    </row>
    <row r="346" spans="1:8" x14ac:dyDescent="0.25">
      <c r="A346" s="10"/>
      <c r="H346" s="5"/>
    </row>
    <row r="347" spans="1:8" x14ac:dyDescent="0.25">
      <c r="A347" s="10"/>
      <c r="H347" s="5"/>
    </row>
    <row r="348" spans="1:8" x14ac:dyDescent="0.25">
      <c r="A348" s="10"/>
      <c r="H348" s="5"/>
    </row>
    <row r="349" spans="1:8" x14ac:dyDescent="0.25">
      <c r="A349" s="10"/>
      <c r="H349" s="5"/>
    </row>
    <row r="350" spans="1:8" x14ac:dyDescent="0.25">
      <c r="A350" s="10"/>
      <c r="H350" s="5"/>
    </row>
    <row r="351" spans="1:8" x14ac:dyDescent="0.25">
      <c r="A351" s="10"/>
      <c r="H351" s="5"/>
    </row>
    <row r="352" spans="1:8" x14ac:dyDescent="0.25">
      <c r="A352" s="10"/>
      <c r="H352" s="5"/>
    </row>
    <row r="353" spans="1:8" x14ac:dyDescent="0.25">
      <c r="A353" s="10"/>
      <c r="H353" s="5"/>
    </row>
    <row r="354" spans="1:8" x14ac:dyDescent="0.25">
      <c r="A354" s="10"/>
      <c r="H354" s="5"/>
    </row>
    <row r="355" spans="1:8" x14ac:dyDescent="0.25">
      <c r="A355" s="10"/>
      <c r="H355" s="5"/>
    </row>
    <row r="356" spans="1:8" x14ac:dyDescent="0.25">
      <c r="A356" s="10"/>
      <c r="H356" s="5"/>
    </row>
    <row r="357" spans="1:8" x14ac:dyDescent="0.25">
      <c r="A357" s="10"/>
      <c r="H357" s="5"/>
    </row>
    <row r="358" spans="1:8" x14ac:dyDescent="0.25">
      <c r="A358" s="10"/>
      <c r="H358" s="5"/>
    </row>
    <row r="359" spans="1:8" x14ac:dyDescent="0.25">
      <c r="A359" s="10"/>
      <c r="H359" s="5"/>
    </row>
    <row r="360" spans="1:8" x14ac:dyDescent="0.25">
      <c r="A360" s="10"/>
      <c r="H360" s="5"/>
    </row>
    <row r="361" spans="1:8" x14ac:dyDescent="0.25">
      <c r="A361" s="10"/>
      <c r="H361" s="5"/>
    </row>
    <row r="362" spans="1:8" x14ac:dyDescent="0.25">
      <c r="A362" s="10"/>
      <c r="H362" s="5"/>
    </row>
    <row r="363" spans="1:8" x14ac:dyDescent="0.25">
      <c r="A363" s="10"/>
      <c r="H363" s="5"/>
    </row>
    <row r="364" spans="1:8" x14ac:dyDescent="0.25">
      <c r="A364" s="10"/>
      <c r="H364" s="5"/>
    </row>
    <row r="365" spans="1:8" x14ac:dyDescent="0.25">
      <c r="A365" s="10"/>
      <c r="H365" s="5"/>
    </row>
    <row r="366" spans="1:8" x14ac:dyDescent="0.25">
      <c r="A366" s="10"/>
      <c r="H366" s="5"/>
    </row>
    <row r="367" spans="1:8" x14ac:dyDescent="0.25">
      <c r="A367" s="10"/>
      <c r="H367" s="5"/>
    </row>
    <row r="368" spans="1:8" x14ac:dyDescent="0.25">
      <c r="A368" s="10"/>
      <c r="H368" s="5"/>
    </row>
    <row r="369" spans="1:8" x14ac:dyDescent="0.25">
      <c r="A369" s="10"/>
      <c r="H369" s="5"/>
    </row>
    <row r="370" spans="1:8" x14ac:dyDescent="0.25">
      <c r="A370" s="10"/>
      <c r="H370" s="5"/>
    </row>
    <row r="371" spans="1:8" x14ac:dyDescent="0.25">
      <c r="A371" s="10"/>
      <c r="H371" s="5"/>
    </row>
    <row r="372" spans="1:8" x14ac:dyDescent="0.25">
      <c r="A372" s="10"/>
      <c r="H372" s="5"/>
    </row>
    <row r="373" spans="1:8" x14ac:dyDescent="0.25">
      <c r="A373" s="10"/>
      <c r="H373" s="5"/>
    </row>
    <row r="374" spans="1:8" x14ac:dyDescent="0.25">
      <c r="A374" s="10"/>
      <c r="H374" s="5"/>
    </row>
    <row r="375" spans="1:8" x14ac:dyDescent="0.25">
      <c r="A375" s="10"/>
      <c r="H375" s="5"/>
    </row>
    <row r="376" spans="1:8" x14ac:dyDescent="0.25">
      <c r="A376" s="10"/>
      <c r="H376" s="5"/>
    </row>
    <row r="377" spans="1:8" x14ac:dyDescent="0.25">
      <c r="A377" s="10"/>
      <c r="H377" s="5"/>
    </row>
    <row r="378" spans="1:8" x14ac:dyDescent="0.25">
      <c r="A378" s="10"/>
      <c r="H378" s="5"/>
    </row>
    <row r="379" spans="1:8" x14ac:dyDescent="0.25">
      <c r="A379" s="10"/>
      <c r="H379" s="5"/>
    </row>
    <row r="380" spans="1:8" x14ac:dyDescent="0.25">
      <c r="A380" s="10"/>
      <c r="H380" s="5"/>
    </row>
    <row r="381" spans="1:8" x14ac:dyDescent="0.25">
      <c r="A381" s="10"/>
      <c r="H381" s="5"/>
    </row>
    <row r="382" spans="1:8" x14ac:dyDescent="0.25">
      <c r="A382" s="10"/>
      <c r="H382" s="5"/>
    </row>
    <row r="383" spans="1:8" x14ac:dyDescent="0.25">
      <c r="A383" s="10"/>
      <c r="H383" s="5"/>
    </row>
    <row r="384" spans="1:8" x14ac:dyDescent="0.25">
      <c r="A384" s="10"/>
      <c r="H384" s="5"/>
    </row>
    <row r="385" spans="1:8" x14ac:dyDescent="0.25">
      <c r="A385" s="10"/>
      <c r="H385" s="5"/>
    </row>
    <row r="386" spans="1:8" x14ac:dyDescent="0.25">
      <c r="A386" s="10"/>
      <c r="H386" s="5"/>
    </row>
    <row r="387" spans="1:8" x14ac:dyDescent="0.25">
      <c r="A387" s="10"/>
      <c r="H387" s="5"/>
    </row>
    <row r="388" spans="1:8" x14ac:dyDescent="0.25">
      <c r="A388" s="10"/>
      <c r="H388" s="5"/>
    </row>
    <row r="389" spans="1:8" x14ac:dyDescent="0.25">
      <c r="A389" s="10"/>
      <c r="H389" s="5"/>
    </row>
    <row r="390" spans="1:8" x14ac:dyDescent="0.25">
      <c r="A390" s="10"/>
      <c r="H390" s="5"/>
    </row>
    <row r="391" spans="1:8" x14ac:dyDescent="0.25">
      <c r="A391" s="10"/>
      <c r="H391" s="5"/>
    </row>
    <row r="392" spans="1:8" x14ac:dyDescent="0.25">
      <c r="A392" s="10"/>
      <c r="H392" s="5"/>
    </row>
    <row r="393" spans="1:8" x14ac:dyDescent="0.25">
      <c r="A393" s="10"/>
      <c r="H393" s="5"/>
    </row>
    <row r="394" spans="1:8" x14ac:dyDescent="0.25">
      <c r="A394" s="10"/>
      <c r="H394" s="5"/>
    </row>
    <row r="395" spans="1:8" x14ac:dyDescent="0.25">
      <c r="A395" s="10"/>
      <c r="H395" s="5"/>
    </row>
    <row r="396" spans="1:8" x14ac:dyDescent="0.25">
      <c r="A396" s="10"/>
      <c r="H396" s="5"/>
    </row>
    <row r="397" spans="1:8" x14ac:dyDescent="0.25">
      <c r="A397" s="10"/>
      <c r="H397" s="5"/>
    </row>
    <row r="398" spans="1:8" x14ac:dyDescent="0.25">
      <c r="A398" s="10"/>
      <c r="H398" s="5"/>
    </row>
    <row r="399" spans="1:8" x14ac:dyDescent="0.25">
      <c r="A399" s="10"/>
      <c r="H399" s="5"/>
    </row>
    <row r="400" spans="1:8" x14ac:dyDescent="0.25">
      <c r="A400" s="10"/>
      <c r="H400" s="5"/>
    </row>
    <row r="401" spans="1:8" x14ac:dyDescent="0.25">
      <c r="A401" s="10"/>
      <c r="H401" s="5"/>
    </row>
    <row r="402" spans="1:8" x14ac:dyDescent="0.25">
      <c r="A402" s="10"/>
      <c r="H402" s="5"/>
    </row>
    <row r="403" spans="1:8" x14ac:dyDescent="0.25">
      <c r="A403" s="10"/>
      <c r="H403" s="5"/>
    </row>
    <row r="404" spans="1:8" x14ac:dyDescent="0.25">
      <c r="A404" s="10"/>
      <c r="H404" s="5"/>
    </row>
    <row r="405" spans="1:8" x14ac:dyDescent="0.25">
      <c r="A405" s="10"/>
      <c r="H405" s="5"/>
    </row>
    <row r="406" spans="1:8" x14ac:dyDescent="0.25">
      <c r="A406" s="10"/>
      <c r="H406" s="5"/>
    </row>
    <row r="407" spans="1:8" x14ac:dyDescent="0.25">
      <c r="A407" s="10"/>
      <c r="H407" s="5"/>
    </row>
    <row r="408" spans="1:8" x14ac:dyDescent="0.25">
      <c r="A408" s="10"/>
      <c r="H408" s="5"/>
    </row>
    <row r="409" spans="1:8" x14ac:dyDescent="0.25">
      <c r="A409" s="10"/>
      <c r="H409" s="5"/>
    </row>
    <row r="410" spans="1:8" x14ac:dyDescent="0.25">
      <c r="A410" s="10"/>
      <c r="H410" s="5"/>
    </row>
    <row r="411" spans="1:8" x14ac:dyDescent="0.25">
      <c r="A411" s="10"/>
      <c r="H411" s="5"/>
    </row>
    <row r="412" spans="1:8" x14ac:dyDescent="0.25">
      <c r="A412" s="10"/>
      <c r="H412" s="5"/>
    </row>
    <row r="413" spans="1:8" x14ac:dyDescent="0.25">
      <c r="A413" s="10"/>
      <c r="H413" s="5"/>
    </row>
    <row r="414" spans="1:8" x14ac:dyDescent="0.25">
      <c r="A414" s="10"/>
      <c r="H414" s="5"/>
    </row>
    <row r="415" spans="1:8" x14ac:dyDescent="0.25">
      <c r="A415" s="10"/>
      <c r="H415" s="5"/>
    </row>
    <row r="416" spans="1:8" x14ac:dyDescent="0.25">
      <c r="A416" s="10"/>
      <c r="H416" s="5"/>
    </row>
    <row r="417" spans="1:8" x14ac:dyDescent="0.25">
      <c r="A417" s="10"/>
      <c r="H417" s="5"/>
    </row>
    <row r="418" spans="1:8" x14ac:dyDescent="0.25">
      <c r="A418" s="10"/>
      <c r="H418" s="5"/>
    </row>
    <row r="419" spans="1:8" x14ac:dyDescent="0.25">
      <c r="A419" s="10"/>
      <c r="H419" s="5"/>
    </row>
    <row r="420" spans="1:8" x14ac:dyDescent="0.25">
      <c r="A420" s="10"/>
      <c r="H420" s="5"/>
    </row>
    <row r="421" spans="1:8" x14ac:dyDescent="0.25">
      <c r="A421" s="10"/>
      <c r="H421" s="5"/>
    </row>
    <row r="422" spans="1:8" x14ac:dyDescent="0.25">
      <c r="A422" s="10"/>
      <c r="H422" s="5"/>
    </row>
    <row r="423" spans="1:8" x14ac:dyDescent="0.25">
      <c r="A423" s="10"/>
      <c r="H423" s="5"/>
    </row>
    <row r="424" spans="1:8" x14ac:dyDescent="0.25">
      <c r="A424" s="10"/>
      <c r="H424" s="5"/>
    </row>
    <row r="425" spans="1:8" x14ac:dyDescent="0.25">
      <c r="A425" s="10"/>
      <c r="H425" s="5"/>
    </row>
    <row r="426" spans="1:8" x14ac:dyDescent="0.25">
      <c r="A426" s="10"/>
      <c r="H426" s="5"/>
    </row>
    <row r="427" spans="1:8" x14ac:dyDescent="0.25">
      <c r="A427" s="10"/>
      <c r="H427" s="5"/>
    </row>
    <row r="428" spans="1:8" x14ac:dyDescent="0.25">
      <c r="A428" s="10"/>
      <c r="H428" s="5"/>
    </row>
    <row r="429" spans="1:8" x14ac:dyDescent="0.25">
      <c r="A429" s="10"/>
      <c r="H429" s="5"/>
    </row>
    <row r="430" spans="1:8" x14ac:dyDescent="0.25">
      <c r="A430" s="10"/>
      <c r="H430" s="5"/>
    </row>
    <row r="431" spans="1:8" x14ac:dyDescent="0.25">
      <c r="A431" s="10"/>
      <c r="H431" s="5"/>
    </row>
    <row r="432" spans="1:8" x14ac:dyDescent="0.25">
      <c r="A432" s="10"/>
      <c r="H432" s="5"/>
    </row>
    <row r="433" spans="1:8" x14ac:dyDescent="0.25">
      <c r="A433" s="10"/>
      <c r="H433" s="5"/>
    </row>
    <row r="434" spans="1:8" x14ac:dyDescent="0.25">
      <c r="A434" s="10"/>
      <c r="H434" s="5"/>
    </row>
    <row r="435" spans="1:8" x14ac:dyDescent="0.25">
      <c r="A435" s="10"/>
      <c r="H435" s="5"/>
    </row>
    <row r="436" spans="1:8" x14ac:dyDescent="0.25">
      <c r="A436" s="10"/>
      <c r="H436" s="5"/>
    </row>
    <row r="437" spans="1:8" x14ac:dyDescent="0.25">
      <c r="A437" s="10"/>
      <c r="H437" s="5"/>
    </row>
    <row r="438" spans="1:8" x14ac:dyDescent="0.25">
      <c r="A438" s="10"/>
      <c r="H438" s="5"/>
    </row>
    <row r="439" spans="1:8" x14ac:dyDescent="0.25">
      <c r="A439" s="10"/>
      <c r="H439" s="5"/>
    </row>
    <row r="440" spans="1:8" x14ac:dyDescent="0.25">
      <c r="A440" s="10"/>
      <c r="H440" s="5"/>
    </row>
    <row r="441" spans="1:8" x14ac:dyDescent="0.25">
      <c r="A441" s="10"/>
      <c r="H441" s="5"/>
    </row>
    <row r="442" spans="1:8" x14ac:dyDescent="0.25">
      <c r="A442" s="10"/>
      <c r="H442" s="5"/>
    </row>
    <row r="443" spans="1:8" x14ac:dyDescent="0.25">
      <c r="A443" s="10"/>
      <c r="H443" s="5"/>
    </row>
    <row r="444" spans="1:8" x14ac:dyDescent="0.25">
      <c r="A444" s="10"/>
      <c r="H444" s="5"/>
    </row>
    <row r="445" spans="1:8" x14ac:dyDescent="0.25">
      <c r="A445" s="10"/>
      <c r="H445" s="5"/>
    </row>
    <row r="446" spans="1:8" x14ac:dyDescent="0.25">
      <c r="A446" s="10"/>
      <c r="H446" s="5"/>
    </row>
    <row r="447" spans="1:8" x14ac:dyDescent="0.25">
      <c r="A447" s="10"/>
      <c r="H447" s="5"/>
    </row>
    <row r="448" spans="1:8" x14ac:dyDescent="0.25">
      <c r="A448" s="10"/>
      <c r="H448" s="5"/>
    </row>
    <row r="449" spans="1:8" x14ac:dyDescent="0.25">
      <c r="A449" s="10"/>
      <c r="H449" s="5"/>
    </row>
    <row r="450" spans="1:8" x14ac:dyDescent="0.25">
      <c r="A450" s="10"/>
      <c r="H450" s="5"/>
    </row>
    <row r="451" spans="1:8" x14ac:dyDescent="0.25">
      <c r="A451" s="10"/>
      <c r="H451" s="5"/>
    </row>
    <row r="452" spans="1:8" x14ac:dyDescent="0.25">
      <c r="A452" s="10"/>
      <c r="H452" s="5"/>
    </row>
    <row r="453" spans="1:8" x14ac:dyDescent="0.25">
      <c r="A453" s="10"/>
      <c r="H453" s="5"/>
    </row>
    <row r="454" spans="1:8" x14ac:dyDescent="0.25">
      <c r="A454" s="10"/>
      <c r="H454" s="5"/>
    </row>
    <row r="455" spans="1:8" x14ac:dyDescent="0.25">
      <c r="A455" s="10"/>
      <c r="H455" s="5"/>
    </row>
    <row r="456" spans="1:8" x14ac:dyDescent="0.25">
      <c r="A456" s="10"/>
      <c r="H456" s="5"/>
    </row>
    <row r="457" spans="1:8" x14ac:dyDescent="0.25">
      <c r="A457" s="10"/>
      <c r="H457" s="5"/>
    </row>
    <row r="458" spans="1:8" x14ac:dyDescent="0.25">
      <c r="A458" s="10"/>
      <c r="H458" s="5"/>
    </row>
    <row r="459" spans="1:8" x14ac:dyDescent="0.25">
      <c r="A459" s="10"/>
      <c r="H459" s="5"/>
    </row>
    <row r="460" spans="1:8" x14ac:dyDescent="0.25">
      <c r="A460" s="10"/>
      <c r="H460" s="5"/>
    </row>
    <row r="461" spans="1:8" x14ac:dyDescent="0.25">
      <c r="A461" s="10"/>
      <c r="H461" s="5"/>
    </row>
    <row r="462" spans="1:8" x14ac:dyDescent="0.25">
      <c r="A462" s="10"/>
      <c r="H462" s="5"/>
    </row>
    <row r="463" spans="1:8" x14ac:dyDescent="0.25">
      <c r="A463" s="10"/>
      <c r="H463" s="5"/>
    </row>
    <row r="464" spans="1:8" x14ac:dyDescent="0.25">
      <c r="A464" s="10"/>
      <c r="H464" s="5"/>
    </row>
    <row r="465" spans="1:8" x14ac:dyDescent="0.25">
      <c r="A465" s="10"/>
      <c r="H465" s="5"/>
    </row>
    <row r="466" spans="1:8" x14ac:dyDescent="0.25">
      <c r="A466" s="10"/>
      <c r="H466" s="5"/>
    </row>
    <row r="467" spans="1:8" x14ac:dyDescent="0.25">
      <c r="A467" s="10"/>
      <c r="H467" s="5"/>
    </row>
    <row r="468" spans="1:8" x14ac:dyDescent="0.25">
      <c r="A468" s="10"/>
      <c r="H468" s="5"/>
    </row>
    <row r="469" spans="1:8" x14ac:dyDescent="0.25">
      <c r="A469" s="10"/>
      <c r="H469" s="5"/>
    </row>
    <row r="470" spans="1:8" x14ac:dyDescent="0.25">
      <c r="A470" s="10"/>
      <c r="H470" s="5"/>
    </row>
    <row r="471" spans="1:8" x14ac:dyDescent="0.25">
      <c r="A471" s="10"/>
      <c r="H471" s="5"/>
    </row>
    <row r="472" spans="1:8" x14ac:dyDescent="0.25">
      <c r="A472" s="10"/>
      <c r="H472" s="5"/>
    </row>
    <row r="473" spans="1:8" x14ac:dyDescent="0.25">
      <c r="A473" s="10"/>
      <c r="H473" s="5"/>
    </row>
    <row r="474" spans="1:8" x14ac:dyDescent="0.25">
      <c r="A474" s="10"/>
      <c r="H474" s="5"/>
    </row>
    <row r="475" spans="1:8" x14ac:dyDescent="0.25">
      <c r="A475" s="10"/>
      <c r="H475" s="5"/>
    </row>
    <row r="476" spans="1:8" x14ac:dyDescent="0.25">
      <c r="A476" s="10"/>
      <c r="H476" s="5"/>
    </row>
    <row r="477" spans="1:8" x14ac:dyDescent="0.25">
      <c r="A477" s="10"/>
      <c r="H477" s="5"/>
    </row>
    <row r="478" spans="1:8" x14ac:dyDescent="0.25">
      <c r="A478" s="10"/>
      <c r="H478" s="5"/>
    </row>
    <row r="479" spans="1:8" x14ac:dyDescent="0.25">
      <c r="A479" s="10"/>
      <c r="H479" s="5"/>
    </row>
    <row r="480" spans="1:8" x14ac:dyDescent="0.25">
      <c r="A480" s="10"/>
      <c r="H480" s="5"/>
    </row>
    <row r="481" spans="1:8" x14ac:dyDescent="0.25">
      <c r="A481" s="10"/>
      <c r="H481" s="5"/>
    </row>
    <row r="482" spans="1:8" x14ac:dyDescent="0.25">
      <c r="A482" s="10"/>
      <c r="H482" s="5"/>
    </row>
    <row r="483" spans="1:8" x14ac:dyDescent="0.25">
      <c r="A483" s="10"/>
      <c r="H483" s="5"/>
    </row>
    <row r="484" spans="1:8" x14ac:dyDescent="0.25">
      <c r="A484" s="10"/>
      <c r="H484" s="5"/>
    </row>
    <row r="485" spans="1:8" x14ac:dyDescent="0.25">
      <c r="A485" s="10"/>
      <c r="H485" s="5"/>
    </row>
    <row r="486" spans="1:8" x14ac:dyDescent="0.25">
      <c r="A486" s="10"/>
      <c r="H486" s="5"/>
    </row>
    <row r="487" spans="1:8" x14ac:dyDescent="0.25">
      <c r="A487" s="10"/>
      <c r="H487" s="5"/>
    </row>
    <row r="488" spans="1:8" x14ac:dyDescent="0.25">
      <c r="A488" s="10"/>
      <c r="H488" s="5"/>
    </row>
    <row r="489" spans="1:8" x14ac:dyDescent="0.25">
      <c r="A489" s="10"/>
      <c r="H489" s="5"/>
    </row>
    <row r="490" spans="1:8" x14ac:dyDescent="0.25">
      <c r="A490" s="10"/>
      <c r="H490" s="5"/>
    </row>
    <row r="491" spans="1:8" x14ac:dyDescent="0.25">
      <c r="A491" s="10"/>
      <c r="H491" s="5"/>
    </row>
    <row r="492" spans="1:8" x14ac:dyDescent="0.25">
      <c r="A492" s="10"/>
      <c r="H492" s="5"/>
    </row>
    <row r="493" spans="1:8" x14ac:dyDescent="0.25">
      <c r="A493" s="10"/>
      <c r="H493" s="5"/>
    </row>
    <row r="494" spans="1:8" x14ac:dyDescent="0.25">
      <c r="A494" s="10"/>
      <c r="H494" s="5"/>
    </row>
    <row r="495" spans="1:8" x14ac:dyDescent="0.25">
      <c r="A495" s="10"/>
      <c r="H495" s="5"/>
    </row>
    <row r="496" spans="1:8" x14ac:dyDescent="0.25">
      <c r="A496" s="10"/>
      <c r="H496" s="5"/>
    </row>
    <row r="497" spans="1:8" x14ac:dyDescent="0.25">
      <c r="A497" s="10"/>
      <c r="H497" s="5"/>
    </row>
    <row r="498" spans="1:8" x14ac:dyDescent="0.25">
      <c r="A498" s="10"/>
      <c r="H498" s="5"/>
    </row>
    <row r="499" spans="1:8" x14ac:dyDescent="0.25">
      <c r="A499" s="10"/>
      <c r="H499" s="5"/>
    </row>
    <row r="500" spans="1:8" x14ac:dyDescent="0.25">
      <c r="A500" s="10"/>
      <c r="H500" s="5"/>
    </row>
    <row r="501" spans="1:8" x14ac:dyDescent="0.25">
      <c r="A501" s="10"/>
      <c r="H501" s="5"/>
    </row>
    <row r="502" spans="1:8" x14ac:dyDescent="0.25">
      <c r="A502" s="10"/>
      <c r="H502" s="5"/>
    </row>
    <row r="503" spans="1:8" x14ac:dyDescent="0.25">
      <c r="A503" s="10"/>
      <c r="H503" s="5"/>
    </row>
    <row r="504" spans="1:8" x14ac:dyDescent="0.25">
      <c r="A504" s="10"/>
      <c r="H504" s="5"/>
    </row>
    <row r="505" spans="1:8" x14ac:dyDescent="0.25">
      <c r="A505" s="10"/>
      <c r="H505" s="5"/>
    </row>
    <row r="506" spans="1:8" x14ac:dyDescent="0.25">
      <c r="A506" s="10"/>
      <c r="H506" s="5"/>
    </row>
    <row r="507" spans="1:8" x14ac:dyDescent="0.25">
      <c r="A507" s="10"/>
      <c r="H507" s="5"/>
    </row>
    <row r="508" spans="1:8" x14ac:dyDescent="0.25">
      <c r="A508" s="10"/>
      <c r="H508" s="5"/>
    </row>
    <row r="509" spans="1:8" x14ac:dyDescent="0.25">
      <c r="A509" s="10"/>
      <c r="H509" s="5"/>
    </row>
    <row r="510" spans="1:8" x14ac:dyDescent="0.25">
      <c r="A510" s="10"/>
      <c r="H510" s="5"/>
    </row>
    <row r="511" spans="1:8" x14ac:dyDescent="0.25">
      <c r="A511" s="10"/>
      <c r="H511" s="5"/>
    </row>
    <row r="512" spans="1:8" x14ac:dyDescent="0.25">
      <c r="A512" s="10"/>
      <c r="H512" s="5"/>
    </row>
    <row r="513" spans="1:8" x14ac:dyDescent="0.25">
      <c r="A513" s="10"/>
      <c r="H513" s="5"/>
    </row>
    <row r="514" spans="1:8" x14ac:dyDescent="0.25">
      <c r="A514" s="10"/>
      <c r="H514" s="5"/>
    </row>
    <row r="515" spans="1:8" x14ac:dyDescent="0.25">
      <c r="A515" s="10"/>
      <c r="H515" s="5"/>
    </row>
    <row r="516" spans="1:8" x14ac:dyDescent="0.25">
      <c r="A516" s="10"/>
      <c r="H516" s="5"/>
    </row>
    <row r="517" spans="1:8" x14ac:dyDescent="0.25">
      <c r="A517" s="10"/>
      <c r="H517" s="5"/>
    </row>
    <row r="518" spans="1:8" x14ac:dyDescent="0.25">
      <c r="A518" s="10"/>
      <c r="H518" s="5"/>
    </row>
    <row r="519" spans="1:8" x14ac:dyDescent="0.25">
      <c r="A519" s="10"/>
      <c r="H519" s="5"/>
    </row>
    <row r="520" spans="1:8" x14ac:dyDescent="0.25">
      <c r="A520" s="10"/>
      <c r="H520" s="5"/>
    </row>
    <row r="521" spans="1:8" x14ac:dyDescent="0.25">
      <c r="A521" s="10"/>
      <c r="H521" s="5"/>
    </row>
    <row r="522" spans="1:8" x14ac:dyDescent="0.25">
      <c r="A522" s="10"/>
      <c r="H522" s="5"/>
    </row>
    <row r="523" spans="1:8" x14ac:dyDescent="0.25">
      <c r="A523" s="10"/>
      <c r="H523" s="5"/>
    </row>
    <row r="524" spans="1:8" x14ac:dyDescent="0.25">
      <c r="A524" s="10"/>
      <c r="H524" s="5"/>
    </row>
    <row r="525" spans="1:8" x14ac:dyDescent="0.25">
      <c r="A525" s="10"/>
      <c r="H525" s="5"/>
    </row>
    <row r="526" spans="1:8" x14ac:dyDescent="0.25">
      <c r="A526" s="10"/>
      <c r="H526" s="5"/>
    </row>
    <row r="527" spans="1:8" x14ac:dyDescent="0.25">
      <c r="A527" s="10"/>
      <c r="H527" s="5"/>
    </row>
    <row r="528" spans="1:8" x14ac:dyDescent="0.25">
      <c r="A528" s="10"/>
      <c r="H528" s="5"/>
    </row>
    <row r="529" spans="1:8" x14ac:dyDescent="0.25">
      <c r="A529" s="10"/>
      <c r="H529" s="5"/>
    </row>
    <row r="530" spans="1:8" x14ac:dyDescent="0.25">
      <c r="A530" s="10"/>
      <c r="H530" s="5"/>
    </row>
    <row r="531" spans="1:8" x14ac:dyDescent="0.25">
      <c r="A531" s="10"/>
      <c r="H531" s="5"/>
    </row>
    <row r="532" spans="1:8" x14ac:dyDescent="0.25">
      <c r="A532" s="10"/>
      <c r="H532" s="5"/>
    </row>
    <row r="533" spans="1:8" x14ac:dyDescent="0.25">
      <c r="A533" s="10"/>
      <c r="H533" s="5"/>
    </row>
    <row r="534" spans="1:8" x14ac:dyDescent="0.25">
      <c r="A534" s="10"/>
      <c r="H534" s="5"/>
    </row>
    <row r="535" spans="1:8" x14ac:dyDescent="0.25">
      <c r="A535" s="10"/>
      <c r="H535" s="5"/>
    </row>
    <row r="536" spans="1:8" x14ac:dyDescent="0.25">
      <c r="A536" s="10"/>
      <c r="H536" s="5"/>
    </row>
    <row r="537" spans="1:8" x14ac:dyDescent="0.25">
      <c r="A537" s="10"/>
      <c r="H537" s="5"/>
    </row>
    <row r="538" spans="1:8" x14ac:dyDescent="0.25">
      <c r="A538" s="10"/>
      <c r="H538" s="5"/>
    </row>
    <row r="539" spans="1:8" x14ac:dyDescent="0.25">
      <c r="A539" s="10"/>
      <c r="H539" s="5"/>
    </row>
    <row r="540" spans="1:8" x14ac:dyDescent="0.25">
      <c r="A540" s="10"/>
      <c r="H540" s="5"/>
    </row>
    <row r="541" spans="1:8" x14ac:dyDescent="0.25">
      <c r="A541" s="10"/>
      <c r="H541" s="5"/>
    </row>
    <row r="542" spans="1:8" x14ac:dyDescent="0.25">
      <c r="A542" s="10"/>
      <c r="H542" s="5"/>
    </row>
    <row r="543" spans="1:8" x14ac:dyDescent="0.25">
      <c r="A543" s="10"/>
      <c r="H543" s="5"/>
    </row>
    <row r="544" spans="1:8" x14ac:dyDescent="0.25">
      <c r="A544" s="10"/>
      <c r="H544" s="5"/>
    </row>
    <row r="545" spans="1:8" x14ac:dyDescent="0.25">
      <c r="A545" s="10"/>
      <c r="H545" s="5"/>
    </row>
    <row r="546" spans="1:8" x14ac:dyDescent="0.25">
      <c r="A546" s="10"/>
      <c r="H546" s="5"/>
    </row>
    <row r="547" spans="1:8" x14ac:dyDescent="0.25">
      <c r="A547" s="10"/>
      <c r="H547" s="5"/>
    </row>
    <row r="548" spans="1:8" x14ac:dyDescent="0.25">
      <c r="A548" s="10"/>
      <c r="H548" s="5"/>
    </row>
    <row r="549" spans="1:8" x14ac:dyDescent="0.25">
      <c r="A549" s="10"/>
      <c r="H549" s="5"/>
    </row>
    <row r="550" spans="1:8" x14ac:dyDescent="0.25">
      <c r="A550" s="10"/>
      <c r="H550" s="5"/>
    </row>
    <row r="551" spans="1:8" x14ac:dyDescent="0.25">
      <c r="A551" s="10"/>
      <c r="H551" s="5"/>
    </row>
    <row r="552" spans="1:8" x14ac:dyDescent="0.25">
      <c r="A552" s="10"/>
      <c r="H552" s="5"/>
    </row>
    <row r="553" spans="1:8" x14ac:dyDescent="0.25">
      <c r="A553" s="10"/>
      <c r="H553" s="5"/>
    </row>
    <row r="554" spans="1:8" x14ac:dyDescent="0.25">
      <c r="A554" s="10"/>
      <c r="H554" s="5"/>
    </row>
    <row r="555" spans="1:8" x14ac:dyDescent="0.25">
      <c r="A555" s="10"/>
      <c r="H555" s="5"/>
    </row>
    <row r="556" spans="1:8" x14ac:dyDescent="0.25">
      <c r="A556" s="10"/>
      <c r="H556" s="5"/>
    </row>
    <row r="557" spans="1:8" x14ac:dyDescent="0.25">
      <c r="A557" s="10"/>
      <c r="H557" s="5"/>
    </row>
    <row r="558" spans="1:8" x14ac:dyDescent="0.25">
      <c r="A558" s="10"/>
      <c r="H558" s="5"/>
    </row>
    <row r="559" spans="1:8" x14ac:dyDescent="0.25">
      <c r="A559" s="10"/>
      <c r="H559" s="5"/>
    </row>
    <row r="560" spans="1:8" x14ac:dyDescent="0.25">
      <c r="A560" s="10"/>
      <c r="H560" s="5"/>
    </row>
    <row r="561" spans="1:8" x14ac:dyDescent="0.25">
      <c r="A561" s="10"/>
      <c r="H561" s="5"/>
    </row>
    <row r="562" spans="1:8" x14ac:dyDescent="0.25">
      <c r="A562" s="10"/>
      <c r="H562" s="5"/>
    </row>
    <row r="563" spans="1:8" x14ac:dyDescent="0.25">
      <c r="A563" s="10"/>
      <c r="H563" s="5"/>
    </row>
    <row r="564" spans="1:8" x14ac:dyDescent="0.25">
      <c r="A564" s="10"/>
      <c r="H564" s="5"/>
    </row>
    <row r="565" spans="1:8" x14ac:dyDescent="0.25">
      <c r="A565" s="10"/>
      <c r="H565" s="5"/>
    </row>
    <row r="566" spans="1:8" x14ac:dyDescent="0.25">
      <c r="A566" s="10"/>
      <c r="H566" s="5"/>
    </row>
    <row r="567" spans="1:8" x14ac:dyDescent="0.25">
      <c r="A567" s="10"/>
      <c r="H567" s="5"/>
    </row>
    <row r="568" spans="1:8" x14ac:dyDescent="0.25">
      <c r="A568" s="10"/>
      <c r="H568" s="5"/>
    </row>
    <row r="569" spans="1:8" x14ac:dyDescent="0.25">
      <c r="A569" s="10"/>
      <c r="H569" s="5"/>
    </row>
    <row r="570" spans="1:8" x14ac:dyDescent="0.25">
      <c r="A570" s="10"/>
      <c r="H570" s="5"/>
    </row>
    <row r="571" spans="1:8" x14ac:dyDescent="0.25">
      <c r="A571" s="10"/>
      <c r="H571" s="5"/>
    </row>
    <row r="572" spans="1:8" x14ac:dyDescent="0.25">
      <c r="A572" s="10"/>
      <c r="H572" s="5"/>
    </row>
    <row r="573" spans="1:8" x14ac:dyDescent="0.25">
      <c r="A573" s="10"/>
      <c r="H573" s="5"/>
    </row>
    <row r="574" spans="1:8" x14ac:dyDescent="0.25">
      <c r="A574" s="10"/>
      <c r="H574" s="5"/>
    </row>
    <row r="575" spans="1:8" x14ac:dyDescent="0.25">
      <c r="A575" s="10"/>
      <c r="H575" s="5"/>
    </row>
    <row r="576" spans="1:8" x14ac:dyDescent="0.25">
      <c r="A576" s="10"/>
      <c r="H576" s="5"/>
    </row>
    <row r="577" spans="1:8" x14ac:dyDescent="0.25">
      <c r="A577" s="10"/>
      <c r="H577" s="5"/>
    </row>
    <row r="578" spans="1:8" x14ac:dyDescent="0.25">
      <c r="A578" s="10"/>
      <c r="H578" s="5"/>
    </row>
    <row r="579" spans="1:8" x14ac:dyDescent="0.25">
      <c r="A579" s="10"/>
      <c r="H579" s="5"/>
    </row>
    <row r="580" spans="1:8" x14ac:dyDescent="0.25">
      <c r="A580" s="10"/>
      <c r="H580" s="5"/>
    </row>
    <row r="581" spans="1:8" x14ac:dyDescent="0.25">
      <c r="A581" s="10"/>
      <c r="H581" s="5"/>
    </row>
    <row r="582" spans="1:8" x14ac:dyDescent="0.25">
      <c r="A582" s="10"/>
      <c r="H582" s="5"/>
    </row>
    <row r="583" spans="1:8" x14ac:dyDescent="0.25">
      <c r="A583" s="10"/>
      <c r="H583" s="5"/>
    </row>
    <row r="584" spans="1:8" x14ac:dyDescent="0.25">
      <c r="A584" s="10"/>
      <c r="H584" s="5"/>
    </row>
    <row r="585" spans="1:8" x14ac:dyDescent="0.25">
      <c r="A585" s="10"/>
      <c r="H585" s="5"/>
    </row>
    <row r="586" spans="1:8" x14ac:dyDescent="0.25">
      <c r="A586" s="10"/>
      <c r="H586" s="5"/>
    </row>
    <row r="587" spans="1:8" x14ac:dyDescent="0.25">
      <c r="A587" s="10"/>
      <c r="H587" s="5"/>
    </row>
    <row r="588" spans="1:8" x14ac:dyDescent="0.25">
      <c r="A588" s="10"/>
      <c r="H588" s="5"/>
    </row>
    <row r="589" spans="1:8" x14ac:dyDescent="0.25">
      <c r="A589" s="10"/>
      <c r="H589" s="5"/>
    </row>
    <row r="590" spans="1:8" x14ac:dyDescent="0.25">
      <c r="A590" s="10"/>
      <c r="H590" s="5"/>
    </row>
    <row r="591" spans="1:8" x14ac:dyDescent="0.25">
      <c r="A591" s="10"/>
      <c r="H591" s="5"/>
    </row>
    <row r="592" spans="1:8" x14ac:dyDescent="0.25">
      <c r="A592" s="10"/>
      <c r="H592" s="5"/>
    </row>
    <row r="593" spans="1:8" x14ac:dyDescent="0.25">
      <c r="A593" s="10"/>
      <c r="H593" s="5"/>
    </row>
    <row r="594" spans="1:8" x14ac:dyDescent="0.25">
      <c r="A594" s="10"/>
      <c r="H594" s="5"/>
    </row>
    <row r="595" spans="1:8" x14ac:dyDescent="0.25">
      <c r="A595" s="10"/>
      <c r="H595" s="5"/>
    </row>
    <row r="596" spans="1:8" x14ac:dyDescent="0.25">
      <c r="A596" s="10"/>
      <c r="H596" s="5"/>
    </row>
    <row r="597" spans="1:8" x14ac:dyDescent="0.25">
      <c r="A597" s="10"/>
      <c r="H597" s="5"/>
    </row>
    <row r="598" spans="1:8" x14ac:dyDescent="0.25">
      <c r="A598" s="10"/>
      <c r="H598" s="5"/>
    </row>
    <row r="599" spans="1:8" x14ac:dyDescent="0.25">
      <c r="A599" s="10"/>
      <c r="H599" s="5"/>
    </row>
    <row r="600" spans="1:8" x14ac:dyDescent="0.25">
      <c r="A600" s="10"/>
      <c r="H600" s="5"/>
    </row>
    <row r="601" spans="1:8" x14ac:dyDescent="0.25">
      <c r="A601" s="10"/>
      <c r="H601" s="5"/>
    </row>
    <row r="602" spans="1:8" x14ac:dyDescent="0.25">
      <c r="A602" s="10"/>
      <c r="H602" s="5"/>
    </row>
    <row r="603" spans="1:8" x14ac:dyDescent="0.25">
      <c r="A603" s="10"/>
      <c r="H603" s="5"/>
    </row>
    <row r="604" spans="1:8" x14ac:dyDescent="0.25">
      <c r="A604" s="10"/>
      <c r="H604" s="5"/>
    </row>
    <row r="605" spans="1:8" x14ac:dyDescent="0.25">
      <c r="A605" s="10"/>
      <c r="H605" s="5"/>
    </row>
    <row r="606" spans="1:8" x14ac:dyDescent="0.25">
      <c r="A606" s="10"/>
      <c r="H606" s="5"/>
    </row>
    <row r="607" spans="1:8" x14ac:dyDescent="0.25">
      <c r="A607" s="10"/>
      <c r="H607" s="5"/>
    </row>
    <row r="608" spans="1:8" x14ac:dyDescent="0.25">
      <c r="A608" s="10"/>
      <c r="H608" s="5"/>
    </row>
    <row r="609" spans="1:8" x14ac:dyDescent="0.25">
      <c r="A609" s="10"/>
      <c r="H609" s="5"/>
    </row>
    <row r="610" spans="1:8" x14ac:dyDescent="0.25">
      <c r="A610" s="10"/>
      <c r="H610" s="5"/>
    </row>
    <row r="611" spans="1:8" x14ac:dyDescent="0.25">
      <c r="A611" s="10"/>
      <c r="H611" s="5"/>
    </row>
    <row r="612" spans="1:8" x14ac:dyDescent="0.25">
      <c r="A612" s="10"/>
      <c r="H612" s="5"/>
    </row>
    <row r="613" spans="1:8" x14ac:dyDescent="0.25">
      <c r="A613" s="10"/>
      <c r="H613" s="5"/>
    </row>
    <row r="614" spans="1:8" x14ac:dyDescent="0.25">
      <c r="A614" s="10"/>
      <c r="H614" s="5"/>
    </row>
    <row r="615" spans="1:8" x14ac:dyDescent="0.25">
      <c r="A615" s="10"/>
      <c r="H615" s="5"/>
    </row>
    <row r="616" spans="1:8" x14ac:dyDescent="0.25">
      <c r="A616" s="10"/>
      <c r="H616" s="5"/>
    </row>
    <row r="617" spans="1:8" x14ac:dyDescent="0.25">
      <c r="A617" s="10"/>
      <c r="H617" s="5"/>
    </row>
    <row r="618" spans="1:8" x14ac:dyDescent="0.25">
      <c r="A618" s="10"/>
      <c r="H618" s="5"/>
    </row>
    <row r="619" spans="1:8" x14ac:dyDescent="0.25">
      <c r="A619" s="10"/>
      <c r="H619" s="5"/>
    </row>
    <row r="620" spans="1:8" x14ac:dyDescent="0.25">
      <c r="A620" s="10"/>
      <c r="H620" s="5"/>
    </row>
    <row r="621" spans="1:8" x14ac:dyDescent="0.25">
      <c r="A621" s="10"/>
      <c r="H621" s="5"/>
    </row>
    <row r="622" spans="1:8" x14ac:dyDescent="0.25">
      <c r="A622" s="10"/>
      <c r="H622" s="5"/>
    </row>
    <row r="623" spans="1:8" x14ac:dyDescent="0.25">
      <c r="A623" s="10"/>
      <c r="H623" s="5"/>
    </row>
    <row r="624" spans="1:8" x14ac:dyDescent="0.25">
      <c r="A624" s="10"/>
      <c r="H624" s="5"/>
    </row>
    <row r="625" spans="1:8" x14ac:dyDescent="0.25">
      <c r="A625" s="10"/>
      <c r="H625" s="5"/>
    </row>
    <row r="626" spans="1:8" x14ac:dyDescent="0.25">
      <c r="A626" s="10"/>
      <c r="H626" s="5"/>
    </row>
    <row r="627" spans="1:8" x14ac:dyDescent="0.25">
      <c r="A627" s="10"/>
      <c r="H627" s="5"/>
    </row>
    <row r="628" spans="1:8" x14ac:dyDescent="0.25">
      <c r="A628" s="10"/>
      <c r="H628" s="5"/>
    </row>
    <row r="629" spans="1:8" x14ac:dyDescent="0.25">
      <c r="A629" s="10"/>
      <c r="H629" s="5"/>
    </row>
    <row r="630" spans="1:8" x14ac:dyDescent="0.25">
      <c r="A630" s="10"/>
      <c r="H630" s="5"/>
    </row>
    <row r="631" spans="1:8" x14ac:dyDescent="0.25">
      <c r="A631" s="10"/>
      <c r="H631" s="5"/>
    </row>
    <row r="632" spans="1:8" x14ac:dyDescent="0.25">
      <c r="A632" s="10"/>
      <c r="H632" s="5"/>
    </row>
    <row r="633" spans="1:8" x14ac:dyDescent="0.25">
      <c r="A633" s="10"/>
      <c r="H633" s="5"/>
    </row>
    <row r="634" spans="1:8" x14ac:dyDescent="0.25">
      <c r="A634" s="10"/>
      <c r="H634" s="5"/>
    </row>
    <row r="635" spans="1:8" x14ac:dyDescent="0.25">
      <c r="A635" s="10"/>
      <c r="H635" s="5"/>
    </row>
    <row r="636" spans="1:8" x14ac:dyDescent="0.25">
      <c r="A636" s="10"/>
      <c r="H636" s="5"/>
    </row>
    <row r="637" spans="1:8" x14ac:dyDescent="0.25">
      <c r="A637" s="10"/>
      <c r="H637" s="5"/>
    </row>
    <row r="638" spans="1:8" x14ac:dyDescent="0.25">
      <c r="A638" s="10"/>
      <c r="H638" s="5"/>
    </row>
    <row r="639" spans="1:8" x14ac:dyDescent="0.25">
      <c r="A639" s="10"/>
      <c r="H639" s="5"/>
    </row>
    <row r="640" spans="1:8" x14ac:dyDescent="0.25">
      <c r="A640" s="10"/>
      <c r="H640" s="5"/>
    </row>
    <row r="641" spans="1:8" x14ac:dyDescent="0.25">
      <c r="A641" s="10"/>
      <c r="H641" s="5"/>
    </row>
    <row r="642" spans="1:8" x14ac:dyDescent="0.25">
      <c r="A642" s="10"/>
      <c r="H642" s="5"/>
    </row>
    <row r="643" spans="1:8" x14ac:dyDescent="0.25">
      <c r="A643" s="10"/>
      <c r="H643" s="5"/>
    </row>
    <row r="644" spans="1:8" x14ac:dyDescent="0.25">
      <c r="A644" s="10"/>
      <c r="H644" s="5"/>
    </row>
    <row r="645" spans="1:8" x14ac:dyDescent="0.25">
      <c r="A645" s="10"/>
      <c r="H645" s="5"/>
    </row>
    <row r="646" spans="1:8" x14ac:dyDescent="0.25">
      <c r="A646" s="10"/>
      <c r="H646" s="5"/>
    </row>
    <row r="647" spans="1:8" x14ac:dyDescent="0.25">
      <c r="A647" s="10"/>
      <c r="H647" s="5"/>
    </row>
    <row r="648" spans="1:8" x14ac:dyDescent="0.25">
      <c r="A648" s="10"/>
      <c r="H648" s="5"/>
    </row>
    <row r="649" spans="1:8" x14ac:dyDescent="0.25">
      <c r="A649" s="10"/>
      <c r="H649" s="5"/>
    </row>
    <row r="650" spans="1:8" x14ac:dyDescent="0.25">
      <c r="A650" s="10"/>
      <c r="H650" s="5"/>
    </row>
    <row r="651" spans="1:8" x14ac:dyDescent="0.25">
      <c r="A651" s="10"/>
      <c r="H651" s="5"/>
    </row>
    <row r="652" spans="1:8" x14ac:dyDescent="0.25">
      <c r="A652" s="10"/>
      <c r="H652" s="5"/>
    </row>
    <row r="653" spans="1:8" x14ac:dyDescent="0.25">
      <c r="A653" s="10"/>
      <c r="H653" s="5"/>
    </row>
    <row r="654" spans="1:8" x14ac:dyDescent="0.25">
      <c r="A654" s="10"/>
      <c r="H654" s="5"/>
    </row>
    <row r="655" spans="1:8" x14ac:dyDescent="0.25">
      <c r="A655" s="10"/>
      <c r="H655" s="5"/>
    </row>
    <row r="656" spans="1:8" x14ac:dyDescent="0.25">
      <c r="A656" s="10"/>
      <c r="H656" s="5"/>
    </row>
    <row r="657" spans="1:8" x14ac:dyDescent="0.25">
      <c r="A657" s="10"/>
      <c r="H657" s="5"/>
    </row>
    <row r="658" spans="1:8" x14ac:dyDescent="0.25">
      <c r="A658" s="10"/>
      <c r="H658" s="5"/>
    </row>
    <row r="659" spans="1:8" x14ac:dyDescent="0.25">
      <c r="A659" s="10"/>
      <c r="H659" s="5"/>
    </row>
    <row r="660" spans="1:8" x14ac:dyDescent="0.25">
      <c r="A660" s="10"/>
      <c r="H660" s="5"/>
    </row>
    <row r="661" spans="1:8" x14ac:dyDescent="0.25">
      <c r="A661" s="10"/>
      <c r="H661" s="5"/>
    </row>
    <row r="662" spans="1:8" x14ac:dyDescent="0.25">
      <c r="A662" s="10"/>
      <c r="H662" s="5"/>
    </row>
    <row r="663" spans="1:8" x14ac:dyDescent="0.25">
      <c r="A663" s="10"/>
      <c r="H663" s="5"/>
    </row>
    <row r="664" spans="1:8" x14ac:dyDescent="0.25">
      <c r="A664" s="10"/>
      <c r="H664" s="5"/>
    </row>
    <row r="665" spans="1:8" x14ac:dyDescent="0.25">
      <c r="A665" s="10"/>
      <c r="H665" s="5"/>
    </row>
    <row r="666" spans="1:8" x14ac:dyDescent="0.25">
      <c r="A666" s="10"/>
      <c r="H666" s="5"/>
    </row>
    <row r="667" spans="1:8" x14ac:dyDescent="0.25">
      <c r="A667" s="10"/>
      <c r="H667" s="5"/>
    </row>
    <row r="668" spans="1:8" x14ac:dyDescent="0.25">
      <c r="A668" s="10"/>
      <c r="H668" s="5"/>
    </row>
    <row r="669" spans="1:8" x14ac:dyDescent="0.25">
      <c r="A669" s="10"/>
      <c r="H669" s="5"/>
    </row>
    <row r="670" spans="1:8" x14ac:dyDescent="0.25">
      <c r="A670" s="10"/>
      <c r="H670" s="5"/>
    </row>
    <row r="671" spans="1:8" x14ac:dyDescent="0.25">
      <c r="A671" s="10"/>
      <c r="H671" s="5"/>
    </row>
    <row r="672" spans="1:8" x14ac:dyDescent="0.25">
      <c r="A672" s="10"/>
      <c r="H672" s="5"/>
    </row>
    <row r="673" spans="1:8" x14ac:dyDescent="0.25">
      <c r="A673" s="10"/>
      <c r="H673" s="5"/>
    </row>
    <row r="674" spans="1:8" x14ac:dyDescent="0.25">
      <c r="A674" s="10"/>
      <c r="H674" s="5"/>
    </row>
    <row r="675" spans="1:8" x14ac:dyDescent="0.25">
      <c r="A675" s="10"/>
      <c r="H675" s="5"/>
    </row>
    <row r="676" spans="1:8" x14ac:dyDescent="0.25">
      <c r="A676" s="10"/>
      <c r="H676" s="5"/>
    </row>
    <row r="677" spans="1:8" x14ac:dyDescent="0.25">
      <c r="A677" s="10"/>
      <c r="H677" s="5"/>
    </row>
    <row r="678" spans="1:8" x14ac:dyDescent="0.25">
      <c r="A678" s="10"/>
      <c r="H678" s="5"/>
    </row>
    <row r="679" spans="1:8" x14ac:dyDescent="0.25">
      <c r="A679" s="10"/>
      <c r="H679" s="5"/>
    </row>
    <row r="680" spans="1:8" x14ac:dyDescent="0.25">
      <c r="A680" s="10"/>
      <c r="H680" s="5"/>
    </row>
    <row r="681" spans="1:8" x14ac:dyDescent="0.25">
      <c r="A681" s="10"/>
      <c r="H681" s="5"/>
    </row>
    <row r="682" spans="1:8" x14ac:dyDescent="0.25">
      <c r="A682" s="10"/>
      <c r="H682" s="5"/>
    </row>
    <row r="683" spans="1:8" x14ac:dyDescent="0.25">
      <c r="A683" s="10"/>
      <c r="H683" s="5"/>
    </row>
    <row r="684" spans="1:8" x14ac:dyDescent="0.25">
      <c r="A684" s="10"/>
      <c r="H684" s="5"/>
    </row>
    <row r="685" spans="1:8" x14ac:dyDescent="0.25">
      <c r="A685" s="10"/>
      <c r="H685" s="5"/>
    </row>
    <row r="686" spans="1:8" x14ac:dyDescent="0.25">
      <c r="A686" s="10"/>
      <c r="H686" s="5"/>
    </row>
    <row r="687" spans="1:8" x14ac:dyDescent="0.25">
      <c r="A687" s="10"/>
      <c r="H687" s="5"/>
    </row>
    <row r="688" spans="1:8" x14ac:dyDescent="0.25">
      <c r="A688" s="10"/>
      <c r="H688" s="5"/>
    </row>
    <row r="689" spans="1:8" x14ac:dyDescent="0.25">
      <c r="A689" s="10"/>
      <c r="H689" s="5"/>
    </row>
    <row r="690" spans="1:8" x14ac:dyDescent="0.25">
      <c r="A690" s="10"/>
      <c r="H690" s="5"/>
    </row>
    <row r="691" spans="1:8" x14ac:dyDescent="0.25">
      <c r="A691" s="10"/>
      <c r="H691" s="5"/>
    </row>
    <row r="692" spans="1:8" x14ac:dyDescent="0.25">
      <c r="A692" s="10"/>
      <c r="H692" s="5"/>
    </row>
    <row r="693" spans="1:8" x14ac:dyDescent="0.25">
      <c r="A693" s="10"/>
      <c r="H693" s="5"/>
    </row>
    <row r="694" spans="1:8" x14ac:dyDescent="0.25">
      <c r="A694" s="10"/>
      <c r="H694" s="5"/>
    </row>
    <row r="695" spans="1:8" x14ac:dyDescent="0.25">
      <c r="A695" s="10"/>
      <c r="H695" s="5"/>
    </row>
    <row r="696" spans="1:8" x14ac:dyDescent="0.25">
      <c r="A696" s="10"/>
      <c r="H696" s="5"/>
    </row>
    <row r="697" spans="1:8" x14ac:dyDescent="0.25">
      <c r="A697" s="10"/>
      <c r="H697" s="5"/>
    </row>
    <row r="698" spans="1:8" x14ac:dyDescent="0.25">
      <c r="A698" s="10"/>
      <c r="H698" s="5"/>
    </row>
    <row r="699" spans="1:8" x14ac:dyDescent="0.25">
      <c r="A699" s="10"/>
      <c r="H699" s="5"/>
    </row>
    <row r="700" spans="1:8" x14ac:dyDescent="0.25">
      <c r="A700" s="10"/>
      <c r="H700" s="5"/>
    </row>
    <row r="701" spans="1:8" x14ac:dyDescent="0.25">
      <c r="A701" s="10"/>
      <c r="H701" s="5"/>
    </row>
    <row r="702" spans="1:8" x14ac:dyDescent="0.25">
      <c r="A702" s="10"/>
      <c r="H702" s="5"/>
    </row>
    <row r="703" spans="1:8" x14ac:dyDescent="0.25">
      <c r="A703" s="10"/>
      <c r="H703" s="5"/>
    </row>
    <row r="704" spans="1:8" x14ac:dyDescent="0.25">
      <c r="A704" s="10"/>
      <c r="H704" s="5"/>
    </row>
    <row r="705" spans="1:8" x14ac:dyDescent="0.25">
      <c r="A705" s="10"/>
      <c r="H705" s="5"/>
    </row>
    <row r="706" spans="1:8" x14ac:dyDescent="0.25">
      <c r="A706" s="10"/>
      <c r="H706" s="5"/>
    </row>
    <row r="707" spans="1:8" x14ac:dyDescent="0.25">
      <c r="A707" s="10"/>
      <c r="H707" s="5"/>
    </row>
    <row r="708" spans="1:8" x14ac:dyDescent="0.25">
      <c r="A708" s="10"/>
      <c r="H708" s="5"/>
    </row>
    <row r="709" spans="1:8" x14ac:dyDescent="0.25">
      <c r="A709" s="10"/>
      <c r="H709" s="5"/>
    </row>
    <row r="710" spans="1:8" x14ac:dyDescent="0.25">
      <c r="A710" s="10"/>
      <c r="H710" s="5"/>
    </row>
    <row r="711" spans="1:8" x14ac:dyDescent="0.25">
      <c r="A711" s="10"/>
      <c r="H711" s="5"/>
    </row>
    <row r="712" spans="1:8" x14ac:dyDescent="0.25">
      <c r="A712" s="10"/>
      <c r="H712" s="5"/>
    </row>
    <row r="713" spans="1:8" x14ac:dyDescent="0.25">
      <c r="A713" s="10"/>
      <c r="H713" s="5"/>
    </row>
    <row r="714" spans="1:8" x14ac:dyDescent="0.25">
      <c r="A714" s="10"/>
      <c r="H714" s="5"/>
    </row>
    <row r="715" spans="1:8" x14ac:dyDescent="0.25">
      <c r="A715" s="10"/>
      <c r="H715" s="5"/>
    </row>
    <row r="716" spans="1:8" x14ac:dyDescent="0.25">
      <c r="A716" s="10"/>
      <c r="H716" s="5"/>
    </row>
    <row r="717" spans="1:8" x14ac:dyDescent="0.25">
      <c r="A717" s="10"/>
      <c r="H717" s="5"/>
    </row>
    <row r="718" spans="1:8" x14ac:dyDescent="0.25">
      <c r="A718" s="10"/>
      <c r="H718" s="5"/>
    </row>
    <row r="719" spans="1:8" x14ac:dyDescent="0.25">
      <c r="A719" s="10"/>
      <c r="H719" s="5"/>
    </row>
    <row r="720" spans="1:8" x14ac:dyDescent="0.25">
      <c r="A720" s="10"/>
      <c r="H720" s="5"/>
    </row>
    <row r="721" spans="1:8" x14ac:dyDescent="0.25">
      <c r="A721" s="10"/>
      <c r="H721" s="5"/>
    </row>
    <row r="722" spans="1:8" x14ac:dyDescent="0.25">
      <c r="A722" s="10"/>
      <c r="H722" s="5"/>
    </row>
    <row r="723" spans="1:8" x14ac:dyDescent="0.25">
      <c r="A723" s="10"/>
      <c r="H723" s="5"/>
    </row>
    <row r="724" spans="1:8" x14ac:dyDescent="0.25">
      <c r="A724" s="10"/>
      <c r="H724" s="5"/>
    </row>
    <row r="725" spans="1:8" x14ac:dyDescent="0.25">
      <c r="A725" s="10"/>
      <c r="H725" s="5"/>
    </row>
    <row r="726" spans="1:8" x14ac:dyDescent="0.25">
      <c r="A726" s="10"/>
      <c r="H726" s="5"/>
    </row>
    <row r="727" spans="1:8" x14ac:dyDescent="0.25">
      <c r="A727" s="10"/>
      <c r="H727" s="5"/>
    </row>
    <row r="728" spans="1:8" x14ac:dyDescent="0.25">
      <c r="A728" s="10"/>
      <c r="H728" s="5"/>
    </row>
    <row r="729" spans="1:8" x14ac:dyDescent="0.25">
      <c r="A729" s="10"/>
      <c r="H729" s="5"/>
    </row>
    <row r="730" spans="1:8" x14ac:dyDescent="0.25">
      <c r="A730" s="10"/>
      <c r="H730" s="5"/>
    </row>
    <row r="731" spans="1:8" x14ac:dyDescent="0.25">
      <c r="A731" s="10"/>
      <c r="H731" s="5"/>
    </row>
    <row r="732" spans="1:8" x14ac:dyDescent="0.25">
      <c r="A732" s="10"/>
      <c r="H732" s="5"/>
    </row>
    <row r="733" spans="1:8" x14ac:dyDescent="0.25">
      <c r="A733" s="10"/>
      <c r="H733" s="5"/>
    </row>
    <row r="734" spans="1:8" x14ac:dyDescent="0.25">
      <c r="A734" s="10"/>
      <c r="H734" s="5"/>
    </row>
    <row r="735" spans="1:8" x14ac:dyDescent="0.25">
      <c r="A735" s="10"/>
      <c r="H735" s="5"/>
    </row>
    <row r="736" spans="1:8" x14ac:dyDescent="0.25">
      <c r="A736" s="10"/>
      <c r="H736" s="5"/>
    </row>
    <row r="737" spans="1:8" x14ac:dyDescent="0.25">
      <c r="A737" s="10"/>
      <c r="H737" s="5"/>
    </row>
    <row r="738" spans="1:8" x14ac:dyDescent="0.25">
      <c r="A738" s="10"/>
      <c r="H738" s="5"/>
    </row>
    <row r="739" spans="1:8" x14ac:dyDescent="0.25">
      <c r="A739" s="10"/>
      <c r="H739" s="5"/>
    </row>
    <row r="740" spans="1:8" x14ac:dyDescent="0.25">
      <c r="A740" s="10"/>
      <c r="H740" s="5"/>
    </row>
    <row r="741" spans="1:8" x14ac:dyDescent="0.25">
      <c r="A741" s="10"/>
      <c r="H741" s="5"/>
    </row>
    <row r="742" spans="1:8" x14ac:dyDescent="0.25">
      <c r="A742" s="10"/>
      <c r="H742" s="5"/>
    </row>
    <row r="743" spans="1:8" x14ac:dyDescent="0.25">
      <c r="A743" s="10"/>
      <c r="H743" s="5"/>
    </row>
    <row r="744" spans="1:8" x14ac:dyDescent="0.25">
      <c r="A744" s="10"/>
      <c r="H744" s="5"/>
    </row>
    <row r="745" spans="1:8" x14ac:dyDescent="0.25">
      <c r="A745" s="10"/>
      <c r="H745" s="5"/>
    </row>
    <row r="746" spans="1:8" x14ac:dyDescent="0.25">
      <c r="A746" s="10"/>
      <c r="H746" s="5"/>
    </row>
    <row r="747" spans="1:8" x14ac:dyDescent="0.25">
      <c r="A747" s="10"/>
      <c r="H747" s="5"/>
    </row>
    <row r="748" spans="1:8" x14ac:dyDescent="0.25">
      <c r="A748" s="10"/>
      <c r="H748" s="5"/>
    </row>
    <row r="749" spans="1:8" x14ac:dyDescent="0.25">
      <c r="A749" s="10"/>
      <c r="H749" s="5"/>
    </row>
    <row r="750" spans="1:8" x14ac:dyDescent="0.25">
      <c r="A750" s="10"/>
      <c r="H750" s="5"/>
    </row>
    <row r="751" spans="1:8" x14ac:dyDescent="0.25">
      <c r="A751" s="10"/>
      <c r="H751" s="5"/>
    </row>
    <row r="752" spans="1:8" x14ac:dyDescent="0.25">
      <c r="A752" s="10"/>
      <c r="H752" s="5"/>
    </row>
    <row r="753" spans="1:8" x14ac:dyDescent="0.25">
      <c r="A753" s="10"/>
      <c r="H753" s="5"/>
    </row>
    <row r="754" spans="1:8" x14ac:dyDescent="0.25">
      <c r="A754" s="10"/>
      <c r="H754" s="5"/>
    </row>
    <row r="755" spans="1:8" x14ac:dyDescent="0.25">
      <c r="A755" s="10"/>
      <c r="H755" s="5"/>
    </row>
    <row r="756" spans="1:8" x14ac:dyDescent="0.25">
      <c r="A756" s="10"/>
      <c r="H756" s="5"/>
    </row>
    <row r="757" spans="1:8" x14ac:dyDescent="0.25">
      <c r="A757" s="10"/>
      <c r="H757" s="5"/>
    </row>
    <row r="758" spans="1:8" x14ac:dyDescent="0.25">
      <c r="A758" s="10"/>
      <c r="H758" s="5"/>
    </row>
    <row r="759" spans="1:8" x14ac:dyDescent="0.25">
      <c r="A759" s="10"/>
      <c r="H759" s="5"/>
    </row>
    <row r="760" spans="1:8" x14ac:dyDescent="0.25">
      <c r="A760" s="10"/>
      <c r="H760" s="5"/>
    </row>
    <row r="761" spans="1:8" x14ac:dyDescent="0.25">
      <c r="A761" s="10"/>
      <c r="H761" s="5"/>
    </row>
    <row r="762" spans="1:8" x14ac:dyDescent="0.25">
      <c r="A762" s="10"/>
      <c r="H762" s="5"/>
    </row>
    <row r="763" spans="1:8" x14ac:dyDescent="0.25">
      <c r="A763" s="10"/>
      <c r="H763" s="5"/>
    </row>
    <row r="764" spans="1:8" x14ac:dyDescent="0.25">
      <c r="A764" s="10"/>
      <c r="H764" s="5"/>
    </row>
    <row r="765" spans="1:8" x14ac:dyDescent="0.25">
      <c r="A765" s="10"/>
      <c r="H765" s="5"/>
    </row>
    <row r="766" spans="1:8" x14ac:dyDescent="0.25">
      <c r="A766" s="10"/>
      <c r="H766" s="5"/>
    </row>
    <row r="767" spans="1:8" x14ac:dyDescent="0.25">
      <c r="A767" s="10"/>
      <c r="H767" s="5"/>
    </row>
    <row r="768" spans="1:8" x14ac:dyDescent="0.25">
      <c r="A768" s="10"/>
      <c r="H768" s="5"/>
    </row>
    <row r="769" spans="1:8" x14ac:dyDescent="0.25">
      <c r="A769" s="10"/>
      <c r="H769" s="5"/>
    </row>
    <row r="770" spans="1:8" x14ac:dyDescent="0.25">
      <c r="A770" s="10"/>
      <c r="H770" s="5"/>
    </row>
    <row r="771" spans="1:8" x14ac:dyDescent="0.25">
      <c r="A771" s="10"/>
      <c r="H771" s="5"/>
    </row>
    <row r="772" spans="1:8" x14ac:dyDescent="0.25">
      <c r="A772" s="10"/>
      <c r="H772" s="5"/>
    </row>
    <row r="773" spans="1:8" x14ac:dyDescent="0.25">
      <c r="A773" s="10"/>
      <c r="H773" s="5"/>
    </row>
    <row r="774" spans="1:8" x14ac:dyDescent="0.25">
      <c r="A774" s="10"/>
      <c r="H774" s="5"/>
    </row>
  </sheetData>
  <sheetProtection algorithmName="SHA-512" hashValue="mV5l7X1Y12atVU9ZIsCud2iym5I0khdxnOSZfaZNl39gsQHBow4QTdl7rVft0zjCXwh2JjFUAPHyruf9zVLUzg==" saltValue="9IjuccbkEOfb1tXcT9owew==" spinCount="100000" sheet="1" selectLockedCells="1"/>
  <mergeCells count="41">
    <mergeCell ref="B126:J126"/>
    <mergeCell ref="G3:H3"/>
    <mergeCell ref="G4:H4"/>
    <mergeCell ref="B113:J113"/>
    <mergeCell ref="B99:J99"/>
    <mergeCell ref="B103:J103"/>
    <mergeCell ref="B105:J105"/>
    <mergeCell ref="B101:J101"/>
    <mergeCell ref="B96:J96"/>
    <mergeCell ref="D56:J56"/>
    <mergeCell ref="B93:J93"/>
    <mergeCell ref="B119:J119"/>
    <mergeCell ref="B106:J106"/>
    <mergeCell ref="B108:J108"/>
    <mergeCell ref="B110:J110"/>
    <mergeCell ref="B111:J111"/>
    <mergeCell ref="I4:J4"/>
    <mergeCell ref="I5:J5"/>
    <mergeCell ref="B116:J116"/>
    <mergeCell ref="B117:J117"/>
    <mergeCell ref="B114:J114"/>
    <mergeCell ref="B115:J115"/>
    <mergeCell ref="B100:J100"/>
    <mergeCell ref="B98:J98"/>
    <mergeCell ref="C4:E4"/>
    <mergeCell ref="H16:J16"/>
    <mergeCell ref="B95:J95"/>
    <mergeCell ref="B92:J92"/>
    <mergeCell ref="B94:J94"/>
    <mergeCell ref="H17:J17"/>
    <mergeCell ref="H18:J18"/>
    <mergeCell ref="B109:J109"/>
    <mergeCell ref="B107:J107"/>
    <mergeCell ref="B120:J120"/>
    <mergeCell ref="B118:J118"/>
    <mergeCell ref="B102:J102"/>
    <mergeCell ref="B125:J125"/>
    <mergeCell ref="B121:J121"/>
    <mergeCell ref="B122:J122"/>
    <mergeCell ref="B123:J123"/>
    <mergeCell ref="B124:J124"/>
  </mergeCells>
  <phoneticPr fontId="10" type="noConversion"/>
  <dataValidations count="6">
    <dataValidation type="list" allowBlank="1" showInputMessage="1" showErrorMessage="1" prompt="Select from drop-down" sqref="C6" xr:uid="{00000000-0002-0000-0500-000000000000}">
      <formula1>$P$1:$P$4</formula1>
    </dataValidation>
    <dataValidation type="list" allowBlank="1" showInputMessage="1" showErrorMessage="1" prompt="Select from drop-down" sqref="D10 D14 C17:C20 F17:F18 E33 D37:D38 E68 E72:E73 E76 E84 C51 C8" xr:uid="{00000000-0002-0000-0500-000001000000}">
      <formula1>$K$1:$K$2</formula1>
    </dataValidation>
    <dataValidation type="list" allowBlank="1" showInputMessage="1" showErrorMessage="1" prompt="Select from drop-down" sqref="D30:E30 E69" xr:uid="{00000000-0002-0000-0500-000002000000}">
      <formula1>$M$1:$M$2</formula1>
    </dataValidation>
    <dataValidation type="whole" operator="greaterThanOrEqual" allowBlank="1" showInputMessage="1" showErrorMessage="1" prompt="Whole numbers only" sqref="D28 E25 C22 D11:D12 E34 C49:D50 C52:C53 E65:E66 E37:E38" xr:uid="{00000000-0002-0000-0500-000003000000}">
      <formula1>0</formula1>
    </dataValidation>
    <dataValidation type="list" allowBlank="1" showInputMessage="1" showErrorMessage="1" prompt="Select from drop down" sqref="D13" xr:uid="{00000000-0002-0000-0500-000004000000}">
      <formula1>$L$1:$L$3</formula1>
    </dataValidation>
    <dataValidation type="list" allowBlank="1" showInputMessage="1" showErrorMessage="1" prompt="Select from drop-down" sqref="E75 E78" xr:uid="{00000000-0002-0000-0500-000005000000}">
      <formula1>$N$1:$N$2</formula1>
    </dataValidation>
  </dataValidations>
  <hyperlinks>
    <hyperlink ref="G4" r:id="rId1" display="asng@airportscouncil.org" xr:uid="{00000000-0004-0000-0500-000000000000}"/>
  </hyperlinks>
  <printOptions horizontalCentered="1"/>
  <pageMargins left="0.43" right="0.39" top="0.76" bottom="0.5" header="0.73" footer="0.5"/>
  <pageSetup scale="57" fitToHeight="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I282"/>
  <sheetViews>
    <sheetView showGridLines="0" zoomScaleNormal="100" zoomScaleSheetLayoutView="75" workbookViewId="0">
      <pane ySplit="5" topLeftCell="A6" activePane="bottomLeft" state="frozen"/>
      <selection activeCell="B115" sqref="B115"/>
      <selection pane="bottomLeft" activeCell="E9" sqref="E9"/>
    </sheetView>
  </sheetViews>
  <sheetFormatPr defaultColWidth="8.6640625" defaultRowHeight="15" customHeight="1" x14ac:dyDescent="0.25"/>
  <cols>
    <col min="1" max="1" width="16.6640625" customWidth="1"/>
    <col min="2" max="2" width="11.6640625" customWidth="1"/>
    <col min="3" max="3" width="47.6640625" customWidth="1"/>
    <col min="4" max="7" width="16.6640625" customWidth="1"/>
    <col min="8" max="9" width="20.6640625" customWidth="1"/>
  </cols>
  <sheetData>
    <row r="1" spans="1:9" ht="21" x14ac:dyDescent="0.4">
      <c r="A1" s="436" t="str">
        <f>MID(Instructions!B1,1,6)&amp;" ACI-NA Survey - Detailed Expenses"</f>
        <v>FY2024 ACI-NA Survey - Detailed Expenses</v>
      </c>
      <c r="B1" s="437"/>
      <c r="C1" s="437"/>
      <c r="D1" s="437"/>
      <c r="E1" s="437"/>
      <c r="F1" s="437"/>
      <c r="G1" s="437"/>
      <c r="H1" s="437"/>
      <c r="I1" s="438" t="s">
        <v>48</v>
      </c>
    </row>
    <row r="2" spans="1:9" ht="13.8" thickBot="1" x14ac:dyDescent="0.3">
      <c r="A2" s="116"/>
      <c r="B2" s="4" t="s">
        <v>119</v>
      </c>
      <c r="C2" s="1040">
        <f>'Stmt of Revs Exps'!C2:D2</f>
        <v>0</v>
      </c>
      <c r="D2" s="1042"/>
      <c r="E2" s="5"/>
      <c r="F2" s="5"/>
      <c r="G2" s="5"/>
      <c r="H2" s="5"/>
      <c r="I2" s="179"/>
    </row>
    <row r="3" spans="1:9" ht="13.2" x14ac:dyDescent="0.25">
      <c r="A3" s="116"/>
      <c r="B3" s="4" t="s">
        <v>953</v>
      </c>
      <c r="C3" s="4"/>
      <c r="D3" s="542">
        <f>'Stmt of Revs Exps'!D3</f>
        <v>0</v>
      </c>
      <c r="E3" s="5"/>
      <c r="F3" s="1051" t="s">
        <v>6718</v>
      </c>
      <c r="G3" s="1052"/>
      <c r="I3" s="629" t="s">
        <v>6782</v>
      </c>
    </row>
    <row r="4" spans="1:9" ht="13.8" thickBot="1" x14ac:dyDescent="0.3">
      <c r="A4" s="116"/>
      <c r="B4" s="4" t="s">
        <v>120</v>
      </c>
      <c r="C4" s="4"/>
      <c r="D4" s="543">
        <f>'Stmt of Revs Exps'!D4</f>
        <v>0</v>
      </c>
      <c r="E4" s="5"/>
      <c r="F4" s="1053" t="str">
        <f>Instructions!D7</f>
        <v>EconAffairs@airportscouncil.org</v>
      </c>
      <c r="G4" s="1054"/>
      <c r="I4" s="40" t="s">
        <v>6730</v>
      </c>
    </row>
    <row r="5" spans="1:9" ht="15" customHeight="1" x14ac:dyDescent="0.25">
      <c r="A5" s="630"/>
      <c r="B5" s="433"/>
      <c r="C5" s="433"/>
      <c r="D5" s="433"/>
      <c r="E5" s="72"/>
      <c r="F5" s="72"/>
      <c r="G5" s="433"/>
      <c r="H5" s="433"/>
      <c r="I5" s="448" t="s">
        <v>6731</v>
      </c>
    </row>
    <row r="6" spans="1:9" ht="13.2" x14ac:dyDescent="0.25">
      <c r="A6" s="177"/>
      <c r="B6" s="5"/>
      <c r="C6" s="5"/>
      <c r="D6" s="5"/>
      <c r="G6" s="5"/>
      <c r="H6" s="5"/>
      <c r="I6" s="24"/>
    </row>
    <row r="7" spans="1:9" ht="13.2" x14ac:dyDescent="0.25">
      <c r="A7" s="15" t="s">
        <v>2241</v>
      </c>
      <c r="B7" s="1" t="s">
        <v>366</v>
      </c>
      <c r="C7" s="1"/>
      <c r="D7" s="1"/>
      <c r="E7" s="631">
        <f>'Stmt of Revs Exps'!K42</f>
        <v>0</v>
      </c>
      <c r="G7" s="589" t="s">
        <v>6740</v>
      </c>
      <c r="H7" s="5"/>
    </row>
    <row r="8" spans="1:9" ht="13.2" x14ac:dyDescent="0.25">
      <c r="A8" s="15"/>
      <c r="B8" s="1" t="s">
        <v>7175</v>
      </c>
      <c r="C8" s="1"/>
      <c r="D8" s="1"/>
      <c r="E8" s="1"/>
      <c r="F8" s="19" t="s">
        <v>6738</v>
      </c>
      <c r="G8" s="5"/>
      <c r="H8" s="5"/>
      <c r="I8" s="24"/>
    </row>
    <row r="9" spans="1:9" ht="15.75" customHeight="1" x14ac:dyDescent="0.25">
      <c r="A9" s="605" t="s">
        <v>2242</v>
      </c>
      <c r="B9" s="618" t="s">
        <v>6897</v>
      </c>
      <c r="C9" s="622"/>
      <c r="D9" s="622"/>
      <c r="E9" s="513"/>
      <c r="F9" s="777" t="e">
        <f t="shared" ref="F9:F10" si="0">E9/$E$7</f>
        <v>#DIV/0!</v>
      </c>
      <c r="H9" s="589"/>
      <c r="I9" s="24"/>
    </row>
    <row r="10" spans="1:9" ht="13.5" customHeight="1" x14ac:dyDescent="0.25">
      <c r="A10" s="605" t="s">
        <v>2243</v>
      </c>
      <c r="B10" s="618" t="s">
        <v>6898</v>
      </c>
      <c r="C10" s="622"/>
      <c r="D10" s="622"/>
      <c r="E10" s="513"/>
      <c r="F10" s="777" t="e">
        <f t="shared" si="0"/>
        <v>#DIV/0!</v>
      </c>
      <c r="G10" s="589"/>
      <c r="H10" s="589"/>
      <c r="I10" s="24"/>
    </row>
    <row r="11" spans="1:9" ht="15.75" customHeight="1" x14ac:dyDescent="0.25">
      <c r="A11" s="605" t="s">
        <v>2244</v>
      </c>
      <c r="B11" s="606" t="s">
        <v>393</v>
      </c>
      <c r="C11" s="616"/>
      <c r="D11" s="616"/>
      <c r="E11" s="513"/>
      <c r="F11" s="778" t="e">
        <f t="shared" ref="F11:F19" si="1">E11/$E$7</f>
        <v>#DIV/0!</v>
      </c>
      <c r="I11" s="24"/>
    </row>
    <row r="12" spans="1:9" ht="15.75" customHeight="1" x14ac:dyDescent="0.25">
      <c r="A12" s="605" t="s">
        <v>2245</v>
      </c>
      <c r="B12" s="606" t="s">
        <v>391</v>
      </c>
      <c r="C12" s="616"/>
      <c r="D12" s="616"/>
      <c r="E12" s="631">
        <f>'Cap &amp; Ops Stats'!D43</f>
        <v>0</v>
      </c>
      <c r="F12" s="778" t="e">
        <f t="shared" si="1"/>
        <v>#DIV/0!</v>
      </c>
      <c r="G12" s="505" t="s">
        <v>6742</v>
      </c>
      <c r="H12" s="687"/>
      <c r="I12" s="24"/>
    </row>
    <row r="13" spans="1:9" ht="15.75" customHeight="1" x14ac:dyDescent="0.25">
      <c r="A13" s="605" t="s">
        <v>2284</v>
      </c>
      <c r="B13" s="606" t="s">
        <v>367</v>
      </c>
      <c r="C13" s="616"/>
      <c r="D13" s="632"/>
      <c r="E13" s="631">
        <f>'Cap &amp; Ops Stats'!D44</f>
        <v>0</v>
      </c>
      <c r="F13" s="778" t="e">
        <f t="shared" si="1"/>
        <v>#DIV/0!</v>
      </c>
      <c r="G13" s="505" t="s">
        <v>6743</v>
      </c>
      <c r="H13" s="687"/>
      <c r="I13" s="24"/>
    </row>
    <row r="14" spans="1:9" ht="15.75" customHeight="1" x14ac:dyDescent="0.25">
      <c r="A14" s="605" t="s">
        <v>2246</v>
      </c>
      <c r="B14" s="612" t="s">
        <v>6863</v>
      </c>
      <c r="C14" s="633"/>
      <c r="D14" s="634"/>
      <c r="E14" s="513"/>
      <c r="F14" s="778" t="e">
        <f t="shared" si="1"/>
        <v>#DIV/0!</v>
      </c>
      <c r="G14" s="5"/>
      <c r="H14" s="5"/>
      <c r="I14" s="24"/>
    </row>
    <row r="15" spans="1:9" ht="15.75" customHeight="1" x14ac:dyDescent="0.25">
      <c r="A15" s="605" t="s">
        <v>2247</v>
      </c>
      <c r="B15" s="606" t="s">
        <v>392</v>
      </c>
      <c r="C15" s="616"/>
      <c r="D15" s="616"/>
      <c r="E15" s="631">
        <f>'Cap &amp; Ops Stats'!D47</f>
        <v>0</v>
      </c>
      <c r="F15" s="778" t="e">
        <f t="shared" si="1"/>
        <v>#DIV/0!</v>
      </c>
      <c r="G15" s="505" t="s">
        <v>6744</v>
      </c>
      <c r="H15" s="687"/>
      <c r="I15" s="7"/>
    </row>
    <row r="16" spans="1:9" ht="15.75" customHeight="1" x14ac:dyDescent="0.25">
      <c r="A16" s="605" t="s">
        <v>2248</v>
      </c>
      <c r="B16" s="606" t="s">
        <v>878</v>
      </c>
      <c r="C16" s="616"/>
      <c r="D16" s="616"/>
      <c r="E16" s="513"/>
      <c r="F16" s="778" t="e">
        <f t="shared" si="1"/>
        <v>#DIV/0!</v>
      </c>
      <c r="G16" s="5"/>
      <c r="H16" s="5"/>
      <c r="I16" s="24"/>
    </row>
    <row r="17" spans="1:9" ht="15.75" customHeight="1" x14ac:dyDescent="0.25">
      <c r="A17" s="605" t="s">
        <v>2249</v>
      </c>
      <c r="B17" s="606" t="s">
        <v>394</v>
      </c>
      <c r="C17" s="616"/>
      <c r="D17" s="616"/>
      <c r="E17" s="513"/>
      <c r="F17" s="778" t="e">
        <f t="shared" si="1"/>
        <v>#DIV/0!</v>
      </c>
      <c r="G17" s="505"/>
      <c r="H17" s="505"/>
      <c r="I17" s="24"/>
    </row>
    <row r="18" spans="1:9" ht="15.75" customHeight="1" x14ac:dyDescent="0.25">
      <c r="A18" s="605" t="s">
        <v>2250</v>
      </c>
      <c r="B18" s="613" t="s">
        <v>6899</v>
      </c>
      <c r="C18" s="612"/>
      <c r="D18" s="635"/>
      <c r="E18" s="513"/>
      <c r="F18" s="778" t="e">
        <f t="shared" si="1"/>
        <v>#DIV/0!</v>
      </c>
      <c r="G18" s="5"/>
      <c r="H18" s="5"/>
      <c r="I18" s="24"/>
    </row>
    <row r="19" spans="1:9" ht="15.75" customHeight="1" x14ac:dyDescent="0.25">
      <c r="A19" s="605" t="s">
        <v>2251</v>
      </c>
      <c r="B19" s="613" t="s">
        <v>6864</v>
      </c>
      <c r="C19" s="616"/>
      <c r="D19" s="616"/>
      <c r="E19" s="513"/>
      <c r="F19" s="778" t="e">
        <f t="shared" si="1"/>
        <v>#DIV/0!</v>
      </c>
      <c r="G19" s="5"/>
      <c r="H19" s="5"/>
      <c r="I19" s="24"/>
    </row>
    <row r="20" spans="1:9" ht="17.25" customHeight="1" x14ac:dyDescent="0.25">
      <c r="A20" s="605"/>
      <c r="B20" s="608" t="s">
        <v>740</v>
      </c>
      <c r="C20" s="608"/>
      <c r="D20" s="608"/>
      <c r="E20" s="688">
        <f>SUM(E9:E19)</f>
        <v>0</v>
      </c>
      <c r="F20" s="589" t="s">
        <v>6741</v>
      </c>
      <c r="I20" s="24"/>
    </row>
    <row r="21" spans="1:9" ht="13.2" x14ac:dyDescent="0.25">
      <c r="A21" s="15"/>
      <c r="B21" s="1"/>
      <c r="C21" s="1"/>
      <c r="D21" s="1"/>
      <c r="E21" s="1"/>
      <c r="G21" s="5"/>
      <c r="H21" s="5"/>
      <c r="I21" s="24"/>
    </row>
    <row r="22" spans="1:9" ht="15" customHeight="1" x14ac:dyDescent="0.25">
      <c r="A22" s="15"/>
      <c r="B22" s="4" t="s">
        <v>102</v>
      </c>
      <c r="C22" s="568"/>
      <c r="D22" s="568"/>
      <c r="E22" s="8"/>
    </row>
    <row r="23" spans="1:9" ht="13.2" x14ac:dyDescent="0.25">
      <c r="A23" s="15" t="s">
        <v>2252</v>
      </c>
      <c r="B23" s="498" t="s">
        <v>307</v>
      </c>
      <c r="C23" s="7"/>
      <c r="D23" s="636"/>
      <c r="E23" s="631">
        <f>'Stmt of Revs Exps'!K32+'Stmt of Revs Exps'!K33</f>
        <v>0</v>
      </c>
      <c r="F23" s="589" t="s">
        <v>6739</v>
      </c>
    </row>
    <row r="24" spans="1:9" ht="15" customHeight="1" x14ac:dyDescent="0.25">
      <c r="A24" s="15" t="s">
        <v>2253</v>
      </c>
      <c r="B24" s="498" t="s">
        <v>872</v>
      </c>
      <c r="C24" s="32"/>
      <c r="D24" s="637"/>
      <c r="E24" s="689" t="e">
        <f>E23/$E$7</f>
        <v>#DIV/0!</v>
      </c>
    </row>
    <row r="25" spans="1:9" ht="15" customHeight="1" x14ac:dyDescent="0.25">
      <c r="A25" s="605" t="s">
        <v>2254</v>
      </c>
      <c r="B25" s="606" t="s">
        <v>308</v>
      </c>
      <c r="C25" s="616"/>
      <c r="D25" s="632"/>
      <c r="E25" s="514"/>
      <c r="F25" s="589"/>
    </row>
    <row r="26" spans="1:9" ht="15" customHeight="1" x14ac:dyDescent="0.25">
      <c r="A26" s="15" t="s">
        <v>2255</v>
      </c>
      <c r="B26" s="498" t="s">
        <v>309</v>
      </c>
      <c r="C26" s="32"/>
      <c r="D26" s="637"/>
      <c r="E26" s="689" t="e">
        <f>E25/$E$7</f>
        <v>#DIV/0!</v>
      </c>
    </row>
    <row r="27" spans="1:9" ht="15" customHeight="1" x14ac:dyDescent="0.25">
      <c r="A27" s="15"/>
      <c r="B27" s="498"/>
      <c r="C27" s="32"/>
      <c r="D27" s="637"/>
      <c r="E27" s="690"/>
    </row>
    <row r="28" spans="1:9" ht="19.5" customHeight="1" x14ac:dyDescent="0.25">
      <c r="A28" s="15"/>
      <c r="B28" s="4" t="s">
        <v>873</v>
      </c>
      <c r="C28" s="4"/>
      <c r="D28" s="568"/>
      <c r="E28" s="24"/>
    </row>
    <row r="29" spans="1:9" ht="16.5" customHeight="1" x14ac:dyDescent="0.25">
      <c r="A29" s="15" t="s">
        <v>2256</v>
      </c>
      <c r="B29" s="498" t="s">
        <v>943</v>
      </c>
      <c r="C29" s="7"/>
      <c r="D29" s="636"/>
      <c r="E29" s="53">
        <f>E12</f>
        <v>0</v>
      </c>
      <c r="F29" s="589" t="s">
        <v>7229</v>
      </c>
    </row>
    <row r="30" spans="1:9" ht="14.25" customHeight="1" x14ac:dyDescent="0.25">
      <c r="A30" s="15" t="s">
        <v>2257</v>
      </c>
      <c r="B30" s="498" t="s">
        <v>876</v>
      </c>
      <c r="C30" s="32"/>
      <c r="D30" s="637"/>
      <c r="E30" s="689" t="e">
        <f>E29/$E$7</f>
        <v>#DIV/0!</v>
      </c>
    </row>
    <row r="31" spans="1:9" ht="14.25" customHeight="1" x14ac:dyDescent="0.25">
      <c r="A31" s="605" t="s">
        <v>2258</v>
      </c>
      <c r="B31" s="606" t="s">
        <v>877</v>
      </c>
      <c r="C31" s="616"/>
      <c r="D31" s="632"/>
      <c r="E31" s="514"/>
    </row>
    <row r="32" spans="1:9" ht="14.25" customHeight="1" x14ac:dyDescent="0.25">
      <c r="A32" s="605"/>
      <c r="B32" s="606"/>
      <c r="C32" s="616"/>
      <c r="D32" s="632"/>
      <c r="E32" s="691"/>
    </row>
    <row r="33" spans="1:9" ht="15.75" customHeight="1" x14ac:dyDescent="0.25">
      <c r="A33" s="15"/>
      <c r="B33" s="4" t="s">
        <v>277</v>
      </c>
      <c r="C33" s="4"/>
      <c r="D33" s="568"/>
      <c r="E33" s="24"/>
    </row>
    <row r="34" spans="1:9" ht="15" customHeight="1" x14ac:dyDescent="0.25">
      <c r="A34" s="15" t="s">
        <v>2259</v>
      </c>
      <c r="B34" s="498" t="s">
        <v>367</v>
      </c>
      <c r="C34" s="7"/>
      <c r="D34" s="636"/>
      <c r="E34" s="53">
        <f>E13</f>
        <v>0</v>
      </c>
      <c r="F34" s="589" t="s">
        <v>7230</v>
      </c>
    </row>
    <row r="35" spans="1:9" ht="15" customHeight="1" x14ac:dyDescent="0.25">
      <c r="A35" s="15" t="s">
        <v>2260</v>
      </c>
      <c r="B35" s="498" t="s">
        <v>874</v>
      </c>
      <c r="C35" s="7"/>
      <c r="D35" s="636"/>
      <c r="E35" s="54">
        <f>'Cap &amp; Ops Stats'!I45</f>
        <v>0</v>
      </c>
      <c r="F35" s="589" t="s">
        <v>6783</v>
      </c>
    </row>
    <row r="36" spans="1:9" ht="15" customHeight="1" x14ac:dyDescent="0.25">
      <c r="A36" s="15" t="s">
        <v>2261</v>
      </c>
      <c r="B36" s="498" t="s">
        <v>1057</v>
      </c>
      <c r="C36" s="32"/>
      <c r="D36" s="637"/>
      <c r="E36" s="692" t="e">
        <f>E34/E35</f>
        <v>#DIV/0!</v>
      </c>
    </row>
    <row r="37" spans="1:9" ht="15" customHeight="1" x14ac:dyDescent="0.25">
      <c r="A37" s="605" t="s">
        <v>2262</v>
      </c>
      <c r="B37" s="613" t="s">
        <v>890</v>
      </c>
      <c r="C37" s="622"/>
      <c r="D37" s="638"/>
      <c r="E37" s="514"/>
    </row>
    <row r="39" spans="1:9" ht="21.75" customHeight="1" x14ac:dyDescent="0.25">
      <c r="A39" s="15"/>
      <c r="B39" s="4" t="s">
        <v>4</v>
      </c>
      <c r="C39" s="4"/>
      <c r="D39" s="568"/>
      <c r="E39" s="8" t="s">
        <v>593</v>
      </c>
      <c r="F39" s="8" t="s">
        <v>594</v>
      </c>
      <c r="G39" s="8" t="s">
        <v>595</v>
      </c>
      <c r="H39" s="8"/>
    </row>
    <row r="40" spans="1:9" ht="15" customHeight="1" x14ac:dyDescent="0.25">
      <c r="A40" s="605" t="s">
        <v>2263</v>
      </c>
      <c r="B40" s="606" t="s">
        <v>891</v>
      </c>
      <c r="C40" s="616"/>
      <c r="D40" s="632"/>
      <c r="E40" s="514"/>
      <c r="F40" s="514"/>
      <c r="G40" s="693">
        <f>F40+E40</f>
        <v>0</v>
      </c>
      <c r="H40" s="8"/>
    </row>
    <row r="41" spans="1:9" ht="15" customHeight="1" x14ac:dyDescent="0.25">
      <c r="A41" s="605" t="s">
        <v>2264</v>
      </c>
      <c r="B41" s="606" t="s">
        <v>415</v>
      </c>
      <c r="C41" s="616"/>
      <c r="D41" s="632"/>
      <c r="E41" s="514"/>
      <c r="F41" s="514"/>
      <c r="G41" s="693">
        <f>F41+E41</f>
        <v>0</v>
      </c>
      <c r="H41" s="8"/>
    </row>
    <row r="42" spans="1:9" ht="15" customHeight="1" x14ac:dyDescent="0.25">
      <c r="A42" s="15" t="s">
        <v>2265</v>
      </c>
      <c r="B42" s="498" t="s">
        <v>306</v>
      </c>
      <c r="C42" s="7"/>
      <c r="D42" s="636"/>
      <c r="E42" s="689" t="e">
        <f>E41/E40</f>
        <v>#DIV/0!</v>
      </c>
      <c r="F42" s="689" t="e">
        <f>F41/F40</f>
        <v>#DIV/0!</v>
      </c>
      <c r="G42" s="689" t="e">
        <f>G41/G40</f>
        <v>#DIV/0!</v>
      </c>
      <c r="H42" s="8"/>
    </row>
    <row r="43" spans="1:9" ht="15" customHeight="1" x14ac:dyDescent="0.25">
      <c r="A43" s="15"/>
      <c r="B43" s="498"/>
      <c r="C43" s="7"/>
      <c r="D43" s="636"/>
      <c r="E43" s="760"/>
      <c r="F43" s="760"/>
      <c r="G43" s="760"/>
      <c r="H43" s="8"/>
    </row>
    <row r="44" spans="1:9" ht="24.75" customHeight="1" x14ac:dyDescent="0.25">
      <c r="A44" s="15"/>
      <c r="B44" s="1" t="s">
        <v>924</v>
      </c>
      <c r="C44" s="1"/>
      <c r="D44" s="594"/>
      <c r="E44" s="8" t="s">
        <v>596</v>
      </c>
      <c r="F44" s="11" t="s">
        <v>597</v>
      </c>
      <c r="G44" s="8" t="s">
        <v>598</v>
      </c>
      <c r="H44" s="8"/>
      <c r="I44" s="24"/>
    </row>
    <row r="45" spans="1:9" ht="15.75" customHeight="1" x14ac:dyDescent="0.25">
      <c r="A45" s="605" t="s">
        <v>2266</v>
      </c>
      <c r="B45" s="616" t="s">
        <v>109</v>
      </c>
      <c r="C45" s="616"/>
      <c r="D45" s="632"/>
      <c r="E45" s="514"/>
      <c r="F45" s="652">
        <f>General!C58</f>
        <v>0</v>
      </c>
      <c r="G45" s="694" t="e">
        <f>E45/F45</f>
        <v>#DIV/0!</v>
      </c>
      <c r="H45" s="13" t="s">
        <v>143</v>
      </c>
    </row>
    <row r="46" spans="1:9" ht="14.25" customHeight="1" x14ac:dyDescent="0.25">
      <c r="A46" s="605" t="s">
        <v>2267</v>
      </c>
      <c r="B46" s="616" t="s">
        <v>110</v>
      </c>
      <c r="C46" s="616"/>
      <c r="D46" s="632"/>
      <c r="E46" s="514"/>
      <c r="F46" s="652">
        <f>General!C58</f>
        <v>0</v>
      </c>
      <c r="G46" s="694" t="e">
        <f>E46/F46</f>
        <v>#DIV/0!</v>
      </c>
      <c r="H46" s="8"/>
    </row>
    <row r="47" spans="1:9" ht="14.25" customHeight="1" x14ac:dyDescent="0.25">
      <c r="A47" s="605" t="s">
        <v>2268</v>
      </c>
      <c r="B47" s="616" t="s">
        <v>112</v>
      </c>
      <c r="C47" s="616"/>
      <c r="D47" s="632"/>
      <c r="E47" s="514"/>
      <c r="F47" s="652">
        <f>General!C58</f>
        <v>0</v>
      </c>
      <c r="G47" s="694" t="e">
        <f>E47/F47</f>
        <v>#DIV/0!</v>
      </c>
      <c r="H47" s="8"/>
    </row>
    <row r="48" spans="1:9" ht="15" customHeight="1" x14ac:dyDescent="0.25">
      <c r="A48" s="15" t="s">
        <v>2269</v>
      </c>
      <c r="B48" s="32" t="s">
        <v>368</v>
      </c>
      <c r="C48" s="32"/>
      <c r="D48" s="637"/>
      <c r="E48" s="693">
        <f>SUM(E45:E47)</f>
        <v>0</v>
      </c>
      <c r="F48" s="652">
        <f>General!C58</f>
        <v>0</v>
      </c>
      <c r="G48" s="694" t="e">
        <f>E48/F48</f>
        <v>#DIV/0!</v>
      </c>
      <c r="H48" s="8"/>
    </row>
    <row r="49" spans="1:8" ht="15" customHeight="1" x14ac:dyDescent="0.25">
      <c r="A49" s="15"/>
      <c r="B49" s="32"/>
      <c r="C49" s="32"/>
      <c r="D49" s="637"/>
      <c r="E49" s="756"/>
      <c r="F49" s="758"/>
      <c r="G49" s="759"/>
      <c r="H49" s="8"/>
    </row>
    <row r="50" spans="1:8" ht="36.75" customHeight="1" x14ac:dyDescent="0.25">
      <c r="A50" s="15"/>
      <c r="B50" s="1066" t="s">
        <v>1038</v>
      </c>
      <c r="C50" s="1066"/>
      <c r="D50" s="1066"/>
      <c r="E50" s="8" t="s">
        <v>596</v>
      </c>
      <c r="F50" s="8" t="s">
        <v>635</v>
      </c>
      <c r="G50" s="8" t="s">
        <v>636</v>
      </c>
      <c r="H50" s="8"/>
    </row>
    <row r="51" spans="1:8" ht="15" customHeight="1" x14ac:dyDescent="0.25">
      <c r="A51" s="15" t="s">
        <v>2270</v>
      </c>
      <c r="B51" s="32" t="s">
        <v>103</v>
      </c>
      <c r="C51" s="32"/>
      <c r="D51" s="637"/>
      <c r="E51" s="761"/>
      <c r="F51" s="761"/>
      <c r="G51" s="692" t="e">
        <f>E51/F51</f>
        <v>#DIV/0!</v>
      </c>
      <c r="H51" s="8"/>
    </row>
    <row r="52" spans="1:8" ht="15" customHeight="1" x14ac:dyDescent="0.25">
      <c r="A52" s="15"/>
      <c r="B52" s="32"/>
      <c r="C52" s="32"/>
      <c r="D52" s="637"/>
      <c r="E52" s="756"/>
      <c r="F52" s="756"/>
      <c r="G52" s="757"/>
      <c r="H52" s="8"/>
    </row>
    <row r="53" spans="1:8" ht="27" customHeight="1" x14ac:dyDescent="0.25">
      <c r="A53" s="15"/>
      <c r="B53" s="31" t="s">
        <v>7483</v>
      </c>
      <c r="C53" s="31"/>
      <c r="D53" s="639"/>
      <c r="E53" s="8" t="s">
        <v>596</v>
      </c>
      <c r="F53" s="8" t="s">
        <v>635</v>
      </c>
      <c r="G53" s="8" t="s">
        <v>636</v>
      </c>
      <c r="H53" s="8"/>
    </row>
    <row r="54" spans="1:8" ht="15" customHeight="1" x14ac:dyDescent="0.25">
      <c r="A54" s="605" t="s">
        <v>2271</v>
      </c>
      <c r="B54" s="640" t="s">
        <v>103</v>
      </c>
      <c r="C54" s="640"/>
      <c r="D54" s="640"/>
      <c r="E54" s="761"/>
      <c r="F54" s="761"/>
      <c r="G54" s="692" t="e">
        <f t="shared" ref="G54" si="2">E54/F54</f>
        <v>#DIV/0!</v>
      </c>
      <c r="H54" s="8"/>
    </row>
    <row r="55" spans="1:8" ht="15" customHeight="1" x14ac:dyDescent="0.25">
      <c r="A55" s="605"/>
      <c r="B55" s="640"/>
      <c r="C55" s="640"/>
      <c r="D55" s="640"/>
      <c r="E55" s="756"/>
      <c r="F55" s="756"/>
      <c r="G55" s="757"/>
      <c r="H55" s="8"/>
    </row>
    <row r="56" spans="1:8" ht="33" customHeight="1" x14ac:dyDescent="0.25">
      <c r="A56" s="15"/>
      <c r="B56" s="1066" t="s">
        <v>549</v>
      </c>
      <c r="C56" s="1066"/>
      <c r="D56" s="1066"/>
      <c r="E56" s="8" t="s">
        <v>221</v>
      </c>
      <c r="F56" s="695"/>
      <c r="G56" s="695"/>
      <c r="H56" s="8"/>
    </row>
    <row r="57" spans="1:8" ht="15" customHeight="1" x14ac:dyDescent="0.25">
      <c r="A57" s="15" t="s">
        <v>2272</v>
      </c>
      <c r="B57" s="7" t="s">
        <v>113</v>
      </c>
      <c r="C57" s="7"/>
      <c r="D57" s="636"/>
      <c r="E57" s="514"/>
      <c r="F57" s="589"/>
      <c r="G57" s="695"/>
      <c r="H57" s="695"/>
    </row>
    <row r="58" spans="1:8" ht="15" customHeight="1" x14ac:dyDescent="0.25">
      <c r="A58" s="605" t="s">
        <v>2273</v>
      </c>
      <c r="B58" s="616" t="s">
        <v>416</v>
      </c>
      <c r="C58" s="616"/>
      <c r="D58" s="632"/>
      <c r="E58" s="525"/>
      <c r="F58" s="695"/>
      <c r="G58" s="695"/>
      <c r="H58" s="695"/>
    </row>
    <row r="59" spans="1:8" ht="15" customHeight="1" x14ac:dyDescent="0.25">
      <c r="A59" s="15" t="s">
        <v>2274</v>
      </c>
      <c r="B59" s="7" t="s">
        <v>984</v>
      </c>
      <c r="C59" s="7"/>
      <c r="D59" s="636"/>
      <c r="E59" s="696" t="e">
        <f>E57/E58</f>
        <v>#DIV/0!</v>
      </c>
      <c r="F59" s="695"/>
      <c r="G59" s="695"/>
      <c r="H59" s="695"/>
    </row>
    <row r="60" spans="1:8" ht="15" customHeight="1" x14ac:dyDescent="0.25">
      <c r="A60" s="15"/>
      <c r="B60" s="7"/>
      <c r="C60" s="7"/>
      <c r="D60" s="636"/>
      <c r="E60" s="768"/>
      <c r="F60" s="695"/>
      <c r="G60" s="695"/>
      <c r="H60" s="695"/>
    </row>
    <row r="61" spans="1:8" ht="16.5" customHeight="1" x14ac:dyDescent="0.25">
      <c r="A61" s="15"/>
      <c r="B61" s="4" t="s">
        <v>550</v>
      </c>
      <c r="C61" s="4"/>
      <c r="D61" s="4"/>
      <c r="E61" s="8" t="s">
        <v>221</v>
      </c>
      <c r="F61" s="695"/>
      <c r="G61" s="695"/>
      <c r="H61" s="695"/>
    </row>
    <row r="62" spans="1:8" ht="15" customHeight="1" x14ac:dyDescent="0.25">
      <c r="A62" s="605" t="s">
        <v>2275</v>
      </c>
      <c r="B62" s="622" t="s">
        <v>6700</v>
      </c>
      <c r="C62" s="622"/>
      <c r="D62" s="638"/>
      <c r="E62" s="514"/>
      <c r="F62" s="695"/>
      <c r="G62" s="695"/>
      <c r="H62" s="695"/>
    </row>
    <row r="63" spans="1:8" ht="15" customHeight="1" x14ac:dyDescent="0.25">
      <c r="A63" s="605" t="s">
        <v>2276</v>
      </c>
      <c r="B63" s="616" t="s">
        <v>985</v>
      </c>
      <c r="C63" s="616"/>
      <c r="D63" s="632"/>
      <c r="E63" s="526"/>
      <c r="F63" s="695"/>
      <c r="G63" s="695"/>
      <c r="H63" s="695"/>
    </row>
    <row r="64" spans="1:8" ht="15" customHeight="1" x14ac:dyDescent="0.25">
      <c r="A64" s="15" t="s">
        <v>2277</v>
      </c>
      <c r="B64" s="7" t="s">
        <v>986</v>
      </c>
      <c r="C64" s="7"/>
      <c r="D64" s="636"/>
      <c r="E64" s="696" t="e">
        <f>E62/E63</f>
        <v>#DIV/0!</v>
      </c>
      <c r="F64" s="695"/>
      <c r="G64" s="695"/>
      <c r="H64" s="695"/>
    </row>
    <row r="65" spans="1:9" ht="15" customHeight="1" x14ac:dyDescent="0.25">
      <c r="A65" s="641"/>
      <c r="B65" s="636"/>
      <c r="C65" s="636"/>
      <c r="D65" s="636"/>
      <c r="E65" s="695"/>
      <c r="F65" s="695"/>
      <c r="G65" s="695"/>
      <c r="H65" s="695"/>
    </row>
    <row r="66" spans="1:9" ht="15" customHeight="1" x14ac:dyDescent="0.25">
      <c r="A66" s="641"/>
      <c r="B66" s="4" t="s">
        <v>551</v>
      </c>
      <c r="C66" s="4"/>
      <c r="D66" s="4"/>
      <c r="E66" s="695"/>
      <c r="F66" s="695"/>
      <c r="G66" s="695"/>
      <c r="H66" s="695"/>
    </row>
    <row r="67" spans="1:9" ht="15" customHeight="1" x14ac:dyDescent="0.25">
      <c r="A67" s="15" t="s">
        <v>2278</v>
      </c>
      <c r="B67" s="642" t="s">
        <v>881</v>
      </c>
      <c r="C67" s="642"/>
      <c r="D67" s="642"/>
      <c r="E67" s="650">
        <f>E16</f>
        <v>0</v>
      </c>
      <c r="F67" s="589" t="s">
        <v>6902</v>
      </c>
      <c r="G67" s="695"/>
      <c r="H67" s="695"/>
    </row>
    <row r="68" spans="1:9" ht="15" customHeight="1" x14ac:dyDescent="0.25">
      <c r="A68" s="15" t="s">
        <v>2279</v>
      </c>
      <c r="B68" s="642" t="s">
        <v>882</v>
      </c>
      <c r="C68" s="642"/>
      <c r="D68" s="642"/>
      <c r="E68" s="697" t="e">
        <f>E67/General!E67</f>
        <v>#DIV/0!</v>
      </c>
      <c r="F68" s="695"/>
      <c r="G68" s="695"/>
      <c r="H68" s="695"/>
    </row>
    <row r="69" spans="1:9" ht="15" customHeight="1" x14ac:dyDescent="0.25">
      <c r="A69" s="605" t="s">
        <v>2280</v>
      </c>
      <c r="B69" s="643" t="s">
        <v>557</v>
      </c>
      <c r="C69" s="643"/>
      <c r="D69" s="643"/>
      <c r="E69" s="527"/>
      <c r="F69" s="695"/>
      <c r="G69" s="695"/>
      <c r="H69" s="695"/>
    </row>
    <row r="70" spans="1:9" ht="15" customHeight="1" x14ac:dyDescent="0.25">
      <c r="A70" s="605" t="s">
        <v>2281</v>
      </c>
      <c r="B70" s="643" t="s">
        <v>17</v>
      </c>
      <c r="C70" s="643"/>
      <c r="D70" s="643"/>
      <c r="E70" s="651">
        <f>'Cap &amp; Ops Stats'!I24*'Cap &amp; Ops Stats'!I18</f>
        <v>0</v>
      </c>
      <c r="F70" s="695"/>
      <c r="G70" s="695"/>
      <c r="H70" s="695"/>
    </row>
    <row r="71" spans="1:9" ht="15" customHeight="1" x14ac:dyDescent="0.25">
      <c r="A71" s="15" t="s">
        <v>2282</v>
      </c>
      <c r="B71" s="642" t="s">
        <v>558</v>
      </c>
      <c r="C71" s="642"/>
      <c r="D71" s="642"/>
      <c r="E71" s="698" t="e">
        <f>E69/E70</f>
        <v>#DIV/0!</v>
      </c>
      <c r="F71" s="695"/>
      <c r="G71" s="695"/>
      <c r="H71" s="695"/>
    </row>
    <row r="72" spans="1:9" ht="15" customHeight="1" x14ac:dyDescent="0.25">
      <c r="A72" s="641"/>
    </row>
    <row r="73" spans="1:9" ht="15" customHeight="1" x14ac:dyDescent="0.25">
      <c r="A73" s="641"/>
      <c r="B73" s="4" t="s">
        <v>870</v>
      </c>
      <c r="C73" s="568"/>
      <c r="D73" s="568"/>
      <c r="E73" s="8" t="s">
        <v>221</v>
      </c>
    </row>
    <row r="76" spans="1:9" ht="15" customHeight="1" x14ac:dyDescent="0.25">
      <c r="A76" s="605" t="s">
        <v>2283</v>
      </c>
      <c r="B76" s="612" t="s">
        <v>871</v>
      </c>
      <c r="C76" s="635"/>
      <c r="D76" s="644" t="s">
        <v>6900</v>
      </c>
      <c r="E76" s="649">
        <f>E18</f>
        <v>0</v>
      </c>
      <c r="F76" s="1067" t="str">
        <f>IF(E76=E18,"","EE48 =/= EE1j, check again")</f>
        <v/>
      </c>
      <c r="G76" s="1068"/>
    </row>
    <row r="77" spans="1:9" ht="15" customHeight="1" x14ac:dyDescent="0.25">
      <c r="A77" s="641"/>
    </row>
    <row r="78" spans="1:9" ht="15" customHeight="1" x14ac:dyDescent="0.25">
      <c r="F78" s="10"/>
      <c r="G78" s="1"/>
      <c r="H78" s="1"/>
      <c r="I78" s="5"/>
    </row>
    <row r="79" spans="1:9" ht="15" customHeight="1" x14ac:dyDescent="0.25">
      <c r="A79" s="10"/>
      <c r="B79" s="1"/>
      <c r="C79" s="1"/>
      <c r="D79" s="1"/>
      <c r="E79" s="5"/>
      <c r="F79" s="10"/>
      <c r="G79" s="1"/>
      <c r="H79" s="1"/>
      <c r="I79" s="5"/>
    </row>
    <row r="80" spans="1:9" s="5" customFormat="1" ht="23.25" customHeight="1" x14ac:dyDescent="0.25">
      <c r="A80" s="6"/>
      <c r="B80" s="445" t="s">
        <v>6737</v>
      </c>
      <c r="C80" s="445"/>
      <c r="D80" s="445"/>
      <c r="E80" s="445"/>
      <c r="F80" s="686"/>
      <c r="I80" s="699" t="s">
        <v>48</v>
      </c>
    </row>
    <row r="81" spans="1:9" ht="69.75" customHeight="1" x14ac:dyDescent="0.25">
      <c r="A81" s="23" t="str">
        <f>A7</f>
        <v>EE1</v>
      </c>
      <c r="B81" s="498" t="s">
        <v>66</v>
      </c>
      <c r="C81" s="645"/>
      <c r="D81" s="645"/>
      <c r="E81" s="645"/>
      <c r="F81" s="645"/>
      <c r="G81" s="645"/>
      <c r="H81" s="645"/>
      <c r="I81" s="645"/>
    </row>
    <row r="82" spans="1:9" ht="34.5" customHeight="1" x14ac:dyDescent="0.25">
      <c r="A82" s="23" t="str">
        <f>A23</f>
        <v>EE2</v>
      </c>
      <c r="B82" s="554" t="s">
        <v>686</v>
      </c>
      <c r="C82" s="646"/>
      <c r="D82" s="646"/>
      <c r="E82" s="700"/>
      <c r="F82" s="700"/>
      <c r="G82" s="700"/>
      <c r="H82" s="700"/>
      <c r="I82" s="700"/>
    </row>
    <row r="83" spans="1:9" ht="9.75" customHeight="1" x14ac:dyDescent="0.25">
      <c r="A83" s="23" t="str">
        <f>A24</f>
        <v>EE3</v>
      </c>
      <c r="B83" s="558"/>
      <c r="C83" s="558"/>
      <c r="D83" s="558"/>
      <c r="E83" s="558"/>
      <c r="F83" s="558"/>
      <c r="G83" s="558"/>
      <c r="H83" s="558"/>
      <c r="I83" s="558"/>
    </row>
    <row r="84" spans="1:9" ht="22.5" customHeight="1" x14ac:dyDescent="0.25">
      <c r="A84" s="23" t="str">
        <f>A25</f>
        <v>EE4</v>
      </c>
      <c r="B84" s="554" t="s">
        <v>67</v>
      </c>
      <c r="C84" s="646"/>
      <c r="D84" s="646"/>
      <c r="E84" s="558"/>
      <c r="F84" s="558"/>
      <c r="G84" s="558"/>
      <c r="H84" s="558"/>
      <c r="I84" s="558"/>
    </row>
    <row r="85" spans="1:9" ht="15" customHeight="1" x14ac:dyDescent="0.25">
      <c r="A85" s="23" t="str">
        <f>A26</f>
        <v>EE5</v>
      </c>
      <c r="B85" s="558"/>
      <c r="C85" s="558"/>
      <c r="D85" s="558"/>
      <c r="E85" s="558"/>
      <c r="F85" s="558"/>
      <c r="G85" s="558"/>
      <c r="H85" s="558"/>
      <c r="I85" s="558"/>
    </row>
    <row r="86" spans="1:9" ht="15" customHeight="1" x14ac:dyDescent="0.25">
      <c r="A86" s="23" t="str">
        <f>A29</f>
        <v>EE6</v>
      </c>
      <c r="B86" s="554" t="s">
        <v>407</v>
      </c>
      <c r="C86" s="554"/>
      <c r="D86" s="554"/>
      <c r="E86" s="558"/>
      <c r="F86" s="558"/>
      <c r="G86" s="558"/>
      <c r="H86" s="558"/>
      <c r="I86" s="558"/>
    </row>
    <row r="87" spans="1:9" ht="15" customHeight="1" x14ac:dyDescent="0.25">
      <c r="A87" s="23" t="str">
        <f>A30</f>
        <v>EE7</v>
      </c>
      <c r="B87" s="558"/>
      <c r="C87" s="558"/>
      <c r="D87" s="558"/>
      <c r="E87" s="558"/>
      <c r="F87" s="558"/>
      <c r="G87" s="558"/>
      <c r="H87" s="558"/>
      <c r="I87" s="558"/>
    </row>
    <row r="88" spans="1:9" ht="15" customHeight="1" x14ac:dyDescent="0.25">
      <c r="A88" s="23" t="str">
        <f>A31</f>
        <v>EE8</v>
      </c>
      <c r="B88" s="554" t="s">
        <v>408</v>
      </c>
      <c r="C88" s="554"/>
      <c r="D88" s="554"/>
      <c r="E88" s="558"/>
      <c r="F88" s="558"/>
      <c r="G88" s="558"/>
      <c r="H88" s="558"/>
      <c r="I88" s="558"/>
    </row>
    <row r="89" spans="1:9" ht="15" customHeight="1" x14ac:dyDescent="0.25">
      <c r="A89" s="23" t="str">
        <f>A34</f>
        <v>EE9</v>
      </c>
      <c r="B89" s="554" t="s">
        <v>725</v>
      </c>
      <c r="C89" s="554"/>
      <c r="D89" s="554"/>
      <c r="E89" s="558"/>
      <c r="F89" s="558"/>
      <c r="G89" s="558"/>
      <c r="H89" s="558"/>
      <c r="I89" s="558"/>
    </row>
    <row r="90" spans="1:9" ht="15" customHeight="1" x14ac:dyDescent="0.25">
      <c r="A90" s="23" t="str">
        <f>A35</f>
        <v>EE10</v>
      </c>
      <c r="B90" s="558"/>
      <c r="C90" s="558"/>
      <c r="D90" s="558"/>
      <c r="E90" s="558"/>
      <c r="F90" s="558"/>
      <c r="G90" s="558"/>
      <c r="H90" s="558"/>
      <c r="I90" s="558"/>
    </row>
    <row r="91" spans="1:9" ht="15" customHeight="1" x14ac:dyDescent="0.25">
      <c r="A91" s="23" t="str">
        <f>A36</f>
        <v>EE11</v>
      </c>
      <c r="B91" s="558"/>
      <c r="C91" s="558"/>
      <c r="D91" s="558"/>
      <c r="E91" s="558"/>
      <c r="F91" s="558"/>
      <c r="G91" s="558"/>
      <c r="H91" s="558"/>
      <c r="I91" s="558"/>
    </row>
    <row r="92" spans="1:9" ht="15" customHeight="1" x14ac:dyDescent="0.25">
      <c r="A92" s="23" t="str">
        <f>A37</f>
        <v>EE12</v>
      </c>
      <c r="B92" s="554" t="s">
        <v>697</v>
      </c>
      <c r="C92" s="554"/>
      <c r="D92" s="554"/>
      <c r="E92" s="558"/>
      <c r="F92" s="558"/>
      <c r="G92" s="558"/>
      <c r="H92" s="558"/>
      <c r="I92" s="558"/>
    </row>
    <row r="93" spans="1:9" ht="15" customHeight="1" x14ac:dyDescent="0.25">
      <c r="A93" s="23" t="str">
        <f>A40</f>
        <v>EE13</v>
      </c>
      <c r="B93" s="554" t="s">
        <v>698</v>
      </c>
      <c r="C93" s="554"/>
      <c r="D93" s="554"/>
      <c r="E93" s="558"/>
      <c r="F93" s="558"/>
      <c r="G93" s="558"/>
      <c r="H93" s="558"/>
      <c r="I93" s="558"/>
    </row>
    <row r="94" spans="1:9" ht="15" customHeight="1" x14ac:dyDescent="0.25">
      <c r="A94" s="23" t="str">
        <f>A41</f>
        <v>EE14</v>
      </c>
      <c r="B94" s="554" t="s">
        <v>726</v>
      </c>
      <c r="C94" s="554"/>
      <c r="D94" s="554"/>
      <c r="E94" s="558"/>
      <c r="F94" s="558"/>
      <c r="G94" s="558"/>
      <c r="H94" s="558"/>
      <c r="I94" s="558"/>
    </row>
    <row r="95" spans="1:9" ht="15" customHeight="1" x14ac:dyDescent="0.25">
      <c r="A95" s="23" t="str">
        <f>A42</f>
        <v>EE15</v>
      </c>
      <c r="B95" s="558"/>
      <c r="C95" s="558"/>
      <c r="D95" s="558"/>
      <c r="E95" s="558"/>
      <c r="F95" s="558"/>
      <c r="G95" s="558"/>
      <c r="H95" s="558"/>
      <c r="I95" s="558"/>
    </row>
    <row r="96" spans="1:9" ht="15" customHeight="1" x14ac:dyDescent="0.25">
      <c r="A96" s="555" t="s">
        <v>2266</v>
      </c>
      <c r="B96" s="554" t="s">
        <v>530</v>
      </c>
      <c r="C96" s="554"/>
      <c r="D96" s="554"/>
      <c r="E96" s="554"/>
      <c r="F96" s="554"/>
      <c r="G96" s="554"/>
      <c r="H96" s="554"/>
      <c r="I96" s="558"/>
    </row>
    <row r="97" spans="1:9" ht="15" customHeight="1" x14ac:dyDescent="0.25">
      <c r="A97" s="23" t="str">
        <f>A46</f>
        <v>EE17</v>
      </c>
      <c r="B97" s="554" t="s">
        <v>68</v>
      </c>
      <c r="C97" s="554"/>
      <c r="D97" s="554"/>
      <c r="E97" s="558"/>
      <c r="F97" s="558"/>
      <c r="G97" s="558"/>
      <c r="H97" s="558"/>
      <c r="I97" s="558"/>
    </row>
    <row r="98" spans="1:9" ht="15" customHeight="1" x14ac:dyDescent="0.25">
      <c r="A98" s="23" t="str">
        <f>A47</f>
        <v>EE18</v>
      </c>
      <c r="B98" s="554" t="s">
        <v>45</v>
      </c>
      <c r="C98" s="554"/>
      <c r="D98" s="554"/>
      <c r="E98" s="558"/>
      <c r="F98" s="558"/>
      <c r="G98" s="558"/>
      <c r="H98" s="558"/>
      <c r="I98" s="558"/>
    </row>
    <row r="99" spans="1:9" ht="15" customHeight="1" x14ac:dyDescent="0.25">
      <c r="A99" s="23" t="str">
        <f>A48</f>
        <v>EE19</v>
      </c>
      <c r="B99" s="558"/>
      <c r="C99" s="558"/>
      <c r="D99" s="558"/>
      <c r="E99" s="558"/>
      <c r="F99" s="558"/>
      <c r="G99" s="558"/>
      <c r="H99" s="558"/>
      <c r="I99" s="558"/>
    </row>
    <row r="100" spans="1:9" ht="15" customHeight="1" x14ac:dyDescent="0.25">
      <c r="A100" s="23" t="str">
        <f t="shared" ref="A100" si="3">A54</f>
        <v>EE21</v>
      </c>
      <c r="B100" s="558"/>
      <c r="C100" s="558"/>
      <c r="D100" s="558"/>
      <c r="E100" s="558"/>
      <c r="F100" s="558"/>
      <c r="G100" s="558"/>
      <c r="H100" s="558"/>
      <c r="I100" s="558"/>
    </row>
    <row r="101" spans="1:9" ht="15" customHeight="1" x14ac:dyDescent="0.25">
      <c r="A101" s="23" t="str">
        <f>A57</f>
        <v>EE22</v>
      </c>
      <c r="B101" s="554" t="s">
        <v>677</v>
      </c>
      <c r="C101" s="554"/>
      <c r="D101" s="554"/>
      <c r="E101" s="558"/>
      <c r="F101" s="558"/>
      <c r="G101" s="558"/>
      <c r="H101" s="558"/>
      <c r="I101" s="558"/>
    </row>
    <row r="102" spans="1:9" ht="15" customHeight="1" x14ac:dyDescent="0.25">
      <c r="A102" s="23" t="str">
        <f>A58</f>
        <v>EE23</v>
      </c>
      <c r="B102" s="554" t="s">
        <v>732</v>
      </c>
      <c r="C102" s="554"/>
      <c r="D102" s="554"/>
      <c r="E102" s="558"/>
      <c r="F102" s="558"/>
      <c r="G102" s="558"/>
      <c r="H102" s="558"/>
      <c r="I102" s="558"/>
    </row>
    <row r="103" spans="1:9" ht="15" customHeight="1" x14ac:dyDescent="0.25">
      <c r="A103" s="23" t="str">
        <f>A59</f>
        <v>EE24</v>
      </c>
      <c r="B103" s="558"/>
      <c r="C103" s="558"/>
      <c r="D103" s="558"/>
      <c r="E103" s="558"/>
      <c r="F103" s="558"/>
      <c r="G103" s="558"/>
      <c r="H103" s="558"/>
      <c r="I103" s="558"/>
    </row>
    <row r="104" spans="1:9" ht="15" customHeight="1" x14ac:dyDescent="0.25">
      <c r="A104" s="23" t="str">
        <f>A62</f>
        <v>EE25</v>
      </c>
      <c r="B104" s="558"/>
      <c r="C104" s="558"/>
      <c r="D104" s="558"/>
      <c r="E104" s="558"/>
      <c r="F104" s="558"/>
      <c r="G104" s="558"/>
      <c r="H104" s="558"/>
      <c r="I104" s="558"/>
    </row>
    <row r="105" spans="1:9" ht="27.75" customHeight="1" x14ac:dyDescent="0.25">
      <c r="A105" s="23" t="str">
        <f>A63</f>
        <v>EE26</v>
      </c>
      <c r="B105" s="554" t="s">
        <v>1525</v>
      </c>
      <c r="C105" s="646"/>
      <c r="D105" s="646"/>
      <c r="E105" s="700"/>
      <c r="F105" s="700"/>
      <c r="G105" s="700"/>
      <c r="H105" s="700"/>
      <c r="I105" s="700"/>
    </row>
    <row r="106" spans="1:9" ht="15" customHeight="1" x14ac:dyDescent="0.25">
      <c r="A106" s="23" t="str">
        <f>A64</f>
        <v>EE27</v>
      </c>
      <c r="B106" s="558"/>
      <c r="C106" s="558"/>
      <c r="D106" s="558"/>
      <c r="E106" s="558"/>
      <c r="F106" s="558"/>
      <c r="G106" s="558"/>
      <c r="H106" s="558"/>
      <c r="I106" s="558"/>
    </row>
    <row r="107" spans="1:9" ht="15" customHeight="1" x14ac:dyDescent="0.25">
      <c r="A107" s="23" t="str">
        <f>A67</f>
        <v>EE28</v>
      </c>
      <c r="B107" s="554" t="s">
        <v>678</v>
      </c>
      <c r="C107" s="554"/>
      <c r="D107" s="554"/>
      <c r="E107" s="558"/>
      <c r="F107" s="558"/>
      <c r="G107" s="558"/>
      <c r="H107" s="558"/>
      <c r="I107" s="558"/>
    </row>
    <row r="108" spans="1:9" ht="15" customHeight="1" x14ac:dyDescent="0.25">
      <c r="A108" s="23" t="str">
        <f>A68</f>
        <v>EE29</v>
      </c>
      <c r="B108" s="647"/>
      <c r="C108" s="647"/>
      <c r="D108" s="647"/>
      <c r="E108" s="647"/>
      <c r="F108" s="647"/>
      <c r="G108" s="647"/>
      <c r="H108" s="647"/>
      <c r="I108" s="647"/>
    </row>
    <row r="109" spans="1:9" ht="15" customHeight="1" x14ac:dyDescent="0.25">
      <c r="A109" s="23" t="str">
        <f>A69</f>
        <v>EE30</v>
      </c>
      <c r="B109" s="501"/>
      <c r="C109" s="501"/>
      <c r="D109" s="501"/>
      <c r="E109" s="647"/>
      <c r="F109" s="647"/>
      <c r="G109" s="647"/>
      <c r="H109" s="647"/>
      <c r="I109" s="647"/>
    </row>
    <row r="110" spans="1:9" ht="23.25" customHeight="1" x14ac:dyDescent="0.25">
      <c r="A110" s="23" t="str">
        <f>A70</f>
        <v>EE31</v>
      </c>
      <c r="B110" s="501" t="s">
        <v>1526</v>
      </c>
      <c r="C110" s="567"/>
      <c r="D110" s="567"/>
      <c r="E110" s="700"/>
      <c r="F110" s="700"/>
      <c r="G110" s="700"/>
      <c r="H110" s="700"/>
      <c r="I110" s="700"/>
    </row>
    <row r="111" spans="1:9" ht="15" customHeight="1" x14ac:dyDescent="0.25">
      <c r="A111" s="23" t="str">
        <f>A71</f>
        <v>EE32</v>
      </c>
      <c r="B111" s="647"/>
      <c r="C111" s="647"/>
      <c r="D111" s="647"/>
      <c r="E111" s="647"/>
      <c r="F111" s="647"/>
      <c r="G111" s="647"/>
      <c r="H111" s="647"/>
      <c r="I111" s="647"/>
    </row>
    <row r="112" spans="1:9" ht="15" customHeight="1" x14ac:dyDescent="0.25">
      <c r="A112" s="15" t="s">
        <v>2283</v>
      </c>
      <c r="B112" s="551" t="s">
        <v>6901</v>
      </c>
      <c r="C112" s="551"/>
      <c r="D112" s="552"/>
    </row>
    <row r="113" spans="1:4" ht="15" customHeight="1" x14ac:dyDescent="0.25">
      <c r="A113" s="641"/>
      <c r="B113" s="553"/>
      <c r="C113" s="553"/>
      <c r="D113" s="648"/>
    </row>
    <row r="114" spans="1:4" ht="15" customHeight="1" x14ac:dyDescent="0.25">
      <c r="A114" s="641"/>
      <c r="B114" s="552"/>
      <c r="C114" s="552"/>
      <c r="D114" s="552"/>
    </row>
    <row r="115" spans="1:4" ht="15" customHeight="1" x14ac:dyDescent="0.25">
      <c r="A115" s="641"/>
    </row>
    <row r="116" spans="1:4" ht="15" customHeight="1" x14ac:dyDescent="0.25">
      <c r="A116" s="641"/>
    </row>
    <row r="117" spans="1:4" ht="15" customHeight="1" x14ac:dyDescent="0.25">
      <c r="A117" s="641"/>
    </row>
    <row r="118" spans="1:4" ht="15" customHeight="1" x14ac:dyDescent="0.25">
      <c r="A118" s="641"/>
    </row>
    <row r="119" spans="1:4" ht="15" customHeight="1" x14ac:dyDescent="0.25">
      <c r="A119" s="641"/>
    </row>
    <row r="120" spans="1:4" ht="15" customHeight="1" x14ac:dyDescent="0.25">
      <c r="A120" s="641"/>
    </row>
    <row r="121" spans="1:4" ht="15" customHeight="1" x14ac:dyDescent="0.25">
      <c r="A121" s="641"/>
    </row>
    <row r="122" spans="1:4" ht="15" customHeight="1" x14ac:dyDescent="0.25">
      <c r="A122" s="641"/>
    </row>
    <row r="123" spans="1:4" ht="15" customHeight="1" x14ac:dyDescent="0.25">
      <c r="A123" s="641"/>
    </row>
    <row r="124" spans="1:4" ht="15" customHeight="1" x14ac:dyDescent="0.25">
      <c r="A124" s="641"/>
    </row>
    <row r="125" spans="1:4" ht="15" customHeight="1" x14ac:dyDescent="0.25">
      <c r="A125" s="641"/>
    </row>
    <row r="126" spans="1:4" ht="15" customHeight="1" x14ac:dyDescent="0.25">
      <c r="A126" s="641"/>
    </row>
    <row r="127" spans="1:4" ht="15" customHeight="1" x14ac:dyDescent="0.25">
      <c r="A127" s="641"/>
    </row>
    <row r="128" spans="1:4" ht="15" customHeight="1" x14ac:dyDescent="0.25">
      <c r="A128" s="641"/>
    </row>
    <row r="129" spans="1:1" ht="15" customHeight="1" x14ac:dyDescent="0.25">
      <c r="A129" s="641"/>
    </row>
    <row r="130" spans="1:1" ht="15" customHeight="1" x14ac:dyDescent="0.25">
      <c r="A130" s="641"/>
    </row>
    <row r="131" spans="1:1" ht="15" customHeight="1" x14ac:dyDescent="0.25">
      <c r="A131" s="641"/>
    </row>
    <row r="132" spans="1:1" ht="15" customHeight="1" x14ac:dyDescent="0.25">
      <c r="A132" s="641"/>
    </row>
    <row r="133" spans="1:1" ht="15" customHeight="1" x14ac:dyDescent="0.25">
      <c r="A133" s="641"/>
    </row>
    <row r="134" spans="1:1" ht="15" customHeight="1" x14ac:dyDescent="0.25">
      <c r="A134" s="641"/>
    </row>
    <row r="135" spans="1:1" ht="15" customHeight="1" x14ac:dyDescent="0.25">
      <c r="A135" s="641"/>
    </row>
    <row r="136" spans="1:1" ht="15" customHeight="1" x14ac:dyDescent="0.25">
      <c r="A136" s="641"/>
    </row>
    <row r="137" spans="1:1" ht="15" customHeight="1" x14ac:dyDescent="0.25">
      <c r="A137" s="641"/>
    </row>
    <row r="138" spans="1:1" ht="15" customHeight="1" x14ac:dyDescent="0.25">
      <c r="A138" s="641"/>
    </row>
    <row r="139" spans="1:1" ht="15" customHeight="1" x14ac:dyDescent="0.25">
      <c r="A139" s="641"/>
    </row>
    <row r="140" spans="1:1" ht="15" customHeight="1" x14ac:dyDescent="0.25">
      <c r="A140" s="641"/>
    </row>
    <row r="141" spans="1:1" ht="15" customHeight="1" x14ac:dyDescent="0.25">
      <c r="A141" s="641"/>
    </row>
    <row r="142" spans="1:1" ht="15" customHeight="1" x14ac:dyDescent="0.25">
      <c r="A142" s="641"/>
    </row>
    <row r="143" spans="1:1" ht="15" customHeight="1" x14ac:dyDescent="0.25">
      <c r="A143" s="641"/>
    </row>
    <row r="144" spans="1:1" ht="15" customHeight="1" x14ac:dyDescent="0.25">
      <c r="A144" s="641"/>
    </row>
    <row r="145" spans="1:1" ht="15" customHeight="1" x14ac:dyDescent="0.25">
      <c r="A145" s="641"/>
    </row>
    <row r="146" spans="1:1" ht="15" customHeight="1" x14ac:dyDescent="0.25">
      <c r="A146" s="641"/>
    </row>
    <row r="147" spans="1:1" ht="15" customHeight="1" x14ac:dyDescent="0.25">
      <c r="A147" s="641"/>
    </row>
    <row r="148" spans="1:1" ht="15" customHeight="1" x14ac:dyDescent="0.25">
      <c r="A148" s="641"/>
    </row>
    <row r="149" spans="1:1" ht="15" customHeight="1" x14ac:dyDescent="0.25">
      <c r="A149" s="641"/>
    </row>
    <row r="150" spans="1:1" ht="15" customHeight="1" x14ac:dyDescent="0.25">
      <c r="A150" s="641"/>
    </row>
    <row r="151" spans="1:1" ht="15" customHeight="1" x14ac:dyDescent="0.25">
      <c r="A151" s="641"/>
    </row>
    <row r="152" spans="1:1" ht="15" customHeight="1" x14ac:dyDescent="0.25">
      <c r="A152" s="641"/>
    </row>
    <row r="153" spans="1:1" ht="15" customHeight="1" x14ac:dyDescent="0.25">
      <c r="A153" s="641"/>
    </row>
    <row r="154" spans="1:1" ht="15" customHeight="1" x14ac:dyDescent="0.25">
      <c r="A154" s="641"/>
    </row>
    <row r="155" spans="1:1" ht="15" customHeight="1" x14ac:dyDescent="0.25">
      <c r="A155" s="641"/>
    </row>
    <row r="156" spans="1:1" ht="15" customHeight="1" x14ac:dyDescent="0.25">
      <c r="A156" s="641"/>
    </row>
    <row r="157" spans="1:1" ht="15" customHeight="1" x14ac:dyDescent="0.25">
      <c r="A157" s="641"/>
    </row>
    <row r="158" spans="1:1" ht="15" customHeight="1" x14ac:dyDescent="0.25">
      <c r="A158" s="641"/>
    </row>
    <row r="159" spans="1:1" ht="15" customHeight="1" x14ac:dyDescent="0.25">
      <c r="A159" s="641"/>
    </row>
    <row r="160" spans="1:1" ht="15" customHeight="1" x14ac:dyDescent="0.25">
      <c r="A160" s="641"/>
    </row>
    <row r="161" spans="1:1" ht="15" customHeight="1" x14ac:dyDescent="0.25">
      <c r="A161" s="641"/>
    </row>
    <row r="162" spans="1:1" ht="15" customHeight="1" x14ac:dyDescent="0.25">
      <c r="A162" s="641"/>
    </row>
    <row r="163" spans="1:1" ht="15" customHeight="1" x14ac:dyDescent="0.25">
      <c r="A163" s="641"/>
    </row>
    <row r="164" spans="1:1" ht="15" customHeight="1" x14ac:dyDescent="0.25">
      <c r="A164" s="641"/>
    </row>
    <row r="165" spans="1:1" ht="15" customHeight="1" x14ac:dyDescent="0.25">
      <c r="A165" s="641"/>
    </row>
    <row r="166" spans="1:1" ht="15" customHeight="1" x14ac:dyDescent="0.25">
      <c r="A166" s="641"/>
    </row>
    <row r="167" spans="1:1" ht="15" customHeight="1" x14ac:dyDescent="0.25">
      <c r="A167" s="641"/>
    </row>
    <row r="168" spans="1:1" ht="15" customHeight="1" x14ac:dyDescent="0.25">
      <c r="A168" s="641"/>
    </row>
    <row r="169" spans="1:1" ht="15" customHeight="1" x14ac:dyDescent="0.25">
      <c r="A169" s="641"/>
    </row>
    <row r="170" spans="1:1" ht="15" customHeight="1" x14ac:dyDescent="0.25">
      <c r="A170" s="641"/>
    </row>
    <row r="171" spans="1:1" ht="15" customHeight="1" x14ac:dyDescent="0.25">
      <c r="A171" s="641"/>
    </row>
    <row r="172" spans="1:1" ht="15" customHeight="1" x14ac:dyDescent="0.25">
      <c r="A172" s="641"/>
    </row>
    <row r="173" spans="1:1" ht="15" customHeight="1" x14ac:dyDescent="0.25">
      <c r="A173" s="641"/>
    </row>
    <row r="174" spans="1:1" ht="15" customHeight="1" x14ac:dyDescent="0.25">
      <c r="A174" s="641"/>
    </row>
    <row r="175" spans="1:1" ht="15" customHeight="1" x14ac:dyDescent="0.25">
      <c r="A175" s="641"/>
    </row>
    <row r="176" spans="1:1" ht="15" customHeight="1" x14ac:dyDescent="0.25">
      <c r="A176" s="641"/>
    </row>
    <row r="177" spans="1:1" ht="15" customHeight="1" x14ac:dyDescent="0.25">
      <c r="A177" s="641"/>
    </row>
    <row r="178" spans="1:1" ht="15" customHeight="1" x14ac:dyDescent="0.25">
      <c r="A178" s="641"/>
    </row>
    <row r="179" spans="1:1" ht="15" customHeight="1" x14ac:dyDescent="0.25">
      <c r="A179" s="641"/>
    </row>
    <row r="180" spans="1:1" ht="15" customHeight="1" x14ac:dyDescent="0.25">
      <c r="A180" s="641"/>
    </row>
    <row r="181" spans="1:1" ht="15" customHeight="1" x14ac:dyDescent="0.25">
      <c r="A181" s="641"/>
    </row>
    <row r="182" spans="1:1" ht="15" customHeight="1" x14ac:dyDescent="0.25">
      <c r="A182" s="641"/>
    </row>
    <row r="183" spans="1:1" ht="15" customHeight="1" x14ac:dyDescent="0.25">
      <c r="A183" s="641"/>
    </row>
    <row r="184" spans="1:1" ht="15" customHeight="1" x14ac:dyDescent="0.25">
      <c r="A184" s="641"/>
    </row>
    <row r="185" spans="1:1" ht="15" customHeight="1" x14ac:dyDescent="0.25">
      <c r="A185" s="641"/>
    </row>
    <row r="186" spans="1:1" ht="15" customHeight="1" x14ac:dyDescent="0.25">
      <c r="A186" s="641"/>
    </row>
    <row r="187" spans="1:1" ht="15" customHeight="1" x14ac:dyDescent="0.25">
      <c r="A187" s="641"/>
    </row>
    <row r="188" spans="1:1" ht="15" customHeight="1" x14ac:dyDescent="0.25">
      <c r="A188" s="641"/>
    </row>
    <row r="189" spans="1:1" ht="15" customHeight="1" x14ac:dyDescent="0.25">
      <c r="A189" s="641"/>
    </row>
    <row r="190" spans="1:1" ht="15" customHeight="1" x14ac:dyDescent="0.25">
      <c r="A190" s="641"/>
    </row>
    <row r="191" spans="1:1" ht="15" customHeight="1" x14ac:dyDescent="0.25">
      <c r="A191" s="641"/>
    </row>
    <row r="192" spans="1:1" ht="15" customHeight="1" x14ac:dyDescent="0.25">
      <c r="A192" s="641"/>
    </row>
    <row r="193" spans="1:1" ht="15" customHeight="1" x14ac:dyDescent="0.25">
      <c r="A193" s="641"/>
    </row>
    <row r="194" spans="1:1" ht="15" customHeight="1" x14ac:dyDescent="0.25">
      <c r="A194" s="641"/>
    </row>
    <row r="195" spans="1:1" ht="15" customHeight="1" x14ac:dyDescent="0.25">
      <c r="A195" s="641"/>
    </row>
    <row r="196" spans="1:1" ht="15" customHeight="1" x14ac:dyDescent="0.25">
      <c r="A196" s="641"/>
    </row>
    <row r="197" spans="1:1" ht="15" customHeight="1" x14ac:dyDescent="0.25">
      <c r="A197" s="641"/>
    </row>
    <row r="198" spans="1:1" ht="15" customHeight="1" x14ac:dyDescent="0.25">
      <c r="A198" s="641"/>
    </row>
    <row r="199" spans="1:1" ht="15" customHeight="1" x14ac:dyDescent="0.25">
      <c r="A199" s="641"/>
    </row>
    <row r="200" spans="1:1" ht="15" customHeight="1" x14ac:dyDescent="0.25">
      <c r="A200" s="641"/>
    </row>
    <row r="201" spans="1:1" ht="15" customHeight="1" x14ac:dyDescent="0.25">
      <c r="A201" s="641"/>
    </row>
    <row r="202" spans="1:1" ht="15" customHeight="1" x14ac:dyDescent="0.25">
      <c r="A202" s="641"/>
    </row>
    <row r="203" spans="1:1" ht="15" customHeight="1" x14ac:dyDescent="0.25">
      <c r="A203" s="641"/>
    </row>
    <row r="204" spans="1:1" ht="15" customHeight="1" x14ac:dyDescent="0.25">
      <c r="A204" s="641"/>
    </row>
    <row r="205" spans="1:1" ht="15" customHeight="1" x14ac:dyDescent="0.25">
      <c r="A205" s="641"/>
    </row>
    <row r="206" spans="1:1" ht="15" customHeight="1" x14ac:dyDescent="0.25">
      <c r="A206" s="641"/>
    </row>
    <row r="207" spans="1:1" ht="15" customHeight="1" x14ac:dyDescent="0.25">
      <c r="A207" s="641"/>
    </row>
    <row r="208" spans="1:1" ht="15" customHeight="1" x14ac:dyDescent="0.25">
      <c r="A208" s="641"/>
    </row>
    <row r="209" spans="1:1" ht="15" customHeight="1" x14ac:dyDescent="0.25">
      <c r="A209" s="641"/>
    </row>
    <row r="210" spans="1:1" ht="15" customHeight="1" x14ac:dyDescent="0.25">
      <c r="A210" s="641"/>
    </row>
    <row r="211" spans="1:1" ht="15" customHeight="1" x14ac:dyDescent="0.25">
      <c r="A211" s="641"/>
    </row>
    <row r="212" spans="1:1" ht="15" customHeight="1" x14ac:dyDescent="0.25">
      <c r="A212" s="641"/>
    </row>
    <row r="213" spans="1:1" ht="15" customHeight="1" x14ac:dyDescent="0.25">
      <c r="A213" s="641"/>
    </row>
    <row r="214" spans="1:1" ht="15" customHeight="1" x14ac:dyDescent="0.25">
      <c r="A214" s="641"/>
    </row>
    <row r="215" spans="1:1" ht="15" customHeight="1" x14ac:dyDescent="0.25">
      <c r="A215" s="641"/>
    </row>
    <row r="216" spans="1:1" ht="15" customHeight="1" x14ac:dyDescent="0.25">
      <c r="A216" s="641"/>
    </row>
    <row r="217" spans="1:1" ht="15" customHeight="1" x14ac:dyDescent="0.25">
      <c r="A217" s="641"/>
    </row>
    <row r="218" spans="1:1" ht="15" customHeight="1" x14ac:dyDescent="0.25">
      <c r="A218" s="641"/>
    </row>
    <row r="219" spans="1:1" ht="15" customHeight="1" x14ac:dyDescent="0.25">
      <c r="A219" s="641"/>
    </row>
    <row r="220" spans="1:1" ht="15" customHeight="1" x14ac:dyDescent="0.25">
      <c r="A220" s="641"/>
    </row>
    <row r="221" spans="1:1" ht="15" customHeight="1" x14ac:dyDescent="0.25">
      <c r="A221" s="641"/>
    </row>
    <row r="222" spans="1:1" ht="15" customHeight="1" x14ac:dyDescent="0.25">
      <c r="A222" s="641"/>
    </row>
    <row r="223" spans="1:1" ht="15" customHeight="1" x14ac:dyDescent="0.25">
      <c r="A223" s="641"/>
    </row>
    <row r="224" spans="1:1" ht="15" customHeight="1" x14ac:dyDescent="0.25">
      <c r="A224" s="641"/>
    </row>
    <row r="225" spans="1:1" ht="15" customHeight="1" x14ac:dyDescent="0.25">
      <c r="A225" s="641"/>
    </row>
    <row r="226" spans="1:1" ht="15" customHeight="1" x14ac:dyDescent="0.25">
      <c r="A226" s="641"/>
    </row>
    <row r="227" spans="1:1" ht="15" customHeight="1" x14ac:dyDescent="0.25">
      <c r="A227" s="641"/>
    </row>
    <row r="228" spans="1:1" ht="15" customHeight="1" x14ac:dyDescent="0.25">
      <c r="A228" s="641"/>
    </row>
    <row r="229" spans="1:1" ht="15" customHeight="1" x14ac:dyDescent="0.25">
      <c r="A229" s="641"/>
    </row>
    <row r="230" spans="1:1" ht="15" customHeight="1" x14ac:dyDescent="0.25">
      <c r="A230" s="641"/>
    </row>
    <row r="231" spans="1:1" ht="15" customHeight="1" x14ac:dyDescent="0.25">
      <c r="A231" s="641"/>
    </row>
    <row r="232" spans="1:1" ht="15" customHeight="1" x14ac:dyDescent="0.25">
      <c r="A232" s="641"/>
    </row>
    <row r="233" spans="1:1" ht="15" customHeight="1" x14ac:dyDescent="0.25">
      <c r="A233" s="641"/>
    </row>
    <row r="234" spans="1:1" ht="15" customHeight="1" x14ac:dyDescent="0.25">
      <c r="A234" s="641"/>
    </row>
    <row r="235" spans="1:1" ht="15" customHeight="1" x14ac:dyDescent="0.25">
      <c r="A235" s="641"/>
    </row>
    <row r="236" spans="1:1" ht="15" customHeight="1" x14ac:dyDescent="0.25">
      <c r="A236" s="641"/>
    </row>
    <row r="237" spans="1:1" ht="15" customHeight="1" x14ac:dyDescent="0.25">
      <c r="A237" s="641"/>
    </row>
    <row r="238" spans="1:1" ht="15" customHeight="1" x14ac:dyDescent="0.25">
      <c r="A238" s="641"/>
    </row>
    <row r="239" spans="1:1" ht="15" customHeight="1" x14ac:dyDescent="0.25">
      <c r="A239" s="641"/>
    </row>
    <row r="240" spans="1:1" ht="15" customHeight="1" x14ac:dyDescent="0.25">
      <c r="A240" s="641"/>
    </row>
    <row r="241" spans="1:1" ht="15" customHeight="1" x14ac:dyDescent="0.25">
      <c r="A241" s="641"/>
    </row>
    <row r="242" spans="1:1" ht="15" customHeight="1" x14ac:dyDescent="0.25">
      <c r="A242" s="641"/>
    </row>
    <row r="243" spans="1:1" ht="15" customHeight="1" x14ac:dyDescent="0.25">
      <c r="A243" s="641"/>
    </row>
    <row r="244" spans="1:1" ht="15" customHeight="1" x14ac:dyDescent="0.25">
      <c r="A244" s="641"/>
    </row>
    <row r="245" spans="1:1" ht="15" customHeight="1" x14ac:dyDescent="0.25">
      <c r="A245" s="641"/>
    </row>
    <row r="246" spans="1:1" ht="15" customHeight="1" x14ac:dyDescent="0.25">
      <c r="A246" s="641"/>
    </row>
    <row r="247" spans="1:1" ht="15" customHeight="1" x14ac:dyDescent="0.25">
      <c r="A247" s="641"/>
    </row>
    <row r="248" spans="1:1" ht="15" customHeight="1" x14ac:dyDescent="0.25">
      <c r="A248" s="641"/>
    </row>
    <row r="249" spans="1:1" ht="15" customHeight="1" x14ac:dyDescent="0.25">
      <c r="A249" s="641"/>
    </row>
    <row r="250" spans="1:1" ht="15" customHeight="1" x14ac:dyDescent="0.25">
      <c r="A250" s="641"/>
    </row>
    <row r="251" spans="1:1" ht="15" customHeight="1" x14ac:dyDescent="0.25">
      <c r="A251" s="641"/>
    </row>
    <row r="252" spans="1:1" ht="15" customHeight="1" x14ac:dyDescent="0.25">
      <c r="A252" s="641"/>
    </row>
    <row r="253" spans="1:1" ht="15" customHeight="1" x14ac:dyDescent="0.25">
      <c r="A253" s="641"/>
    </row>
    <row r="254" spans="1:1" ht="15" customHeight="1" x14ac:dyDescent="0.25">
      <c r="A254" s="641"/>
    </row>
    <row r="255" spans="1:1" ht="15" customHeight="1" x14ac:dyDescent="0.25">
      <c r="A255" s="641"/>
    </row>
    <row r="256" spans="1:1" ht="15" customHeight="1" x14ac:dyDescent="0.25">
      <c r="A256" s="641"/>
    </row>
    <row r="257" spans="1:1" ht="15" customHeight="1" x14ac:dyDescent="0.25">
      <c r="A257" s="641"/>
    </row>
    <row r="258" spans="1:1" ht="15" customHeight="1" x14ac:dyDescent="0.25">
      <c r="A258" s="641"/>
    </row>
    <row r="259" spans="1:1" ht="15" customHeight="1" x14ac:dyDescent="0.25">
      <c r="A259" s="641"/>
    </row>
    <row r="260" spans="1:1" ht="15" customHeight="1" x14ac:dyDescent="0.25">
      <c r="A260" s="641"/>
    </row>
    <row r="261" spans="1:1" ht="15" customHeight="1" x14ac:dyDescent="0.25">
      <c r="A261" s="641"/>
    </row>
    <row r="262" spans="1:1" ht="15" customHeight="1" x14ac:dyDescent="0.25">
      <c r="A262" s="641"/>
    </row>
    <row r="263" spans="1:1" ht="15" customHeight="1" x14ac:dyDescent="0.25">
      <c r="A263" s="641"/>
    </row>
    <row r="264" spans="1:1" ht="15" customHeight="1" x14ac:dyDescent="0.25">
      <c r="A264" s="641"/>
    </row>
    <row r="265" spans="1:1" ht="15" customHeight="1" x14ac:dyDescent="0.25">
      <c r="A265" s="641"/>
    </row>
    <row r="266" spans="1:1" ht="15" customHeight="1" x14ac:dyDescent="0.25">
      <c r="A266" s="641"/>
    </row>
    <row r="267" spans="1:1" ht="15" customHeight="1" x14ac:dyDescent="0.25">
      <c r="A267" s="641"/>
    </row>
    <row r="268" spans="1:1" ht="15" customHeight="1" x14ac:dyDescent="0.25">
      <c r="A268" s="641"/>
    </row>
    <row r="269" spans="1:1" ht="15" customHeight="1" x14ac:dyDescent="0.25">
      <c r="A269" s="641"/>
    </row>
    <row r="270" spans="1:1" ht="15" customHeight="1" x14ac:dyDescent="0.25">
      <c r="A270" s="641"/>
    </row>
    <row r="271" spans="1:1" ht="15" customHeight="1" x14ac:dyDescent="0.25">
      <c r="A271" s="641"/>
    </row>
    <row r="272" spans="1:1" ht="15" customHeight="1" x14ac:dyDescent="0.25">
      <c r="A272" s="641"/>
    </row>
    <row r="273" spans="1:1" ht="15" customHeight="1" x14ac:dyDescent="0.25">
      <c r="A273" s="641"/>
    </row>
    <row r="274" spans="1:1" ht="15" customHeight="1" x14ac:dyDescent="0.25">
      <c r="A274" s="641"/>
    </row>
    <row r="275" spans="1:1" ht="15" customHeight="1" x14ac:dyDescent="0.25">
      <c r="A275" s="641"/>
    </row>
    <row r="276" spans="1:1" ht="15" customHeight="1" x14ac:dyDescent="0.25">
      <c r="A276" s="641"/>
    </row>
    <row r="277" spans="1:1" ht="15" customHeight="1" x14ac:dyDescent="0.25">
      <c r="A277" s="641"/>
    </row>
    <row r="278" spans="1:1" ht="15" customHeight="1" x14ac:dyDescent="0.25">
      <c r="A278" s="641"/>
    </row>
    <row r="279" spans="1:1" ht="15" customHeight="1" x14ac:dyDescent="0.25">
      <c r="A279" s="641"/>
    </row>
    <row r="280" spans="1:1" ht="15" customHeight="1" x14ac:dyDescent="0.25">
      <c r="A280" s="641"/>
    </row>
    <row r="281" spans="1:1" ht="15" customHeight="1" x14ac:dyDescent="0.25">
      <c r="A281" s="641"/>
    </row>
    <row r="282" spans="1:1" ht="15" customHeight="1" x14ac:dyDescent="0.25">
      <c r="A282" s="641"/>
    </row>
  </sheetData>
  <sheetProtection algorithmName="SHA-512" hashValue="aCSnXxcDAU17fS7HXffECzt08Fk2VIbW7FRCNB/0leoivX1Kw3+wuFj3OLWEgHEmBl3YF9+JgbxLjBR8m0fZrA==" saltValue="14xfkMh5XHn6Y5S1cSNkaQ==" spinCount="100000" sheet="1" selectLockedCells="1"/>
  <protectedRanges>
    <protectedRange sqref="E78" name="Range2"/>
    <protectedRange sqref="E74:E76" name="Range1"/>
  </protectedRanges>
  <mergeCells count="6">
    <mergeCell ref="C2:D2"/>
    <mergeCell ref="B50:D50"/>
    <mergeCell ref="B56:D56"/>
    <mergeCell ref="F76:G76"/>
    <mergeCell ref="F3:G3"/>
    <mergeCell ref="F4:G4"/>
  </mergeCells>
  <phoneticPr fontId="10" type="noConversion"/>
  <conditionalFormatting sqref="F76:G76">
    <cfRule type="expression" dxfId="0" priority="2">
      <formula>$E$76&lt;&gt;$E$18</formula>
    </cfRule>
  </conditionalFormatting>
  <dataValidations count="1">
    <dataValidation type="decimal" operator="greaterThanOrEqual" allowBlank="1" showInputMessage="1" showErrorMessage="1" prompt="Numbers only" sqref="E9:E11 E14 E16:E19 E32 E25 E37 E40 E41 F40 F41 E45 E46 E47 E57 E58 E62 E63 E69" xr:uid="{00000000-0002-0000-0600-000000000000}">
      <formula1>0</formula1>
    </dataValidation>
  </dataValidations>
  <hyperlinks>
    <hyperlink ref="F4" r:id="rId1" display="asng@airportscouncil.org" xr:uid="{00000000-0004-0000-0600-000000000000}"/>
  </hyperlinks>
  <pageMargins left="0.75" right="0.59" top="0.43" bottom="0.24" header="0.5" footer="0.27"/>
  <pageSetup paperSize="3" scale="68" fitToHeight="5" orientation="portrait" r:id="rId2"/>
  <headerFooter alignWithMargins="0"/>
  <rowBreaks count="2" manualBreakCount="2">
    <brk id="43" max="8" man="1"/>
    <brk id="7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65"/>
  <sheetViews>
    <sheetView showGridLines="0" zoomScaleNormal="100" zoomScaleSheetLayoutView="90" workbookViewId="0">
      <pane ySplit="5" topLeftCell="A6" activePane="bottomLeft" state="frozen"/>
      <selection activeCell="B115" sqref="B115"/>
      <selection pane="bottomLeft" activeCell="E9" sqref="E9"/>
    </sheetView>
  </sheetViews>
  <sheetFormatPr defaultColWidth="8.6640625" defaultRowHeight="13.2" x14ac:dyDescent="0.25"/>
  <cols>
    <col min="1" max="1" width="8.6640625" customWidth="1"/>
    <col min="2" max="2" width="12.6640625" customWidth="1"/>
    <col min="3" max="3" width="47.6640625" customWidth="1"/>
    <col min="4" max="4" width="16.6640625" customWidth="1"/>
    <col min="5" max="5" width="20.44140625" customWidth="1"/>
    <col min="6" max="6" width="16.6640625" customWidth="1"/>
    <col min="7" max="7" width="14.6640625" customWidth="1"/>
    <col min="8" max="9" width="15.6640625" customWidth="1"/>
    <col min="10" max="10" width="19.6640625" customWidth="1"/>
    <col min="11" max="12" width="15.6640625" customWidth="1"/>
    <col min="13" max="13" width="8.6640625" customWidth="1"/>
  </cols>
  <sheetData>
    <row r="1" spans="1:12" ht="21" x14ac:dyDescent="0.4">
      <c r="A1" s="436" t="str">
        <f>MID(Instructions!B1,1,6)&amp;" ACI-NA Survey - Miscellaneous Information"</f>
        <v>FY2024 ACI-NA Survey - Miscellaneous Information</v>
      </c>
      <c r="B1" s="653"/>
      <c r="C1" s="653"/>
      <c r="D1" s="653"/>
      <c r="E1" s="653"/>
      <c r="F1" s="653"/>
      <c r="G1" s="653"/>
      <c r="H1" s="653"/>
      <c r="I1" s="653"/>
      <c r="J1" s="653"/>
      <c r="K1" s="653"/>
      <c r="L1" s="438" t="s">
        <v>734</v>
      </c>
    </row>
    <row r="2" spans="1:12" ht="13.8" thickBot="1" x14ac:dyDescent="0.3">
      <c r="A2" s="561"/>
      <c r="B2" s="4" t="s">
        <v>119</v>
      </c>
      <c r="C2" s="1040">
        <f>'Stmt of Revs Exps'!C2:D2</f>
        <v>0</v>
      </c>
      <c r="D2" s="1042"/>
      <c r="E2" s="4"/>
      <c r="F2" s="4"/>
      <c r="I2" s="5"/>
      <c r="L2" s="179"/>
    </row>
    <row r="3" spans="1:12" x14ac:dyDescent="0.25">
      <c r="A3" s="116"/>
      <c r="B3" s="4" t="s">
        <v>953</v>
      </c>
      <c r="C3" s="4"/>
      <c r="D3" s="542">
        <f>'Stmt of Revs Exps'!D3</f>
        <v>0</v>
      </c>
      <c r="E3" s="4"/>
      <c r="F3" s="1051" t="s">
        <v>6718</v>
      </c>
      <c r="G3" s="1052"/>
      <c r="I3" s="5"/>
      <c r="L3" s="179"/>
    </row>
    <row r="4" spans="1:12" ht="13.8" thickBot="1" x14ac:dyDescent="0.3">
      <c r="A4" s="116"/>
      <c r="B4" s="4" t="s">
        <v>120</v>
      </c>
      <c r="C4" s="4"/>
      <c r="D4" s="543">
        <f>'Stmt of Revs Exps'!D4</f>
        <v>0</v>
      </c>
      <c r="E4" s="5"/>
      <c r="F4" s="1053" t="str">
        <f>Instructions!D7</f>
        <v>EconAffairs@airportscouncil.org</v>
      </c>
      <c r="G4" s="1054"/>
      <c r="I4" s="5"/>
      <c r="K4" s="1043" t="s">
        <v>6730</v>
      </c>
      <c r="L4" s="1044"/>
    </row>
    <row r="5" spans="1:12" x14ac:dyDescent="0.25">
      <c r="A5" s="82"/>
      <c r="K5" s="1045" t="s">
        <v>6731</v>
      </c>
      <c r="L5" s="1046"/>
    </row>
    <row r="6" spans="1:12" ht="14.25" customHeight="1" x14ac:dyDescent="0.25">
      <c r="A6" s="1" t="s">
        <v>1043</v>
      </c>
    </row>
    <row r="7" spans="1:12" x14ac:dyDescent="0.25">
      <c r="B7" s="4" t="s">
        <v>981</v>
      </c>
      <c r="C7" s="4"/>
      <c r="D7" s="4"/>
      <c r="E7" s="8" t="s">
        <v>1</v>
      </c>
      <c r="F7" s="8" t="s">
        <v>862</v>
      </c>
      <c r="G7" s="8" t="s">
        <v>2</v>
      </c>
      <c r="H7" s="1069"/>
      <c r="I7" s="1069"/>
    </row>
    <row r="8" spans="1:12" x14ac:dyDescent="0.25">
      <c r="A8" s="10" t="s">
        <v>2285</v>
      </c>
      <c r="B8" s="7" t="s">
        <v>840</v>
      </c>
      <c r="C8" s="7"/>
      <c r="D8" s="7"/>
      <c r="E8" s="507"/>
      <c r="F8" s="508"/>
      <c r="G8" s="701" t="e">
        <f>F8/'Cap &amp; Ops Stats'!$I$12</f>
        <v>#DIV/0!</v>
      </c>
      <c r="I8" s="8"/>
    </row>
    <row r="9" spans="1:12" x14ac:dyDescent="0.25">
      <c r="A9" s="10" t="s">
        <v>2286</v>
      </c>
      <c r="B9" s="7" t="s">
        <v>841</v>
      </c>
      <c r="C9" s="7"/>
      <c r="D9" s="7"/>
      <c r="E9" s="507"/>
      <c r="F9" s="508"/>
      <c r="G9" s="701" t="e">
        <f>F9/'Cap &amp; Ops Stats'!$I$12</f>
        <v>#DIV/0!</v>
      </c>
    </row>
    <row r="10" spans="1:12" x14ac:dyDescent="0.25">
      <c r="A10" s="10" t="s">
        <v>2287</v>
      </c>
      <c r="B10" s="7" t="s">
        <v>842</v>
      </c>
      <c r="C10" s="7"/>
      <c r="D10" s="7"/>
      <c r="E10" s="507"/>
      <c r="F10" s="508"/>
      <c r="G10" s="701" t="e">
        <f>F10/'Cap &amp; Ops Stats'!$I$12</f>
        <v>#DIV/0!</v>
      </c>
    </row>
    <row r="11" spans="1:12" x14ac:dyDescent="0.25">
      <c r="A11" s="10"/>
      <c r="B11" s="7"/>
      <c r="C11" s="7"/>
      <c r="D11" s="7"/>
      <c r="E11" s="702"/>
      <c r="F11" s="703"/>
      <c r="G11" s="702"/>
    </row>
    <row r="12" spans="1:12" x14ac:dyDescent="0.25">
      <c r="B12" s="1" t="s">
        <v>554</v>
      </c>
      <c r="C12" s="1"/>
      <c r="D12" s="1"/>
      <c r="E12" s="8"/>
    </row>
    <row r="13" spans="1:12" ht="13.5" customHeight="1" x14ac:dyDescent="0.25">
      <c r="A13" s="15" t="s">
        <v>6903</v>
      </c>
      <c r="B13" s="7" t="s">
        <v>555</v>
      </c>
      <c r="C13" s="7"/>
      <c r="D13" s="7"/>
      <c r="E13" s="508"/>
      <c r="F13" t="s">
        <v>178</v>
      </c>
    </row>
    <row r="14" spans="1:12" ht="12" customHeight="1" x14ac:dyDescent="0.25">
      <c r="F14" s="704" t="s">
        <v>179</v>
      </c>
    </row>
    <row r="15" spans="1:12" x14ac:dyDescent="0.25">
      <c r="B15" s="1" t="s">
        <v>180</v>
      </c>
      <c r="C15" s="1"/>
      <c r="D15" s="1"/>
      <c r="E15" s="705"/>
    </row>
    <row r="16" spans="1:12" x14ac:dyDescent="0.25">
      <c r="A16" s="15" t="s">
        <v>6904</v>
      </c>
      <c r="B16" s="7" t="s">
        <v>944</v>
      </c>
      <c r="C16" s="636"/>
      <c r="D16" s="636"/>
      <c r="E16" s="657">
        <f>'Cap &amp; Ops Stats'!I46</f>
        <v>0</v>
      </c>
    </row>
    <row r="17" spans="1:6" x14ac:dyDescent="0.25">
      <c r="A17" s="10"/>
      <c r="B17" s="636"/>
      <c r="C17" s="636"/>
      <c r="D17" s="636"/>
    </row>
    <row r="18" spans="1:6" x14ac:dyDescent="0.25">
      <c r="A18" s="10"/>
      <c r="B18" s="4" t="str">
        <f>"Projected CIP - Fiscal Years ("&amp;RIGHT(B19,4)&amp;" - "&amp;RIGHT(B24,4)&amp;"):"</f>
        <v>Projected CIP - Fiscal Years (2025 - 2030):</v>
      </c>
      <c r="C18" s="4"/>
      <c r="D18" s="4"/>
      <c r="E18" s="8"/>
    </row>
    <row r="19" spans="1:6" x14ac:dyDescent="0.25">
      <c r="A19" s="15" t="s">
        <v>1312</v>
      </c>
      <c r="B19" s="189" t="str">
        <f>"FY "&amp;MID(Instructions!$B$1,3,4)+1</f>
        <v>FY 2025</v>
      </c>
      <c r="C19" s="189"/>
      <c r="D19" s="189"/>
      <c r="E19" s="502"/>
    </row>
    <row r="20" spans="1:6" x14ac:dyDescent="0.25">
      <c r="A20" s="15" t="s">
        <v>1313</v>
      </c>
      <c r="B20" s="189" t="str">
        <f>"FY "&amp;MID(Instructions!$B$1,3,4)+2</f>
        <v>FY 2026</v>
      </c>
      <c r="C20" s="189"/>
      <c r="D20" s="189"/>
      <c r="E20" s="502"/>
    </row>
    <row r="21" spans="1:6" x14ac:dyDescent="0.25">
      <c r="A21" s="15" t="s">
        <v>1314</v>
      </c>
      <c r="B21" s="189" t="str">
        <f>"FY "&amp;MID(Instructions!$B$1,3,4)+3</f>
        <v>FY 2027</v>
      </c>
      <c r="C21" s="189"/>
      <c r="D21" s="189"/>
      <c r="E21" s="502"/>
    </row>
    <row r="22" spans="1:6" x14ac:dyDescent="0.25">
      <c r="A22" s="15" t="s">
        <v>6905</v>
      </c>
      <c r="B22" s="189" t="str">
        <f>"FY "&amp;MID(Instructions!$B$1,3,4)+4</f>
        <v>FY 2028</v>
      </c>
      <c r="C22" s="189"/>
      <c r="D22" s="189"/>
      <c r="E22" s="502"/>
    </row>
    <row r="23" spans="1:6" x14ac:dyDescent="0.25">
      <c r="A23" s="15" t="s">
        <v>6906</v>
      </c>
      <c r="B23" s="189" t="str">
        <f>"FY "&amp;MID(Instructions!$B$1,3,4)+5</f>
        <v>FY 2029</v>
      </c>
      <c r="C23" s="189"/>
      <c r="D23" s="189"/>
      <c r="E23" s="502"/>
    </row>
    <row r="24" spans="1:6" x14ac:dyDescent="0.25">
      <c r="A24" s="15" t="s">
        <v>6907</v>
      </c>
      <c r="B24" s="189" t="str">
        <f>"FY "&amp;MID(Instructions!$B$1,3,4)+6</f>
        <v>FY 2030</v>
      </c>
      <c r="C24" s="189"/>
      <c r="D24" s="189"/>
      <c r="E24" s="502"/>
    </row>
    <row r="25" spans="1:6" x14ac:dyDescent="0.25">
      <c r="A25" s="605" t="s">
        <v>1315</v>
      </c>
      <c r="B25" s="623" t="str">
        <f>"Total ("&amp;B19&amp;" - "&amp;B24&amp;")"</f>
        <v>Total (FY 2025 - FY 2030)</v>
      </c>
      <c r="C25" s="623"/>
      <c r="D25" s="623"/>
      <c r="E25" s="706">
        <f>SUM(E19:E24)</f>
        <v>0</v>
      </c>
    </row>
    <row r="26" spans="1:6" x14ac:dyDescent="0.25">
      <c r="A26" s="10"/>
      <c r="B26" s="7"/>
      <c r="C26" s="7"/>
      <c r="D26" s="7"/>
      <c r="E26" s="707"/>
    </row>
    <row r="27" spans="1:6" x14ac:dyDescent="0.25">
      <c r="A27" s="10"/>
      <c r="B27" s="4" t="s">
        <v>61</v>
      </c>
      <c r="C27" s="4"/>
      <c r="D27" s="4"/>
      <c r="E27" s="707"/>
    </row>
    <row r="28" spans="1:6" x14ac:dyDescent="0.25">
      <c r="A28" s="605" t="s">
        <v>1316</v>
      </c>
      <c r="B28" s="633" t="s">
        <v>146</v>
      </c>
      <c r="C28" s="633"/>
      <c r="D28" s="633"/>
      <c r="E28" s="528"/>
      <c r="F28" s="677" t="s">
        <v>144</v>
      </c>
    </row>
    <row r="29" spans="1:6" x14ac:dyDescent="0.25">
      <c r="A29" s="605" t="s">
        <v>1317</v>
      </c>
      <c r="B29" s="633" t="s">
        <v>147</v>
      </c>
      <c r="C29" s="633"/>
      <c r="D29" s="633"/>
      <c r="E29" s="528"/>
      <c r="F29" s="677"/>
    </row>
    <row r="30" spans="1:6" x14ac:dyDescent="0.25">
      <c r="A30" s="10"/>
      <c r="E30" s="703"/>
    </row>
    <row r="31" spans="1:6" ht="12.75" customHeight="1" x14ac:dyDescent="0.25">
      <c r="A31" s="10"/>
      <c r="B31" s="4" t="s">
        <v>556</v>
      </c>
      <c r="C31" s="568"/>
      <c r="D31" s="568"/>
      <c r="E31" s="8"/>
    </row>
    <row r="32" spans="1:6" x14ac:dyDescent="0.25">
      <c r="F32" s="677" t="s">
        <v>670</v>
      </c>
    </row>
    <row r="33" spans="1:12" x14ac:dyDescent="0.25">
      <c r="A33" s="605" t="s">
        <v>1318</v>
      </c>
      <c r="B33" s="654" t="s">
        <v>327</v>
      </c>
      <c r="C33" s="654"/>
      <c r="D33" s="654"/>
      <c r="E33" s="769"/>
    </row>
    <row r="34" spans="1:12" x14ac:dyDescent="0.25">
      <c r="A34" s="10"/>
      <c r="B34" s="35"/>
      <c r="C34" s="35"/>
      <c r="D34" s="35"/>
      <c r="G34" s="576"/>
    </row>
    <row r="35" spans="1:12" ht="15" customHeight="1" x14ac:dyDescent="0.25">
      <c r="A35" s="10"/>
      <c r="B35" s="4" t="s">
        <v>6685</v>
      </c>
      <c r="C35" s="4"/>
      <c r="D35" s="4"/>
    </row>
    <row r="36" spans="1:12" ht="15" customHeight="1" x14ac:dyDescent="0.25">
      <c r="A36" s="15" t="s">
        <v>7194</v>
      </c>
      <c r="B36" s="189" t="s">
        <v>7191</v>
      </c>
      <c r="C36" s="189"/>
      <c r="D36" s="189"/>
      <c r="E36" s="772"/>
      <c r="F36" s="704" t="s">
        <v>7192</v>
      </c>
    </row>
    <row r="37" spans="1:12" ht="15" customHeight="1" x14ac:dyDescent="0.25">
      <c r="A37" s="15" t="s">
        <v>7195</v>
      </c>
      <c r="B37" s="189" t="s">
        <v>7193</v>
      </c>
      <c r="C37" s="189"/>
      <c r="D37" s="189"/>
      <c r="E37" s="772"/>
    </row>
    <row r="38" spans="1:12" ht="15" customHeight="1" x14ac:dyDescent="0.25">
      <c r="A38" s="605" t="s">
        <v>1319</v>
      </c>
      <c r="B38" s="655" t="s">
        <v>6695</v>
      </c>
      <c r="C38" s="655"/>
      <c r="D38" s="655"/>
      <c r="E38" s="770">
        <f>SUM(E36:E37)</f>
        <v>0</v>
      </c>
    </row>
    <row r="39" spans="1:12" ht="15" customHeight="1" x14ac:dyDescent="0.25"/>
    <row r="40" spans="1:12" ht="15" customHeight="1" x14ac:dyDescent="0.25">
      <c r="A40" s="605" t="s">
        <v>1320</v>
      </c>
      <c r="B40" s="655" t="s">
        <v>6693</v>
      </c>
      <c r="C40" s="655"/>
      <c r="D40" s="655"/>
      <c r="E40" s="770">
        <f>E41+E43</f>
        <v>0</v>
      </c>
    </row>
    <row r="41" spans="1:12" ht="15" customHeight="1" x14ac:dyDescent="0.25">
      <c r="A41" s="605" t="s">
        <v>1321</v>
      </c>
      <c r="B41" s="655" t="s">
        <v>6870</v>
      </c>
      <c r="C41" s="655"/>
      <c r="D41" s="655"/>
      <c r="E41" s="529"/>
    </row>
    <row r="42" spans="1:12" ht="15" customHeight="1" x14ac:dyDescent="0.25">
      <c r="A42" s="605" t="s">
        <v>1322</v>
      </c>
      <c r="B42" s="655" t="s">
        <v>6893</v>
      </c>
      <c r="C42" s="655"/>
      <c r="D42" s="655"/>
      <c r="E42" s="771"/>
    </row>
    <row r="43" spans="1:12" ht="15" customHeight="1" x14ac:dyDescent="0.25">
      <c r="A43" s="605" t="s">
        <v>1323</v>
      </c>
      <c r="B43" s="655" t="s">
        <v>6871</v>
      </c>
      <c r="C43" s="655"/>
      <c r="D43" s="655"/>
      <c r="E43" s="529"/>
    </row>
    <row r="44" spans="1:12" ht="15" customHeight="1" x14ac:dyDescent="0.25">
      <c r="A44" s="605" t="s">
        <v>1324</v>
      </c>
      <c r="B44" s="655" t="s">
        <v>6894</v>
      </c>
      <c r="C44" s="655"/>
      <c r="D44" s="655"/>
      <c r="E44" s="771"/>
    </row>
    <row r="45" spans="1:12" ht="15" customHeight="1" x14ac:dyDescent="0.25">
      <c r="A45" s="605" t="s">
        <v>1325</v>
      </c>
      <c r="B45" s="622" t="s">
        <v>6686</v>
      </c>
      <c r="C45" s="622"/>
      <c r="D45" s="622"/>
      <c r="E45" s="529"/>
    </row>
    <row r="46" spans="1:12" ht="15" customHeight="1" x14ac:dyDescent="0.25">
      <c r="A46" s="10" t="s">
        <v>1326</v>
      </c>
      <c r="B46" s="31" t="s">
        <v>6694</v>
      </c>
      <c r="C46" s="31"/>
      <c r="D46" s="31"/>
      <c r="E46" s="708">
        <f>SUM(E38+E40+E45)</f>
        <v>0</v>
      </c>
    </row>
    <row r="47" spans="1:12" x14ac:dyDescent="0.25">
      <c r="A47" s="4"/>
      <c r="B47" s="3"/>
      <c r="C47" s="3"/>
      <c r="D47" s="3"/>
      <c r="K47" s="709"/>
      <c r="L47" s="1" t="s">
        <v>49</v>
      </c>
    </row>
    <row r="48" spans="1:12" ht="12" customHeight="1" x14ac:dyDescent="0.25">
      <c r="A48" s="656"/>
      <c r="B48" s="4" t="s">
        <v>421</v>
      </c>
      <c r="C48" s="4"/>
      <c r="D48" s="4"/>
      <c r="K48" s="709"/>
      <c r="L48" s="1"/>
    </row>
    <row r="49" spans="1:13" ht="89.25" customHeight="1" x14ac:dyDescent="0.25">
      <c r="A49" s="656"/>
      <c r="B49" s="4" t="s">
        <v>468</v>
      </c>
      <c r="C49" s="568"/>
      <c r="D49" s="568"/>
      <c r="E49" s="11" t="s">
        <v>638</v>
      </c>
      <c r="F49" s="11" t="s">
        <v>639</v>
      </c>
      <c r="G49" s="11" t="s">
        <v>7459</v>
      </c>
      <c r="H49" s="11" t="s">
        <v>640</v>
      </c>
      <c r="I49" s="11" t="s">
        <v>641</v>
      </c>
      <c r="J49" s="710" t="s">
        <v>6720</v>
      </c>
      <c r="K49" s="11" t="s">
        <v>642</v>
      </c>
      <c r="L49" s="11" t="s">
        <v>643</v>
      </c>
    </row>
    <row r="50" spans="1:13" x14ac:dyDescent="0.25">
      <c r="A50" s="15" t="s">
        <v>1327</v>
      </c>
      <c r="B50" s="189" t="s">
        <v>6723</v>
      </c>
      <c r="C50" s="7"/>
      <c r="D50" s="7"/>
      <c r="E50" s="631">
        <f>'Stmt of Revs Exps'!D48</f>
        <v>0</v>
      </c>
      <c r="F50" s="530"/>
      <c r="G50" s="531"/>
      <c r="H50" s="711" t="e">
        <f>E50/G50</f>
        <v>#DIV/0!</v>
      </c>
      <c r="I50" s="711" t="e">
        <f>F50/G50</f>
        <v>#DIV/0!</v>
      </c>
      <c r="J50" s="658">
        <f>'Cap &amp; Ops Stats'!I12</f>
        <v>0</v>
      </c>
      <c r="K50" s="712" t="e">
        <f>E50/J50</f>
        <v>#DIV/0!</v>
      </c>
      <c r="L50" s="712" t="e">
        <f>F50/J50</f>
        <v>#DIV/0!</v>
      </c>
    </row>
    <row r="51" spans="1:13" x14ac:dyDescent="0.25">
      <c r="A51" s="15" t="s">
        <v>1328</v>
      </c>
      <c r="B51" s="189" t="s">
        <v>6722</v>
      </c>
      <c r="C51" s="7"/>
      <c r="D51" s="7"/>
      <c r="E51" s="631">
        <f>'Stmt of Revs Exps'!D49</f>
        <v>0</v>
      </c>
      <c r="F51" s="530"/>
      <c r="G51" s="531"/>
      <c r="H51" s="711" t="e">
        <f>E51/G51</f>
        <v>#DIV/0!</v>
      </c>
      <c r="I51" s="711" t="e">
        <f>F51/G51</f>
        <v>#DIV/0!</v>
      </c>
      <c r="J51" s="658">
        <f>'Cap &amp; Ops Stats'!I12</f>
        <v>0</v>
      </c>
      <c r="K51" s="712" t="e">
        <f>E51/J51</f>
        <v>#DIV/0!</v>
      </c>
      <c r="L51" s="712" t="e">
        <f>F51/J51</f>
        <v>#DIV/0!</v>
      </c>
      <c r="M51" s="709"/>
    </row>
    <row r="52" spans="1:13" x14ac:dyDescent="0.25">
      <c r="A52" s="15" t="s">
        <v>6687</v>
      </c>
      <c r="B52" s="189" t="s">
        <v>6721</v>
      </c>
      <c r="C52" s="7"/>
      <c r="D52" s="7"/>
      <c r="E52" s="631">
        <f>'Stmt of Revs Exps'!D50</f>
        <v>0</v>
      </c>
      <c r="F52" s="530"/>
      <c r="G52" s="531"/>
      <c r="H52" s="711" t="e">
        <f>E52/G52</f>
        <v>#DIV/0!</v>
      </c>
      <c r="I52" s="711" t="e">
        <f>F52/G52</f>
        <v>#DIV/0!</v>
      </c>
      <c r="J52" s="658">
        <f>'Cap &amp; Ops Stats'!I11</f>
        <v>0</v>
      </c>
      <c r="K52" s="712" t="e">
        <f>E52/J52</f>
        <v>#DIV/0!</v>
      </c>
      <c r="L52" s="712" t="e">
        <f>F52/J52</f>
        <v>#DIV/0!</v>
      </c>
    </row>
    <row r="53" spans="1:13" x14ac:dyDescent="0.25">
      <c r="A53" s="15" t="s">
        <v>6688</v>
      </c>
      <c r="B53" s="189" t="s">
        <v>6724</v>
      </c>
      <c r="C53" s="7"/>
      <c r="D53" s="7"/>
      <c r="E53" s="631">
        <f>'Stmt of Revs Exps'!D51</f>
        <v>0</v>
      </c>
      <c r="F53" s="530"/>
      <c r="G53" s="531"/>
      <c r="H53" s="711" t="e">
        <f>E53/G53</f>
        <v>#DIV/0!</v>
      </c>
      <c r="I53" s="711" t="e">
        <f>F53/G53</f>
        <v>#DIV/0!</v>
      </c>
      <c r="J53" s="658">
        <f>'Cap &amp; Ops Stats'!I12</f>
        <v>0</v>
      </c>
      <c r="K53" s="712" t="e">
        <f>E53/J53</f>
        <v>#DIV/0!</v>
      </c>
      <c r="L53" s="712" t="e">
        <f>F53/J53</f>
        <v>#DIV/0!</v>
      </c>
    </row>
    <row r="54" spans="1:13" x14ac:dyDescent="0.25">
      <c r="A54" s="15" t="s">
        <v>6689</v>
      </c>
      <c r="B54" s="35" t="s">
        <v>612</v>
      </c>
      <c r="C54" s="35"/>
      <c r="D54" s="35"/>
      <c r="E54" s="713">
        <f>SUM(E50:E53)</f>
        <v>0</v>
      </c>
      <c r="F54" s="713">
        <f>SUM(F50:F53)</f>
        <v>0</v>
      </c>
      <c r="G54" s="714">
        <f>SUM(G50:G53)</f>
        <v>0</v>
      </c>
      <c r="H54" s="711" t="e">
        <f>E54/G54</f>
        <v>#DIV/0!</v>
      </c>
      <c r="I54" s="711" t="e">
        <f>F54/G54</f>
        <v>#DIV/0!</v>
      </c>
      <c r="J54" s="658">
        <f>'Cap &amp; Ops Stats'!I12</f>
        <v>0</v>
      </c>
      <c r="K54" s="712" t="e">
        <f>E54/J54</f>
        <v>#DIV/0!</v>
      </c>
      <c r="L54" s="712" t="e">
        <f>F54/J54</f>
        <v>#DIV/0!</v>
      </c>
    </row>
    <row r="55" spans="1:13" x14ac:dyDescent="0.25">
      <c r="A55" s="15"/>
      <c r="B55" s="4" t="s">
        <v>559</v>
      </c>
      <c r="C55" s="4"/>
      <c r="D55" s="4"/>
      <c r="E55" s="715" t="s">
        <v>638</v>
      </c>
      <c r="F55" s="11" t="s">
        <v>639</v>
      </c>
      <c r="G55" s="6"/>
      <c r="H55" s="5"/>
      <c r="I55" s="5"/>
    </row>
    <row r="56" spans="1:13" x14ac:dyDescent="0.25">
      <c r="A56" s="15" t="s">
        <v>6690</v>
      </c>
      <c r="B56" s="189" t="s">
        <v>6725</v>
      </c>
      <c r="C56" s="7"/>
      <c r="D56" s="7"/>
      <c r="E56" s="659">
        <f>'Stmt of Revs Exps'!D55</f>
        <v>0</v>
      </c>
      <c r="F56" s="518"/>
      <c r="G56" s="716" t="s">
        <v>425</v>
      </c>
      <c r="H56" s="5"/>
      <c r="I56" s="5"/>
    </row>
    <row r="57" spans="1:13" x14ac:dyDescent="0.25">
      <c r="A57" s="15" t="s">
        <v>2288</v>
      </c>
      <c r="B57" s="189" t="s">
        <v>6726</v>
      </c>
      <c r="C57" s="7"/>
      <c r="D57" s="7"/>
      <c r="E57" s="660">
        <f>'Stmt of Revs Exps'!D56</f>
        <v>0</v>
      </c>
      <c r="F57" s="518"/>
      <c r="G57" s="716" t="s">
        <v>892</v>
      </c>
      <c r="H57" s="5"/>
      <c r="I57" s="5"/>
    </row>
    <row r="58" spans="1:13" x14ac:dyDescent="0.25">
      <c r="A58" s="15" t="s">
        <v>2289</v>
      </c>
      <c r="B58" s="35" t="s">
        <v>611</v>
      </c>
      <c r="C58" s="35"/>
      <c r="D58" s="35"/>
      <c r="E58" s="713">
        <f>E57+E56</f>
        <v>0</v>
      </c>
      <c r="F58" s="713">
        <f>F57+F56</f>
        <v>0</v>
      </c>
      <c r="G58" s="6"/>
      <c r="H58" s="5"/>
      <c r="I58" s="5"/>
    </row>
    <row r="59" spans="1:13" x14ac:dyDescent="0.25">
      <c r="A59" s="15"/>
      <c r="B59" s="4" t="s">
        <v>983</v>
      </c>
      <c r="C59" s="4"/>
      <c r="D59" s="4"/>
      <c r="E59" s="715" t="s">
        <v>638</v>
      </c>
      <c r="F59" s="11" t="s">
        <v>639</v>
      </c>
      <c r="G59" s="6"/>
      <c r="H59" s="5"/>
      <c r="I59" s="5"/>
    </row>
    <row r="60" spans="1:13" x14ac:dyDescent="0.25">
      <c r="A60" s="15" t="s">
        <v>2290</v>
      </c>
      <c r="B60" s="189" t="s">
        <v>6727</v>
      </c>
      <c r="C60" s="7"/>
      <c r="D60" s="7"/>
      <c r="E60" s="532"/>
      <c r="F60" s="532"/>
      <c r="G60" s="716" t="s">
        <v>425</v>
      </c>
      <c r="H60" s="5"/>
      <c r="I60" s="5"/>
    </row>
    <row r="61" spans="1:13" ht="13.5" customHeight="1" x14ac:dyDescent="0.25">
      <c r="A61" s="15" t="s">
        <v>2291</v>
      </c>
      <c r="B61" s="7" t="s">
        <v>846</v>
      </c>
      <c r="C61" s="7"/>
      <c r="D61" s="7"/>
      <c r="E61" s="519"/>
      <c r="F61" s="532"/>
      <c r="G61" s="6"/>
      <c r="H61" s="6"/>
      <c r="I61" s="6"/>
    </row>
    <row r="62" spans="1:13" x14ac:dyDescent="0.25">
      <c r="A62" s="15" t="s">
        <v>2292</v>
      </c>
      <c r="B62" s="189" t="s">
        <v>880</v>
      </c>
      <c r="C62" s="1023" t="s">
        <v>460</v>
      </c>
      <c r="D62" s="1025"/>
      <c r="E62" s="519"/>
      <c r="F62" s="532"/>
      <c r="G62" s="6"/>
      <c r="H62" s="6"/>
      <c r="I62" s="6"/>
    </row>
    <row r="63" spans="1:13" x14ac:dyDescent="0.25">
      <c r="A63" s="15" t="s">
        <v>2293</v>
      </c>
      <c r="B63" s="32" t="s">
        <v>982</v>
      </c>
      <c r="C63" s="32"/>
      <c r="D63" s="32"/>
      <c r="E63" s="713">
        <f>SUM(E60:E62)</f>
        <v>0</v>
      </c>
      <c r="F63" s="713">
        <f>SUM(F60:F62)</f>
        <v>0</v>
      </c>
      <c r="G63" s="6"/>
      <c r="H63" s="6"/>
      <c r="I63" s="6"/>
    </row>
    <row r="64" spans="1:13" x14ac:dyDescent="0.25">
      <c r="A64" s="15"/>
      <c r="B64" s="32"/>
      <c r="C64" s="32"/>
      <c r="D64" s="32"/>
      <c r="E64" s="717"/>
      <c r="F64" s="717"/>
      <c r="G64" s="6"/>
      <c r="H64" s="6"/>
      <c r="I64" s="6"/>
    </row>
    <row r="65" spans="1:9" x14ac:dyDescent="0.25">
      <c r="A65" s="15" t="s">
        <v>2294</v>
      </c>
      <c r="B65" s="4" t="s">
        <v>2436</v>
      </c>
      <c r="C65" s="4"/>
      <c r="D65" s="4"/>
      <c r="E65" s="713">
        <f>E54+E58+E63</f>
        <v>0</v>
      </c>
      <c r="F65" s="713">
        <f>F54+F58+F63</f>
        <v>0</v>
      </c>
      <c r="G65" s="6"/>
      <c r="H65" s="5"/>
      <c r="I65" s="5"/>
    </row>
  </sheetData>
  <sheetProtection algorithmName="SHA-512" hashValue="gftLpFohgMWK3Mex/FITfx6RvA9b1cgMCkIooooZ+4ZTX5TRneSWMn839u3EtSSbIgc1FkZYmwaRUAiGj7XHWw==" saltValue="KTFasw/8fAkqfJZFGbfX2A==" spinCount="100000" sheet="1" selectLockedCells="1"/>
  <mergeCells count="7">
    <mergeCell ref="C2:D2"/>
    <mergeCell ref="H7:I7"/>
    <mergeCell ref="C62:D62"/>
    <mergeCell ref="K4:L4"/>
    <mergeCell ref="K5:L5"/>
    <mergeCell ref="F3:G3"/>
    <mergeCell ref="F4:G4"/>
  </mergeCells>
  <phoneticPr fontId="10" type="noConversion"/>
  <dataValidations count="6">
    <dataValidation type="whole" operator="greaterThanOrEqual" allowBlank="1" showInputMessage="1" showErrorMessage="1" prompt="Whole numbers only" sqref="E45 F8:F10 E40:E41 E43" xr:uid="{00000000-0002-0000-0700-000000000000}">
      <formula1>0</formula1>
    </dataValidation>
    <dataValidation type="decimal" operator="greaterThanOrEqual" allowBlank="1" showInputMessage="1" showErrorMessage="1" prompt="Numbers only" sqref="E19:E24 F50:G53" xr:uid="{00000000-0002-0000-0700-000001000000}">
      <formula1>0</formula1>
    </dataValidation>
    <dataValidation type="decimal" operator="greaterThanOrEqual" allowBlank="1" showInputMessage="1" showErrorMessage="1" prompt="Number only" sqref="F56:F57 E60:F62" xr:uid="{00000000-0002-0000-0700-000002000000}">
      <formula1>0</formula1>
    </dataValidation>
    <dataValidation operator="greaterThanOrEqual" allowBlank="1" showInputMessage="1" showErrorMessage="1" prompt="Text only" sqref="E8:E10" xr:uid="{00000000-0002-0000-0700-000003000000}"/>
    <dataValidation allowBlank="1" showInputMessage="1" showErrorMessage="1" prompt="Numbers only" sqref="E33" xr:uid="{00000000-0002-0000-0700-000004000000}"/>
    <dataValidation operator="greaterThanOrEqual" allowBlank="1" showInputMessage="1" showErrorMessage="1" prompt="Whole numbers only" sqref="E38" xr:uid="{00000000-0002-0000-0700-000005000000}"/>
  </dataValidations>
  <hyperlinks>
    <hyperlink ref="F4" r:id="rId1" display="asng@airportscouncil.org" xr:uid="{00000000-0004-0000-0700-000000000000}"/>
  </hyperlinks>
  <pageMargins left="0.31" right="0.35" top="0.48" bottom="0.5" header="0.5" footer="0.5"/>
  <pageSetup paperSize="5" scale="76" fitToHeight="2" orientation="landscape" r:id="rId2"/>
  <headerFooter alignWithMargins="0"/>
  <rowBreaks count="1" manualBreakCount="1">
    <brk id="46" max="11" man="1"/>
  </rowBreaks>
  <ignoredErrors>
    <ignoredError sqref="J52"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0CD0-0075-449C-BEF8-65C8AB2F7817}">
  <sheetPr codeName="Sheet10">
    <tabColor rgb="FF00B050"/>
  </sheetPr>
  <dimension ref="B1:AB394"/>
  <sheetViews>
    <sheetView zoomScale="90" zoomScaleNormal="90" workbookViewId="0">
      <selection activeCell="P28" sqref="P28:Q28"/>
    </sheetView>
  </sheetViews>
  <sheetFormatPr defaultColWidth="8.88671875" defaultRowHeight="13.8" x14ac:dyDescent="0.25"/>
  <cols>
    <col min="1" max="1" width="2" style="945" customWidth="1"/>
    <col min="2" max="2" width="24.33203125" style="903" customWidth="1"/>
    <col min="3" max="14" width="13.88671875" style="903" customWidth="1"/>
    <col min="15" max="15" width="16" style="903" customWidth="1"/>
    <col min="16" max="19" width="13.88671875" style="903" customWidth="1"/>
    <col min="20" max="20" width="8.88671875" style="945"/>
    <col min="21" max="21" width="23.6640625" style="884" customWidth="1"/>
    <col min="22" max="22" width="34.5546875" style="884" customWidth="1"/>
    <col min="23" max="23" width="23.6640625" style="884" customWidth="1"/>
    <col min="24" max="24" width="14" style="885" customWidth="1"/>
    <col min="25" max="28" width="8.88671875" style="885"/>
    <col min="29" max="16384" width="8.88671875" style="945"/>
  </cols>
  <sheetData>
    <row r="1" spans="2:28" s="877" customFormat="1" ht="9.75" customHeight="1" thickBot="1" x14ac:dyDescent="0.3">
      <c r="B1" s="876"/>
      <c r="C1" s="876"/>
      <c r="D1" s="876"/>
      <c r="E1" s="876"/>
      <c r="F1" s="876"/>
      <c r="G1" s="876"/>
      <c r="H1" s="876"/>
      <c r="I1" s="876"/>
      <c r="J1" s="876"/>
      <c r="K1" s="876"/>
      <c r="L1" s="876"/>
      <c r="M1" s="876"/>
      <c r="N1" s="876"/>
      <c r="O1" s="876"/>
      <c r="P1" s="876"/>
      <c r="Q1" s="876"/>
      <c r="R1" s="876"/>
      <c r="S1" s="876"/>
      <c r="U1" s="878"/>
      <c r="V1" s="878"/>
      <c r="W1" s="878"/>
      <c r="X1" s="879"/>
      <c r="Y1" s="879"/>
      <c r="Z1" s="879"/>
      <c r="AA1" s="879"/>
      <c r="AB1" s="879"/>
    </row>
    <row r="2" spans="2:28" s="883" customFormat="1" ht="14.25" customHeight="1" thickTop="1" x14ac:dyDescent="0.25">
      <c r="B2" s="880"/>
      <c r="C2" s="881"/>
      <c r="D2" s="881"/>
      <c r="E2" s="881"/>
      <c r="F2" s="881"/>
      <c r="G2" s="881"/>
      <c r="H2" s="881"/>
      <c r="I2" s="881"/>
      <c r="J2" s="881"/>
      <c r="K2" s="881"/>
      <c r="L2" s="881"/>
      <c r="M2" s="881"/>
      <c r="N2" s="881"/>
      <c r="O2" s="881"/>
      <c r="P2" s="881"/>
      <c r="Q2" s="881"/>
      <c r="R2" s="881"/>
      <c r="S2" s="882"/>
      <c r="U2" s="884"/>
      <c r="V2" s="884"/>
      <c r="W2" s="884"/>
      <c r="X2" s="885"/>
      <c r="Y2" s="885"/>
      <c r="Z2" s="885"/>
      <c r="AA2" s="885"/>
      <c r="AB2" s="885"/>
    </row>
    <row r="3" spans="2:28" s="883" customFormat="1" ht="13.5" customHeight="1" x14ac:dyDescent="0.25">
      <c r="B3" s="886"/>
      <c r="C3" s="887"/>
      <c r="D3" s="887"/>
      <c r="E3" s="887"/>
      <c r="F3" s="887"/>
      <c r="G3" s="887"/>
      <c r="H3" s="887"/>
      <c r="I3" s="887"/>
      <c r="J3" s="887"/>
      <c r="K3" s="887"/>
      <c r="L3" s="887"/>
      <c r="M3" s="887"/>
      <c r="N3" s="887"/>
      <c r="O3" s="887"/>
      <c r="P3" s="887"/>
      <c r="Q3" s="887"/>
      <c r="R3" s="887"/>
      <c r="S3" s="888"/>
      <c r="U3" s="889"/>
      <c r="V3" s="889"/>
      <c r="W3" s="889"/>
      <c r="X3" s="889"/>
      <c r="Y3" s="885"/>
      <c r="Z3" s="885"/>
      <c r="AA3" s="885"/>
      <c r="AB3" s="885"/>
    </row>
    <row r="4" spans="2:28" s="883" customFormat="1" ht="14.25" customHeight="1" x14ac:dyDescent="0.25">
      <c r="B4" s="886"/>
      <c r="C4" s="887"/>
      <c r="D4" s="887"/>
      <c r="E4" s="887"/>
      <c r="F4" s="887"/>
      <c r="G4" s="887"/>
      <c r="H4" s="887"/>
      <c r="I4" s="887"/>
      <c r="J4" s="887"/>
      <c r="K4" s="887"/>
      <c r="L4" s="887"/>
      <c r="M4" s="887"/>
      <c r="N4" s="887"/>
      <c r="O4" s="887"/>
      <c r="P4" s="887"/>
      <c r="Q4" s="887"/>
      <c r="R4" s="887"/>
      <c r="S4" s="888"/>
      <c r="U4" s="889"/>
      <c r="V4" s="889"/>
      <c r="W4" s="889"/>
      <c r="X4" s="889"/>
      <c r="Y4" s="885"/>
      <c r="Z4" s="885"/>
      <c r="AA4" s="885"/>
      <c r="AB4" s="885"/>
    </row>
    <row r="5" spans="2:28" s="883" customFormat="1" ht="13.5" customHeight="1" x14ac:dyDescent="0.25">
      <c r="B5" s="886"/>
      <c r="C5" s="887"/>
      <c r="D5" s="887"/>
      <c r="E5" s="1079" t="str">
        <f>"ACI Airport Economics Survey "&amp;MID(Instructions!B1,1,6)</f>
        <v>ACI Airport Economics Survey FY2024</v>
      </c>
      <c r="F5" s="1079"/>
      <c r="G5" s="1079"/>
      <c r="H5" s="1079"/>
      <c r="I5" s="1079"/>
      <c r="J5" s="1079"/>
      <c r="K5" s="1079"/>
      <c r="L5" s="1079"/>
      <c r="M5" s="1079"/>
      <c r="N5" s="1079"/>
      <c r="O5" s="1079"/>
      <c r="P5" s="1079"/>
      <c r="Q5" s="887"/>
      <c r="R5" s="887"/>
      <c r="S5" s="888"/>
      <c r="U5" s="884"/>
      <c r="V5" s="884"/>
      <c r="W5" s="884"/>
      <c r="X5" s="885"/>
      <c r="Y5" s="885"/>
      <c r="Z5" s="885"/>
      <c r="AA5" s="885"/>
      <c r="AB5" s="885"/>
    </row>
    <row r="6" spans="2:28" s="883" customFormat="1" ht="21.75" customHeight="1" x14ac:dyDescent="0.25">
      <c r="B6" s="890"/>
      <c r="C6" s="891"/>
      <c r="D6" s="891"/>
      <c r="E6" s="1079"/>
      <c r="F6" s="1079"/>
      <c r="G6" s="1079"/>
      <c r="H6" s="1079"/>
      <c r="I6" s="1079"/>
      <c r="J6" s="1079"/>
      <c r="K6" s="1079"/>
      <c r="L6" s="1079"/>
      <c r="M6" s="1079"/>
      <c r="N6" s="1079"/>
      <c r="O6" s="1079"/>
      <c r="P6" s="1079"/>
      <c r="Q6" s="887"/>
      <c r="R6" s="891"/>
      <c r="S6" s="892"/>
      <c r="U6" s="884"/>
      <c r="V6" s="884"/>
      <c r="W6" s="884"/>
      <c r="X6" s="885"/>
      <c r="Y6" s="885"/>
      <c r="Z6" s="885"/>
      <c r="AA6" s="885"/>
      <c r="AB6" s="885"/>
    </row>
    <row r="7" spans="2:28" s="883" customFormat="1" x14ac:dyDescent="0.25">
      <c r="B7" s="890"/>
      <c r="C7" s="891"/>
      <c r="D7" s="891"/>
      <c r="E7" s="891"/>
      <c r="F7" s="891"/>
      <c r="G7" s="891"/>
      <c r="H7" s="891"/>
      <c r="I7" s="891"/>
      <c r="J7" s="891"/>
      <c r="K7" s="891"/>
      <c r="L7" s="891"/>
      <c r="M7" s="891"/>
      <c r="N7" s="891"/>
      <c r="O7" s="893"/>
      <c r="P7" s="1218" t="s">
        <v>6730</v>
      </c>
      <c r="Q7" s="1218"/>
      <c r="R7" s="891"/>
      <c r="S7" s="892"/>
      <c r="U7" s="884"/>
      <c r="V7" s="884"/>
      <c r="W7" s="884"/>
      <c r="X7" s="885"/>
      <c r="Y7" s="885"/>
      <c r="Z7" s="885"/>
      <c r="AA7" s="885"/>
      <c r="AB7" s="885"/>
    </row>
    <row r="8" spans="2:28" s="883" customFormat="1" x14ac:dyDescent="0.25">
      <c r="B8" s="890"/>
      <c r="C8" s="891"/>
      <c r="D8" s="891"/>
      <c r="E8" s="891"/>
      <c r="F8" s="891"/>
      <c r="G8" s="891"/>
      <c r="H8" s="891"/>
      <c r="I8" s="891"/>
      <c r="J8" s="891"/>
      <c r="K8" s="891"/>
      <c r="L8" s="891"/>
      <c r="M8" s="891"/>
      <c r="N8" s="891"/>
      <c r="O8" s="893"/>
      <c r="P8" s="1219" t="s">
        <v>7617</v>
      </c>
      <c r="Q8" s="1219"/>
      <c r="R8" s="891"/>
      <c r="S8" s="892"/>
      <c r="U8" s="884"/>
      <c r="V8" s="884"/>
      <c r="W8" s="884"/>
      <c r="X8" s="885"/>
      <c r="Y8" s="885"/>
      <c r="Z8" s="885"/>
      <c r="AA8" s="885"/>
      <c r="AB8" s="885"/>
    </row>
    <row r="9" spans="2:28" s="883" customFormat="1" x14ac:dyDescent="0.25">
      <c r="B9" s="890"/>
      <c r="C9" s="894"/>
      <c r="D9" s="894"/>
      <c r="E9" s="894"/>
      <c r="F9" s="891"/>
      <c r="G9" s="795"/>
      <c r="H9" s="891"/>
      <c r="I9" s="891"/>
      <c r="J9" s="891"/>
      <c r="K9" s="891"/>
      <c r="L9" s="891"/>
      <c r="M9" s="891"/>
      <c r="N9" s="891"/>
      <c r="O9" s="891"/>
      <c r="P9" s="1220" t="s">
        <v>7618</v>
      </c>
      <c r="Q9" s="1220"/>
      <c r="R9" s="891"/>
      <c r="S9" s="892"/>
      <c r="U9" s="884"/>
      <c r="V9" s="884"/>
      <c r="W9" s="884"/>
      <c r="X9" s="885"/>
      <c r="Y9" s="885"/>
      <c r="Z9" s="885"/>
      <c r="AA9" s="885"/>
      <c r="AB9" s="885"/>
    </row>
    <row r="10" spans="2:28" s="883" customFormat="1" x14ac:dyDescent="0.25">
      <c r="B10" s="890"/>
      <c r="C10" s="891"/>
      <c r="D10" s="891"/>
      <c r="E10" s="894" t="s">
        <v>1129</v>
      </c>
      <c r="F10" s="891"/>
      <c r="G10" s="795"/>
      <c r="H10" s="891"/>
      <c r="I10" s="891"/>
      <c r="J10" s="891"/>
      <c r="K10" s="891"/>
      <c r="L10" s="891"/>
      <c r="M10" s="891"/>
      <c r="N10" s="891"/>
      <c r="O10" s="891"/>
      <c r="P10" s="1221" t="s">
        <v>7619</v>
      </c>
      <c r="Q10" s="1221"/>
      <c r="R10" s="891"/>
      <c r="S10" s="892"/>
      <c r="U10" s="884"/>
      <c r="V10" s="884"/>
      <c r="W10" s="884"/>
      <c r="X10" s="885"/>
      <c r="Y10" s="885"/>
      <c r="Z10" s="885"/>
      <c r="AA10" s="885"/>
      <c r="AB10" s="885"/>
    </row>
    <row r="11" spans="2:28" s="883" customFormat="1" x14ac:dyDescent="0.25">
      <c r="B11" s="890"/>
      <c r="C11" s="895"/>
      <c r="D11" s="895"/>
      <c r="E11" s="891" t="s">
        <v>1128</v>
      </c>
      <c r="F11" s="891"/>
      <c r="G11" s="896"/>
      <c r="H11" s="795"/>
      <c r="I11" s="891"/>
      <c r="J11" s="891"/>
      <c r="K11" s="891"/>
      <c r="L11" s="891"/>
      <c r="M11" s="891"/>
      <c r="N11" s="891"/>
      <c r="O11" s="891"/>
      <c r="P11" s="891"/>
      <c r="Q11" s="891"/>
      <c r="R11" s="891"/>
      <c r="S11" s="892"/>
      <c r="U11" s="884"/>
      <c r="V11" s="884"/>
      <c r="W11" s="884"/>
      <c r="X11" s="885"/>
      <c r="Y11" s="885"/>
      <c r="Z11" s="885"/>
      <c r="AA11" s="885"/>
      <c r="AB11" s="885"/>
    </row>
    <row r="12" spans="2:28" s="883" customFormat="1" x14ac:dyDescent="0.25">
      <c r="B12" s="890"/>
      <c r="C12" s="895"/>
      <c r="D12" s="895"/>
      <c r="E12" s="895" t="s">
        <v>1138</v>
      </c>
      <c r="F12" s="896" t="s">
        <v>1139</v>
      </c>
      <c r="G12" s="896"/>
      <c r="H12" s="795"/>
      <c r="I12" s="891"/>
      <c r="J12" s="891"/>
      <c r="K12" s="891"/>
      <c r="L12" s="891"/>
      <c r="M12" s="891"/>
      <c r="N12" s="891"/>
      <c r="O12" s="891"/>
      <c r="P12" s="891"/>
      <c r="Q12" s="891"/>
      <c r="R12" s="891"/>
      <c r="S12" s="892"/>
      <c r="U12" s="884"/>
      <c r="V12" s="884"/>
      <c r="W12" s="884"/>
      <c r="X12" s="885"/>
      <c r="Y12" s="885"/>
      <c r="Z12" s="885"/>
      <c r="AA12" s="885"/>
      <c r="AB12" s="885"/>
    </row>
    <row r="13" spans="2:28" s="883" customFormat="1" x14ac:dyDescent="0.25">
      <c r="B13" s="890"/>
      <c r="C13" s="895"/>
      <c r="D13" s="895"/>
      <c r="E13" s="895" t="s">
        <v>1138</v>
      </c>
      <c r="F13" s="896" t="s">
        <v>1140</v>
      </c>
      <c r="G13" s="896"/>
      <c r="H13" s="795"/>
      <c r="I13" s="891"/>
      <c r="J13" s="891"/>
      <c r="K13" s="891"/>
      <c r="L13" s="891"/>
      <c r="M13" s="891"/>
      <c r="N13" s="891"/>
      <c r="O13" s="891"/>
      <c r="P13" s="891"/>
      <c r="Q13" s="891"/>
      <c r="R13" s="891"/>
      <c r="S13" s="892"/>
      <c r="U13" s="884"/>
      <c r="V13" s="884"/>
      <c r="W13" s="884"/>
      <c r="X13" s="885"/>
      <c r="Y13" s="885"/>
      <c r="Z13" s="885"/>
      <c r="AA13" s="885"/>
      <c r="AB13" s="885"/>
    </row>
    <row r="14" spans="2:28" s="883" customFormat="1" x14ac:dyDescent="0.25">
      <c r="B14" s="890"/>
      <c r="C14" s="895"/>
      <c r="D14" s="895"/>
      <c r="E14" s="895" t="s">
        <v>1138</v>
      </c>
      <c r="F14" s="896" t="s">
        <v>1141</v>
      </c>
      <c r="G14" s="896"/>
      <c r="H14" s="795"/>
      <c r="I14" s="891"/>
      <c r="J14" s="891"/>
      <c r="K14" s="891"/>
      <c r="L14" s="891"/>
      <c r="M14" s="891"/>
      <c r="N14" s="891"/>
      <c r="O14" s="891"/>
      <c r="P14" s="891"/>
      <c r="Q14" s="891"/>
      <c r="R14" s="891"/>
      <c r="S14" s="892"/>
      <c r="U14" s="884"/>
      <c r="V14" s="884"/>
      <c r="W14" s="884"/>
      <c r="X14" s="885"/>
      <c r="Y14" s="885"/>
      <c r="Z14" s="885"/>
      <c r="AA14" s="885"/>
      <c r="AB14" s="885"/>
    </row>
    <row r="15" spans="2:28" s="883" customFormat="1" x14ac:dyDescent="0.25">
      <c r="B15" s="890"/>
      <c r="C15" s="891"/>
      <c r="D15" s="891"/>
      <c r="E15" s="895" t="s">
        <v>1138</v>
      </c>
      <c r="F15" s="896" t="s">
        <v>6845</v>
      </c>
      <c r="G15" s="795"/>
      <c r="H15" s="891"/>
      <c r="I15" s="891"/>
      <c r="J15" s="891"/>
      <c r="K15" s="891"/>
      <c r="L15" s="891"/>
      <c r="M15" s="891"/>
      <c r="N15" s="891"/>
      <c r="O15" s="891"/>
      <c r="P15" s="891"/>
      <c r="Q15" s="891"/>
      <c r="R15" s="891"/>
      <c r="S15" s="892"/>
      <c r="U15" s="884"/>
      <c r="V15" s="884"/>
      <c r="W15" s="884"/>
      <c r="X15" s="885"/>
      <c r="Y15" s="885"/>
      <c r="Z15" s="885"/>
      <c r="AA15" s="885"/>
      <c r="AB15" s="885"/>
    </row>
    <row r="16" spans="2:28" s="883" customFormat="1" x14ac:dyDescent="0.25">
      <c r="B16" s="890"/>
      <c r="C16" s="891"/>
      <c r="D16" s="891"/>
      <c r="E16" s="891" t="s">
        <v>7489</v>
      </c>
      <c r="F16" s="891"/>
      <c r="G16" s="795"/>
      <c r="H16" s="891"/>
      <c r="I16" s="891"/>
      <c r="J16" s="891"/>
      <c r="K16" s="891"/>
      <c r="L16" s="891"/>
      <c r="M16" s="891"/>
      <c r="N16" s="891"/>
      <c r="O16" s="891"/>
      <c r="P16" s="891"/>
      <c r="Q16" s="891"/>
      <c r="R16" s="891"/>
      <c r="S16" s="892"/>
      <c r="U16" s="884"/>
      <c r="V16" s="884"/>
      <c r="W16" s="884"/>
      <c r="X16" s="885"/>
      <c r="Y16" s="885"/>
      <c r="Z16" s="885"/>
      <c r="AA16" s="885"/>
      <c r="AB16" s="885"/>
    </row>
    <row r="17" spans="2:28" s="883" customFormat="1" x14ac:dyDescent="0.25">
      <c r="B17" s="890"/>
      <c r="C17" s="891"/>
      <c r="D17" s="891"/>
      <c r="E17" s="891" t="s">
        <v>1142</v>
      </c>
      <c r="F17" s="891"/>
      <c r="G17" s="795"/>
      <c r="H17" s="891"/>
      <c r="I17" s="891"/>
      <c r="J17" s="891"/>
      <c r="K17" s="891"/>
      <c r="L17" s="891"/>
      <c r="M17" s="891"/>
      <c r="N17" s="891"/>
      <c r="O17" s="891"/>
      <c r="P17" s="891"/>
      <c r="Q17" s="891"/>
      <c r="R17" s="891"/>
      <c r="S17" s="892"/>
      <c r="U17" s="884"/>
      <c r="V17" s="884"/>
      <c r="W17" s="884"/>
      <c r="X17" s="885"/>
      <c r="Y17" s="885"/>
      <c r="Z17" s="885"/>
      <c r="AA17" s="885"/>
      <c r="AB17" s="885"/>
    </row>
    <row r="18" spans="2:28" s="883" customFormat="1" x14ac:dyDescent="0.25">
      <c r="B18" s="890"/>
      <c r="C18" s="891"/>
      <c r="D18" s="891"/>
      <c r="E18" s="891" t="s">
        <v>7265</v>
      </c>
      <c r="F18" s="891"/>
      <c r="G18" s="795"/>
      <c r="H18" s="891"/>
      <c r="I18" s="891"/>
      <c r="J18" s="891"/>
      <c r="K18" s="891"/>
      <c r="L18" s="891"/>
      <c r="M18" s="891"/>
      <c r="N18" s="891"/>
      <c r="O18" s="891"/>
      <c r="P18" s="891"/>
      <c r="Q18" s="891"/>
      <c r="R18" s="891"/>
      <c r="S18" s="892"/>
      <c r="U18" s="884"/>
      <c r="V18" s="884"/>
      <c r="W18" s="884"/>
      <c r="X18" s="885"/>
      <c r="Y18" s="885"/>
      <c r="Z18" s="885"/>
      <c r="AA18" s="885"/>
      <c r="AB18" s="885"/>
    </row>
    <row r="19" spans="2:28" s="883" customFormat="1" x14ac:dyDescent="0.25">
      <c r="B19" s="890"/>
      <c r="C19" s="891"/>
      <c r="D19" s="891"/>
      <c r="E19" s="891"/>
      <c r="F19" s="891"/>
      <c r="G19" s="795"/>
      <c r="H19" s="891"/>
      <c r="I19" s="891"/>
      <c r="J19" s="891"/>
      <c r="K19" s="891"/>
      <c r="L19" s="891"/>
      <c r="M19" s="891"/>
      <c r="N19" s="891"/>
      <c r="O19" s="891"/>
      <c r="P19" s="891"/>
      <c r="Q19" s="891"/>
      <c r="R19" s="891"/>
      <c r="S19" s="892"/>
      <c r="U19" s="884"/>
      <c r="V19" s="884"/>
      <c r="W19" s="884"/>
      <c r="X19" s="885"/>
      <c r="Y19" s="885"/>
      <c r="Z19" s="885"/>
      <c r="AA19" s="885"/>
      <c r="AB19" s="885"/>
    </row>
    <row r="20" spans="2:28" s="883" customFormat="1" ht="15.75" customHeight="1" x14ac:dyDescent="0.25">
      <c r="B20" s="890"/>
      <c r="C20" s="891"/>
      <c r="D20" s="897"/>
      <c r="E20" s="898" t="s">
        <v>7266</v>
      </c>
      <c r="F20" s="898"/>
      <c r="G20" s="898"/>
      <c r="H20" s="898"/>
      <c r="I20" s="898"/>
      <c r="J20" s="898"/>
      <c r="K20" s="898"/>
      <c r="L20" s="898"/>
      <c r="M20" s="891"/>
      <c r="N20" s="891"/>
      <c r="O20" s="897"/>
      <c r="P20" s="897"/>
      <c r="Q20" s="897"/>
      <c r="R20" s="891"/>
      <c r="S20" s="892"/>
      <c r="U20" s="884"/>
      <c r="V20" s="884"/>
      <c r="W20" s="884"/>
      <c r="X20" s="885"/>
      <c r="Y20" s="885"/>
      <c r="Z20" s="885"/>
      <c r="AA20" s="885"/>
      <c r="AB20" s="885"/>
    </row>
    <row r="21" spans="2:28" s="883" customFormat="1" ht="14.4" thickBot="1" x14ac:dyDescent="0.3">
      <c r="B21" s="899"/>
      <c r="C21" s="900"/>
      <c r="D21" s="900"/>
      <c r="E21" s="900"/>
      <c r="F21" s="900"/>
      <c r="G21" s="900"/>
      <c r="H21" s="900"/>
      <c r="I21" s="900"/>
      <c r="J21" s="900"/>
      <c r="K21" s="900"/>
      <c r="L21" s="900"/>
      <c r="M21" s="900"/>
      <c r="N21" s="900"/>
      <c r="O21" s="900"/>
      <c r="P21" s="900"/>
      <c r="Q21" s="900"/>
      <c r="R21" s="900"/>
      <c r="S21" s="901"/>
      <c r="U21" s="884"/>
      <c r="V21" s="884"/>
      <c r="W21" s="884"/>
      <c r="X21" s="885"/>
      <c r="Y21" s="885"/>
      <c r="Z21" s="885"/>
      <c r="AA21" s="885"/>
      <c r="AB21" s="885"/>
    </row>
    <row r="22" spans="2:28" s="883" customFormat="1" ht="15" thickTop="1" thickBot="1" x14ac:dyDescent="0.3">
      <c r="B22" s="902"/>
      <c r="C22" s="903"/>
      <c r="D22" s="903"/>
      <c r="E22" s="903"/>
      <c r="F22" s="903"/>
      <c r="G22" s="903"/>
      <c r="H22" s="903"/>
      <c r="I22" s="903"/>
      <c r="J22" s="903"/>
      <c r="K22" s="903"/>
      <c r="L22" s="903"/>
      <c r="M22" s="903"/>
      <c r="N22" s="903"/>
      <c r="O22" s="903"/>
      <c r="P22" s="903"/>
      <c r="Q22" s="903"/>
      <c r="R22" s="903"/>
      <c r="S22" s="903"/>
      <c r="U22" s="884"/>
      <c r="V22" s="884"/>
      <c r="W22" s="884"/>
      <c r="X22" s="885"/>
      <c r="Y22" s="885"/>
      <c r="Z22" s="885"/>
      <c r="AA22" s="885"/>
      <c r="AB22" s="885"/>
    </row>
    <row r="23" spans="2:28" s="883" customFormat="1" x14ac:dyDescent="0.25">
      <c r="B23" s="904"/>
      <c r="C23" s="905"/>
      <c r="D23" s="905"/>
      <c r="E23" s="905"/>
      <c r="F23" s="905"/>
      <c r="G23" s="905"/>
      <c r="H23" s="905"/>
      <c r="I23" s="905"/>
      <c r="J23" s="905"/>
      <c r="K23" s="905"/>
      <c r="L23" s="905"/>
      <c r="M23" s="905"/>
      <c r="N23" s="905"/>
      <c r="O23" s="905"/>
      <c r="P23" s="905"/>
      <c r="Q23" s="905"/>
      <c r="R23" s="905"/>
      <c r="S23" s="906"/>
      <c r="U23" s="884"/>
      <c r="V23" s="884"/>
      <c r="W23" s="884"/>
      <c r="X23" s="885"/>
      <c r="Y23" s="885"/>
      <c r="Z23" s="885"/>
      <c r="AA23" s="885"/>
      <c r="AB23" s="885"/>
    </row>
    <row r="24" spans="2:28" s="883" customFormat="1" ht="17.399999999999999" x14ac:dyDescent="0.3">
      <c r="B24" s="907"/>
      <c r="C24" s="908" t="s">
        <v>7490</v>
      </c>
      <c r="D24" s="891"/>
      <c r="E24" s="891"/>
      <c r="F24" s="891"/>
      <c r="G24" s="891"/>
      <c r="H24" s="891"/>
      <c r="I24" s="891"/>
      <c r="J24" s="891"/>
      <c r="K24" s="891"/>
      <c r="L24" s="891"/>
      <c r="M24" s="891"/>
      <c r="N24" s="891"/>
      <c r="O24" s="891"/>
      <c r="P24" s="891"/>
      <c r="Q24" s="891"/>
      <c r="R24" s="891"/>
      <c r="S24" s="909"/>
      <c r="U24" s="884"/>
      <c r="V24" s="884"/>
      <c r="W24" s="884"/>
      <c r="X24" s="885"/>
      <c r="Y24" s="885"/>
      <c r="Z24" s="885"/>
      <c r="AA24" s="885"/>
      <c r="AB24" s="885"/>
    </row>
    <row r="25" spans="2:28" s="883" customFormat="1" x14ac:dyDescent="0.25">
      <c r="B25" s="907"/>
      <c r="C25" s="891"/>
      <c r="D25" s="795"/>
      <c r="E25" s="891"/>
      <c r="F25" s="891"/>
      <c r="G25" s="891"/>
      <c r="H25" s="891"/>
      <c r="I25" s="891"/>
      <c r="J25" s="887"/>
      <c r="K25" s="887"/>
      <c r="L25" s="795"/>
      <c r="M25" s="891"/>
      <c r="N25" s="910"/>
      <c r="O25" s="891"/>
      <c r="P25" s="891"/>
      <c r="Q25" s="891"/>
      <c r="R25" s="891"/>
      <c r="S25" s="909"/>
      <c r="U25" s="884"/>
      <c r="V25" s="884"/>
      <c r="W25" s="884"/>
      <c r="X25" s="885"/>
      <c r="Y25" s="885"/>
      <c r="Z25" s="885"/>
      <c r="AA25" s="885"/>
      <c r="AB25" s="885"/>
    </row>
    <row r="26" spans="2:28" s="883" customFormat="1" x14ac:dyDescent="0.25">
      <c r="B26" s="907"/>
      <c r="C26" s="887" t="s">
        <v>7491</v>
      </c>
      <c r="D26" s="891"/>
      <c r="E26" s="891"/>
      <c r="F26" s="1080">
        <f>'Stmt of Revs Exps'!D3</f>
        <v>0</v>
      </c>
      <c r="G26" s="1081"/>
      <c r="H26" s="1082"/>
      <c r="I26" s="891"/>
      <c r="J26" s="887"/>
      <c r="K26" s="887"/>
      <c r="L26" s="795"/>
      <c r="M26" s="891"/>
      <c r="N26" s="910"/>
      <c r="O26" s="891"/>
      <c r="P26" s="891"/>
      <c r="Q26" s="891"/>
      <c r="R26" s="891"/>
      <c r="S26" s="909"/>
      <c r="U26" s="884"/>
      <c r="V26" s="884"/>
      <c r="W26" s="884"/>
      <c r="X26" s="885"/>
      <c r="Y26" s="885"/>
      <c r="Z26" s="885"/>
      <c r="AA26" s="885"/>
      <c r="AB26" s="885"/>
    </row>
    <row r="27" spans="2:28" s="883" customFormat="1" x14ac:dyDescent="0.25">
      <c r="B27" s="907"/>
      <c r="C27" s="887"/>
      <c r="D27" s="891"/>
      <c r="E27" s="891"/>
      <c r="F27" s="911"/>
      <c r="G27" s="911"/>
      <c r="H27" s="911"/>
      <c r="I27" s="891"/>
      <c r="J27" s="887" t="s">
        <v>7492</v>
      </c>
      <c r="K27" s="887"/>
      <c r="L27" s="795"/>
      <c r="M27" s="891"/>
      <c r="N27" s="891"/>
      <c r="O27" s="891"/>
      <c r="P27" s="1072"/>
      <c r="Q27" s="1074"/>
      <c r="R27" s="891"/>
      <c r="S27" s="909"/>
      <c r="U27" s="884"/>
      <c r="V27" s="884"/>
      <c r="W27" s="884"/>
      <c r="X27" s="885"/>
      <c r="Y27" s="885"/>
      <c r="Z27" s="885"/>
      <c r="AA27" s="885"/>
      <c r="AB27" s="885"/>
    </row>
    <row r="28" spans="2:28" s="883" customFormat="1" x14ac:dyDescent="0.25">
      <c r="B28" s="907"/>
      <c r="C28" s="887" t="s">
        <v>2169</v>
      </c>
      <c r="D28" s="795"/>
      <c r="E28" s="891"/>
      <c r="F28" s="910" t="str">
        <f>MID(Instructions!B1,FIND("20",Instructions!B1),4)</f>
        <v>2024</v>
      </c>
      <c r="G28" s="897" t="str">
        <f>IF(ISTEXT(#REF!),#REF!, "")</f>
        <v/>
      </c>
      <c r="H28" s="910">
        <f>F28*1-1</f>
        <v>2023</v>
      </c>
      <c r="I28" s="891"/>
      <c r="J28" s="891" t="s">
        <v>7493</v>
      </c>
      <c r="K28" s="887"/>
      <c r="L28" s="795"/>
      <c r="M28" s="891"/>
      <c r="N28" s="891"/>
      <c r="O28" s="891"/>
      <c r="P28" s="1072"/>
      <c r="Q28" s="1074"/>
      <c r="R28" s="891"/>
      <c r="S28" s="909"/>
      <c r="U28" s="884"/>
      <c r="V28" s="884"/>
      <c r="W28" s="884"/>
      <c r="X28" s="885"/>
      <c r="Y28" s="885"/>
      <c r="Z28" s="885"/>
      <c r="AA28" s="885"/>
      <c r="AB28" s="885"/>
    </row>
    <row r="29" spans="2:28" s="883" customFormat="1" x14ac:dyDescent="0.25">
      <c r="B29" s="907"/>
      <c r="C29" s="891" t="s">
        <v>1143</v>
      </c>
      <c r="D29" s="891"/>
      <c r="E29" s="912"/>
      <c r="F29" s="1010">
        <f>IF(ISNUMBER('Cap &amp; Ops Stats'!I18),'Cap &amp; Ops Stats'!I18,"")</f>
        <v>0</v>
      </c>
      <c r="G29" s="897"/>
      <c r="H29" s="1009"/>
      <c r="I29" s="891"/>
      <c r="J29" s="896" t="s">
        <v>7494</v>
      </c>
      <c r="K29" s="891"/>
      <c r="L29" s="891"/>
      <c r="M29" s="912"/>
      <c r="N29" s="891"/>
      <c r="O29" s="891"/>
      <c r="P29" s="1072"/>
      <c r="Q29" s="1074"/>
      <c r="R29" s="891"/>
      <c r="S29" s="909"/>
      <c r="U29" s="884"/>
      <c r="V29" s="884"/>
      <c r="W29" s="884"/>
      <c r="X29" s="885"/>
      <c r="Y29" s="885"/>
      <c r="Z29" s="885"/>
      <c r="AA29" s="885"/>
      <c r="AB29" s="885"/>
    </row>
    <row r="30" spans="2:28" s="883" customFormat="1" x14ac:dyDescent="0.25">
      <c r="B30" s="907"/>
      <c r="C30" s="891" t="s">
        <v>7268</v>
      </c>
      <c r="D30" s="891"/>
      <c r="E30" s="912"/>
      <c r="F30" s="1010" t="str">
        <f>IF(ISNUMBER('Cap &amp; Ops Stats'!I16),'Cap &amp; Ops Stats'!I16,"")</f>
        <v/>
      </c>
      <c r="G30" s="897"/>
      <c r="H30" s="1009"/>
      <c r="I30" s="891"/>
      <c r="J30" s="896" t="s">
        <v>7495</v>
      </c>
      <c r="K30" s="891"/>
      <c r="L30" s="891"/>
      <c r="M30" s="891"/>
      <c r="N30" s="891"/>
      <c r="O30" s="891"/>
      <c r="P30" s="1072"/>
      <c r="Q30" s="1074"/>
      <c r="R30" s="891"/>
      <c r="S30" s="909"/>
      <c r="U30" s="884"/>
      <c r="V30" s="884"/>
      <c r="W30" s="884"/>
      <c r="X30" s="885"/>
      <c r="Y30" s="885"/>
      <c r="Z30" s="885"/>
      <c r="AA30" s="885"/>
      <c r="AB30" s="885"/>
    </row>
    <row r="31" spans="2:28" s="883" customFormat="1" x14ac:dyDescent="0.25">
      <c r="B31" s="907"/>
      <c r="C31" s="891" t="s">
        <v>1144</v>
      </c>
      <c r="D31" s="891"/>
      <c r="E31" s="912"/>
      <c r="F31" s="1010" t="str">
        <f>IF(ISNUMBER(Misc!E13),Misc!E13*0.907185,"")</f>
        <v/>
      </c>
      <c r="G31" s="897"/>
      <c r="H31" s="1009"/>
      <c r="I31" s="891"/>
      <c r="J31" s="891"/>
      <c r="K31" s="911"/>
      <c r="L31" s="911"/>
      <c r="M31" s="897"/>
      <c r="N31" s="891"/>
      <c r="O31" s="891"/>
      <c r="P31" s="891"/>
      <c r="Q31" s="891"/>
      <c r="R31" s="891"/>
      <c r="S31" s="909"/>
      <c r="U31" s="884"/>
      <c r="V31" s="884"/>
      <c r="W31" s="884"/>
      <c r="X31" s="885"/>
      <c r="Y31" s="885"/>
      <c r="Z31" s="885"/>
      <c r="AA31" s="885"/>
      <c r="AB31" s="885"/>
    </row>
    <row r="32" spans="2:28" s="883" customFormat="1" x14ac:dyDescent="0.25">
      <c r="B32" s="907"/>
      <c r="C32" s="891" t="s">
        <v>2171</v>
      </c>
      <c r="D32" s="891"/>
      <c r="E32" s="912"/>
      <c r="F32" s="1010">
        <f>IF(ISNUMBER('Cap &amp; Ops Stats'!I45),'Cap &amp; Ops Stats'!I45,"")</f>
        <v>0</v>
      </c>
      <c r="G32" s="897"/>
      <c r="H32" s="1009"/>
      <c r="I32" s="891"/>
      <c r="J32" s="891" t="s">
        <v>7496</v>
      </c>
      <c r="K32" s="911"/>
      <c r="L32" s="911"/>
      <c r="M32" s="897"/>
      <c r="N32" s="891"/>
      <c r="O32" s="913"/>
      <c r="P32" s="891"/>
      <c r="Q32" s="891"/>
      <c r="R32" s="891"/>
      <c r="S32" s="909"/>
      <c r="U32" s="884"/>
      <c r="V32" s="884"/>
      <c r="W32" s="884"/>
      <c r="X32" s="885"/>
      <c r="Y32" s="885"/>
      <c r="Z32" s="885"/>
      <c r="AA32" s="885"/>
      <c r="AB32" s="885"/>
    </row>
    <row r="33" spans="2:28" s="883" customFormat="1" x14ac:dyDescent="0.25">
      <c r="B33" s="907"/>
      <c r="C33" s="891" t="s">
        <v>1146</v>
      </c>
      <c r="D33" s="891"/>
      <c r="E33" s="891" t="e">
        <f>IF(AND(ISNUMBER(F29), ISNUMBER(F31), (F29+10*F31)&lt;&gt;F33), (F29+10*F31), "")</f>
        <v>#VALUE!</v>
      </c>
      <c r="F33" s="1013" t="str">
        <f>IF(AND(ISNUMBER(F29),ISNUMBER(F31)),F29+10*F31,"")</f>
        <v/>
      </c>
      <c r="G33" s="897"/>
      <c r="H33" s="1013" t="str">
        <f>IF(AND(ISNUMBER(H29),ISNUMBER(H31)),H29+10*H31,"")</f>
        <v/>
      </c>
      <c r="I33" s="891"/>
      <c r="J33" s="891" t="s">
        <v>1151</v>
      </c>
      <c r="K33" s="911"/>
      <c r="L33" s="911"/>
      <c r="M33" s="897"/>
      <c r="N33" s="891"/>
      <c r="O33" s="913"/>
      <c r="P33" s="1070"/>
      <c r="Q33" s="1071"/>
      <c r="R33" s="891"/>
      <c r="S33" s="909"/>
      <c r="U33" s="884"/>
      <c r="V33" s="884"/>
      <c r="W33" s="884"/>
      <c r="X33" s="885"/>
      <c r="Y33" s="885"/>
      <c r="Z33" s="885"/>
      <c r="AA33" s="885"/>
      <c r="AB33" s="885"/>
    </row>
    <row r="34" spans="2:28" s="883" customFormat="1" x14ac:dyDescent="0.25">
      <c r="B34" s="907"/>
      <c r="C34" s="891"/>
      <c r="D34" s="891"/>
      <c r="E34" s="891"/>
      <c r="F34" s="891"/>
      <c r="G34" s="891"/>
      <c r="H34" s="891"/>
      <c r="I34" s="891"/>
      <c r="J34" s="891"/>
      <c r="K34" s="911"/>
      <c r="L34" s="911"/>
      <c r="M34" s="897"/>
      <c r="N34" s="891"/>
      <c r="O34" s="913"/>
      <c r="P34" s="891"/>
      <c r="Q34" s="891"/>
      <c r="R34" s="891"/>
      <c r="S34" s="909"/>
      <c r="U34" s="884"/>
      <c r="V34" s="884"/>
      <c r="W34" s="884"/>
      <c r="X34" s="885"/>
      <c r="Y34" s="885"/>
      <c r="Z34" s="885"/>
      <c r="AA34" s="885"/>
      <c r="AB34" s="885"/>
    </row>
    <row r="35" spans="2:28" s="883" customFormat="1" x14ac:dyDescent="0.25">
      <c r="B35" s="907"/>
      <c r="C35" s="887" t="s">
        <v>2170</v>
      </c>
      <c r="D35" s="891"/>
      <c r="E35" s="891"/>
      <c r="F35" s="1072"/>
      <c r="G35" s="1073"/>
      <c r="H35" s="1074"/>
      <c r="I35" s="891"/>
      <c r="J35" s="891" t="s">
        <v>7497</v>
      </c>
      <c r="K35" s="891"/>
      <c r="L35" s="891"/>
      <c r="M35" s="891"/>
      <c r="N35" s="891"/>
      <c r="O35" s="891"/>
      <c r="P35" s="891"/>
      <c r="Q35" s="891"/>
      <c r="R35" s="891"/>
      <c r="S35" s="909"/>
      <c r="U35" s="884"/>
      <c r="V35" s="884"/>
      <c r="W35" s="884"/>
      <c r="X35" s="885"/>
      <c r="Y35" s="885"/>
      <c r="Z35" s="885"/>
      <c r="AA35" s="885"/>
      <c r="AB35" s="885"/>
    </row>
    <row r="36" spans="2:28" s="883" customFormat="1" x14ac:dyDescent="0.25">
      <c r="B36" s="907"/>
      <c r="C36" s="891" t="s">
        <v>1145</v>
      </c>
      <c r="D36" s="891"/>
      <c r="E36" s="891"/>
      <c r="F36" s="1072"/>
      <c r="G36" s="1073"/>
      <c r="H36" s="1074"/>
      <c r="I36" s="891"/>
      <c r="J36" s="891" t="s">
        <v>1152</v>
      </c>
      <c r="K36" s="891"/>
      <c r="L36" s="891"/>
      <c r="M36" s="891"/>
      <c r="N36" s="891"/>
      <c r="O36" s="891"/>
      <c r="P36" s="1075" t="str">
        <f>IF(ISNUMBER(General!E84),General!E84,"")</f>
        <v/>
      </c>
      <c r="Q36" s="1076"/>
      <c r="R36" s="891"/>
      <c r="S36" s="909"/>
      <c r="U36" s="884"/>
      <c r="V36" s="884"/>
      <c r="W36" s="884"/>
      <c r="X36" s="885"/>
      <c r="Y36" s="885"/>
      <c r="Z36" s="885"/>
      <c r="AA36" s="885"/>
      <c r="AB36" s="885"/>
    </row>
    <row r="37" spans="2:28" s="883" customFormat="1" x14ac:dyDescent="0.25">
      <c r="B37" s="907"/>
      <c r="C37" s="891" t="s">
        <v>2172</v>
      </c>
      <c r="D37" s="891"/>
      <c r="E37" s="891"/>
      <c r="F37" s="1072"/>
      <c r="G37" s="1073"/>
      <c r="H37" s="1074"/>
      <c r="I37" s="891"/>
      <c r="J37" s="891"/>
      <c r="K37" s="891"/>
      <c r="L37" s="891"/>
      <c r="M37" s="891"/>
      <c r="N37" s="891"/>
      <c r="O37" s="891"/>
      <c r="P37" s="891"/>
      <c r="Q37" s="891"/>
      <c r="R37" s="891"/>
      <c r="S37" s="909"/>
      <c r="U37" s="884"/>
      <c r="V37" s="884"/>
      <c r="W37" s="884"/>
      <c r="X37" s="885"/>
      <c r="Y37" s="885"/>
      <c r="Z37" s="885"/>
      <c r="AA37" s="885"/>
      <c r="AB37" s="885"/>
    </row>
    <row r="38" spans="2:28" s="883" customFormat="1" ht="14.4" thickBot="1" x14ac:dyDescent="0.3">
      <c r="B38" s="914"/>
      <c r="C38" s="915"/>
      <c r="D38" s="915"/>
      <c r="E38" s="915"/>
      <c r="F38" s="915"/>
      <c r="G38" s="915"/>
      <c r="H38" s="915"/>
      <c r="I38" s="915"/>
      <c r="J38" s="915"/>
      <c r="K38" s="915"/>
      <c r="L38" s="915"/>
      <c r="M38" s="915"/>
      <c r="N38" s="915"/>
      <c r="O38" s="915"/>
      <c r="P38" s="915"/>
      <c r="Q38" s="915"/>
      <c r="R38" s="915"/>
      <c r="S38" s="916"/>
      <c r="U38" s="884"/>
      <c r="V38" s="884"/>
      <c r="W38" s="884"/>
      <c r="X38" s="885"/>
      <c r="Y38" s="885"/>
      <c r="Z38" s="885"/>
      <c r="AA38" s="885"/>
      <c r="AB38" s="885"/>
    </row>
    <row r="39" spans="2:28" s="883" customFormat="1" ht="14.4" thickBot="1" x14ac:dyDescent="0.3">
      <c r="B39" s="917"/>
      <c r="C39" s="917"/>
      <c r="D39" s="917"/>
      <c r="E39" s="917"/>
      <c r="F39" s="917"/>
      <c r="G39" s="917"/>
      <c r="H39" s="917"/>
      <c r="I39" s="917"/>
      <c r="J39" s="917"/>
      <c r="K39" s="917"/>
      <c r="L39" s="917"/>
      <c r="M39" s="917"/>
      <c r="N39" s="917"/>
      <c r="O39" s="917"/>
      <c r="P39" s="917"/>
      <c r="Q39" s="917"/>
      <c r="R39" s="917"/>
      <c r="S39" s="917"/>
      <c r="U39" s="884"/>
      <c r="V39" s="884"/>
      <c r="W39" s="884"/>
      <c r="X39" s="885"/>
      <c r="Y39" s="885"/>
      <c r="Z39" s="885"/>
      <c r="AA39" s="885"/>
      <c r="AB39" s="885"/>
    </row>
    <row r="40" spans="2:28" s="883" customFormat="1" ht="14.4" thickTop="1" x14ac:dyDescent="0.25">
      <c r="B40" s="918"/>
      <c r="C40" s="919"/>
      <c r="D40" s="919"/>
      <c r="E40" s="919"/>
      <c r="F40" s="919"/>
      <c r="G40" s="919"/>
      <c r="H40" s="919"/>
      <c r="I40" s="919"/>
      <c r="J40" s="1077"/>
      <c r="K40" s="1078"/>
      <c r="L40" s="919"/>
      <c r="M40" s="919"/>
      <c r="N40" s="919"/>
      <c r="O40" s="919"/>
      <c r="P40" s="919"/>
      <c r="Q40" s="919"/>
      <c r="R40" s="919"/>
      <c r="S40" s="921"/>
      <c r="U40" s="884"/>
      <c r="V40" s="884"/>
      <c r="W40" s="884"/>
      <c r="X40" s="885"/>
      <c r="Y40" s="885"/>
      <c r="Z40" s="885"/>
      <c r="AA40" s="885"/>
      <c r="AB40" s="885"/>
    </row>
    <row r="41" spans="2:28" s="883" customFormat="1" ht="17.399999999999999" x14ac:dyDescent="0.3">
      <c r="B41" s="890"/>
      <c r="C41" s="908" t="s">
        <v>7498</v>
      </c>
      <c r="D41" s="891"/>
      <c r="E41" s="891"/>
      <c r="F41" s="891"/>
      <c r="G41" s="891"/>
      <c r="H41" s="891"/>
      <c r="I41" s="891"/>
      <c r="J41" s="1083"/>
      <c r="K41" s="1084"/>
      <c r="L41" s="891"/>
      <c r="M41" s="1092" t="s">
        <v>1527</v>
      </c>
      <c r="N41" s="1092"/>
      <c r="O41" s="891"/>
      <c r="P41" s="891"/>
      <c r="Q41" s="891"/>
      <c r="R41" s="891"/>
      <c r="S41" s="892"/>
      <c r="U41" s="884"/>
      <c r="V41" s="884"/>
      <c r="W41" s="884"/>
      <c r="X41" s="885"/>
      <c r="Y41" s="885"/>
      <c r="Z41" s="885"/>
      <c r="AA41" s="885"/>
      <c r="AB41" s="885"/>
    </row>
    <row r="42" spans="2:28" s="883" customFormat="1" x14ac:dyDescent="0.25">
      <c r="B42" s="890"/>
      <c r="C42" s="887"/>
      <c r="D42" s="891"/>
      <c r="E42" s="891"/>
      <c r="F42" s="891"/>
      <c r="G42" s="891"/>
      <c r="H42" s="891"/>
      <c r="I42" s="891"/>
      <c r="J42" s="1093"/>
      <c r="K42" s="1094"/>
      <c r="L42" s="891"/>
      <c r="M42" s="1095" t="s">
        <v>1147</v>
      </c>
      <c r="N42" s="1095"/>
      <c r="O42" s="891"/>
      <c r="P42" s="891"/>
      <c r="Q42" s="891"/>
      <c r="R42" s="891"/>
      <c r="S42" s="892"/>
      <c r="U42" s="884"/>
      <c r="V42" s="884"/>
      <c r="W42" s="884"/>
      <c r="X42" s="885"/>
      <c r="Y42" s="885"/>
      <c r="Z42" s="885"/>
      <c r="AA42" s="885"/>
      <c r="AB42" s="885"/>
    </row>
    <row r="43" spans="2:28" s="883" customFormat="1" x14ac:dyDescent="0.25">
      <c r="B43" s="890"/>
      <c r="C43" s="923">
        <v>2.1</v>
      </c>
      <c r="D43" s="924" t="s">
        <v>2173</v>
      </c>
      <c r="E43" s="891"/>
      <c r="F43" s="891"/>
      <c r="G43" s="891"/>
      <c r="H43" s="1096"/>
      <c r="I43" s="1097"/>
      <c r="J43" s="1098" t="str">
        <f>IF(ISNUMBER(General!E25),General!E25,"")</f>
        <v/>
      </c>
      <c r="K43" s="1099"/>
      <c r="L43" s="891"/>
      <c r="M43" s="1088"/>
      <c r="N43" s="1089"/>
      <c r="O43" s="891"/>
      <c r="P43" s="1083" t="str">
        <f>IF(AND(ISNUMBER(J43), ISBLANK(M43)), "←  indicate the unit of measurement", "")</f>
        <v/>
      </c>
      <c r="Q43" s="1084"/>
      <c r="R43" s="1084"/>
      <c r="S43" s="1085"/>
      <c r="U43" s="884"/>
      <c r="V43" s="884"/>
      <c r="W43" s="884"/>
      <c r="X43" s="885"/>
      <c r="Y43" s="885"/>
      <c r="Z43" s="885"/>
      <c r="AA43" s="885"/>
      <c r="AB43" s="885"/>
    </row>
    <row r="44" spans="2:28" s="883" customFormat="1" x14ac:dyDescent="0.25">
      <c r="B44" s="890"/>
      <c r="C44" s="926" t="s">
        <v>7267</v>
      </c>
      <c r="D44" s="891" t="s">
        <v>2174</v>
      </c>
      <c r="E44" s="891"/>
      <c r="F44" s="891"/>
      <c r="G44" s="891"/>
      <c r="H44" s="1083"/>
      <c r="I44" s="1084"/>
      <c r="J44" s="1086" t="str">
        <f>IF(ISNUMBER(General!C58),General!C58,"")</f>
        <v/>
      </c>
      <c r="K44" s="1087"/>
      <c r="L44" s="891"/>
      <c r="M44" s="1088"/>
      <c r="N44" s="1089"/>
      <c r="O44" s="891"/>
      <c r="P44" s="1083"/>
      <c r="Q44" s="1084"/>
      <c r="R44" s="1084"/>
      <c r="S44" s="1085"/>
      <c r="U44" s="884"/>
      <c r="V44" s="884"/>
      <c r="W44" s="884"/>
      <c r="X44" s="885"/>
      <c r="Y44" s="885"/>
      <c r="Z44" s="885"/>
      <c r="AA44" s="885"/>
      <c r="AB44" s="885"/>
    </row>
    <row r="45" spans="2:28" s="883" customFormat="1" x14ac:dyDescent="0.25">
      <c r="B45" s="890"/>
      <c r="C45" s="926" t="s">
        <v>7499</v>
      </c>
      <c r="D45" s="891" t="s">
        <v>2175</v>
      </c>
      <c r="E45" s="891"/>
      <c r="F45" s="891"/>
      <c r="G45" s="891"/>
      <c r="H45" s="891"/>
      <c r="I45" s="912"/>
      <c r="J45" s="1090"/>
      <c r="K45" s="1091"/>
      <c r="L45" s="891"/>
      <c r="M45" s="1088"/>
      <c r="N45" s="1089"/>
      <c r="O45" s="891"/>
      <c r="P45" s="891"/>
      <c r="Q45" s="912"/>
      <c r="R45" s="912"/>
      <c r="S45" s="925"/>
      <c r="U45" s="884"/>
      <c r="V45" s="884"/>
      <c r="W45" s="884"/>
      <c r="X45" s="885"/>
      <c r="Y45" s="885"/>
      <c r="Z45" s="885"/>
      <c r="AA45" s="885"/>
      <c r="AB45" s="885"/>
    </row>
    <row r="46" spans="2:28" s="883" customFormat="1" x14ac:dyDescent="0.25">
      <c r="B46" s="890"/>
      <c r="C46" s="926" t="s">
        <v>7500</v>
      </c>
      <c r="D46" s="891" t="s">
        <v>2176</v>
      </c>
      <c r="E46" s="891"/>
      <c r="F46" s="891"/>
      <c r="G46" s="891"/>
      <c r="H46" s="1083"/>
      <c r="I46" s="1084"/>
      <c r="J46" s="1100"/>
      <c r="K46" s="1100"/>
      <c r="L46" s="891"/>
      <c r="M46" s="1088"/>
      <c r="N46" s="1089"/>
      <c r="O46" s="891"/>
      <c r="P46" s="1083" t="str">
        <f>IF(AND(ISNUMBER(J46), ISBLANK(M46)), "←  indicate the unit of measurement", "")</f>
        <v/>
      </c>
      <c r="Q46" s="1084"/>
      <c r="R46" s="1084"/>
      <c r="S46" s="1085"/>
      <c r="U46" s="884"/>
      <c r="V46" s="884"/>
      <c r="W46" s="884"/>
      <c r="X46" s="885"/>
      <c r="Y46" s="885"/>
      <c r="Z46" s="885"/>
      <c r="AA46" s="885"/>
      <c r="AB46" s="885"/>
    </row>
    <row r="47" spans="2:28" s="883" customFormat="1" x14ac:dyDescent="0.25">
      <c r="B47" s="890"/>
      <c r="C47" s="927" t="s">
        <v>7501</v>
      </c>
      <c r="D47" s="928" t="s">
        <v>1531</v>
      </c>
      <c r="E47" s="891"/>
      <c r="F47" s="891"/>
      <c r="G47" s="891"/>
      <c r="H47" s="1083"/>
      <c r="I47" s="1084"/>
      <c r="J47" s="1100"/>
      <c r="K47" s="1100"/>
      <c r="L47" s="891"/>
      <c r="M47" s="1088"/>
      <c r="N47" s="1089"/>
      <c r="O47" s="891"/>
      <c r="P47" s="1083" t="str">
        <f>IF(AND(ISNUMBER(J47), ISBLANK(M47)), "←  indicate the unit of measurement", "")</f>
        <v/>
      </c>
      <c r="Q47" s="1084"/>
      <c r="R47" s="1084"/>
      <c r="S47" s="1085"/>
      <c r="U47" s="884"/>
      <c r="V47" s="884"/>
      <c r="W47" s="884"/>
      <c r="X47" s="885"/>
      <c r="Y47" s="885"/>
      <c r="Z47" s="885"/>
      <c r="AA47" s="885"/>
      <c r="AB47" s="885"/>
    </row>
    <row r="48" spans="2:28" s="883" customFormat="1" x14ac:dyDescent="0.25">
      <c r="B48" s="890"/>
      <c r="C48" s="927" t="s">
        <v>7502</v>
      </c>
      <c r="D48" s="929" t="s">
        <v>2177</v>
      </c>
      <c r="E48" s="891"/>
      <c r="F48" s="891"/>
      <c r="G48" s="891"/>
      <c r="H48" s="1083"/>
      <c r="I48" s="1084"/>
      <c r="J48" s="1100"/>
      <c r="K48" s="1101"/>
      <c r="L48" s="891"/>
      <c r="M48" s="1088"/>
      <c r="N48" s="1089"/>
      <c r="O48" s="891"/>
      <c r="P48" s="1083"/>
      <c r="Q48" s="1084"/>
      <c r="R48" s="1084"/>
      <c r="S48" s="1085"/>
      <c r="U48" s="884"/>
      <c r="V48" s="884"/>
      <c r="W48" s="884"/>
      <c r="X48" s="885"/>
      <c r="Y48" s="885"/>
      <c r="Z48" s="885"/>
      <c r="AA48" s="885"/>
      <c r="AB48" s="885"/>
    </row>
    <row r="49" spans="2:28" s="883" customFormat="1" x14ac:dyDescent="0.25">
      <c r="B49" s="890"/>
      <c r="C49" s="927" t="s">
        <v>7503</v>
      </c>
      <c r="D49" s="930" t="s">
        <v>2178</v>
      </c>
      <c r="E49" s="891"/>
      <c r="F49" s="891"/>
      <c r="G49" s="891"/>
      <c r="H49" s="1083"/>
      <c r="I49" s="1084"/>
      <c r="J49" s="1100"/>
      <c r="K49" s="1101"/>
      <c r="L49" s="891"/>
      <c r="M49" s="1088"/>
      <c r="N49" s="1089"/>
      <c r="O49" s="891"/>
      <c r="P49" s="1083"/>
      <c r="Q49" s="1084"/>
      <c r="R49" s="1084"/>
      <c r="S49" s="1085"/>
      <c r="U49" s="884"/>
      <c r="V49" s="884"/>
      <c r="W49" s="884"/>
      <c r="X49" s="885"/>
      <c r="Y49" s="885"/>
      <c r="Z49" s="885"/>
      <c r="AA49" s="885"/>
      <c r="AB49" s="885"/>
    </row>
    <row r="50" spans="2:28" s="883" customFormat="1" x14ac:dyDescent="0.25">
      <c r="B50" s="890"/>
      <c r="C50" s="931"/>
      <c r="D50" s="887"/>
      <c r="E50" s="891"/>
      <c r="F50" s="891"/>
      <c r="G50" s="891"/>
      <c r="H50" s="891"/>
      <c r="I50" s="912"/>
      <c r="J50" s="912"/>
      <c r="K50" s="912"/>
      <c r="L50" s="891"/>
      <c r="M50" s="891"/>
      <c r="N50" s="891"/>
      <c r="O50" s="891"/>
      <c r="P50" s="891"/>
      <c r="Q50" s="912"/>
      <c r="R50" s="912"/>
      <c r="S50" s="925"/>
      <c r="U50" s="884"/>
      <c r="V50" s="884"/>
      <c r="W50" s="884"/>
      <c r="X50" s="885"/>
      <c r="Y50" s="885"/>
      <c r="Z50" s="885"/>
      <c r="AA50" s="885"/>
      <c r="AB50" s="885"/>
    </row>
    <row r="51" spans="2:28" s="883" customFormat="1" x14ac:dyDescent="0.25">
      <c r="B51" s="890"/>
      <c r="C51" s="932">
        <v>2.2000000000000002</v>
      </c>
      <c r="D51" s="1106" t="s">
        <v>7504</v>
      </c>
      <c r="E51" s="1106"/>
      <c r="F51" s="1106"/>
      <c r="G51" s="891"/>
      <c r="H51" s="891"/>
      <c r="I51" s="891"/>
      <c r="J51" s="1095"/>
      <c r="K51" s="1095"/>
      <c r="L51" s="891"/>
      <c r="M51" s="891"/>
      <c r="N51" s="891"/>
      <c r="O51" s="891"/>
      <c r="P51" s="891"/>
      <c r="Q51" s="912"/>
      <c r="R51" s="912"/>
      <c r="S51" s="925"/>
      <c r="U51" s="884"/>
      <c r="V51" s="884"/>
      <c r="W51" s="884"/>
      <c r="X51" s="885"/>
      <c r="Y51" s="885"/>
      <c r="Z51" s="885"/>
      <c r="AA51" s="885"/>
      <c r="AB51" s="885"/>
    </row>
    <row r="52" spans="2:28" s="883" customFormat="1" x14ac:dyDescent="0.25">
      <c r="B52" s="890"/>
      <c r="C52" s="926" t="s">
        <v>7505</v>
      </c>
      <c r="D52" s="1104" t="s">
        <v>1148</v>
      </c>
      <c r="E52" s="1083"/>
      <c r="F52" s="1083"/>
      <c r="G52" s="1083"/>
      <c r="H52" s="1083"/>
      <c r="I52" s="1105"/>
      <c r="J52" s="1107" t="str">
        <f>IF(ISNUMBER(General!C22),General!C22,"")</f>
        <v/>
      </c>
      <c r="K52" s="1108"/>
      <c r="L52" s="891"/>
      <c r="M52" s="891"/>
      <c r="N52" s="891"/>
      <c r="O52" s="891"/>
      <c r="P52" s="891"/>
      <c r="Q52" s="912"/>
      <c r="R52" s="912"/>
      <c r="S52" s="925"/>
      <c r="U52" s="884"/>
      <c r="V52" s="884"/>
      <c r="W52" s="884"/>
      <c r="X52" s="885"/>
      <c r="Y52" s="885"/>
      <c r="Z52" s="885"/>
      <c r="AA52" s="885"/>
      <c r="AB52" s="885"/>
    </row>
    <row r="53" spans="2:28" s="883" customFormat="1" x14ac:dyDescent="0.25">
      <c r="B53" s="890"/>
      <c r="C53" s="926" t="s">
        <v>7506</v>
      </c>
      <c r="D53" s="1104" t="s">
        <v>1149</v>
      </c>
      <c r="E53" s="1083"/>
      <c r="F53" s="1083"/>
      <c r="G53" s="1083"/>
      <c r="H53" s="1083"/>
      <c r="I53" s="1105"/>
      <c r="J53" s="1109">
        <f>IF(ISNUMBER(General!E49),General!E49,"")</f>
        <v>0</v>
      </c>
      <c r="K53" s="1110"/>
      <c r="L53" s="891"/>
      <c r="M53" s="891"/>
      <c r="N53" s="891"/>
      <c r="O53" s="891"/>
      <c r="P53" s="891"/>
      <c r="Q53" s="912"/>
      <c r="R53" s="912"/>
      <c r="S53" s="925"/>
      <c r="U53" s="884"/>
      <c r="V53" s="884"/>
      <c r="W53" s="884"/>
      <c r="X53" s="885"/>
      <c r="Y53" s="885"/>
      <c r="Z53" s="885"/>
      <c r="AA53" s="885"/>
      <c r="AB53" s="885"/>
    </row>
    <row r="54" spans="2:28" s="934" customFormat="1" x14ac:dyDescent="0.25">
      <c r="B54" s="890"/>
      <c r="C54" s="926" t="s">
        <v>7507</v>
      </c>
      <c r="D54" s="1083" t="s">
        <v>7269</v>
      </c>
      <c r="E54" s="1084"/>
      <c r="F54" s="1084"/>
      <c r="G54" s="1084"/>
      <c r="H54" s="1084"/>
      <c r="I54" s="1102"/>
      <c r="J54" s="1100"/>
      <c r="K54" s="1103"/>
      <c r="L54" s="891"/>
      <c r="M54" s="891"/>
      <c r="N54" s="891"/>
      <c r="O54" s="891"/>
      <c r="P54" s="891"/>
      <c r="Q54" s="912"/>
      <c r="R54" s="912"/>
      <c r="S54" s="925"/>
      <c r="U54" s="889"/>
      <c r="V54" s="889"/>
      <c r="W54" s="889"/>
      <c r="X54" s="935"/>
      <c r="Y54" s="935"/>
      <c r="Z54" s="935"/>
      <c r="AA54" s="935"/>
      <c r="AB54" s="935"/>
    </row>
    <row r="55" spans="2:28" s="883" customFormat="1" x14ac:dyDescent="0.25">
      <c r="B55" s="890"/>
      <c r="C55" s="926" t="s">
        <v>7508</v>
      </c>
      <c r="D55" s="1104" t="s">
        <v>7270</v>
      </c>
      <c r="E55" s="1083"/>
      <c r="F55" s="1083"/>
      <c r="G55" s="1083"/>
      <c r="H55" s="1083"/>
      <c r="I55" s="1105"/>
      <c r="J55" s="1098">
        <f>IF(ISNUMBER(General!E67),General!E67,"")</f>
        <v>0</v>
      </c>
      <c r="K55" s="1099"/>
      <c r="L55" s="891"/>
      <c r="M55" s="891"/>
      <c r="N55" s="891"/>
      <c r="O55" s="891"/>
      <c r="P55" s="891"/>
      <c r="Q55" s="912"/>
      <c r="R55" s="912"/>
      <c r="S55" s="925"/>
      <c r="U55" s="884"/>
      <c r="V55" s="884"/>
      <c r="W55" s="884"/>
      <c r="X55" s="885"/>
      <c r="Y55" s="885"/>
      <c r="Z55" s="885"/>
      <c r="AA55" s="885"/>
      <c r="AB55" s="885"/>
    </row>
    <row r="56" spans="2:28" s="883" customFormat="1" x14ac:dyDescent="0.25">
      <c r="B56" s="890"/>
      <c r="C56" s="926" t="s">
        <v>7509</v>
      </c>
      <c r="D56" s="1104" t="s">
        <v>2179</v>
      </c>
      <c r="E56" s="1083"/>
      <c r="F56" s="1083"/>
      <c r="G56" s="1083"/>
      <c r="H56" s="1083"/>
      <c r="I56" s="1105"/>
      <c r="J56" s="1090"/>
      <c r="K56" s="1091"/>
      <c r="L56" s="891"/>
      <c r="M56" s="891"/>
      <c r="N56" s="891"/>
      <c r="O56" s="891"/>
      <c r="P56" s="891"/>
      <c r="Q56" s="912"/>
      <c r="R56" s="912"/>
      <c r="S56" s="925"/>
      <c r="U56" s="884"/>
      <c r="V56" s="884"/>
      <c r="W56" s="884"/>
      <c r="X56" s="885"/>
      <c r="Y56" s="885"/>
      <c r="Z56" s="885"/>
      <c r="AA56" s="885"/>
      <c r="AB56" s="885"/>
    </row>
    <row r="57" spans="2:28" s="883" customFormat="1" x14ac:dyDescent="0.25">
      <c r="B57" s="890"/>
      <c r="C57" s="927" t="s">
        <v>7510</v>
      </c>
      <c r="D57" s="1122" t="s">
        <v>7511</v>
      </c>
      <c r="E57" s="1122"/>
      <c r="F57" s="1122"/>
      <c r="G57" s="1122"/>
      <c r="H57" s="1122"/>
      <c r="I57" s="1123"/>
      <c r="J57" s="1090"/>
      <c r="K57" s="1091"/>
      <c r="L57" s="891"/>
      <c r="M57" s="891"/>
      <c r="N57" s="891"/>
      <c r="O57" s="891"/>
      <c r="P57" s="891"/>
      <c r="Q57" s="912"/>
      <c r="R57" s="912"/>
      <c r="S57" s="925"/>
      <c r="U57" s="884"/>
      <c r="V57" s="884"/>
      <c r="W57" s="884"/>
      <c r="X57" s="885"/>
      <c r="Y57" s="885"/>
      <c r="Z57" s="885"/>
      <c r="AA57" s="885"/>
      <c r="AB57" s="885"/>
    </row>
    <row r="58" spans="2:28" s="883" customFormat="1" x14ac:dyDescent="0.25">
      <c r="B58" s="890"/>
      <c r="C58" s="926" t="s">
        <v>7512</v>
      </c>
      <c r="D58" s="1124" t="s">
        <v>1150</v>
      </c>
      <c r="E58" s="1083"/>
      <c r="F58" s="1083"/>
      <c r="G58" s="1083"/>
      <c r="H58" s="1083"/>
      <c r="I58" s="1105"/>
      <c r="J58" s="1090"/>
      <c r="K58" s="1091"/>
      <c r="L58" s="891"/>
      <c r="M58" s="891"/>
      <c r="N58" s="891"/>
      <c r="O58" s="891"/>
      <c r="P58" s="891"/>
      <c r="Q58" s="912"/>
      <c r="R58" s="912"/>
      <c r="S58" s="925"/>
      <c r="U58" s="884"/>
      <c r="V58" s="884"/>
      <c r="W58" s="884"/>
      <c r="X58" s="885"/>
      <c r="Y58" s="885"/>
      <c r="Z58" s="885"/>
      <c r="AA58" s="885"/>
      <c r="AB58" s="885"/>
    </row>
    <row r="59" spans="2:28" s="934" customFormat="1" ht="14.4" thickBot="1" x14ac:dyDescent="0.3">
      <c r="B59" s="899"/>
      <c r="C59" s="900"/>
      <c r="D59" s="900"/>
      <c r="E59" s="900"/>
      <c r="F59" s="900"/>
      <c r="G59" s="900"/>
      <c r="H59" s="900"/>
      <c r="I59" s="900"/>
      <c r="J59" s="1125"/>
      <c r="K59" s="1125"/>
      <c r="L59" s="900"/>
      <c r="M59" s="1126"/>
      <c r="N59" s="1126"/>
      <c r="O59" s="900"/>
      <c r="P59" s="1111"/>
      <c r="Q59" s="1111"/>
      <c r="R59" s="1111"/>
      <c r="S59" s="1112"/>
      <c r="U59" s="889"/>
      <c r="V59" s="889"/>
      <c r="W59" s="889"/>
      <c r="X59" s="935"/>
      <c r="Y59" s="935"/>
      <c r="Z59" s="935"/>
      <c r="AA59" s="935"/>
      <c r="AB59" s="935"/>
    </row>
    <row r="60" spans="2:28" s="883" customFormat="1" ht="15" thickTop="1" thickBot="1" x14ac:dyDescent="0.3">
      <c r="B60" s="903"/>
      <c r="C60" s="903"/>
      <c r="D60" s="903"/>
      <c r="E60" s="903"/>
      <c r="F60" s="903"/>
      <c r="G60" s="903"/>
      <c r="H60" s="903"/>
      <c r="I60" s="903"/>
      <c r="J60" s="903"/>
      <c r="K60" s="903"/>
      <c r="L60" s="903"/>
      <c r="M60" s="903"/>
      <c r="N60" s="903"/>
      <c r="O60" s="903"/>
      <c r="P60" s="903"/>
      <c r="Q60" s="903"/>
      <c r="R60" s="903"/>
      <c r="S60" s="903"/>
      <c r="U60" s="884"/>
      <c r="V60" s="884"/>
      <c r="W60" s="884"/>
      <c r="X60" s="885"/>
      <c r="Y60" s="885"/>
      <c r="Z60" s="885"/>
      <c r="AA60" s="885"/>
      <c r="AB60" s="885"/>
    </row>
    <row r="61" spans="2:28" s="885" customFormat="1" ht="14.4" thickTop="1" x14ac:dyDescent="0.25">
      <c r="B61" s="918"/>
      <c r="C61" s="919"/>
      <c r="D61" s="919"/>
      <c r="E61" s="919"/>
      <c r="F61" s="919"/>
      <c r="G61" s="919"/>
      <c r="H61" s="919"/>
      <c r="I61" s="919"/>
      <c r="J61" s="919"/>
      <c r="K61" s="919"/>
      <c r="L61" s="919"/>
      <c r="M61" s="919"/>
      <c r="N61" s="919"/>
      <c r="O61" s="919"/>
      <c r="P61" s="937"/>
      <c r="Q61" s="919"/>
      <c r="R61" s="938"/>
      <c r="S61" s="939"/>
      <c r="U61" s="884"/>
      <c r="V61" s="884"/>
      <c r="W61" s="884"/>
    </row>
    <row r="62" spans="2:28" s="885" customFormat="1" ht="17.399999999999999" x14ac:dyDescent="0.3">
      <c r="B62" s="890"/>
      <c r="C62" s="908" t="s">
        <v>2180</v>
      </c>
      <c r="D62" s="891"/>
      <c r="E62" s="891"/>
      <c r="F62" s="891"/>
      <c r="G62" s="891"/>
      <c r="H62" s="891"/>
      <c r="I62" s="891"/>
      <c r="J62" s="891"/>
      <c r="K62" s="891"/>
      <c r="L62" s="891"/>
      <c r="M62" s="922"/>
      <c r="N62" s="891"/>
      <c r="O62" s="891"/>
      <c r="P62" s="891"/>
      <c r="Q62" s="891"/>
      <c r="R62" s="891"/>
      <c r="S62" s="940"/>
      <c r="U62" s="884"/>
      <c r="V62" s="884"/>
      <c r="W62" s="884"/>
    </row>
    <row r="63" spans="2:28" s="885" customFormat="1" ht="18" thickBot="1" x14ac:dyDescent="0.35">
      <c r="B63" s="890"/>
      <c r="C63" s="908"/>
      <c r="D63" s="891"/>
      <c r="E63" s="891"/>
      <c r="F63" s="891"/>
      <c r="G63" s="891"/>
      <c r="H63" s="891"/>
      <c r="I63" s="891"/>
      <c r="J63" s="891"/>
      <c r="K63" s="891"/>
      <c r="L63" s="891"/>
      <c r="M63" s="922"/>
      <c r="N63" s="891"/>
      <c r="O63" s="891"/>
      <c r="P63" s="891"/>
      <c r="Q63" s="891"/>
      <c r="R63" s="891"/>
      <c r="S63" s="940"/>
      <c r="U63" s="884"/>
      <c r="V63" s="884"/>
      <c r="W63" s="884"/>
    </row>
    <row r="64" spans="2:28" s="885" customFormat="1" ht="15.75" customHeight="1" thickBot="1" x14ac:dyDescent="0.3">
      <c r="B64" s="890"/>
      <c r="C64" s="941">
        <v>3.1</v>
      </c>
      <c r="D64" s="924" t="s">
        <v>1153</v>
      </c>
      <c r="E64" s="891"/>
      <c r="F64" s="891"/>
      <c r="G64" s="891"/>
      <c r="H64" s="891"/>
      <c r="I64" s="891"/>
      <c r="J64" s="891"/>
      <c r="K64" s="1113">
        <f>'Cap &amp; Ops Stats'!D38</f>
        <v>0</v>
      </c>
      <c r="L64" s="1114"/>
      <c r="M64" s="1115"/>
      <c r="N64" s="891"/>
      <c r="O64" s="1096" t="str">
        <f>IF(AND(ISNUMBER(K64), ISNUMBER(K67), K64&gt;K67), "5.2 &lt; 5.1", "")</f>
        <v/>
      </c>
      <c r="P64" s="1116"/>
      <c r="Q64" s="1116"/>
      <c r="R64" s="943"/>
      <c r="S64" s="940"/>
      <c r="U64" s="884"/>
      <c r="V64" s="884"/>
      <c r="W64" s="884"/>
    </row>
    <row r="65" spans="2:28" ht="15.75" customHeight="1" thickBot="1" x14ac:dyDescent="0.3">
      <c r="B65" s="890"/>
      <c r="C65" s="944" t="s">
        <v>1127</v>
      </c>
      <c r="D65" s="896" t="s">
        <v>7513</v>
      </c>
      <c r="E65" s="891"/>
      <c r="F65" s="891"/>
      <c r="G65" s="891"/>
      <c r="H65" s="891"/>
      <c r="I65" s="891"/>
      <c r="J65" s="891"/>
      <c r="K65" s="1117"/>
      <c r="L65" s="1118"/>
      <c r="M65" s="1119"/>
      <c r="N65" s="891"/>
      <c r="O65" s="897"/>
      <c r="P65" s="942"/>
      <c r="Q65" s="942"/>
      <c r="R65" s="943"/>
      <c r="S65" s="940"/>
    </row>
    <row r="66" spans="2:28" s="883" customFormat="1" ht="15.75" customHeight="1" thickBot="1" x14ac:dyDescent="0.3">
      <c r="B66" s="890"/>
      <c r="C66" s="944" t="s">
        <v>1126</v>
      </c>
      <c r="D66" s="896" t="s">
        <v>7514</v>
      </c>
      <c r="E66" s="891"/>
      <c r="F66" s="891"/>
      <c r="G66" s="891"/>
      <c r="H66" s="891"/>
      <c r="I66" s="891"/>
      <c r="J66" s="891"/>
      <c r="K66" s="1117"/>
      <c r="L66" s="1118"/>
      <c r="M66" s="1119"/>
      <c r="N66" s="891"/>
      <c r="O66" s="897"/>
      <c r="P66" s="942"/>
      <c r="Q66" s="942"/>
      <c r="R66" s="943"/>
      <c r="S66" s="940"/>
      <c r="U66" s="884"/>
      <c r="V66" s="884"/>
      <c r="W66" s="884"/>
      <c r="X66" s="885"/>
      <c r="Y66" s="885"/>
      <c r="Z66" s="885"/>
      <c r="AA66" s="885"/>
      <c r="AB66" s="885"/>
    </row>
    <row r="67" spans="2:28" s="934" customFormat="1" ht="14.4" thickBot="1" x14ac:dyDescent="0.3">
      <c r="B67" s="890"/>
      <c r="C67" s="941">
        <v>3.2</v>
      </c>
      <c r="D67" s="924" t="s">
        <v>1528</v>
      </c>
      <c r="E67" s="891"/>
      <c r="F67" s="891"/>
      <c r="G67" s="891"/>
      <c r="H67" s="891"/>
      <c r="I67" s="891"/>
      <c r="J67" s="891"/>
      <c r="K67" s="1117"/>
      <c r="L67" s="1120"/>
      <c r="M67" s="1121"/>
      <c r="N67" s="891"/>
      <c r="O67" s="1096" t="str">
        <f>IF(AND(ISNUMBER(K64), ISNUMBER(K67), K67&lt;K64), "5.1 &gt; 5.2", "")</f>
        <v/>
      </c>
      <c r="P67" s="1116"/>
      <c r="Q67" s="1116"/>
      <c r="R67" s="943"/>
      <c r="S67" s="940"/>
      <c r="U67" s="889"/>
      <c r="V67" s="889"/>
      <c r="W67" s="889"/>
      <c r="X67" s="935"/>
      <c r="Y67" s="935"/>
      <c r="Z67" s="935"/>
      <c r="AA67" s="935"/>
      <c r="AB67" s="935"/>
    </row>
    <row r="68" spans="2:28" x14ac:dyDescent="0.25">
      <c r="B68" s="890"/>
      <c r="C68" s="944"/>
      <c r="D68" s="891" t="s">
        <v>1529</v>
      </c>
      <c r="E68" s="891"/>
      <c r="F68" s="891"/>
      <c r="G68" s="891"/>
      <c r="H68" s="891"/>
      <c r="I68" s="891"/>
      <c r="J68" s="891"/>
      <c r="K68" s="891"/>
      <c r="L68" s="891"/>
      <c r="M68" s="891"/>
      <c r="N68" s="891"/>
      <c r="O68" s="891"/>
      <c r="P68" s="891"/>
      <c r="Q68" s="891"/>
      <c r="R68" s="943"/>
      <c r="S68" s="940"/>
    </row>
    <row r="69" spans="2:28" s="883" customFormat="1" x14ac:dyDescent="0.25">
      <c r="B69" s="890"/>
      <c r="C69" s="944"/>
      <c r="D69" s="891" t="s">
        <v>1154</v>
      </c>
      <c r="E69" s="891"/>
      <c r="F69" s="891"/>
      <c r="G69" s="891"/>
      <c r="H69" s="891"/>
      <c r="I69" s="891"/>
      <c r="J69" s="891"/>
      <c r="K69" s="891"/>
      <c r="L69" s="891"/>
      <c r="M69" s="891"/>
      <c r="N69" s="891"/>
      <c r="O69" s="891"/>
      <c r="P69" s="891"/>
      <c r="Q69" s="891"/>
      <c r="R69" s="943"/>
      <c r="S69" s="940"/>
      <c r="U69" s="884"/>
      <c r="V69" s="884"/>
      <c r="W69" s="884"/>
      <c r="X69" s="885"/>
      <c r="Y69" s="885"/>
      <c r="Z69" s="885"/>
      <c r="AA69" s="885"/>
      <c r="AB69" s="885"/>
    </row>
    <row r="70" spans="2:28" s="883" customFormat="1" ht="14.4" thickBot="1" x14ac:dyDescent="0.3">
      <c r="B70" s="899"/>
      <c r="C70" s="900"/>
      <c r="D70" s="900"/>
      <c r="E70" s="900"/>
      <c r="F70" s="900"/>
      <c r="G70" s="900"/>
      <c r="H70" s="900"/>
      <c r="I70" s="900"/>
      <c r="J70" s="900"/>
      <c r="K70" s="900"/>
      <c r="L70" s="900"/>
      <c r="M70" s="1126"/>
      <c r="N70" s="1126"/>
      <c r="O70" s="900"/>
      <c r="P70" s="1126"/>
      <c r="Q70" s="1126"/>
      <c r="R70" s="900"/>
      <c r="S70" s="901"/>
      <c r="U70" s="884"/>
      <c r="V70" s="884"/>
      <c r="W70" s="884"/>
      <c r="X70" s="885"/>
      <c r="Y70" s="885"/>
      <c r="Z70" s="885"/>
      <c r="AA70" s="885"/>
      <c r="AB70" s="885"/>
    </row>
    <row r="71" spans="2:28" s="883" customFormat="1" ht="15" thickTop="1" thickBot="1" x14ac:dyDescent="0.3">
      <c r="B71" s="903"/>
      <c r="C71" s="903"/>
      <c r="D71" s="903"/>
      <c r="E71" s="903"/>
      <c r="F71" s="903"/>
      <c r="G71" s="903"/>
      <c r="H71" s="903"/>
      <c r="I71" s="903"/>
      <c r="J71" s="903"/>
      <c r="K71" s="903"/>
      <c r="L71" s="903"/>
      <c r="M71" s="903"/>
      <c r="N71" s="903"/>
      <c r="O71" s="903"/>
      <c r="P71" s="903"/>
      <c r="Q71" s="903"/>
      <c r="R71" s="903"/>
      <c r="S71" s="903"/>
      <c r="U71" s="884"/>
      <c r="V71" s="884"/>
      <c r="W71" s="884"/>
      <c r="X71" s="885"/>
      <c r="Y71" s="885"/>
      <c r="Z71" s="885"/>
      <c r="AA71" s="885"/>
      <c r="AB71" s="885"/>
    </row>
    <row r="72" spans="2:28" s="883" customFormat="1" ht="14.4" thickTop="1" x14ac:dyDescent="0.25">
      <c r="B72" s="918"/>
      <c r="C72" s="919"/>
      <c r="D72" s="919"/>
      <c r="E72" s="919"/>
      <c r="F72" s="919"/>
      <c r="G72" s="919"/>
      <c r="H72" s="919"/>
      <c r="I72" s="919"/>
      <c r="J72" s="919"/>
      <c r="K72" s="919"/>
      <c r="L72" s="919"/>
      <c r="M72" s="919"/>
      <c r="N72" s="919"/>
      <c r="O72" s="919"/>
      <c r="P72" s="919"/>
      <c r="Q72" s="919"/>
      <c r="R72" s="919"/>
      <c r="S72" s="921"/>
      <c r="U72" s="884"/>
      <c r="V72" s="884"/>
      <c r="W72" s="884"/>
      <c r="X72" s="885"/>
      <c r="Y72" s="885"/>
      <c r="Z72" s="885"/>
      <c r="AA72" s="885"/>
      <c r="AB72" s="885"/>
    </row>
    <row r="73" spans="2:28" s="883" customFormat="1" ht="17.399999999999999" x14ac:dyDescent="0.3">
      <c r="B73" s="890"/>
      <c r="C73" s="908" t="s">
        <v>7515</v>
      </c>
      <c r="D73" s="891"/>
      <c r="E73" s="891"/>
      <c r="F73" s="891"/>
      <c r="G73" s="891"/>
      <c r="H73" s="891"/>
      <c r="I73" s="891"/>
      <c r="J73" s="891"/>
      <c r="K73" s="891"/>
      <c r="L73" s="891"/>
      <c r="M73" s="891"/>
      <c r="N73" s="891"/>
      <c r="O73" s="891"/>
      <c r="P73" s="891"/>
      <c r="Q73" s="891"/>
      <c r="R73" s="891"/>
      <c r="S73" s="892"/>
      <c r="U73" s="884"/>
      <c r="V73" s="884"/>
      <c r="W73" s="884"/>
      <c r="X73" s="885"/>
      <c r="Y73" s="885"/>
      <c r="Z73" s="885"/>
      <c r="AA73" s="885"/>
      <c r="AB73" s="885"/>
    </row>
    <row r="74" spans="2:28" s="883" customFormat="1" ht="14.4" thickBot="1" x14ac:dyDescent="0.3">
      <c r="B74" s="890"/>
      <c r="C74" s="891"/>
      <c r="D74" s="795"/>
      <c r="E74" s="891"/>
      <c r="F74" s="891"/>
      <c r="G74" s="891"/>
      <c r="H74" s="891"/>
      <c r="I74" s="891"/>
      <c r="J74" s="891"/>
      <c r="K74" s="1134" t="str">
        <f>$F$28&amp;" (Financial year)"</f>
        <v>2024 (Financial year)</v>
      </c>
      <c r="L74" s="1134"/>
      <c r="M74" s="1134"/>
      <c r="N74" s="946"/>
      <c r="O74" s="1134" t="str">
        <f>$H$28&amp;" (Previous financial year)"</f>
        <v>2023 (Previous financial year)</v>
      </c>
      <c r="P74" s="1134"/>
      <c r="Q74" s="1134"/>
      <c r="R74" s="891"/>
      <c r="S74" s="892"/>
      <c r="U74" s="884"/>
      <c r="V74" s="884"/>
      <c r="W74" s="884"/>
      <c r="X74" s="885"/>
      <c r="Y74" s="885"/>
      <c r="Z74" s="885"/>
      <c r="AA74" s="885"/>
      <c r="AB74" s="885"/>
    </row>
    <row r="75" spans="2:28" s="883" customFormat="1" ht="16.8" thickTop="1" thickBot="1" x14ac:dyDescent="0.35">
      <c r="B75" s="890"/>
      <c r="C75" s="947">
        <v>4</v>
      </c>
      <c r="D75" s="948" t="s">
        <v>7516</v>
      </c>
      <c r="E75" s="949"/>
      <c r="F75" s="948"/>
      <c r="G75" s="950"/>
      <c r="H75" s="950"/>
      <c r="I75" s="1135" t="str">
        <f>IF((SUM(K77, K95, K101, K120))&lt;&gt;K75,(SUM(K77, K95, K101, K120)),"")</f>
        <v/>
      </c>
      <c r="J75" s="1135"/>
      <c r="K75" s="1136">
        <f>SUM(K77,K95,K101,K120)</f>
        <v>0</v>
      </c>
      <c r="L75" s="1137"/>
      <c r="M75" s="1138"/>
      <c r="N75" s="951"/>
      <c r="O75" s="1136">
        <f>SUM(O77,O95,O101,O120)</f>
        <v>0</v>
      </c>
      <c r="P75" s="1137"/>
      <c r="Q75" s="1138"/>
      <c r="R75" s="952" t="str">
        <f>IF((SUM(O77, O95, O101, O120))&lt;&gt;O75,(SUM(O77, O95, O101, O120)),"")</f>
        <v/>
      </c>
      <c r="S75" s="892"/>
      <c r="U75" s="953"/>
      <c r="V75" s="953"/>
      <c r="W75" s="953"/>
      <c r="X75" s="954"/>
      <c r="Y75" s="955"/>
      <c r="Z75" s="955"/>
      <c r="AA75" s="955"/>
      <c r="AB75" s="885"/>
    </row>
    <row r="76" spans="2:28" s="883" customFormat="1" ht="15" thickTop="1" thickBot="1" x14ac:dyDescent="0.3">
      <c r="B76" s="890"/>
      <c r="C76" s="891"/>
      <c r="D76" s="795"/>
      <c r="E76" s="891"/>
      <c r="F76" s="891"/>
      <c r="G76" s="891"/>
      <c r="H76" s="891"/>
      <c r="I76" s="1096"/>
      <c r="J76" s="1127"/>
      <c r="K76" s="1128"/>
      <c r="L76" s="1128"/>
      <c r="M76" s="1128"/>
      <c r="N76" s="897"/>
      <c r="O76" s="1128"/>
      <c r="P76" s="1128"/>
      <c r="Q76" s="1128"/>
      <c r="R76" s="1096"/>
      <c r="S76" s="1129"/>
      <c r="U76" s="884"/>
      <c r="V76" s="884"/>
      <c r="W76" s="884"/>
      <c r="X76" s="885"/>
      <c r="Y76" s="885"/>
      <c r="Z76" s="885"/>
      <c r="AA76" s="885"/>
      <c r="AB76" s="885"/>
    </row>
    <row r="77" spans="2:28" s="883" customFormat="1" ht="14.4" thickBot="1" x14ac:dyDescent="0.3">
      <c r="B77" s="890"/>
      <c r="C77" s="932">
        <v>4.0999999999999996</v>
      </c>
      <c r="D77" s="933" t="s">
        <v>7517</v>
      </c>
      <c r="E77" s="897"/>
      <c r="F77" s="897"/>
      <c r="G77" s="897"/>
      <c r="H77" s="897"/>
      <c r="I77" s="897"/>
      <c r="J77" s="897"/>
      <c r="K77" s="1130">
        <f>SUM(K79,K85,K91:M93)</f>
        <v>0</v>
      </c>
      <c r="L77" s="1131"/>
      <c r="M77" s="1132"/>
      <c r="N77" s="897"/>
      <c r="O77" s="1130">
        <f>SUM(O79,O85,O91:Q93)</f>
        <v>0</v>
      </c>
      <c r="P77" s="1131"/>
      <c r="Q77" s="1132"/>
      <c r="R77" s="1133" t="str">
        <f>IF(SUM(O80:O83,O86:O89,O91:O93)&lt;&gt;O77, SUM(O80:O83,O86:O89,O91:O93), "")</f>
        <v/>
      </c>
      <c r="S77" s="1129"/>
      <c r="U77" s="884"/>
      <c r="V77" s="884"/>
      <c r="W77" s="884"/>
      <c r="X77" s="885"/>
      <c r="Y77" s="885"/>
      <c r="Z77" s="885"/>
      <c r="AA77" s="885"/>
      <c r="AB77" s="885"/>
    </row>
    <row r="78" spans="2:28" s="883" customFormat="1" x14ac:dyDescent="0.25">
      <c r="B78" s="890"/>
      <c r="C78" s="891"/>
      <c r="D78" s="795"/>
      <c r="E78" s="891"/>
      <c r="F78" s="891"/>
      <c r="G78" s="891"/>
      <c r="H78" s="891"/>
      <c r="I78" s="1096"/>
      <c r="J78" s="1127"/>
      <c r="K78" s="1143"/>
      <c r="L78" s="1143"/>
      <c r="M78" s="1143"/>
      <c r="N78" s="897"/>
      <c r="O78" s="1143"/>
      <c r="P78" s="1143"/>
      <c r="Q78" s="1143"/>
      <c r="R78" s="897"/>
      <c r="S78" s="956"/>
      <c r="U78" s="884"/>
      <c r="V78" s="884"/>
      <c r="W78" s="884"/>
      <c r="X78" s="885"/>
      <c r="Y78" s="885"/>
      <c r="Z78" s="885"/>
      <c r="AA78" s="885"/>
      <c r="AB78" s="885"/>
    </row>
    <row r="79" spans="2:28" s="883" customFormat="1" x14ac:dyDescent="0.25">
      <c r="B79" s="890"/>
      <c r="C79" s="896" t="s">
        <v>7518</v>
      </c>
      <c r="D79" s="795" t="s">
        <v>2181</v>
      </c>
      <c r="E79" s="891"/>
      <c r="F79" s="891"/>
      <c r="G79" s="891"/>
      <c r="H79" s="891"/>
      <c r="I79" s="1096" t="str">
        <f>IF(SUM(K80:K83)&lt;&gt;K79, SUM(K80:K83), "")</f>
        <v/>
      </c>
      <c r="J79" s="1096"/>
      <c r="K79" s="1075">
        <f>SUM(K80:M83)</f>
        <v>0</v>
      </c>
      <c r="L79" s="1144"/>
      <c r="M79" s="1076"/>
      <c r="N79" s="897"/>
      <c r="O79" s="1075">
        <f>SUM(O80:O83)</f>
        <v>0</v>
      </c>
      <c r="P79" s="1144"/>
      <c r="Q79" s="1076"/>
      <c r="R79" s="1139" t="str">
        <f>IF(SUM(O80:O83)&lt;&gt;O79, SUM(O80:O83), "")</f>
        <v/>
      </c>
      <c r="S79" s="1129"/>
      <c r="U79" s="884"/>
      <c r="V79" s="884"/>
      <c r="W79" s="884"/>
      <c r="X79" s="885"/>
      <c r="Y79" s="885"/>
      <c r="Z79" s="885"/>
      <c r="AA79" s="885"/>
      <c r="AB79" s="885"/>
    </row>
    <row r="80" spans="2:28" s="883" customFormat="1" x14ac:dyDescent="0.25">
      <c r="B80" s="890"/>
      <c r="C80" s="929" t="s">
        <v>7519</v>
      </c>
      <c r="D80" s="928" t="s">
        <v>1124</v>
      </c>
      <c r="E80" s="891"/>
      <c r="F80" s="891"/>
      <c r="G80" s="891"/>
      <c r="H80" s="891"/>
      <c r="I80" s="1083" t="str">
        <f>IF(AND((OR(ISNUMBER(K81), ISNUMBER(#REF!), ISNUMBER(K82), ISNUMBER(#REF!))), ISBLANK(K80)), "Landing charges?", "")</f>
        <v/>
      </c>
      <c r="J80" s="1140"/>
      <c r="K80" s="1080">
        <f>IF(ISNUMBER('Stmt of Revs Exps'!D19),'Stmt of Revs Exps'!D19,"")</f>
        <v>0</v>
      </c>
      <c r="L80" s="1081"/>
      <c r="M80" s="1082"/>
      <c r="N80" s="897"/>
      <c r="O80" s="1090"/>
      <c r="P80" s="1141"/>
      <c r="Q80" s="1091"/>
      <c r="R80" s="1139" t="str">
        <f>IF(AND((OR(ISNUMBER(O81), ISNUMBER(#REF!), ISNUMBER(O82), ISNUMBER(#REF!))), ISBLANK(O80)), "Landing charges?", "")</f>
        <v/>
      </c>
      <c r="S80" s="1129"/>
      <c r="U80" s="884"/>
      <c r="V80" s="884"/>
      <c r="W80" s="884"/>
      <c r="X80" s="885"/>
      <c r="Y80" s="885"/>
      <c r="Z80" s="885"/>
      <c r="AA80" s="885"/>
      <c r="AB80" s="885"/>
    </row>
    <row r="81" spans="2:28" s="883" customFormat="1" x14ac:dyDescent="0.25">
      <c r="B81" s="890"/>
      <c r="C81" s="929" t="s">
        <v>7520</v>
      </c>
      <c r="D81" s="928" t="s">
        <v>1123</v>
      </c>
      <c r="E81" s="891"/>
      <c r="F81" s="891"/>
      <c r="G81" s="891"/>
      <c r="H81" s="891"/>
      <c r="I81" s="1096"/>
      <c r="J81" s="1142"/>
      <c r="K81" s="1080">
        <f>IF(ISNUMBER('Stmt of Revs Exps'!D24),'Stmt of Revs Exps'!D24,"")</f>
        <v>0</v>
      </c>
      <c r="L81" s="1081"/>
      <c r="M81" s="1082"/>
      <c r="N81" s="897"/>
      <c r="O81" s="1090"/>
      <c r="P81" s="1141"/>
      <c r="Q81" s="1091"/>
      <c r="R81" s="897"/>
      <c r="S81" s="956"/>
      <c r="U81" s="884"/>
      <c r="V81" s="884"/>
      <c r="W81" s="884"/>
      <c r="X81" s="885"/>
      <c r="Y81" s="885"/>
      <c r="Z81" s="885"/>
      <c r="AA81" s="885"/>
      <c r="AB81" s="885"/>
    </row>
    <row r="82" spans="2:28" s="883" customFormat="1" x14ac:dyDescent="0.25">
      <c r="B82" s="890"/>
      <c r="C82" s="929" t="s">
        <v>7521</v>
      </c>
      <c r="D82" s="928" t="s">
        <v>1530</v>
      </c>
      <c r="E82" s="891"/>
      <c r="F82" s="891"/>
      <c r="G82" s="891"/>
      <c r="H82" s="891"/>
      <c r="I82" s="1096"/>
      <c r="J82" s="1142"/>
      <c r="K82" s="1090"/>
      <c r="L82" s="1141"/>
      <c r="M82" s="1091"/>
      <c r="N82" s="897"/>
      <c r="O82" s="1090"/>
      <c r="P82" s="1141"/>
      <c r="Q82" s="1091"/>
      <c r="R82" s="897"/>
      <c r="S82" s="956"/>
      <c r="U82" s="884"/>
      <c r="V82" s="884"/>
      <c r="W82" s="884"/>
      <c r="X82" s="885"/>
      <c r="Y82" s="885"/>
      <c r="Z82" s="885"/>
      <c r="AA82" s="885"/>
      <c r="AB82" s="885"/>
    </row>
    <row r="83" spans="2:28" s="883" customFormat="1" ht="14.4" thickBot="1" x14ac:dyDescent="0.3">
      <c r="B83" s="890"/>
      <c r="C83" s="929" t="s">
        <v>7522</v>
      </c>
      <c r="D83" s="928" t="s">
        <v>7523</v>
      </c>
      <c r="E83" s="891"/>
      <c r="F83" s="891"/>
      <c r="G83" s="891"/>
      <c r="H83" s="891"/>
      <c r="I83" s="1096"/>
      <c r="J83" s="1142"/>
      <c r="K83" s="1080">
        <f>IF(ISNUMBER('Stmt of Revs Exps'!D35+'Stmt of Revs Exps'!D39),'Stmt of Revs Exps'!D35+'Stmt of Revs Exps'!D39,"")</f>
        <v>0</v>
      </c>
      <c r="L83" s="1081"/>
      <c r="M83" s="1082"/>
      <c r="N83" s="897"/>
      <c r="O83" s="1090"/>
      <c r="P83" s="1141"/>
      <c r="Q83" s="1091"/>
      <c r="R83" s="897"/>
      <c r="S83" s="956"/>
      <c r="U83" s="884"/>
      <c r="V83" s="884"/>
      <c r="W83" s="884"/>
      <c r="X83" s="885"/>
      <c r="Y83" s="885"/>
      <c r="Z83" s="885"/>
      <c r="AA83" s="885"/>
      <c r="AB83" s="885"/>
    </row>
    <row r="84" spans="2:28" s="883" customFormat="1" x14ac:dyDescent="0.25">
      <c r="B84" s="890"/>
      <c r="C84" s="896"/>
      <c r="D84" s="795"/>
      <c r="E84" s="891"/>
      <c r="F84" s="891"/>
      <c r="G84" s="891"/>
      <c r="H84" s="891"/>
      <c r="I84" s="1096"/>
      <c r="J84" s="1127"/>
      <c r="K84" s="1143"/>
      <c r="L84" s="1143"/>
      <c r="M84" s="1143"/>
      <c r="N84" s="897"/>
      <c r="O84" s="1143"/>
      <c r="P84" s="1143"/>
      <c r="Q84" s="1143"/>
      <c r="R84" s="897"/>
      <c r="S84" s="956"/>
      <c r="U84" s="884"/>
      <c r="V84" s="884"/>
      <c r="W84" s="884"/>
      <c r="X84" s="885"/>
      <c r="Y84" s="885"/>
      <c r="Z84" s="885"/>
      <c r="AA84" s="885"/>
      <c r="AB84" s="885"/>
    </row>
    <row r="85" spans="2:28" s="883" customFormat="1" x14ac:dyDescent="0.25">
      <c r="B85" s="890"/>
      <c r="C85" s="896" t="s">
        <v>7524</v>
      </c>
      <c r="D85" s="795" t="s">
        <v>2182</v>
      </c>
      <c r="E85" s="891"/>
      <c r="F85" s="891"/>
      <c r="G85" s="891"/>
      <c r="H85" s="891"/>
      <c r="I85" s="1096" t="str">
        <f>IF(SUM(K86:K89)&lt;&gt;K85, SUM(K86:K89), "")</f>
        <v/>
      </c>
      <c r="J85" s="1096"/>
      <c r="K85" s="1075">
        <f>SUM(K86:M89)</f>
        <v>0</v>
      </c>
      <c r="L85" s="1144"/>
      <c r="M85" s="1076"/>
      <c r="N85" s="897"/>
      <c r="O85" s="1075">
        <f>SUM(O86:Q89)</f>
        <v>0</v>
      </c>
      <c r="P85" s="1144"/>
      <c r="Q85" s="1076"/>
      <c r="R85" s="1139" t="str">
        <f>IF(SUM(O86:O89)&lt;&gt;O85, SUM(O86:O89), "")</f>
        <v/>
      </c>
      <c r="S85" s="1129"/>
      <c r="U85" s="884"/>
      <c r="V85" s="884"/>
      <c r="W85" s="884"/>
      <c r="X85" s="885"/>
      <c r="Y85" s="885"/>
      <c r="Z85" s="885"/>
      <c r="AA85" s="885"/>
      <c r="AB85" s="885"/>
    </row>
    <row r="86" spans="2:28" s="883" customFormat="1" x14ac:dyDescent="0.25">
      <c r="B86" s="890"/>
      <c r="C86" s="929" t="s">
        <v>7525</v>
      </c>
      <c r="D86" s="928" t="s">
        <v>7526</v>
      </c>
      <c r="E86" s="891"/>
      <c r="F86" s="891"/>
      <c r="G86" s="891"/>
      <c r="H86" s="891"/>
      <c r="I86" s="1083" t="str">
        <f>IF(AND((OR(ISNUMBER(K87), ISNUMBER(K88), ISNUMBER(K89))), ISBLANK(K86)), "Passenger charges?", "")</f>
        <v/>
      </c>
      <c r="J86" s="1140"/>
      <c r="K86" s="1080">
        <f>IF(ISNUMBER('Stmt of Revs Exps'!K51),'Stmt of Revs Exps'!K51,"")</f>
        <v>0</v>
      </c>
      <c r="L86" s="1081"/>
      <c r="M86" s="1082"/>
      <c r="N86" s="897"/>
      <c r="O86" s="1090"/>
      <c r="P86" s="1141"/>
      <c r="Q86" s="1091"/>
      <c r="R86" s="1147" t="str">
        <f>IF(AND((OR(ISNUMBER(O87), ISNUMBER(O88), ISNUMBER(O89))), ISBLANK(O86)), "Passenger charges?", "")</f>
        <v/>
      </c>
      <c r="S86" s="1148"/>
      <c r="U86" s="884"/>
      <c r="V86" s="884"/>
      <c r="W86" s="884"/>
      <c r="X86" s="885"/>
      <c r="Y86" s="885"/>
      <c r="Z86" s="885"/>
      <c r="AA86" s="885"/>
      <c r="AB86" s="885"/>
    </row>
    <row r="87" spans="2:28" s="883" customFormat="1" x14ac:dyDescent="0.25">
      <c r="B87" s="890"/>
      <c r="C87" s="929" t="s">
        <v>7527</v>
      </c>
      <c r="D87" s="928" t="s">
        <v>1156</v>
      </c>
      <c r="E87" s="891"/>
      <c r="F87" s="891"/>
      <c r="G87" s="891"/>
      <c r="H87" s="897"/>
      <c r="I87" s="897"/>
      <c r="J87" s="897"/>
      <c r="K87" s="1080" t="str">
        <f>IF(ISNUMBER('Stmt of Revs Exps'!D27),'Stmt of Revs Exps'!D27,"")</f>
        <v/>
      </c>
      <c r="L87" s="1081"/>
      <c r="M87" s="1082"/>
      <c r="N87" s="897"/>
      <c r="O87" s="1090"/>
      <c r="P87" s="1141"/>
      <c r="Q87" s="1091"/>
      <c r="R87" s="897"/>
      <c r="S87" s="956"/>
      <c r="U87" s="884"/>
      <c r="V87" s="884"/>
      <c r="W87" s="884"/>
      <c r="X87" s="885"/>
      <c r="Y87" s="885"/>
      <c r="Z87" s="885"/>
      <c r="AA87" s="885"/>
      <c r="AB87" s="885"/>
    </row>
    <row r="88" spans="2:28" s="883" customFormat="1" x14ac:dyDescent="0.25">
      <c r="B88" s="890"/>
      <c r="C88" s="929" t="s">
        <v>7528</v>
      </c>
      <c r="D88" s="928" t="s">
        <v>1155</v>
      </c>
      <c r="E88" s="891"/>
      <c r="F88" s="891"/>
      <c r="G88" s="891"/>
      <c r="H88" s="891"/>
      <c r="I88" s="897"/>
      <c r="J88" s="897"/>
      <c r="K88" s="1090"/>
      <c r="L88" s="1141"/>
      <c r="M88" s="1091"/>
      <c r="N88" s="897"/>
      <c r="O88" s="1090"/>
      <c r="P88" s="1141"/>
      <c r="Q88" s="1091"/>
      <c r="R88" s="897"/>
      <c r="S88" s="956"/>
      <c r="U88" s="884"/>
      <c r="V88" s="884"/>
      <c r="W88" s="884"/>
      <c r="X88" s="885"/>
      <c r="Y88" s="885"/>
      <c r="Z88" s="885"/>
      <c r="AA88" s="885"/>
      <c r="AB88" s="885"/>
    </row>
    <row r="89" spans="2:28" s="883" customFormat="1" x14ac:dyDescent="0.25">
      <c r="B89" s="890"/>
      <c r="C89" s="929" t="s">
        <v>7529</v>
      </c>
      <c r="D89" s="928" t="s">
        <v>7530</v>
      </c>
      <c r="E89" s="891"/>
      <c r="F89" s="891"/>
      <c r="G89" s="891"/>
      <c r="H89" s="891"/>
      <c r="I89" s="897"/>
      <c r="J89" s="897"/>
      <c r="K89" s="1080">
        <f>IF(ISNUMBER('Stmt of Revs Exps'!D23+'Stmt of Revs Exps'!D28+'Stmt of Revs Exps'!D25+'Stmt of Revs Exps'!D26+'Stmt of Revs Exps'!D38),'Stmt of Revs Exps'!D23+'Stmt of Revs Exps'!D28+'Stmt of Revs Exps'!D25+'Stmt of Revs Exps'!D26+'Stmt of Revs Exps'!D38,"")</f>
        <v>0</v>
      </c>
      <c r="L89" s="1081"/>
      <c r="M89" s="1082"/>
      <c r="N89" s="897"/>
      <c r="O89" s="1090"/>
      <c r="P89" s="1141"/>
      <c r="Q89" s="1091"/>
      <c r="R89" s="897"/>
      <c r="S89" s="956"/>
      <c r="U89" s="884"/>
      <c r="V89" s="884"/>
      <c r="W89" s="884"/>
      <c r="X89" s="885"/>
      <c r="Y89" s="885"/>
      <c r="Z89" s="885"/>
      <c r="AA89" s="885"/>
      <c r="AB89" s="885"/>
    </row>
    <row r="90" spans="2:28" s="883" customFormat="1" x14ac:dyDescent="0.25">
      <c r="B90" s="890"/>
      <c r="C90" s="896"/>
      <c r="D90" s="795"/>
      <c r="E90" s="891"/>
      <c r="F90" s="891"/>
      <c r="G90" s="891"/>
      <c r="H90" s="891"/>
      <c r="I90" s="897"/>
      <c r="J90" s="897"/>
      <c r="K90" s="1145"/>
      <c r="L90" s="1146"/>
      <c r="M90" s="1146"/>
      <c r="N90" s="891"/>
      <c r="O90" s="1145"/>
      <c r="P90" s="1146"/>
      <c r="Q90" s="1146"/>
      <c r="R90" s="897"/>
      <c r="S90" s="956"/>
      <c r="U90" s="884"/>
      <c r="V90" s="884"/>
      <c r="W90" s="884"/>
      <c r="X90" s="885"/>
      <c r="Y90" s="885"/>
      <c r="Z90" s="885"/>
      <c r="AA90" s="885"/>
      <c r="AB90" s="885"/>
    </row>
    <row r="91" spans="2:28" s="883" customFormat="1" x14ac:dyDescent="0.25">
      <c r="B91" s="890"/>
      <c r="C91" s="896" t="s">
        <v>7531</v>
      </c>
      <c r="D91" s="795" t="s">
        <v>1122</v>
      </c>
      <c r="E91" s="891"/>
      <c r="F91" s="891"/>
      <c r="G91" s="891"/>
      <c r="H91" s="891"/>
      <c r="I91" s="897"/>
      <c r="J91" s="897"/>
      <c r="K91" s="1090"/>
      <c r="L91" s="1141"/>
      <c r="M91" s="1091"/>
      <c r="N91" s="897"/>
      <c r="O91" s="1090"/>
      <c r="P91" s="1141"/>
      <c r="Q91" s="1091"/>
      <c r="R91" s="897"/>
      <c r="S91" s="956"/>
      <c r="U91" s="884"/>
      <c r="V91" s="884"/>
      <c r="W91" s="884"/>
      <c r="X91" s="885"/>
      <c r="Y91" s="885"/>
      <c r="Z91" s="885"/>
      <c r="AA91" s="885"/>
      <c r="AB91" s="885"/>
    </row>
    <row r="92" spans="2:28" s="883" customFormat="1" x14ac:dyDescent="0.25">
      <c r="B92" s="890"/>
      <c r="C92" s="896" t="s">
        <v>7532</v>
      </c>
      <c r="D92" s="795" t="s">
        <v>1157</v>
      </c>
      <c r="E92" s="891"/>
      <c r="F92" s="891"/>
      <c r="G92" s="891"/>
      <c r="H92" s="891"/>
      <c r="I92" s="897"/>
      <c r="J92" s="897"/>
      <c r="K92" s="1080">
        <f>IF(ISNUMBER('Stmt of Revs Exps'!D22),'Stmt of Revs Exps'!D22,"")</f>
        <v>0</v>
      </c>
      <c r="L92" s="1081"/>
      <c r="M92" s="1082"/>
      <c r="N92" s="897"/>
      <c r="O92" s="1090"/>
      <c r="P92" s="1141"/>
      <c r="Q92" s="1091"/>
      <c r="R92" s="897"/>
      <c r="S92" s="956"/>
      <c r="U92" s="884"/>
      <c r="V92" s="884"/>
      <c r="W92" s="884"/>
      <c r="X92" s="885"/>
      <c r="Y92" s="885"/>
      <c r="Z92" s="885"/>
      <c r="AA92" s="885"/>
      <c r="AB92" s="885"/>
    </row>
    <row r="93" spans="2:28" s="883" customFormat="1" ht="14.4" thickBot="1" x14ac:dyDescent="0.3">
      <c r="B93" s="890"/>
      <c r="C93" s="896" t="s">
        <v>7533</v>
      </c>
      <c r="D93" s="795" t="s">
        <v>2183</v>
      </c>
      <c r="E93" s="891"/>
      <c r="F93" s="891"/>
      <c r="G93" s="891"/>
      <c r="H93" s="891"/>
      <c r="I93" s="897"/>
      <c r="J93" s="897"/>
      <c r="K93" s="1080">
        <f>IF(ISNUMBER('Stmt of Revs Exps'!D34+'Stmt of Revs Exps'!D36+'Stmt of Revs Exps'!D37+'Stmt of Revs Exps'!D40),'Stmt of Revs Exps'!D34+'Stmt of Revs Exps'!D36+'Stmt of Revs Exps'!D37+'Stmt of Revs Exps'!D40,"")</f>
        <v>0</v>
      </c>
      <c r="L93" s="1081"/>
      <c r="M93" s="1082"/>
      <c r="N93" s="897"/>
      <c r="O93" s="1090"/>
      <c r="P93" s="1141"/>
      <c r="Q93" s="1091"/>
      <c r="R93" s="897"/>
      <c r="S93" s="956"/>
      <c r="U93" s="884"/>
      <c r="V93" s="884"/>
      <c r="W93" s="884"/>
      <c r="X93" s="885"/>
      <c r="Y93" s="885"/>
      <c r="Z93" s="885"/>
      <c r="AA93" s="885"/>
      <c r="AB93" s="885"/>
    </row>
    <row r="94" spans="2:28" s="883" customFormat="1" ht="14.4" thickBot="1" x14ac:dyDescent="0.3">
      <c r="B94" s="890"/>
      <c r="C94" s="897"/>
      <c r="D94" s="795"/>
      <c r="E94" s="891"/>
      <c r="F94" s="891"/>
      <c r="G94" s="891"/>
      <c r="H94" s="891"/>
      <c r="I94" s="897"/>
      <c r="J94" s="897"/>
      <c r="K94" s="1143"/>
      <c r="L94" s="1143"/>
      <c r="M94" s="1143"/>
      <c r="N94" s="897"/>
      <c r="O94" s="1143"/>
      <c r="P94" s="1143"/>
      <c r="Q94" s="1143"/>
      <c r="R94" s="897"/>
      <c r="S94" s="956"/>
      <c r="U94" s="884"/>
      <c r="V94" s="884"/>
      <c r="W94" s="884"/>
      <c r="X94" s="885"/>
      <c r="Y94" s="885"/>
      <c r="Z94" s="885"/>
      <c r="AA94" s="885"/>
      <c r="AB94" s="885"/>
    </row>
    <row r="95" spans="2:28" s="883" customFormat="1" ht="14.4" thickBot="1" x14ac:dyDescent="0.3">
      <c r="B95" s="890"/>
      <c r="C95" s="932">
        <v>4.2</v>
      </c>
      <c r="D95" s="933" t="s">
        <v>7534</v>
      </c>
      <c r="E95" s="897"/>
      <c r="F95" s="897"/>
      <c r="G95" s="897"/>
      <c r="H95" s="897"/>
      <c r="I95" s="897"/>
      <c r="J95" s="897"/>
      <c r="K95" s="1130">
        <f>SUM(K97:K99)</f>
        <v>0</v>
      </c>
      <c r="L95" s="1131"/>
      <c r="M95" s="1132"/>
      <c r="N95" s="897"/>
      <c r="O95" s="1130">
        <f>SUM(O97:O99)</f>
        <v>0</v>
      </c>
      <c r="P95" s="1131"/>
      <c r="Q95" s="1132"/>
      <c r="R95" s="1133" t="str">
        <f>IF(SUM(O97:O99)&lt;&gt;O95, SUM(O97:O99), "")</f>
        <v/>
      </c>
      <c r="S95" s="1129"/>
      <c r="U95" s="884"/>
      <c r="V95" s="884"/>
      <c r="W95" s="884"/>
      <c r="X95" s="885"/>
      <c r="Y95" s="885"/>
      <c r="Z95" s="885"/>
      <c r="AA95" s="885"/>
      <c r="AB95" s="885"/>
    </row>
    <row r="96" spans="2:28" s="883" customFormat="1" x14ac:dyDescent="0.25">
      <c r="B96" s="890"/>
      <c r="C96" s="891"/>
      <c r="D96" s="795"/>
      <c r="E96" s="891"/>
      <c r="F96" s="891"/>
      <c r="G96" s="891"/>
      <c r="H96" s="891"/>
      <c r="I96" s="897"/>
      <c r="J96" s="897"/>
      <c r="K96" s="1143"/>
      <c r="L96" s="1143"/>
      <c r="M96" s="1143"/>
      <c r="N96" s="897"/>
      <c r="O96" s="1143"/>
      <c r="P96" s="1143"/>
      <c r="Q96" s="1143"/>
      <c r="R96" s="897"/>
      <c r="S96" s="956"/>
      <c r="U96" s="884"/>
      <c r="V96" s="884"/>
      <c r="W96" s="884"/>
      <c r="X96" s="885"/>
      <c r="Y96" s="885"/>
      <c r="Z96" s="885"/>
      <c r="AA96" s="885"/>
      <c r="AB96" s="885"/>
    </row>
    <row r="97" spans="2:28" s="883" customFormat="1" x14ac:dyDescent="0.25">
      <c r="B97" s="890"/>
      <c r="C97" s="958" t="s">
        <v>7535</v>
      </c>
      <c r="D97" s="796" t="s">
        <v>7536</v>
      </c>
      <c r="E97" s="891"/>
      <c r="F97" s="891"/>
      <c r="G97" s="891"/>
      <c r="H97" s="891"/>
      <c r="I97" s="897"/>
      <c r="J97" s="897"/>
      <c r="K97" s="1149"/>
      <c r="L97" s="1150"/>
      <c r="M97" s="1151"/>
      <c r="N97" s="897"/>
      <c r="O97" s="1149"/>
      <c r="P97" s="1150"/>
      <c r="Q97" s="1151"/>
      <c r="R97" s="897"/>
      <c r="S97" s="956"/>
      <c r="U97" s="884"/>
      <c r="V97" s="884"/>
      <c r="W97" s="884"/>
      <c r="X97" s="885"/>
      <c r="Y97" s="885"/>
      <c r="Z97" s="885"/>
      <c r="AA97" s="885"/>
      <c r="AB97" s="885"/>
    </row>
    <row r="98" spans="2:28" s="883" customFormat="1" x14ac:dyDescent="0.25">
      <c r="B98" s="890"/>
      <c r="C98" s="958" t="s">
        <v>7537</v>
      </c>
      <c r="D98" s="796" t="s">
        <v>7538</v>
      </c>
      <c r="E98" s="891"/>
      <c r="F98" s="891"/>
      <c r="G98" s="891"/>
      <c r="H98" s="891"/>
      <c r="I98" s="897"/>
      <c r="J98" s="897"/>
      <c r="K98" s="1149"/>
      <c r="L98" s="1150"/>
      <c r="M98" s="1151"/>
      <c r="N98" s="897"/>
      <c r="O98" s="1149"/>
      <c r="P98" s="1150"/>
      <c r="Q98" s="1151"/>
      <c r="R98" s="897"/>
      <c r="S98" s="956"/>
      <c r="U98" s="884"/>
      <c r="V98" s="884"/>
      <c r="W98" s="884"/>
      <c r="X98" s="885"/>
      <c r="Y98" s="885"/>
      <c r="Z98" s="885"/>
      <c r="AA98" s="885"/>
      <c r="AB98" s="885"/>
    </row>
    <row r="99" spans="2:28" s="883" customFormat="1" x14ac:dyDescent="0.25">
      <c r="B99" s="890"/>
      <c r="C99" s="958" t="s">
        <v>7539</v>
      </c>
      <c r="D99" s="796" t="s">
        <v>7540</v>
      </c>
      <c r="E99" s="891"/>
      <c r="F99" s="891"/>
      <c r="G99" s="891"/>
      <c r="H99" s="891"/>
      <c r="I99" s="897"/>
      <c r="J99" s="897"/>
      <c r="K99" s="1149"/>
      <c r="L99" s="1150"/>
      <c r="M99" s="1151"/>
      <c r="N99" s="897"/>
      <c r="O99" s="1149"/>
      <c r="P99" s="1150"/>
      <c r="Q99" s="1151"/>
      <c r="R99" s="897"/>
      <c r="S99" s="956"/>
      <c r="U99" s="884"/>
      <c r="V99" s="884"/>
      <c r="W99" s="884"/>
      <c r="X99" s="885"/>
      <c r="Y99" s="885"/>
      <c r="Z99" s="885"/>
      <c r="AA99" s="885"/>
      <c r="AB99" s="885"/>
    </row>
    <row r="100" spans="2:28" s="883" customFormat="1" ht="14.4" thickBot="1" x14ac:dyDescent="0.3">
      <c r="B100" s="890"/>
      <c r="C100" s="897"/>
      <c r="D100" s="795"/>
      <c r="E100" s="891"/>
      <c r="F100" s="891"/>
      <c r="G100" s="891"/>
      <c r="H100" s="891"/>
      <c r="I100" s="897"/>
      <c r="J100" s="897"/>
      <c r="K100" s="1152"/>
      <c r="L100" s="1152"/>
      <c r="M100" s="1152"/>
      <c r="N100" s="897"/>
      <c r="O100" s="1152"/>
      <c r="P100" s="1152"/>
      <c r="Q100" s="1152"/>
      <c r="R100" s="897"/>
      <c r="S100" s="956"/>
      <c r="U100" s="884"/>
      <c r="V100" s="884"/>
      <c r="W100" s="884"/>
      <c r="X100" s="885"/>
      <c r="Y100" s="885"/>
      <c r="Z100" s="885"/>
      <c r="AA100" s="885"/>
      <c r="AB100" s="885"/>
    </row>
    <row r="101" spans="2:28" s="883" customFormat="1" ht="14.4" thickBot="1" x14ac:dyDescent="0.3">
      <c r="B101" s="890"/>
      <c r="C101" s="932">
        <v>4.3</v>
      </c>
      <c r="D101" s="933" t="s">
        <v>7541</v>
      </c>
      <c r="E101" s="897"/>
      <c r="F101" s="897"/>
      <c r="G101" s="897"/>
      <c r="H101" s="897"/>
      <c r="I101" s="897"/>
      <c r="J101" s="897"/>
      <c r="K101" s="1130">
        <f>SUM(K104,K106:M110,K113:M116,K118)</f>
        <v>0</v>
      </c>
      <c r="L101" s="1131"/>
      <c r="M101" s="1132"/>
      <c r="N101" s="897"/>
      <c r="O101" s="1130">
        <f>SUM(O104,O106:Q110,O113:Q116,O118)</f>
        <v>0</v>
      </c>
      <c r="P101" s="1131"/>
      <c r="Q101" s="1132"/>
      <c r="R101" s="1133" t="str">
        <f>IF(SUM(O104,O106:O110,O113:O116,O118)&lt;&gt;O101, SUM(O104,O106:O110,O113:O116,O118), "")</f>
        <v/>
      </c>
      <c r="S101" s="1129"/>
      <c r="U101" s="884"/>
      <c r="V101" s="884"/>
      <c r="W101" s="884"/>
      <c r="X101" s="885"/>
      <c r="Y101" s="885"/>
      <c r="Z101" s="885"/>
      <c r="AA101" s="885"/>
      <c r="AB101" s="885"/>
    </row>
    <row r="102" spans="2:28" s="883" customFormat="1" x14ac:dyDescent="0.25">
      <c r="B102" s="890"/>
      <c r="C102" s="891"/>
      <c r="D102" s="795"/>
      <c r="E102" s="891"/>
      <c r="F102" s="891"/>
      <c r="G102" s="891"/>
      <c r="H102" s="891"/>
      <c r="I102" s="897"/>
      <c r="J102" s="897"/>
      <c r="K102" s="1143"/>
      <c r="L102" s="1143"/>
      <c r="M102" s="1143"/>
      <c r="N102" s="897"/>
      <c r="O102" s="1143"/>
      <c r="P102" s="1143"/>
      <c r="Q102" s="1143"/>
      <c r="R102" s="897"/>
      <c r="S102" s="956"/>
      <c r="U102" s="884"/>
      <c r="V102" s="884"/>
      <c r="W102" s="884"/>
      <c r="X102" s="885"/>
      <c r="Y102" s="885"/>
      <c r="Z102" s="885"/>
      <c r="AA102" s="885"/>
      <c r="AB102" s="885"/>
    </row>
    <row r="103" spans="2:28" s="883" customFormat="1" x14ac:dyDescent="0.25">
      <c r="B103" s="890"/>
      <c r="C103" s="896" t="s">
        <v>7542</v>
      </c>
      <c r="D103" s="795" t="s">
        <v>7543</v>
      </c>
      <c r="E103" s="891"/>
      <c r="F103" s="891"/>
      <c r="G103" s="891"/>
      <c r="H103" s="891"/>
      <c r="I103" s="897"/>
      <c r="J103" s="897" t="str">
        <f>IF(SUM(K104,K106:K109)&lt;&gt;K103, SUM(K104,K106:K109), "")</f>
        <v/>
      </c>
      <c r="K103" s="1075">
        <f>SUM(K104,K106:M110)</f>
        <v>0</v>
      </c>
      <c r="L103" s="1144"/>
      <c r="M103" s="1076"/>
      <c r="N103" s="897"/>
      <c r="O103" s="1075">
        <f>SUM(O104,O106:Q110)</f>
        <v>0</v>
      </c>
      <c r="P103" s="1144"/>
      <c r="Q103" s="1076"/>
      <c r="R103" s="1139" t="str">
        <f>IF(SUM(O104,O106:O110)&lt;&gt;O103, SUM(O104,O106:O110), "")</f>
        <v/>
      </c>
      <c r="S103" s="1129"/>
      <c r="U103" s="884"/>
      <c r="V103" s="884"/>
      <c r="W103" s="884"/>
      <c r="X103" s="885"/>
      <c r="Y103" s="885"/>
      <c r="Z103" s="885"/>
      <c r="AA103" s="885"/>
      <c r="AB103" s="885"/>
    </row>
    <row r="104" spans="2:28" s="883" customFormat="1" x14ac:dyDescent="0.25">
      <c r="B104" s="890"/>
      <c r="C104" s="929" t="s">
        <v>7544</v>
      </c>
      <c r="D104" s="928" t="s">
        <v>7545</v>
      </c>
      <c r="E104" s="891"/>
      <c r="F104" s="891"/>
      <c r="G104" s="891"/>
      <c r="H104" s="891"/>
      <c r="I104" s="1096" t="str">
        <f>IF(AND(ISNUMBER(K104), ISNUMBER(K105), K104&lt;K105), K105, "")</f>
        <v/>
      </c>
      <c r="J104" s="1097"/>
      <c r="K104" s="1080">
        <f>IF(ISNUMBER('Stmt of Revs Exps'!D49+'Stmt of Revs Exps'!D50),'Stmt of Revs Exps'!D49+'Stmt of Revs Exps'!D50,"")</f>
        <v>0</v>
      </c>
      <c r="L104" s="1081"/>
      <c r="M104" s="1082"/>
      <c r="N104" s="897"/>
      <c r="O104" s="1090"/>
      <c r="P104" s="1141"/>
      <c r="Q104" s="1091"/>
      <c r="R104" s="1139" t="str">
        <f>IF(AND(ISNUMBER(O104), ISNUMBER(O105), O104&lt;O105), O105, "")</f>
        <v/>
      </c>
      <c r="S104" s="1129"/>
      <c r="U104" s="884"/>
      <c r="V104" s="884"/>
      <c r="W104" s="884"/>
      <c r="X104" s="885"/>
      <c r="Y104" s="885"/>
      <c r="Z104" s="885"/>
      <c r="AA104" s="885"/>
      <c r="AB104" s="885"/>
    </row>
    <row r="105" spans="2:28" s="883" customFormat="1" x14ac:dyDescent="0.25">
      <c r="B105" s="890"/>
      <c r="C105" s="936" t="s">
        <v>7546</v>
      </c>
      <c r="D105" s="960" t="s">
        <v>7547</v>
      </c>
      <c r="E105" s="891"/>
      <c r="F105" s="891"/>
      <c r="G105" s="891"/>
      <c r="H105" s="891"/>
      <c r="I105" s="1096" t="str">
        <f>IF(AND(ISNUMBER(K104), ISNUMBER(K105), K105&gt;K104), "!!! Duty free &gt; Total Retail? !!!", "")</f>
        <v/>
      </c>
      <c r="J105" s="1097"/>
      <c r="K105" s="1153" t="str">
        <f>IF(ISNUMBER('Stmt of Revs Exps'!D50),'Stmt of Revs Exps'!D50,"")</f>
        <v/>
      </c>
      <c r="L105" s="1154"/>
      <c r="M105" s="1155"/>
      <c r="N105" s="897"/>
      <c r="O105" s="1156"/>
      <c r="P105" s="1157"/>
      <c r="Q105" s="1158"/>
      <c r="R105" s="1139" t="str">
        <f>IF(AND(ISNUMBER(O104), ISNUMBER(O105), O105&gt;O104), "!", "")</f>
        <v/>
      </c>
      <c r="S105" s="1129"/>
      <c r="U105" s="884"/>
      <c r="V105" s="884"/>
      <c r="W105" s="884"/>
      <c r="X105" s="885"/>
      <c r="Y105" s="885"/>
      <c r="Z105" s="885"/>
      <c r="AA105" s="885"/>
      <c r="AB105" s="885"/>
    </row>
    <row r="106" spans="2:28" s="883" customFormat="1" x14ac:dyDescent="0.25">
      <c r="B106" s="890"/>
      <c r="C106" s="929" t="s">
        <v>7548</v>
      </c>
      <c r="D106" s="928" t="s">
        <v>1531</v>
      </c>
      <c r="E106" s="891"/>
      <c r="F106" s="891"/>
      <c r="G106" s="891"/>
      <c r="H106" s="891"/>
      <c r="I106" s="897"/>
      <c r="J106" s="897"/>
      <c r="K106" s="1080">
        <f>IF(ISNUMBER('Stmt of Revs Exps'!D48),'Stmt of Revs Exps'!D48,"")</f>
        <v>0</v>
      </c>
      <c r="L106" s="1081"/>
      <c r="M106" s="1082"/>
      <c r="N106" s="897"/>
      <c r="O106" s="1090"/>
      <c r="P106" s="1141"/>
      <c r="Q106" s="1091"/>
      <c r="R106" s="897"/>
      <c r="S106" s="956"/>
      <c r="U106" s="884"/>
      <c r="V106" s="884"/>
      <c r="W106" s="884"/>
      <c r="X106" s="885"/>
      <c r="Y106" s="885"/>
      <c r="Z106" s="885"/>
      <c r="AA106" s="885"/>
      <c r="AB106" s="885"/>
    </row>
    <row r="107" spans="2:28" s="883" customFormat="1" x14ac:dyDescent="0.25">
      <c r="B107" s="890"/>
      <c r="C107" s="929" t="s">
        <v>7549</v>
      </c>
      <c r="D107" s="928" t="s">
        <v>1622</v>
      </c>
      <c r="E107" s="891"/>
      <c r="F107" s="891"/>
      <c r="G107" s="891"/>
      <c r="H107" s="891"/>
      <c r="I107" s="897"/>
      <c r="J107" s="897"/>
      <c r="K107" s="1080">
        <f>IF(ISNUMBER('Stmt of Revs Exps'!K18),'Stmt of Revs Exps'!K18,"")-K113</f>
        <v>0</v>
      </c>
      <c r="L107" s="1081"/>
      <c r="M107" s="1082"/>
      <c r="N107" s="897"/>
      <c r="O107" s="1090"/>
      <c r="P107" s="1141"/>
      <c r="Q107" s="1091"/>
      <c r="R107" s="897"/>
      <c r="S107" s="956"/>
      <c r="U107" s="884"/>
      <c r="V107" s="884"/>
      <c r="W107" s="884"/>
      <c r="X107" s="885"/>
      <c r="Y107" s="885"/>
      <c r="Z107" s="885"/>
      <c r="AA107" s="885"/>
      <c r="AB107" s="885"/>
    </row>
    <row r="108" spans="2:28" s="883" customFormat="1" x14ac:dyDescent="0.25">
      <c r="B108" s="890"/>
      <c r="C108" s="929" t="s">
        <v>7550</v>
      </c>
      <c r="D108" s="928" t="s">
        <v>1532</v>
      </c>
      <c r="E108" s="891"/>
      <c r="F108" s="891"/>
      <c r="G108" s="891"/>
      <c r="H108" s="891"/>
      <c r="I108" s="897"/>
      <c r="J108" s="897"/>
      <c r="K108" s="1080">
        <f>IF(ISNUMBER('Stmt of Revs Exps'!D57),'Stmt of Revs Exps'!D57,"")</f>
        <v>0</v>
      </c>
      <c r="L108" s="1081"/>
      <c r="M108" s="1082"/>
      <c r="N108" s="897"/>
      <c r="O108" s="1090"/>
      <c r="P108" s="1141"/>
      <c r="Q108" s="1091"/>
      <c r="R108" s="897"/>
      <c r="S108" s="956"/>
      <c r="U108" s="884"/>
      <c r="V108" s="884"/>
      <c r="W108" s="884"/>
      <c r="X108" s="885"/>
      <c r="Y108" s="885"/>
      <c r="Z108" s="885"/>
      <c r="AA108" s="885"/>
      <c r="AB108" s="885"/>
    </row>
    <row r="109" spans="2:28" s="883" customFormat="1" x14ac:dyDescent="0.25">
      <c r="B109" s="890"/>
      <c r="C109" s="929" t="s">
        <v>7551</v>
      </c>
      <c r="D109" s="928" t="s">
        <v>1121</v>
      </c>
      <c r="E109" s="891"/>
      <c r="F109" s="891"/>
      <c r="G109" s="891"/>
      <c r="H109" s="891"/>
      <c r="I109" s="897"/>
      <c r="J109" s="897"/>
      <c r="K109" s="1090"/>
      <c r="L109" s="1141"/>
      <c r="M109" s="1091"/>
      <c r="N109" s="897"/>
      <c r="O109" s="1090"/>
      <c r="P109" s="1141"/>
      <c r="Q109" s="1091"/>
      <c r="R109" s="897"/>
      <c r="S109" s="956"/>
      <c r="U109" s="884"/>
      <c r="V109" s="884"/>
      <c r="W109" s="884"/>
      <c r="X109" s="885"/>
      <c r="Y109" s="885"/>
      <c r="Z109" s="885"/>
      <c r="AA109" s="885"/>
      <c r="AB109" s="885"/>
    </row>
    <row r="110" spans="2:28" s="883" customFormat="1" x14ac:dyDescent="0.25">
      <c r="B110" s="890"/>
      <c r="C110" s="929" t="s">
        <v>7552</v>
      </c>
      <c r="D110" s="928" t="s">
        <v>1533</v>
      </c>
      <c r="E110" s="891"/>
      <c r="F110" s="891"/>
      <c r="G110" s="891"/>
      <c r="H110" s="891"/>
      <c r="I110" s="897"/>
      <c r="J110" s="897"/>
      <c r="K110" s="1080">
        <f>IF(ISNUMBER('Stmt of Revs Exps'!D51),'Stmt of Revs Exps'!D51-K109,"")</f>
        <v>0</v>
      </c>
      <c r="L110" s="1081"/>
      <c r="M110" s="1082"/>
      <c r="N110" s="897"/>
      <c r="O110" s="1090"/>
      <c r="P110" s="1141"/>
      <c r="Q110" s="1091"/>
      <c r="R110" s="897"/>
      <c r="S110" s="956"/>
      <c r="U110" s="884"/>
      <c r="V110" s="884"/>
      <c r="W110" s="884"/>
      <c r="X110" s="885"/>
      <c r="Y110" s="885"/>
      <c r="Z110" s="885"/>
      <c r="AA110" s="885"/>
      <c r="AB110" s="885"/>
    </row>
    <row r="111" spans="2:28" s="883" customFormat="1" x14ac:dyDescent="0.25">
      <c r="B111" s="890"/>
      <c r="C111" s="929"/>
      <c r="D111" s="928"/>
      <c r="E111" s="891"/>
      <c r="F111" s="891"/>
      <c r="G111" s="891"/>
      <c r="H111" s="891"/>
      <c r="I111" s="897"/>
      <c r="J111" s="897"/>
      <c r="K111" s="897"/>
      <c r="L111" s="897"/>
      <c r="M111" s="897"/>
      <c r="N111" s="897"/>
      <c r="O111" s="897"/>
      <c r="P111" s="897"/>
      <c r="Q111" s="897"/>
      <c r="R111" s="897"/>
      <c r="S111" s="956"/>
      <c r="U111" s="884"/>
      <c r="V111" s="884"/>
      <c r="W111" s="884"/>
      <c r="X111" s="885"/>
      <c r="Y111" s="885"/>
      <c r="Z111" s="885"/>
      <c r="AA111" s="885"/>
      <c r="AB111" s="885"/>
    </row>
    <row r="112" spans="2:28" s="883" customFormat="1" x14ac:dyDescent="0.25">
      <c r="B112" s="890"/>
      <c r="C112" s="896" t="s">
        <v>7553</v>
      </c>
      <c r="D112" s="795" t="s">
        <v>7554</v>
      </c>
      <c r="E112" s="891"/>
      <c r="F112" s="891"/>
      <c r="G112" s="891"/>
      <c r="H112" s="891"/>
      <c r="I112" s="1096" t="str">
        <f>IF(SUM(K113:K116)&lt;&gt;K112, SUM(K113:K116), "")</f>
        <v/>
      </c>
      <c r="J112" s="1097"/>
      <c r="K112" s="1075">
        <f>SUM(K113:K116)</f>
        <v>0</v>
      </c>
      <c r="L112" s="1144"/>
      <c r="M112" s="1076"/>
      <c r="N112" s="897"/>
      <c r="O112" s="1075">
        <f>SUM(O113:O116)</f>
        <v>0</v>
      </c>
      <c r="P112" s="1144"/>
      <c r="Q112" s="1076"/>
      <c r="R112" s="1139" t="str">
        <f>IF(SUM(O113:O116)&lt;&gt;O112, SUM(O113:O116), "")</f>
        <v/>
      </c>
      <c r="S112" s="1129"/>
      <c r="U112" s="884"/>
      <c r="V112" s="884"/>
      <c r="W112" s="884"/>
      <c r="X112" s="885"/>
      <c r="Y112" s="885"/>
      <c r="Z112" s="885"/>
      <c r="AA112" s="885"/>
      <c r="AB112" s="885"/>
    </row>
    <row r="113" spans="2:28" s="883" customFormat="1" x14ac:dyDescent="0.25">
      <c r="B113" s="890"/>
      <c r="C113" s="929" t="s">
        <v>7555</v>
      </c>
      <c r="D113" s="928" t="s">
        <v>7556</v>
      </c>
      <c r="E113" s="891"/>
      <c r="F113" s="891"/>
      <c r="G113" s="891"/>
      <c r="H113" s="891"/>
      <c r="I113" s="897"/>
      <c r="J113" s="897"/>
      <c r="K113" s="1090"/>
      <c r="L113" s="1141"/>
      <c r="M113" s="1091"/>
      <c r="N113" s="897"/>
      <c r="O113" s="1090"/>
      <c r="P113" s="1141"/>
      <c r="Q113" s="1091"/>
      <c r="R113" s="897"/>
      <c r="S113" s="956"/>
      <c r="U113" s="884"/>
      <c r="V113" s="884"/>
      <c r="W113" s="884"/>
      <c r="X113" s="885"/>
      <c r="Y113" s="885"/>
      <c r="Z113" s="885"/>
      <c r="AA113" s="885"/>
      <c r="AB113" s="885"/>
    </row>
    <row r="114" spans="2:28" s="883" customFormat="1" x14ac:dyDescent="0.25">
      <c r="B114" s="890"/>
      <c r="C114" s="929" t="s">
        <v>7557</v>
      </c>
      <c r="D114" s="928" t="s">
        <v>7558</v>
      </c>
      <c r="E114" s="891"/>
      <c r="F114" s="891"/>
      <c r="G114" s="891"/>
      <c r="H114" s="891"/>
      <c r="I114" s="897"/>
      <c r="J114" s="897"/>
      <c r="K114" s="1080">
        <f>IF(ISNUMBER('Stmt of Revs Exps'!K22),'Stmt of Revs Exps'!K22,"")</f>
        <v>0</v>
      </c>
      <c r="L114" s="1081"/>
      <c r="M114" s="1082"/>
      <c r="N114" s="897"/>
      <c r="O114" s="1090"/>
      <c r="P114" s="1141"/>
      <c r="Q114" s="1091"/>
      <c r="R114" s="897"/>
      <c r="S114" s="956"/>
      <c r="U114" s="884"/>
      <c r="V114" s="884"/>
      <c r="W114" s="884"/>
      <c r="X114" s="885"/>
      <c r="Y114" s="885"/>
      <c r="Z114" s="885"/>
      <c r="AA114" s="885"/>
      <c r="AB114" s="885"/>
    </row>
    <row r="115" spans="2:28" s="883" customFormat="1" x14ac:dyDescent="0.25">
      <c r="B115" s="890"/>
      <c r="C115" s="929" t="s">
        <v>7559</v>
      </c>
      <c r="D115" s="928" t="s">
        <v>7560</v>
      </c>
      <c r="E115" s="891"/>
      <c r="F115" s="891"/>
      <c r="G115" s="891"/>
      <c r="H115" s="891"/>
      <c r="I115" s="897"/>
      <c r="J115" s="897"/>
      <c r="K115" s="1080" t="str">
        <f>IF(ISNUMBER('Stmt of Revs Exps'!K23),'Stmt of Revs Exps'!K23,"")</f>
        <v/>
      </c>
      <c r="L115" s="1081"/>
      <c r="M115" s="1082"/>
      <c r="N115" s="897"/>
      <c r="O115" s="1090"/>
      <c r="P115" s="1141"/>
      <c r="Q115" s="1091"/>
      <c r="R115" s="897"/>
      <c r="S115" s="956"/>
      <c r="U115" s="884"/>
      <c r="V115" s="884"/>
      <c r="W115" s="884"/>
      <c r="X115" s="885"/>
      <c r="Y115" s="885"/>
      <c r="Z115" s="885"/>
      <c r="AA115" s="885"/>
      <c r="AB115" s="885"/>
    </row>
    <row r="116" spans="2:28" s="883" customFormat="1" x14ac:dyDescent="0.25">
      <c r="B116" s="890"/>
      <c r="C116" s="929" t="s">
        <v>7561</v>
      </c>
      <c r="D116" s="928" t="s">
        <v>1623</v>
      </c>
      <c r="E116" s="891"/>
      <c r="F116" s="891"/>
      <c r="G116" s="891"/>
      <c r="H116" s="891"/>
      <c r="I116" s="897"/>
      <c r="J116" s="897"/>
      <c r="K116" s="1080">
        <f>IF(ISNUMBER('Stmt of Revs Exps'!K21),'Stmt of Revs Exps'!K21,"")</f>
        <v>0</v>
      </c>
      <c r="L116" s="1081"/>
      <c r="M116" s="1082"/>
      <c r="N116" s="897"/>
      <c r="O116" s="1090"/>
      <c r="P116" s="1141"/>
      <c r="Q116" s="1091"/>
      <c r="R116" s="897"/>
      <c r="S116" s="956"/>
      <c r="U116" s="884"/>
      <c r="V116" s="884"/>
      <c r="W116" s="884"/>
      <c r="X116" s="885"/>
      <c r="Y116" s="885"/>
      <c r="Z116" s="885"/>
      <c r="AA116" s="885"/>
      <c r="AB116" s="885"/>
    </row>
    <row r="117" spans="2:28" s="883" customFormat="1" x14ac:dyDescent="0.25">
      <c r="B117" s="890"/>
      <c r="C117" s="896"/>
      <c r="D117" s="795"/>
      <c r="E117" s="891"/>
      <c r="F117" s="891"/>
      <c r="G117" s="891"/>
      <c r="H117" s="891"/>
      <c r="I117" s="897"/>
      <c r="J117" s="897"/>
      <c r="K117" s="959"/>
      <c r="L117" s="959"/>
      <c r="M117" s="959"/>
      <c r="N117" s="897"/>
      <c r="O117" s="959"/>
      <c r="P117" s="959"/>
      <c r="Q117" s="959"/>
      <c r="R117" s="897"/>
      <c r="S117" s="956"/>
      <c r="U117" s="884"/>
      <c r="V117" s="884"/>
      <c r="W117" s="884"/>
      <c r="X117" s="885"/>
      <c r="Y117" s="885"/>
      <c r="Z117" s="885"/>
      <c r="AA117" s="885"/>
      <c r="AB117" s="885"/>
    </row>
    <row r="118" spans="2:28" s="883" customFormat="1" x14ac:dyDescent="0.25">
      <c r="B118" s="890"/>
      <c r="C118" s="896" t="s">
        <v>7562</v>
      </c>
      <c r="D118" s="795" t="s">
        <v>7563</v>
      </c>
      <c r="E118" s="891"/>
      <c r="F118" s="891"/>
      <c r="G118" s="891"/>
      <c r="H118" s="891"/>
      <c r="I118" s="897"/>
      <c r="J118" s="897"/>
      <c r="K118" s="1080">
        <f>IF(ISNUMBER('Stmt of Revs Exps'!K24+'Stmt of Revs Exps'!K25+'Stmt of Revs Exps'!K52),'Stmt of Revs Exps'!K24+'Stmt of Revs Exps'!K25+'Stmt of Revs Exps'!K52,"")</f>
        <v>0</v>
      </c>
      <c r="L118" s="1081"/>
      <c r="M118" s="1082"/>
      <c r="N118" s="897"/>
      <c r="O118" s="1090"/>
      <c r="P118" s="1141"/>
      <c r="Q118" s="1091"/>
      <c r="R118" s="897"/>
      <c r="S118" s="956"/>
      <c r="U118" s="884"/>
      <c r="V118" s="884"/>
      <c r="W118" s="884"/>
      <c r="X118" s="885"/>
      <c r="Y118" s="885"/>
      <c r="Z118" s="885"/>
      <c r="AA118" s="885"/>
      <c r="AB118" s="885"/>
    </row>
    <row r="119" spans="2:28" s="883" customFormat="1" ht="14.4" thickBot="1" x14ac:dyDescent="0.3">
      <c r="B119" s="890"/>
      <c r="C119" s="896"/>
      <c r="D119" s="795"/>
      <c r="E119" s="891"/>
      <c r="F119" s="891"/>
      <c r="G119" s="891"/>
      <c r="H119" s="891"/>
      <c r="I119" s="897"/>
      <c r="J119" s="897"/>
      <c r="K119" s="1152"/>
      <c r="L119" s="1152"/>
      <c r="M119" s="1152"/>
      <c r="N119" s="897"/>
      <c r="O119" s="1152"/>
      <c r="P119" s="1152"/>
      <c r="Q119" s="1152"/>
      <c r="R119" s="897"/>
      <c r="S119" s="956"/>
      <c r="U119" s="884"/>
      <c r="V119" s="884"/>
      <c r="W119" s="884"/>
      <c r="X119" s="885"/>
      <c r="Y119" s="885"/>
      <c r="Z119" s="885"/>
      <c r="AA119" s="885"/>
      <c r="AB119" s="885"/>
    </row>
    <row r="120" spans="2:28" s="883" customFormat="1" ht="14.4" thickBot="1" x14ac:dyDescent="0.3">
      <c r="B120" s="890"/>
      <c r="C120" s="932">
        <v>4.4000000000000004</v>
      </c>
      <c r="D120" s="933" t="s">
        <v>7564</v>
      </c>
      <c r="E120" s="897"/>
      <c r="F120" s="897"/>
      <c r="G120" s="897"/>
      <c r="H120" s="897"/>
      <c r="I120" s="897"/>
      <c r="J120" s="897"/>
      <c r="K120" s="1130">
        <f>SUM(K122:K124)</f>
        <v>0</v>
      </c>
      <c r="L120" s="1131"/>
      <c r="M120" s="1132"/>
      <c r="N120" s="897"/>
      <c r="O120" s="1130">
        <f>SUM(O122:O124)</f>
        <v>0</v>
      </c>
      <c r="P120" s="1131"/>
      <c r="Q120" s="1132"/>
      <c r="R120" s="1133" t="str">
        <f>IF(SUM(O122:O124)&lt;&gt;O120, SUM(O122:O124), "")</f>
        <v/>
      </c>
      <c r="S120" s="1129"/>
      <c r="U120" s="884"/>
      <c r="V120" s="884"/>
      <c r="W120" s="884"/>
      <c r="X120" s="885"/>
      <c r="Y120" s="885"/>
      <c r="Z120" s="885"/>
      <c r="AA120" s="885"/>
      <c r="AB120" s="885"/>
    </row>
    <row r="121" spans="2:28" s="883" customFormat="1" x14ac:dyDescent="0.25">
      <c r="B121" s="890"/>
      <c r="C121" s="891"/>
      <c r="D121" s="795"/>
      <c r="E121" s="891"/>
      <c r="F121" s="891"/>
      <c r="G121" s="891"/>
      <c r="H121" s="891"/>
      <c r="I121" s="897"/>
      <c r="J121" s="897"/>
      <c r="K121" s="1143"/>
      <c r="L121" s="1143"/>
      <c r="M121" s="1143"/>
      <c r="N121" s="897"/>
      <c r="O121" s="1143"/>
      <c r="P121" s="1143"/>
      <c r="Q121" s="1143"/>
      <c r="R121" s="897"/>
      <c r="S121" s="956"/>
      <c r="U121" s="884"/>
      <c r="V121" s="884"/>
      <c r="W121" s="884"/>
      <c r="X121" s="885"/>
      <c r="Y121" s="885"/>
      <c r="Z121" s="885"/>
      <c r="AA121" s="885"/>
      <c r="AB121" s="885"/>
    </row>
    <row r="122" spans="2:28" s="883" customFormat="1" x14ac:dyDescent="0.25">
      <c r="B122" s="890"/>
      <c r="C122" s="896" t="s">
        <v>7565</v>
      </c>
      <c r="D122" s="795" t="s">
        <v>1120</v>
      </c>
      <c r="E122" s="891"/>
      <c r="F122" s="891"/>
      <c r="G122" s="891"/>
      <c r="H122" s="891"/>
      <c r="I122" s="897"/>
      <c r="J122" s="897"/>
      <c r="K122" s="1080">
        <f>IF(ISNUMBER('Stmt of Revs Exps'!K49),'Stmt of Revs Exps'!K49,"")</f>
        <v>0</v>
      </c>
      <c r="L122" s="1081"/>
      <c r="M122" s="1082"/>
      <c r="N122" s="897"/>
      <c r="O122" s="1090"/>
      <c r="P122" s="1141"/>
      <c r="Q122" s="1091"/>
      <c r="R122" s="897"/>
      <c r="S122" s="956"/>
      <c r="U122" s="884"/>
      <c r="V122" s="884"/>
      <c r="W122" s="884"/>
      <c r="X122" s="885"/>
      <c r="Y122" s="885"/>
      <c r="Z122" s="885"/>
      <c r="AA122" s="885"/>
      <c r="AB122" s="885"/>
    </row>
    <row r="123" spans="2:28" s="883" customFormat="1" x14ac:dyDescent="0.25">
      <c r="B123" s="890"/>
      <c r="C123" s="896" t="s">
        <v>7566</v>
      </c>
      <c r="D123" s="795" t="s">
        <v>2184</v>
      </c>
      <c r="E123" s="891"/>
      <c r="F123" s="891"/>
      <c r="G123" s="891"/>
      <c r="H123" s="891"/>
      <c r="I123" s="897"/>
      <c r="J123" s="897"/>
      <c r="K123" s="1080">
        <f>IF(ISNUMBER('Stmt of Revs Exps'!K50),'Stmt of Revs Exps'!K50,"")</f>
        <v>0</v>
      </c>
      <c r="L123" s="1081"/>
      <c r="M123" s="1082"/>
      <c r="N123" s="897"/>
      <c r="O123" s="1090"/>
      <c r="P123" s="1141"/>
      <c r="Q123" s="1091"/>
      <c r="R123" s="897"/>
      <c r="S123" s="956"/>
      <c r="U123" s="884"/>
      <c r="V123" s="884"/>
      <c r="W123" s="884"/>
      <c r="X123" s="885"/>
      <c r="Y123" s="885"/>
      <c r="Z123" s="885"/>
      <c r="AA123" s="885"/>
      <c r="AB123" s="885"/>
    </row>
    <row r="124" spans="2:28" s="883" customFormat="1" x14ac:dyDescent="0.25">
      <c r="B124" s="890"/>
      <c r="C124" s="896" t="s">
        <v>7567</v>
      </c>
      <c r="D124" s="795" t="s">
        <v>2185</v>
      </c>
      <c r="E124" s="891"/>
      <c r="F124" s="891"/>
      <c r="G124" s="891"/>
      <c r="H124" s="891"/>
      <c r="I124" s="897"/>
      <c r="J124" s="897"/>
      <c r="K124" s="1080">
        <f>IF(ISNUMBER('Stmt of Revs Exps'!K54+'Stmt of Revs Exps'!K55+'Stmt of Revs Exps'!K57),'Stmt of Revs Exps'!K54+'Stmt of Revs Exps'!K55+'Stmt of Revs Exps'!K57,"")</f>
        <v>0</v>
      </c>
      <c r="L124" s="1081"/>
      <c r="M124" s="1082"/>
      <c r="N124" s="897"/>
      <c r="O124" s="1090"/>
      <c r="P124" s="1141"/>
      <c r="Q124" s="1091"/>
      <c r="R124" s="897"/>
      <c r="S124" s="956"/>
      <c r="U124" s="884"/>
      <c r="V124" s="884"/>
      <c r="W124" s="884"/>
      <c r="X124" s="885"/>
      <c r="Y124" s="885"/>
      <c r="Z124" s="885"/>
      <c r="AA124" s="885"/>
      <c r="AB124" s="885"/>
    </row>
    <row r="125" spans="2:28" s="883" customFormat="1" ht="14.4" thickBot="1" x14ac:dyDescent="0.3">
      <c r="B125" s="890"/>
      <c r="C125" s="891"/>
      <c r="D125" s="795"/>
      <c r="E125" s="891"/>
      <c r="F125" s="891"/>
      <c r="G125" s="891"/>
      <c r="H125" s="891"/>
      <c r="I125" s="891"/>
      <c r="J125" s="891"/>
      <c r="K125" s="1163"/>
      <c r="L125" s="1163"/>
      <c r="M125" s="1163"/>
      <c r="N125" s="946"/>
      <c r="O125" s="1163"/>
      <c r="P125" s="1163"/>
      <c r="Q125" s="1163"/>
      <c r="R125" s="891"/>
      <c r="S125" s="892"/>
      <c r="U125" s="884"/>
      <c r="V125" s="884"/>
      <c r="W125" s="884"/>
      <c r="X125" s="885"/>
      <c r="Y125" s="885"/>
      <c r="Z125" s="885"/>
      <c r="AA125" s="885"/>
      <c r="AB125" s="885"/>
    </row>
    <row r="126" spans="2:28" s="883" customFormat="1" ht="15" customHeight="1" thickBot="1" x14ac:dyDescent="0.35">
      <c r="B126" s="890"/>
      <c r="C126" s="962">
        <v>5</v>
      </c>
      <c r="D126" s="963" t="s">
        <v>7568</v>
      </c>
      <c r="E126" s="950"/>
      <c r="F126" s="950"/>
      <c r="G126" s="950"/>
      <c r="H126" s="950"/>
      <c r="I126" s="950"/>
      <c r="J126" s="950"/>
      <c r="K126" s="1159">
        <f>K128+K140</f>
        <v>0</v>
      </c>
      <c r="L126" s="1160"/>
      <c r="M126" s="1161"/>
      <c r="N126" s="964"/>
      <c r="O126" s="1159">
        <f>O128+O140</f>
        <v>0</v>
      </c>
      <c r="P126" s="1160"/>
      <c r="Q126" s="1161"/>
      <c r="R126" s="950"/>
      <c r="S126" s="892"/>
      <c r="U126" s="884"/>
      <c r="V126" s="884"/>
      <c r="W126" s="884"/>
      <c r="X126" s="885"/>
      <c r="Y126" s="885"/>
      <c r="Z126" s="885"/>
      <c r="AA126" s="885"/>
      <c r="AB126" s="885"/>
    </row>
    <row r="127" spans="2:28" s="883" customFormat="1" ht="14.4" thickBot="1" x14ac:dyDescent="0.3">
      <c r="B127" s="890"/>
      <c r="C127" s="891"/>
      <c r="D127" s="795"/>
      <c r="E127" s="891"/>
      <c r="F127" s="891"/>
      <c r="G127" s="891"/>
      <c r="H127" s="891"/>
      <c r="I127" s="891"/>
      <c r="J127" s="891"/>
      <c r="K127" s="961"/>
      <c r="L127" s="961"/>
      <c r="M127" s="961"/>
      <c r="N127" s="946"/>
      <c r="O127" s="961"/>
      <c r="P127" s="961"/>
      <c r="Q127" s="961"/>
      <c r="R127" s="891"/>
      <c r="S127" s="892"/>
      <c r="U127" s="884"/>
      <c r="V127" s="884"/>
      <c r="W127" s="884"/>
      <c r="X127" s="885"/>
      <c r="Y127" s="885"/>
      <c r="Z127" s="885"/>
      <c r="AA127" s="885"/>
      <c r="AB127" s="885"/>
    </row>
    <row r="128" spans="2:28" s="883" customFormat="1" ht="14.4" thickBot="1" x14ac:dyDescent="0.3">
      <c r="B128" s="890"/>
      <c r="C128" s="965">
        <v>5.0999999999999996</v>
      </c>
      <c r="D128" s="924" t="s">
        <v>7569</v>
      </c>
      <c r="E128" s="891"/>
      <c r="F128" s="891"/>
      <c r="G128" s="891"/>
      <c r="H128" s="891"/>
      <c r="I128" s="1096" t="str">
        <f>IF(SUM(K130:K138)&lt;&gt;K128, SUM(K130:K138), "")</f>
        <v/>
      </c>
      <c r="J128" s="1162"/>
      <c r="K128" s="1130">
        <f>SUM(K130:M138)</f>
        <v>0</v>
      </c>
      <c r="L128" s="1131"/>
      <c r="M128" s="1132"/>
      <c r="N128" s="897"/>
      <c r="O128" s="1130">
        <f>SUM(O130:Q138)</f>
        <v>0</v>
      </c>
      <c r="P128" s="1131"/>
      <c r="Q128" s="1132"/>
      <c r="R128" s="1133" t="str">
        <f>IF(SUM(O130:O138)&lt;&gt;O128, SUM(O130:O138), "")</f>
        <v/>
      </c>
      <c r="S128" s="1129"/>
      <c r="U128" s="884"/>
      <c r="V128" s="884"/>
      <c r="W128" s="884"/>
      <c r="X128" s="885"/>
      <c r="Y128" s="885"/>
      <c r="Z128" s="885"/>
      <c r="AA128" s="885"/>
      <c r="AB128" s="885"/>
    </row>
    <row r="129" spans="2:28" s="883" customFormat="1" x14ac:dyDescent="0.25">
      <c r="B129" s="890"/>
      <c r="C129" s="891"/>
      <c r="D129" s="966"/>
      <c r="E129" s="891"/>
      <c r="F129" s="891"/>
      <c r="G129" s="891"/>
      <c r="H129" s="891"/>
      <c r="I129" s="1096"/>
      <c r="J129" s="1164"/>
      <c r="K129" s="1143" t="str">
        <f>IF(AND((OR(ISNUMBER(K131), ISNUMBER(K132), ISNUMBER(K133), ISNUMBER(K134), ISNUMBER(K135), ISNUMBER(K136), ISNUMBER(K137))), ISBLANK(K130)), "Personnel expenses?", "")</f>
        <v/>
      </c>
      <c r="L129" s="1165"/>
      <c r="M129" s="1165"/>
      <c r="N129" s="897"/>
      <c r="O129" s="1143" t="str">
        <f>IF(AND((OR(ISNUMBER(O131), ISNUMBER(O132), ISNUMBER(O133), ISNUMBER(O134), ISNUMBER(O135), ISNUMBER(O136), ISNUMBER(O137))), ISBLANK(O130)), "Personnel expenses?", "")</f>
        <v/>
      </c>
      <c r="P129" s="1165"/>
      <c r="Q129" s="1165"/>
      <c r="R129" s="897"/>
      <c r="S129" s="956"/>
      <c r="U129" s="884"/>
      <c r="V129" s="884"/>
      <c r="W129" s="884"/>
      <c r="X129" s="885"/>
      <c r="Y129" s="885"/>
      <c r="Z129" s="885"/>
      <c r="AA129" s="885"/>
      <c r="AB129" s="885"/>
    </row>
    <row r="130" spans="2:28" s="883" customFormat="1" x14ac:dyDescent="0.25">
      <c r="B130" s="890"/>
      <c r="C130" s="958" t="s">
        <v>7570</v>
      </c>
      <c r="D130" s="795" t="s">
        <v>7571</v>
      </c>
      <c r="E130" s="891"/>
      <c r="F130" s="891"/>
      <c r="G130" s="891"/>
      <c r="H130" s="891"/>
      <c r="I130" s="1096" t="str">
        <f t="shared" ref="I130:I138" si="0">IF(AND(ISNUMBER(K130), K130&lt;0), K130*(-1), "")</f>
        <v/>
      </c>
      <c r="J130" s="1142"/>
      <c r="K130" s="1080">
        <f>IF(ISNUMBER('Stmt of Revs Exps'!K34),'Stmt of Revs Exps'!K34,"")</f>
        <v>0</v>
      </c>
      <c r="L130" s="1081"/>
      <c r="M130" s="1082"/>
      <c r="N130" s="897"/>
      <c r="O130" s="1090"/>
      <c r="P130" s="1141"/>
      <c r="Q130" s="1091"/>
      <c r="R130" s="897" t="str">
        <f>IF(AND(ISNUMBER(O130), O130&lt;0), O130*(-1), "")</f>
        <v/>
      </c>
      <c r="S130" s="956"/>
      <c r="U130" s="884"/>
      <c r="V130" s="884"/>
      <c r="W130" s="884"/>
      <c r="X130" s="885"/>
      <c r="Y130" s="885"/>
      <c r="Z130" s="885"/>
      <c r="AA130" s="885"/>
      <c r="AB130" s="885"/>
    </row>
    <row r="131" spans="2:28" s="883" customFormat="1" x14ac:dyDescent="0.25">
      <c r="B131" s="890"/>
      <c r="C131" s="958" t="s">
        <v>7572</v>
      </c>
      <c r="D131" s="795" t="s">
        <v>7573</v>
      </c>
      <c r="E131" s="891"/>
      <c r="F131" s="891"/>
      <c r="G131" s="891"/>
      <c r="H131" s="891"/>
      <c r="I131" s="1096" t="str">
        <f t="shared" si="0"/>
        <v/>
      </c>
      <c r="J131" s="1142"/>
      <c r="K131" s="1080">
        <f>IF(ISNUMBER('Stmt of Revs Exps'!K35),'Stmt of Revs Exps'!K35,"")</f>
        <v>0</v>
      </c>
      <c r="L131" s="1081"/>
      <c r="M131" s="1082"/>
      <c r="N131" s="897"/>
      <c r="O131" s="1090"/>
      <c r="P131" s="1141"/>
      <c r="Q131" s="1091"/>
      <c r="R131" s="897" t="str">
        <f t="shared" ref="R131:R138" si="1">IF(AND(ISNUMBER(O131), O131&lt;0), O131*(-1), "")</f>
        <v/>
      </c>
      <c r="S131" s="956"/>
      <c r="U131" s="884"/>
      <c r="V131" s="884"/>
      <c r="W131" s="884"/>
      <c r="X131" s="885"/>
      <c r="Y131" s="885"/>
      <c r="Z131" s="885"/>
      <c r="AA131" s="885"/>
      <c r="AB131" s="885"/>
    </row>
    <row r="132" spans="2:28" s="883" customFormat="1" x14ac:dyDescent="0.25">
      <c r="B132" s="890"/>
      <c r="C132" s="958" t="s">
        <v>7574</v>
      </c>
      <c r="D132" s="795" t="s">
        <v>7575</v>
      </c>
      <c r="E132" s="891"/>
      <c r="F132" s="891"/>
      <c r="G132" s="891"/>
      <c r="H132" s="891"/>
      <c r="I132" s="1096" t="str">
        <f t="shared" si="0"/>
        <v/>
      </c>
      <c r="J132" s="1142"/>
      <c r="K132" s="1080">
        <f>IF(ISNUMBER('Stmt of Revs Exps'!K36),'Stmt of Revs Exps'!K36,"")</f>
        <v>0</v>
      </c>
      <c r="L132" s="1081"/>
      <c r="M132" s="1082"/>
      <c r="N132" s="897"/>
      <c r="O132" s="1090"/>
      <c r="P132" s="1141"/>
      <c r="Q132" s="1091"/>
      <c r="R132" s="897" t="str">
        <f t="shared" si="1"/>
        <v/>
      </c>
      <c r="S132" s="956"/>
      <c r="U132" s="884"/>
      <c r="V132" s="884"/>
      <c r="W132" s="884"/>
      <c r="X132" s="885"/>
      <c r="Y132" s="885"/>
      <c r="Z132" s="885"/>
      <c r="AA132" s="885"/>
      <c r="AB132" s="885"/>
    </row>
    <row r="133" spans="2:28" s="883" customFormat="1" x14ac:dyDescent="0.25">
      <c r="B133" s="890"/>
      <c r="C133" s="958" t="s">
        <v>7576</v>
      </c>
      <c r="D133" s="795" t="s">
        <v>1119</v>
      </c>
      <c r="E133" s="891"/>
      <c r="F133" s="891"/>
      <c r="G133" s="891"/>
      <c r="H133" s="891"/>
      <c r="I133" s="1096" t="str">
        <f t="shared" si="0"/>
        <v/>
      </c>
      <c r="J133" s="1142"/>
      <c r="K133" s="1080">
        <f>IF(ISNUMBER('Stmt of Revs Exps'!K37),'Stmt of Revs Exps'!K37,"")</f>
        <v>0</v>
      </c>
      <c r="L133" s="1081"/>
      <c r="M133" s="1082"/>
      <c r="N133" s="897"/>
      <c r="O133" s="1090"/>
      <c r="P133" s="1141"/>
      <c r="Q133" s="1091"/>
      <c r="R133" s="897" t="str">
        <f t="shared" si="1"/>
        <v/>
      </c>
      <c r="S133" s="956"/>
      <c r="U133" s="884"/>
      <c r="V133" s="884"/>
      <c r="W133" s="884"/>
      <c r="X133" s="885"/>
      <c r="Y133" s="885"/>
      <c r="Z133" s="885"/>
      <c r="AA133" s="885"/>
      <c r="AB133" s="885"/>
    </row>
    <row r="134" spans="2:28" s="883" customFormat="1" x14ac:dyDescent="0.25">
      <c r="B134" s="890"/>
      <c r="C134" s="958" t="s">
        <v>7577</v>
      </c>
      <c r="D134" s="795" t="s">
        <v>1118</v>
      </c>
      <c r="E134" s="891"/>
      <c r="F134" s="891"/>
      <c r="G134" s="891"/>
      <c r="H134" s="891"/>
      <c r="I134" s="1096" t="str">
        <f t="shared" si="0"/>
        <v/>
      </c>
      <c r="J134" s="1142"/>
      <c r="K134" s="1080">
        <f>IF(ISNUMBER('Stmt of Revs Exps'!K38),'Stmt of Revs Exps'!K38,"")</f>
        <v>0</v>
      </c>
      <c r="L134" s="1081"/>
      <c r="M134" s="1082"/>
      <c r="N134" s="897"/>
      <c r="O134" s="1090"/>
      <c r="P134" s="1141"/>
      <c r="Q134" s="1091"/>
      <c r="R134" s="897" t="str">
        <f t="shared" si="1"/>
        <v/>
      </c>
      <c r="S134" s="956"/>
      <c r="U134" s="884"/>
      <c r="V134" s="884"/>
      <c r="W134" s="884"/>
      <c r="X134" s="885"/>
      <c r="Y134" s="885"/>
      <c r="Z134" s="885"/>
      <c r="AA134" s="885"/>
      <c r="AB134" s="885"/>
    </row>
    <row r="135" spans="2:28" s="883" customFormat="1" x14ac:dyDescent="0.25">
      <c r="B135" s="890"/>
      <c r="C135" s="958" t="s">
        <v>7578</v>
      </c>
      <c r="D135" s="795" t="s">
        <v>7579</v>
      </c>
      <c r="E135" s="891"/>
      <c r="F135" s="891"/>
      <c r="G135" s="891"/>
      <c r="H135" s="891"/>
      <c r="I135" s="1096" t="str">
        <f t="shared" si="0"/>
        <v/>
      </c>
      <c r="J135" s="1142"/>
      <c r="K135" s="1080">
        <f>'Cap &amp; Ops Stats'!D46</f>
        <v>0</v>
      </c>
      <c r="L135" s="1081"/>
      <c r="M135" s="1082"/>
      <c r="N135" s="897"/>
      <c r="O135" s="1090"/>
      <c r="P135" s="1141"/>
      <c r="Q135" s="1091"/>
      <c r="R135" s="897" t="str">
        <f t="shared" si="1"/>
        <v/>
      </c>
      <c r="S135" s="956"/>
      <c r="U135" s="884"/>
      <c r="V135" s="884"/>
      <c r="W135" s="884"/>
      <c r="X135" s="885"/>
      <c r="Y135" s="885"/>
      <c r="Z135" s="885"/>
      <c r="AA135" s="885"/>
      <c r="AB135" s="885"/>
    </row>
    <row r="136" spans="2:28" s="883" customFormat="1" x14ac:dyDescent="0.25">
      <c r="B136" s="890"/>
      <c r="C136" s="958" t="s">
        <v>7580</v>
      </c>
      <c r="D136" s="795" t="s">
        <v>1117</v>
      </c>
      <c r="E136" s="891"/>
      <c r="F136" s="891"/>
      <c r="G136" s="891"/>
      <c r="H136" s="891"/>
      <c r="I136" s="1096" t="str">
        <f t="shared" si="0"/>
        <v/>
      </c>
      <c r="J136" s="1142"/>
      <c r="K136" s="1080" t="str">
        <f>IF(ISNUMBER('Stmt of Revs Exps'!K40),'Stmt of Revs Exps'!K40,"")</f>
        <v/>
      </c>
      <c r="L136" s="1081"/>
      <c r="M136" s="1082"/>
      <c r="N136" s="897"/>
      <c r="O136" s="1090"/>
      <c r="P136" s="1141"/>
      <c r="Q136" s="1091"/>
      <c r="R136" s="897" t="str">
        <f t="shared" si="1"/>
        <v/>
      </c>
      <c r="S136" s="956"/>
      <c r="U136" s="884"/>
      <c r="V136" s="884"/>
      <c r="W136" s="884"/>
      <c r="X136" s="885"/>
      <c r="Y136" s="885"/>
      <c r="Z136" s="885"/>
      <c r="AA136" s="885"/>
      <c r="AB136" s="885"/>
    </row>
    <row r="137" spans="2:28" s="883" customFormat="1" x14ac:dyDescent="0.25">
      <c r="B137" s="890"/>
      <c r="C137" s="958" t="s">
        <v>7581</v>
      </c>
      <c r="D137" s="795" t="s">
        <v>7582</v>
      </c>
      <c r="E137" s="891"/>
      <c r="F137" s="891"/>
      <c r="G137" s="891"/>
      <c r="H137" s="891"/>
      <c r="I137" s="1096" t="str">
        <f t="shared" si="0"/>
        <v/>
      </c>
      <c r="J137" s="1142"/>
      <c r="K137" s="1080" t="str">
        <f>IF(ISNUMBER('Stmt of Revs Exps'!K39),'Stmt of Revs Exps'!K39,"")</f>
        <v/>
      </c>
      <c r="L137" s="1081"/>
      <c r="M137" s="1082"/>
      <c r="N137" s="897"/>
      <c r="O137" s="1090"/>
      <c r="P137" s="1141"/>
      <c r="Q137" s="1091"/>
      <c r="R137" s="897" t="str">
        <f t="shared" si="1"/>
        <v/>
      </c>
      <c r="S137" s="956"/>
      <c r="U137" s="884"/>
      <c r="V137" s="884"/>
      <c r="W137" s="884"/>
      <c r="X137" s="885"/>
      <c r="Y137" s="885"/>
      <c r="Z137" s="885"/>
      <c r="AA137" s="885"/>
      <c r="AB137" s="885"/>
    </row>
    <row r="138" spans="2:28" s="883" customFormat="1" x14ac:dyDescent="0.25">
      <c r="B138" s="890"/>
      <c r="C138" s="958" t="s">
        <v>7583</v>
      </c>
      <c r="D138" s="795" t="s">
        <v>1534</v>
      </c>
      <c r="E138" s="891"/>
      <c r="F138" s="891"/>
      <c r="G138" s="891"/>
      <c r="H138" s="891"/>
      <c r="I138" s="1096" t="str">
        <f t="shared" si="0"/>
        <v/>
      </c>
      <c r="J138" s="1142"/>
      <c r="K138" s="1080">
        <f>IF(ISNUMBER('Stmt of Revs Exps'!K41-K135),'Stmt of Revs Exps'!K41-K135,"")</f>
        <v>0</v>
      </c>
      <c r="L138" s="1081"/>
      <c r="M138" s="1082"/>
      <c r="N138" s="891"/>
      <c r="O138" s="1090"/>
      <c r="P138" s="1141"/>
      <c r="Q138" s="1091"/>
      <c r="R138" s="897" t="str">
        <f t="shared" si="1"/>
        <v/>
      </c>
      <c r="S138" s="956"/>
      <c r="U138" s="884"/>
      <c r="V138" s="884"/>
      <c r="W138" s="884"/>
      <c r="X138" s="885"/>
      <c r="Y138" s="885"/>
      <c r="Z138" s="885"/>
      <c r="AA138" s="885"/>
      <c r="AB138" s="885"/>
    </row>
    <row r="139" spans="2:28" s="883" customFormat="1" ht="14.4" thickBot="1" x14ac:dyDescent="0.3">
      <c r="B139" s="890"/>
      <c r="C139" s="896"/>
      <c r="D139" s="795"/>
      <c r="E139" s="891"/>
      <c r="F139" s="891"/>
      <c r="G139" s="891"/>
      <c r="H139" s="891"/>
      <c r="I139" s="897"/>
      <c r="J139" s="897"/>
      <c r="K139" s="897"/>
      <c r="L139" s="897"/>
      <c r="M139" s="897"/>
      <c r="N139" s="897"/>
      <c r="O139" s="897"/>
      <c r="P139" s="897"/>
      <c r="Q139" s="897"/>
      <c r="R139" s="897"/>
      <c r="S139" s="956"/>
      <c r="U139" s="884"/>
      <c r="V139" s="884"/>
      <c r="W139" s="884"/>
      <c r="X139" s="885"/>
      <c r="Y139" s="885"/>
      <c r="Z139" s="885"/>
      <c r="AA139" s="885"/>
      <c r="AB139" s="885"/>
    </row>
    <row r="140" spans="2:28" s="883" customFormat="1" ht="14.4" thickBot="1" x14ac:dyDescent="0.3">
      <c r="B140" s="890"/>
      <c r="C140" s="967">
        <v>5.2</v>
      </c>
      <c r="D140" s="924" t="s">
        <v>1159</v>
      </c>
      <c r="E140" s="891"/>
      <c r="F140" s="891"/>
      <c r="G140" s="891"/>
      <c r="H140" s="891"/>
      <c r="I140" s="1096" t="str">
        <f>IF(SUM(K142:K144)&lt;&gt;K140, SUM(K142:K144), "")</f>
        <v/>
      </c>
      <c r="J140" s="1162"/>
      <c r="K140" s="1130">
        <f>SUM(K142:M144)</f>
        <v>0</v>
      </c>
      <c r="L140" s="1131"/>
      <c r="M140" s="1132"/>
      <c r="N140" s="897"/>
      <c r="O140" s="1130">
        <f>SUM(O142:Q144)</f>
        <v>0</v>
      </c>
      <c r="P140" s="1131"/>
      <c r="Q140" s="1132"/>
      <c r="R140" s="1133" t="str">
        <f>IF(SUM(O142:O144)&lt;&gt;O140, SUM(O142:O144), "")</f>
        <v/>
      </c>
      <c r="S140" s="1129"/>
      <c r="U140" s="884"/>
      <c r="V140" s="884"/>
      <c r="W140" s="884"/>
      <c r="X140" s="885"/>
      <c r="Y140" s="885"/>
      <c r="Z140" s="885"/>
      <c r="AA140" s="885"/>
      <c r="AB140" s="885"/>
    </row>
    <row r="141" spans="2:28" s="883" customFormat="1" x14ac:dyDescent="0.25">
      <c r="B141" s="890"/>
      <c r="C141" s="912"/>
      <c r="D141" s="966"/>
      <c r="E141" s="891"/>
      <c r="F141" s="891"/>
      <c r="G141" s="891"/>
      <c r="H141" s="891"/>
      <c r="I141" s="891"/>
      <c r="J141" s="891"/>
      <c r="K141" s="1143" t="str">
        <f>IF(AND(ISNUMBER(K130), ISNUMBER(K128), ISBLANK(K143)), "Depreciation/amortization cost?", "")</f>
        <v/>
      </c>
      <c r="L141" s="1166"/>
      <c r="M141" s="1166"/>
      <c r="N141" s="891"/>
      <c r="O141" s="1143" t="str">
        <f>IF(AND(ISNUMBER(O130), ISNUMBER(O128), ISBLANK(O143)), "Depreciation/amortization cost?", "")</f>
        <v/>
      </c>
      <c r="P141" s="1166"/>
      <c r="Q141" s="1166"/>
      <c r="R141" s="891"/>
      <c r="S141" s="956"/>
      <c r="U141" s="884"/>
      <c r="V141" s="884"/>
      <c r="W141" s="884"/>
      <c r="X141" s="885"/>
      <c r="Y141" s="885"/>
      <c r="Z141" s="885"/>
      <c r="AA141" s="885"/>
      <c r="AB141" s="885"/>
    </row>
    <row r="142" spans="2:28" s="883" customFormat="1" x14ac:dyDescent="0.25">
      <c r="B142" s="890"/>
      <c r="C142" s="968" t="s">
        <v>7584</v>
      </c>
      <c r="D142" s="795" t="s">
        <v>1116</v>
      </c>
      <c r="E142" s="891"/>
      <c r="F142" s="891"/>
      <c r="G142" s="891"/>
      <c r="H142" s="891"/>
      <c r="I142" s="891"/>
      <c r="J142" s="897" t="str">
        <f>IF(AND(ISNUMBER(K142), K142&lt;0), K142*(-1), "")</f>
        <v/>
      </c>
      <c r="K142" s="1080">
        <f>IF(ISNUMBER('Stmt of Revs Exps'!K53),-'Stmt of Revs Exps'!K53,"")</f>
        <v>0</v>
      </c>
      <c r="L142" s="1081"/>
      <c r="M142" s="1082"/>
      <c r="N142" s="891"/>
      <c r="O142" s="1090"/>
      <c r="P142" s="1141"/>
      <c r="Q142" s="1091"/>
      <c r="R142" s="897" t="str">
        <f t="shared" ref="R142:R143" si="2">IF(AND(ISNUMBER(O142), O142&lt;0), O142*(-1), "")</f>
        <v/>
      </c>
      <c r="S142" s="956"/>
      <c r="U142" s="884"/>
      <c r="V142" s="884"/>
      <c r="W142" s="884"/>
      <c r="X142" s="885"/>
      <c r="Y142" s="885"/>
      <c r="Z142" s="885"/>
      <c r="AA142" s="885"/>
      <c r="AB142" s="885"/>
    </row>
    <row r="143" spans="2:28" s="883" customFormat="1" x14ac:dyDescent="0.25">
      <c r="B143" s="890"/>
      <c r="C143" s="968" t="s">
        <v>7585</v>
      </c>
      <c r="D143" s="795" t="s">
        <v>1535</v>
      </c>
      <c r="E143" s="891"/>
      <c r="F143" s="891"/>
      <c r="G143" s="891"/>
      <c r="H143" s="891"/>
      <c r="I143" s="891"/>
      <c r="J143" s="897" t="str">
        <f>IF(AND(ISNUMBER(K143), K143&lt;0), K143*(-1), "")</f>
        <v/>
      </c>
      <c r="K143" s="1080">
        <f>IF(ISNUMBER('Stmt of Revs Exps'!K45),'Stmt of Revs Exps'!K45,"")</f>
        <v>0</v>
      </c>
      <c r="L143" s="1081"/>
      <c r="M143" s="1082"/>
      <c r="N143" s="891"/>
      <c r="O143" s="1090"/>
      <c r="P143" s="1141"/>
      <c r="Q143" s="1091"/>
      <c r="R143" s="897" t="str">
        <f t="shared" si="2"/>
        <v/>
      </c>
      <c r="S143" s="956"/>
      <c r="U143" s="884"/>
      <c r="V143" s="884"/>
      <c r="W143" s="884"/>
      <c r="X143" s="885"/>
      <c r="Y143" s="885"/>
      <c r="Z143" s="885"/>
      <c r="AA143" s="885"/>
      <c r="AB143" s="885"/>
    </row>
    <row r="144" spans="2:28" s="883" customFormat="1" x14ac:dyDescent="0.25">
      <c r="B144" s="890"/>
      <c r="C144" s="968" t="s">
        <v>7586</v>
      </c>
      <c r="D144" s="795" t="s">
        <v>1536</v>
      </c>
      <c r="E144" s="891"/>
      <c r="F144" s="891"/>
      <c r="G144" s="891"/>
      <c r="H144" s="891"/>
      <c r="I144" s="891"/>
      <c r="J144" s="897"/>
      <c r="K144" s="1090"/>
      <c r="L144" s="1141"/>
      <c r="M144" s="1091"/>
      <c r="N144" s="891"/>
      <c r="O144" s="1090"/>
      <c r="P144" s="1141"/>
      <c r="Q144" s="1091"/>
      <c r="R144" s="897"/>
      <c r="S144" s="956"/>
      <c r="U144" s="884"/>
      <c r="V144" s="884"/>
      <c r="W144" s="884"/>
      <c r="X144" s="885"/>
      <c r="Y144" s="885"/>
      <c r="Z144" s="885"/>
      <c r="AA144" s="885"/>
      <c r="AB144" s="885"/>
    </row>
    <row r="145" spans="2:28" s="883" customFormat="1" ht="14.4" thickBot="1" x14ac:dyDescent="0.3">
      <c r="B145" s="890"/>
      <c r="C145" s="968"/>
      <c r="D145" s="795"/>
      <c r="E145" s="891"/>
      <c r="F145" s="891"/>
      <c r="G145" s="891"/>
      <c r="H145" s="891"/>
      <c r="I145" s="891"/>
      <c r="J145" s="897"/>
      <c r="K145" s="897"/>
      <c r="L145" s="897"/>
      <c r="M145" s="897"/>
      <c r="N145" s="897"/>
      <c r="O145" s="897"/>
      <c r="P145" s="897"/>
      <c r="Q145" s="897"/>
      <c r="R145" s="897"/>
      <c r="S145" s="956"/>
      <c r="U145" s="884"/>
      <c r="V145" s="884"/>
      <c r="W145" s="884"/>
      <c r="X145" s="885"/>
      <c r="Y145" s="885"/>
      <c r="Z145" s="885"/>
      <c r="AA145" s="885"/>
      <c r="AB145" s="885"/>
    </row>
    <row r="146" spans="2:28" s="883" customFormat="1" ht="16.2" thickBot="1" x14ac:dyDescent="0.35">
      <c r="B146" s="890"/>
      <c r="C146" s="969">
        <v>6</v>
      </c>
      <c r="D146" s="948" t="s">
        <v>7587</v>
      </c>
      <c r="E146" s="970"/>
      <c r="F146" s="970"/>
      <c r="G146" s="950"/>
      <c r="H146" s="950"/>
      <c r="I146" s="951"/>
      <c r="J146" s="951"/>
      <c r="K146" s="1167">
        <f>K75-K128</f>
        <v>0</v>
      </c>
      <c r="L146" s="1168"/>
      <c r="M146" s="1169"/>
      <c r="N146" s="950"/>
      <c r="O146" s="1167">
        <f>O75-O128</f>
        <v>0</v>
      </c>
      <c r="P146" s="1168"/>
      <c r="Q146" s="1169"/>
      <c r="R146" s="951"/>
      <c r="S146" s="956"/>
      <c r="U146" s="884"/>
      <c r="V146" s="884"/>
      <c r="W146" s="884"/>
      <c r="X146" s="885"/>
      <c r="Y146" s="885"/>
      <c r="Z146" s="885"/>
      <c r="AA146" s="885"/>
      <c r="AB146" s="885"/>
    </row>
    <row r="147" spans="2:28" s="883" customFormat="1" ht="14.4" thickBot="1" x14ac:dyDescent="0.3">
      <c r="B147" s="890"/>
      <c r="C147" s="912"/>
      <c r="D147" s="795"/>
      <c r="E147" s="891"/>
      <c r="F147" s="891"/>
      <c r="G147" s="891"/>
      <c r="H147" s="891"/>
      <c r="I147" s="891"/>
      <c r="J147" s="891"/>
      <c r="K147" s="1170"/>
      <c r="L147" s="1171"/>
      <c r="M147" s="1171"/>
      <c r="N147" s="891"/>
      <c r="O147" s="1170"/>
      <c r="P147" s="1171"/>
      <c r="Q147" s="1171"/>
      <c r="R147" s="891"/>
      <c r="S147" s="956"/>
      <c r="U147" s="884"/>
      <c r="V147" s="884"/>
      <c r="W147" s="884"/>
      <c r="X147" s="885"/>
      <c r="Y147" s="885"/>
      <c r="Z147" s="885"/>
      <c r="AA147" s="885"/>
      <c r="AB147" s="885"/>
    </row>
    <row r="148" spans="2:28" s="883" customFormat="1" ht="16.2" thickBot="1" x14ac:dyDescent="0.35">
      <c r="B148" s="890"/>
      <c r="C148" s="969">
        <v>7</v>
      </c>
      <c r="D148" s="948" t="s">
        <v>1160</v>
      </c>
      <c r="E148" s="950"/>
      <c r="F148" s="950"/>
      <c r="G148" s="950"/>
      <c r="H148" s="950"/>
      <c r="I148" s="1135" t="str">
        <f>IF(K148&lt;0, K148*(-1), "")</f>
        <v/>
      </c>
      <c r="J148" s="1135"/>
      <c r="K148" s="1172"/>
      <c r="L148" s="1173"/>
      <c r="M148" s="1174"/>
      <c r="N148" s="951"/>
      <c r="O148" s="1175"/>
      <c r="P148" s="1176"/>
      <c r="Q148" s="1177"/>
      <c r="R148" s="971" t="str">
        <f>IF(O148&lt;0, O148*(-1), "")</f>
        <v/>
      </c>
      <c r="S148" s="892"/>
      <c r="U148" s="884"/>
      <c r="V148" s="884"/>
      <c r="W148" s="884"/>
      <c r="X148" s="885"/>
      <c r="Y148" s="885"/>
      <c r="Z148" s="885"/>
      <c r="AA148" s="885"/>
      <c r="AB148" s="885"/>
    </row>
    <row r="149" spans="2:28" s="883" customFormat="1" ht="15" customHeight="1" thickBot="1" x14ac:dyDescent="0.3">
      <c r="B149" s="890"/>
      <c r="C149" s="968"/>
      <c r="D149" s="891"/>
      <c r="E149" s="891"/>
      <c r="F149" s="891"/>
      <c r="G149" s="891"/>
      <c r="H149" s="891"/>
      <c r="I149" s="897"/>
      <c r="J149" s="897"/>
      <c r="K149" s="972"/>
      <c r="L149" s="972"/>
      <c r="M149" s="972"/>
      <c r="N149" s="897"/>
      <c r="O149" s="972"/>
      <c r="P149" s="972"/>
      <c r="Q149" s="972"/>
      <c r="R149" s="897"/>
      <c r="S149" s="956"/>
      <c r="U149" s="884"/>
      <c r="V149" s="884"/>
      <c r="W149" s="884"/>
      <c r="X149" s="885"/>
      <c r="Y149" s="885"/>
      <c r="Z149" s="885"/>
      <c r="AA149" s="885"/>
      <c r="AB149" s="885"/>
    </row>
    <row r="150" spans="2:28" s="883" customFormat="1" ht="15" customHeight="1" thickBot="1" x14ac:dyDescent="0.35">
      <c r="B150" s="890"/>
      <c r="C150" s="969">
        <v>8</v>
      </c>
      <c r="D150" s="948" t="s">
        <v>7588</v>
      </c>
      <c r="E150" s="973"/>
      <c r="F150" s="950"/>
      <c r="G150" s="950"/>
      <c r="H150" s="950"/>
      <c r="I150" s="951"/>
      <c r="J150" s="951"/>
      <c r="K150" s="1167">
        <f>K146-K140-K148</f>
        <v>0</v>
      </c>
      <c r="L150" s="1168"/>
      <c r="M150" s="1169"/>
      <c r="N150" s="951"/>
      <c r="O150" s="1167">
        <f>O146-O140-O148</f>
        <v>0</v>
      </c>
      <c r="P150" s="1168"/>
      <c r="Q150" s="1169"/>
      <c r="R150" s="951"/>
      <c r="S150" s="956"/>
      <c r="U150" s="884"/>
      <c r="V150" s="884"/>
      <c r="W150" s="884"/>
      <c r="X150" s="885"/>
      <c r="Y150" s="885"/>
      <c r="Z150" s="885"/>
      <c r="AA150" s="885"/>
      <c r="AB150" s="885"/>
    </row>
    <row r="151" spans="2:28" s="883" customFormat="1" ht="15" customHeight="1" x14ac:dyDescent="0.25">
      <c r="B151" s="890"/>
      <c r="C151" s="968"/>
      <c r="D151" s="891"/>
      <c r="E151" s="891"/>
      <c r="F151" s="891"/>
      <c r="G151" s="891"/>
      <c r="H151" s="891"/>
      <c r="I151" s="897"/>
      <c r="J151" s="897"/>
      <c r="K151" s="972"/>
      <c r="L151" s="972"/>
      <c r="M151" s="972"/>
      <c r="N151" s="897"/>
      <c r="O151" s="972"/>
      <c r="P151" s="972"/>
      <c r="Q151" s="972"/>
      <c r="R151" s="897"/>
      <c r="S151" s="956"/>
      <c r="U151" s="884"/>
      <c r="V151" s="884"/>
      <c r="W151" s="884"/>
      <c r="X151" s="885"/>
      <c r="Y151" s="885"/>
      <c r="Z151" s="885"/>
      <c r="AA151" s="885"/>
      <c r="AB151" s="885"/>
    </row>
    <row r="152" spans="2:28" s="883" customFormat="1" x14ac:dyDescent="0.25">
      <c r="B152" s="890"/>
      <c r="C152" s="968"/>
      <c r="D152" s="891"/>
      <c r="E152" s="891"/>
      <c r="F152" s="891"/>
      <c r="G152" s="891"/>
      <c r="H152" s="891"/>
      <c r="I152" s="897"/>
      <c r="J152" s="897"/>
      <c r="K152" s="972"/>
      <c r="L152" s="972"/>
      <c r="M152" s="972"/>
      <c r="N152" s="897"/>
      <c r="O152" s="972"/>
      <c r="P152" s="972"/>
      <c r="Q152" s="972"/>
      <c r="R152" s="897"/>
      <c r="S152" s="956"/>
      <c r="U152" s="884"/>
      <c r="V152" s="884"/>
      <c r="W152" s="884"/>
      <c r="X152" s="885"/>
      <c r="Y152" s="885"/>
      <c r="Z152" s="885"/>
      <c r="AA152" s="885"/>
      <c r="AB152" s="885"/>
    </row>
    <row r="153" spans="2:28" s="883" customFormat="1" ht="14.4" thickBot="1" x14ac:dyDescent="0.3">
      <c r="B153" s="899"/>
      <c r="C153" s="900"/>
      <c r="D153" s="900"/>
      <c r="E153" s="900"/>
      <c r="F153" s="900"/>
      <c r="G153" s="900"/>
      <c r="H153" s="900"/>
      <c r="I153" s="900"/>
      <c r="J153" s="900"/>
      <c r="K153" s="1126"/>
      <c r="L153" s="1186"/>
      <c r="M153" s="1186"/>
      <c r="N153" s="900"/>
      <c r="O153" s="1126"/>
      <c r="P153" s="1186"/>
      <c r="Q153" s="1186"/>
      <c r="R153" s="900"/>
      <c r="S153" s="901"/>
      <c r="U153" s="884"/>
      <c r="V153" s="884"/>
      <c r="W153" s="884"/>
      <c r="X153" s="885"/>
      <c r="Y153" s="885"/>
      <c r="Z153" s="885"/>
      <c r="AA153" s="885"/>
      <c r="AB153" s="885"/>
    </row>
    <row r="154" spans="2:28" s="883" customFormat="1" ht="15" thickTop="1" thickBot="1" x14ac:dyDescent="0.3">
      <c r="B154" s="903"/>
      <c r="C154" s="903"/>
      <c r="D154" s="903"/>
      <c r="E154" s="903"/>
      <c r="F154" s="903"/>
      <c r="G154" s="903"/>
      <c r="H154" s="903"/>
      <c r="I154" s="903"/>
      <c r="J154" s="903"/>
      <c r="K154" s="903"/>
      <c r="L154" s="903"/>
      <c r="M154" s="903"/>
      <c r="N154" s="903"/>
      <c r="O154" s="903"/>
      <c r="P154" s="903"/>
      <c r="Q154" s="903"/>
      <c r="R154" s="903"/>
      <c r="S154" s="903"/>
      <c r="U154" s="884"/>
      <c r="V154" s="884"/>
      <c r="W154" s="884"/>
      <c r="X154" s="885"/>
      <c r="Y154" s="885"/>
      <c r="Z154" s="885"/>
      <c r="AA154" s="885"/>
      <c r="AB154" s="885"/>
    </row>
    <row r="155" spans="2:28" s="883" customFormat="1" ht="14.4" thickTop="1" x14ac:dyDescent="0.25">
      <c r="B155" s="918"/>
      <c r="C155" s="920"/>
      <c r="D155" s="919"/>
      <c r="E155" s="919"/>
      <c r="F155" s="919"/>
      <c r="G155" s="919"/>
      <c r="H155" s="919"/>
      <c r="I155" s="919"/>
      <c r="J155" s="919"/>
      <c r="K155" s="919"/>
      <c r="L155" s="919"/>
      <c r="M155" s="919"/>
      <c r="N155" s="919"/>
      <c r="O155" s="919"/>
      <c r="P155" s="919"/>
      <c r="Q155" s="919"/>
      <c r="R155" s="919"/>
      <c r="S155" s="921"/>
      <c r="U155" s="884"/>
      <c r="V155" s="884"/>
      <c r="W155" s="884"/>
      <c r="X155" s="885"/>
      <c r="Y155" s="885"/>
      <c r="Z155" s="885"/>
      <c r="AA155" s="885"/>
      <c r="AB155" s="885"/>
    </row>
    <row r="156" spans="2:28" s="883" customFormat="1" ht="17.399999999999999" x14ac:dyDescent="0.3">
      <c r="B156" s="890"/>
      <c r="C156" s="974" t="s">
        <v>2186</v>
      </c>
      <c r="D156" s="912"/>
      <c r="E156" s="891"/>
      <c r="F156" s="891"/>
      <c r="G156" s="891"/>
      <c r="H156" s="891"/>
      <c r="I156" s="891"/>
      <c r="J156" s="891"/>
      <c r="K156" s="891"/>
      <c r="L156" s="891"/>
      <c r="M156" s="891"/>
      <c r="N156" s="891"/>
      <c r="O156" s="891"/>
      <c r="P156" s="891"/>
      <c r="Q156" s="891"/>
      <c r="R156" s="891"/>
      <c r="S156" s="892"/>
      <c r="U156" s="884"/>
      <c r="V156" s="884"/>
      <c r="W156" s="884"/>
      <c r="X156" s="885"/>
      <c r="Y156" s="885"/>
      <c r="Z156" s="885"/>
      <c r="AA156" s="885"/>
      <c r="AB156" s="885"/>
    </row>
    <row r="157" spans="2:28" s="883" customFormat="1" ht="14.4" thickBot="1" x14ac:dyDescent="0.3">
      <c r="B157" s="890"/>
      <c r="C157" s="912"/>
      <c r="D157" s="795"/>
      <c r="E157" s="891"/>
      <c r="F157" s="891"/>
      <c r="G157" s="891"/>
      <c r="H157" s="891"/>
      <c r="I157" s="891"/>
      <c r="J157" s="891"/>
      <c r="K157" s="1163" t="str">
        <f>"End of "&amp;$F$28</f>
        <v>End of 2024</v>
      </c>
      <c r="L157" s="1163"/>
      <c r="M157" s="1163"/>
      <c r="N157" s="946"/>
      <c r="O157" s="1187" t="str">
        <f>"End of "&amp;$H$28</f>
        <v>End of 2023</v>
      </c>
      <c r="P157" s="1187"/>
      <c r="Q157" s="1187"/>
      <c r="R157" s="897"/>
      <c r="S157" s="956"/>
      <c r="U157" s="884"/>
      <c r="V157" s="884"/>
      <c r="W157" s="884"/>
      <c r="X157" s="885"/>
      <c r="Y157" s="885"/>
      <c r="Z157" s="885"/>
      <c r="AA157" s="885"/>
      <c r="AB157" s="885"/>
    </row>
    <row r="158" spans="2:28" s="975" customFormat="1" ht="16.2" thickBot="1" x14ac:dyDescent="0.35">
      <c r="B158" s="890"/>
      <c r="C158" s="969">
        <v>9</v>
      </c>
      <c r="D158" s="949" t="s">
        <v>1161</v>
      </c>
      <c r="E158" s="950"/>
      <c r="F158" s="950"/>
      <c r="G158" s="950"/>
      <c r="H158" s="1135"/>
      <c r="I158" s="1135"/>
      <c r="J158" s="1135"/>
      <c r="K158" s="1178">
        <f>SUM(K160,K163)</f>
        <v>0</v>
      </c>
      <c r="L158" s="1179"/>
      <c r="M158" s="1180"/>
      <c r="N158" s="951"/>
      <c r="O158" s="1181">
        <f>SUM(O160,O163)</f>
        <v>0</v>
      </c>
      <c r="P158" s="1182"/>
      <c r="Q158" s="1183"/>
      <c r="R158" s="971"/>
      <c r="S158" s="892"/>
      <c r="U158" s="889"/>
      <c r="V158" s="889"/>
      <c r="W158" s="889"/>
      <c r="X158" s="935"/>
      <c r="Y158" s="935"/>
      <c r="Z158" s="935"/>
      <c r="AA158" s="935"/>
      <c r="AB158" s="935"/>
    </row>
    <row r="159" spans="2:28" s="975" customFormat="1" x14ac:dyDescent="0.25">
      <c r="B159" s="890"/>
      <c r="C159" s="897"/>
      <c r="D159" s="897"/>
      <c r="E159" s="897"/>
      <c r="F159" s="897"/>
      <c r="G159" s="897"/>
      <c r="H159" s="897"/>
      <c r="I159" s="897"/>
      <c r="J159" s="897"/>
      <c r="K159" s="897"/>
      <c r="L159" s="897"/>
      <c r="M159" s="897"/>
      <c r="N159" s="897"/>
      <c r="O159" s="897"/>
      <c r="P159" s="897"/>
      <c r="Q159" s="897"/>
      <c r="R159" s="897"/>
      <c r="S159" s="892"/>
      <c r="U159" s="889"/>
      <c r="V159" s="889"/>
      <c r="W159" s="889"/>
      <c r="X159" s="935"/>
      <c r="Y159" s="935"/>
      <c r="Z159" s="935"/>
      <c r="AA159" s="935"/>
      <c r="AB159" s="935"/>
    </row>
    <row r="160" spans="2:28" s="883" customFormat="1" x14ac:dyDescent="0.25">
      <c r="B160" s="890"/>
      <c r="C160" s="967">
        <v>9.1</v>
      </c>
      <c r="D160" s="976" t="s">
        <v>1162</v>
      </c>
      <c r="E160" s="891"/>
      <c r="F160" s="891"/>
      <c r="G160" s="891"/>
      <c r="H160" s="1096"/>
      <c r="I160" s="1096"/>
      <c r="J160" s="1096"/>
      <c r="K160" s="1184">
        <f>SUM(K161:M162)</f>
        <v>0</v>
      </c>
      <c r="L160" s="1184"/>
      <c r="M160" s="1184"/>
      <c r="N160" s="891"/>
      <c r="O160" s="1185">
        <f>SUM(O161:Q162)</f>
        <v>0</v>
      </c>
      <c r="P160" s="1185"/>
      <c r="Q160" s="1185"/>
      <c r="R160" s="1139"/>
      <c r="S160" s="1129"/>
      <c r="U160" s="884"/>
      <c r="V160" s="884"/>
      <c r="W160" s="884"/>
      <c r="X160" s="885"/>
      <c r="Y160" s="885"/>
      <c r="Z160" s="885"/>
      <c r="AA160" s="885"/>
      <c r="AB160" s="885"/>
    </row>
    <row r="161" spans="2:28" s="883" customFormat="1" x14ac:dyDescent="0.25">
      <c r="B161" s="890"/>
      <c r="C161" s="968" t="s">
        <v>1114</v>
      </c>
      <c r="D161" s="796" t="s">
        <v>1163</v>
      </c>
      <c r="E161" s="891"/>
      <c r="F161" s="891"/>
      <c r="G161" s="891"/>
      <c r="H161" s="1096"/>
      <c r="I161" s="1127"/>
      <c r="J161" s="1142"/>
      <c r="K161" s="1100"/>
      <c r="L161" s="1100"/>
      <c r="M161" s="1100"/>
      <c r="N161" s="891"/>
      <c r="O161" s="1100"/>
      <c r="P161" s="1100"/>
      <c r="Q161" s="1100"/>
      <c r="R161" s="1139"/>
      <c r="S161" s="1129"/>
      <c r="U161" s="884"/>
      <c r="V161" s="884"/>
      <c r="W161" s="884"/>
      <c r="X161" s="885"/>
      <c r="Y161" s="885"/>
      <c r="Z161" s="885"/>
      <c r="AA161" s="885"/>
      <c r="AB161" s="885"/>
    </row>
    <row r="162" spans="2:28" s="883" customFormat="1" x14ac:dyDescent="0.25">
      <c r="B162" s="890"/>
      <c r="C162" s="968" t="s">
        <v>1113</v>
      </c>
      <c r="D162" s="796" t="s">
        <v>2187</v>
      </c>
      <c r="E162" s="891"/>
      <c r="F162" s="891"/>
      <c r="G162" s="891"/>
      <c r="H162" s="1096"/>
      <c r="I162" s="1127"/>
      <c r="J162" s="1142"/>
      <c r="K162" s="1100"/>
      <c r="L162" s="1100"/>
      <c r="M162" s="1100"/>
      <c r="N162" s="891"/>
      <c r="O162" s="1100"/>
      <c r="P162" s="1100"/>
      <c r="Q162" s="1100"/>
      <c r="R162" s="1139"/>
      <c r="S162" s="1129"/>
      <c r="U162" s="884"/>
      <c r="V162" s="884"/>
      <c r="W162" s="884"/>
      <c r="X162" s="885"/>
      <c r="Y162" s="885"/>
      <c r="Z162" s="885"/>
      <c r="AA162" s="885"/>
      <c r="AB162" s="885"/>
    </row>
    <row r="163" spans="2:28" s="883" customFormat="1" x14ac:dyDescent="0.25">
      <c r="B163" s="890"/>
      <c r="C163" s="967">
        <v>9.1999999999999993</v>
      </c>
      <c r="D163" s="976" t="s">
        <v>7271</v>
      </c>
      <c r="E163" s="891"/>
      <c r="F163" s="891"/>
      <c r="G163" s="891"/>
      <c r="H163" s="1096"/>
      <c r="I163" s="1096"/>
      <c r="J163" s="1096"/>
      <c r="K163" s="1184">
        <f>SUM(K164:M165)</f>
        <v>0</v>
      </c>
      <c r="L163" s="1184"/>
      <c r="M163" s="1184"/>
      <c r="N163" s="891"/>
      <c r="O163" s="1185">
        <f>SUM(O164:Q165)</f>
        <v>0</v>
      </c>
      <c r="P163" s="1185"/>
      <c r="Q163" s="1185"/>
      <c r="R163" s="1139"/>
      <c r="S163" s="1129"/>
      <c r="U163" s="884"/>
      <c r="V163" s="884"/>
      <c r="W163" s="884"/>
      <c r="X163" s="885"/>
      <c r="Y163" s="885"/>
      <c r="Z163" s="885"/>
      <c r="AA163" s="885"/>
      <c r="AB163" s="885"/>
    </row>
    <row r="164" spans="2:28" x14ac:dyDescent="0.25">
      <c r="B164" s="890"/>
      <c r="C164" s="968" t="s">
        <v>1165</v>
      </c>
      <c r="D164" s="796" t="s">
        <v>7589</v>
      </c>
      <c r="E164" s="891"/>
      <c r="F164" s="891"/>
      <c r="G164" s="891"/>
      <c r="H164" s="1096"/>
      <c r="I164" s="1127"/>
      <c r="J164" s="1142"/>
      <c r="K164" s="1100"/>
      <c r="L164" s="1100"/>
      <c r="M164" s="1100"/>
      <c r="N164" s="891"/>
      <c r="O164" s="1100"/>
      <c r="P164" s="1100"/>
      <c r="Q164" s="1100"/>
      <c r="R164" s="957"/>
      <c r="S164" s="956"/>
    </row>
    <row r="165" spans="2:28" s="883" customFormat="1" x14ac:dyDescent="0.25">
      <c r="B165" s="890"/>
      <c r="C165" s="968" t="s">
        <v>1538</v>
      </c>
      <c r="D165" s="796" t="s">
        <v>2188</v>
      </c>
      <c r="E165" s="891"/>
      <c r="F165" s="891"/>
      <c r="G165" s="891"/>
      <c r="H165" s="1096"/>
      <c r="I165" s="1127"/>
      <c r="J165" s="1142"/>
      <c r="K165" s="1100"/>
      <c r="L165" s="1100"/>
      <c r="M165" s="1100"/>
      <c r="N165" s="891"/>
      <c r="O165" s="1100"/>
      <c r="P165" s="1100"/>
      <c r="Q165" s="1100"/>
      <c r="R165" s="1139"/>
      <c r="S165" s="1129"/>
      <c r="U165" s="884"/>
      <c r="V165" s="884"/>
      <c r="W165" s="884"/>
      <c r="X165" s="885"/>
      <c r="Y165" s="885"/>
      <c r="Z165" s="885"/>
      <c r="AA165" s="885"/>
      <c r="AB165" s="885"/>
    </row>
    <row r="166" spans="2:28" s="883" customFormat="1" ht="14.4" thickBot="1" x14ac:dyDescent="0.3">
      <c r="B166" s="890"/>
      <c r="C166" s="968"/>
      <c r="D166" s="795"/>
      <c r="E166" s="891"/>
      <c r="F166" s="891"/>
      <c r="G166" s="891"/>
      <c r="H166" s="897"/>
      <c r="I166" s="897"/>
      <c r="J166" s="897"/>
      <c r="K166" s="897"/>
      <c r="L166" s="897"/>
      <c r="M166" s="891"/>
      <c r="N166" s="891"/>
      <c r="O166" s="897"/>
      <c r="P166" s="897"/>
      <c r="Q166" s="891"/>
      <c r="R166" s="1096"/>
      <c r="S166" s="1129"/>
      <c r="U166" s="884"/>
      <c r="V166" s="884"/>
      <c r="W166" s="884"/>
      <c r="X166" s="885"/>
      <c r="Y166" s="885"/>
      <c r="Z166" s="885"/>
      <c r="AA166" s="885"/>
      <c r="AB166" s="885"/>
    </row>
    <row r="167" spans="2:28" s="975" customFormat="1" ht="16.2" thickBot="1" x14ac:dyDescent="0.35">
      <c r="B167" s="890"/>
      <c r="C167" s="969">
        <v>10</v>
      </c>
      <c r="D167" s="949" t="s">
        <v>1164</v>
      </c>
      <c r="E167" s="950"/>
      <c r="F167" s="950"/>
      <c r="G167" s="950"/>
      <c r="H167" s="1135"/>
      <c r="I167" s="1135"/>
      <c r="J167" s="1135"/>
      <c r="K167" s="1178">
        <f>SUM(K169,K172)</f>
        <v>0</v>
      </c>
      <c r="L167" s="1179"/>
      <c r="M167" s="1180"/>
      <c r="N167" s="950"/>
      <c r="O167" s="1181">
        <f>SUM(O169,O172)</f>
        <v>0</v>
      </c>
      <c r="P167" s="1182"/>
      <c r="Q167" s="1183"/>
      <c r="R167" s="971"/>
      <c r="S167" s="892"/>
      <c r="U167" s="884"/>
      <c r="V167" s="884"/>
      <c r="W167" s="884"/>
      <c r="X167" s="935"/>
      <c r="Y167" s="935"/>
      <c r="Z167" s="935"/>
      <c r="AA167" s="935"/>
      <c r="AB167" s="935"/>
    </row>
    <row r="168" spans="2:28" s="975" customFormat="1" x14ac:dyDescent="0.25">
      <c r="B168" s="890"/>
      <c r="C168" s="897"/>
      <c r="D168" s="897"/>
      <c r="E168" s="897"/>
      <c r="F168" s="897"/>
      <c r="G168" s="897"/>
      <c r="H168" s="897"/>
      <c r="I168" s="897"/>
      <c r="J168" s="897"/>
      <c r="K168" s="897"/>
      <c r="L168" s="897"/>
      <c r="M168" s="897"/>
      <c r="N168" s="897"/>
      <c r="O168" s="897"/>
      <c r="P168" s="897"/>
      <c r="Q168" s="897"/>
      <c r="R168" s="897"/>
      <c r="S168" s="892"/>
      <c r="V168" s="884"/>
      <c r="W168" s="884"/>
      <c r="X168" s="935"/>
      <c r="Y168" s="935"/>
      <c r="Z168" s="935"/>
      <c r="AA168" s="935"/>
      <c r="AB168" s="935"/>
    </row>
    <row r="169" spans="2:28" s="883" customFormat="1" x14ac:dyDescent="0.25">
      <c r="B169" s="890"/>
      <c r="C169" s="967">
        <v>10.1</v>
      </c>
      <c r="D169" s="976" t="s">
        <v>7272</v>
      </c>
      <c r="E169" s="891"/>
      <c r="F169" s="891"/>
      <c r="G169" s="891"/>
      <c r="H169" s="1096"/>
      <c r="I169" s="1096"/>
      <c r="J169" s="1096"/>
      <c r="K169" s="1184">
        <f>SUM(K170:M171)</f>
        <v>0</v>
      </c>
      <c r="L169" s="1184"/>
      <c r="M169" s="1184"/>
      <c r="N169" s="891"/>
      <c r="O169" s="1185">
        <f>SUM(O170:Q171)</f>
        <v>0</v>
      </c>
      <c r="P169" s="1185"/>
      <c r="Q169" s="1185"/>
      <c r="R169" s="1139"/>
      <c r="S169" s="1129"/>
      <c r="U169" s="884"/>
      <c r="V169" s="884"/>
      <c r="W169" s="884"/>
      <c r="X169" s="885"/>
      <c r="Y169" s="885"/>
      <c r="Z169" s="885"/>
      <c r="AA169" s="885"/>
      <c r="AB169" s="885"/>
    </row>
    <row r="170" spans="2:28" s="883" customFormat="1" x14ac:dyDescent="0.25">
      <c r="B170" s="890"/>
      <c r="C170" s="968" t="s">
        <v>7590</v>
      </c>
      <c r="D170" s="796" t="s">
        <v>1537</v>
      </c>
      <c r="E170" s="891"/>
      <c r="F170" s="891"/>
      <c r="G170" s="891"/>
      <c r="H170" s="897"/>
      <c r="I170" s="897"/>
      <c r="J170" s="897"/>
      <c r="K170" s="1107" t="str">
        <f>IF(ISNUMBER('FAA Form 127'!L31),'FAA Form 127'!L31,"")</f>
        <v/>
      </c>
      <c r="L170" s="1107"/>
      <c r="M170" s="1107"/>
      <c r="N170" s="891"/>
      <c r="O170" s="1100"/>
      <c r="P170" s="1100"/>
      <c r="Q170" s="1100"/>
      <c r="R170" s="1139"/>
      <c r="S170" s="1129"/>
      <c r="U170" s="884"/>
      <c r="V170" s="884"/>
      <c r="W170" s="884"/>
      <c r="X170" s="885"/>
      <c r="Y170" s="885"/>
      <c r="Z170" s="885"/>
      <c r="AA170" s="885"/>
      <c r="AB170" s="885"/>
    </row>
    <row r="171" spans="2:28" s="883" customFormat="1" x14ac:dyDescent="0.25">
      <c r="B171" s="890"/>
      <c r="C171" s="968" t="s">
        <v>7591</v>
      </c>
      <c r="D171" s="796" t="s">
        <v>2189</v>
      </c>
      <c r="E171" s="891"/>
      <c r="F171" s="891"/>
      <c r="G171" s="891"/>
      <c r="H171" s="897"/>
      <c r="I171" s="897"/>
      <c r="J171" s="897"/>
      <c r="K171" s="1100"/>
      <c r="L171" s="1100"/>
      <c r="M171" s="1100"/>
      <c r="N171" s="891"/>
      <c r="O171" s="1100"/>
      <c r="P171" s="1100"/>
      <c r="Q171" s="1100"/>
      <c r="R171" s="1139"/>
      <c r="S171" s="1129"/>
      <c r="U171" s="884"/>
      <c r="V171" s="884"/>
      <c r="W171" s="884"/>
      <c r="X171" s="885"/>
      <c r="Y171" s="885"/>
      <c r="Z171" s="885"/>
      <c r="AA171" s="885"/>
      <c r="AB171" s="885"/>
    </row>
    <row r="172" spans="2:28" s="883" customFormat="1" x14ac:dyDescent="0.25">
      <c r="B172" s="890"/>
      <c r="C172" s="967">
        <v>10.199999999999999</v>
      </c>
      <c r="D172" s="976" t="s">
        <v>7273</v>
      </c>
      <c r="E172" s="891"/>
      <c r="F172" s="891"/>
      <c r="G172" s="891"/>
      <c r="H172" s="1096"/>
      <c r="I172" s="1096"/>
      <c r="J172" s="1096"/>
      <c r="K172" s="1184">
        <f>SUM(K173:M174)</f>
        <v>0</v>
      </c>
      <c r="L172" s="1184"/>
      <c r="M172" s="1184"/>
      <c r="N172" s="891"/>
      <c r="O172" s="1185">
        <f>SUM(O173:Q174)</f>
        <v>0</v>
      </c>
      <c r="P172" s="1185"/>
      <c r="Q172" s="1185"/>
      <c r="R172" s="1139"/>
      <c r="S172" s="1129"/>
      <c r="U172" s="884"/>
      <c r="V172" s="884"/>
      <c r="W172" s="884"/>
      <c r="X172" s="885"/>
      <c r="Y172" s="885"/>
      <c r="Z172" s="885"/>
      <c r="AA172" s="885"/>
      <c r="AB172" s="885"/>
    </row>
    <row r="173" spans="2:28" s="883" customFormat="1" x14ac:dyDescent="0.25">
      <c r="B173" s="890"/>
      <c r="C173" s="968" t="s">
        <v>7592</v>
      </c>
      <c r="D173" s="796" t="s">
        <v>7274</v>
      </c>
      <c r="E173" s="891"/>
      <c r="F173" s="891"/>
      <c r="G173" s="891"/>
      <c r="H173" s="897"/>
      <c r="I173" s="897"/>
      <c r="J173" s="897"/>
      <c r="K173" s="1107">
        <f>IF(ISNUMBER('FAA Form 127'!L30+'FAA Form 127'!L32),'FAA Form 127'!L30+'FAA Form 127'!L32,"")</f>
        <v>0</v>
      </c>
      <c r="L173" s="1107"/>
      <c r="M173" s="1107"/>
      <c r="N173" s="891"/>
      <c r="O173" s="1100"/>
      <c r="P173" s="1100"/>
      <c r="Q173" s="1100"/>
      <c r="R173" s="1139"/>
      <c r="S173" s="1129"/>
      <c r="U173" s="884"/>
      <c r="V173" s="884"/>
      <c r="W173" s="884"/>
      <c r="X173" s="885"/>
      <c r="Y173" s="885"/>
      <c r="Z173" s="885"/>
      <c r="AA173" s="885"/>
      <c r="AB173" s="885"/>
    </row>
    <row r="174" spans="2:28" s="883" customFormat="1" x14ac:dyDescent="0.25">
      <c r="B174" s="890"/>
      <c r="C174" s="968" t="s">
        <v>7593</v>
      </c>
      <c r="D174" s="796" t="s">
        <v>2190</v>
      </c>
      <c r="E174" s="891"/>
      <c r="F174" s="891"/>
      <c r="G174" s="891"/>
      <c r="H174" s="897"/>
      <c r="I174" s="897"/>
      <c r="J174" s="897"/>
      <c r="K174" s="1100"/>
      <c r="L174" s="1100"/>
      <c r="M174" s="1100"/>
      <c r="N174" s="891"/>
      <c r="O174" s="1100"/>
      <c r="P174" s="1100"/>
      <c r="Q174" s="1100"/>
      <c r="R174" s="1139"/>
      <c r="S174" s="1129"/>
      <c r="U174" s="884"/>
      <c r="V174" s="884"/>
      <c r="W174" s="884"/>
      <c r="X174" s="885"/>
      <c r="Y174" s="885"/>
      <c r="Z174" s="885"/>
      <c r="AA174" s="885"/>
      <c r="AB174" s="885"/>
    </row>
    <row r="175" spans="2:28" s="883" customFormat="1" ht="14.4" thickBot="1" x14ac:dyDescent="0.3">
      <c r="B175" s="890"/>
      <c r="C175" s="968"/>
      <c r="D175" s="795"/>
      <c r="E175" s="891"/>
      <c r="F175" s="891"/>
      <c r="G175" s="891"/>
      <c r="H175" s="897"/>
      <c r="I175" s="897"/>
      <c r="J175" s="897"/>
      <c r="K175" s="897"/>
      <c r="L175" s="897"/>
      <c r="M175" s="891"/>
      <c r="N175" s="891"/>
      <c r="O175" s="897"/>
      <c r="P175" s="897"/>
      <c r="Q175" s="891"/>
      <c r="R175" s="1096"/>
      <c r="S175" s="1129"/>
      <c r="U175" s="884"/>
      <c r="V175" s="884"/>
      <c r="W175" s="884"/>
      <c r="X175" s="885"/>
      <c r="Y175" s="885"/>
      <c r="Z175" s="885"/>
      <c r="AA175" s="885"/>
      <c r="AB175" s="885"/>
    </row>
    <row r="176" spans="2:28" s="975" customFormat="1" ht="16.2" thickBot="1" x14ac:dyDescent="0.35">
      <c r="B176" s="890"/>
      <c r="C176" s="969">
        <v>11</v>
      </c>
      <c r="D176" s="949" t="s">
        <v>7594</v>
      </c>
      <c r="E176" s="950"/>
      <c r="F176" s="950"/>
      <c r="G176" s="950"/>
      <c r="H176" s="1135"/>
      <c r="I176" s="1135"/>
      <c r="J176" s="1135"/>
      <c r="K176" s="1178">
        <f>K158-K167</f>
        <v>0</v>
      </c>
      <c r="L176" s="1179"/>
      <c r="M176" s="1180"/>
      <c r="N176" s="951"/>
      <c r="O176" s="1181">
        <f>O158-O167</f>
        <v>0</v>
      </c>
      <c r="P176" s="1182"/>
      <c r="Q176" s="1183"/>
      <c r="R176" s="971"/>
      <c r="S176" s="892"/>
      <c r="U176" s="889"/>
      <c r="V176" s="889"/>
      <c r="W176" s="889"/>
      <c r="X176" s="935"/>
      <c r="Y176" s="935"/>
      <c r="Z176" s="935"/>
      <c r="AA176" s="935"/>
      <c r="AB176" s="935"/>
    </row>
    <row r="177" spans="2:28" s="975" customFormat="1" ht="14.4" thickBot="1" x14ac:dyDescent="0.3">
      <c r="B177" s="890"/>
      <c r="C177" s="968"/>
      <c r="D177" s="968"/>
      <c r="E177" s="968"/>
      <c r="F177" s="968"/>
      <c r="G177" s="968"/>
      <c r="H177" s="968"/>
      <c r="I177" s="968"/>
      <c r="J177" s="968"/>
      <c r="K177" s="968"/>
      <c r="L177" s="968"/>
      <c r="M177" s="968"/>
      <c r="N177" s="968"/>
      <c r="O177" s="968"/>
      <c r="P177" s="968"/>
      <c r="Q177" s="968"/>
      <c r="R177" s="968"/>
      <c r="S177" s="892"/>
      <c r="U177" s="889"/>
      <c r="V177" s="889"/>
      <c r="W177" s="889"/>
      <c r="X177" s="935"/>
      <c r="Y177" s="935"/>
      <c r="Z177" s="935"/>
      <c r="AA177" s="935"/>
      <c r="AB177" s="935"/>
    </row>
    <row r="178" spans="2:28" s="975" customFormat="1" ht="16.2" thickBot="1" x14ac:dyDescent="0.35">
      <c r="B178" s="890"/>
      <c r="C178" s="969">
        <v>12</v>
      </c>
      <c r="D178" s="949" t="s">
        <v>1115</v>
      </c>
      <c r="E178" s="950"/>
      <c r="F178" s="950"/>
      <c r="G178" s="950"/>
      <c r="H178" s="951"/>
      <c r="I178" s="951"/>
      <c r="J178" s="951"/>
      <c r="K178" s="1188" t="e">
        <f>SUM(K170+K173)</f>
        <v>#VALUE!</v>
      </c>
      <c r="L178" s="1189"/>
      <c r="M178" s="1190"/>
      <c r="N178" s="951"/>
      <c r="O178" s="1191">
        <f>SUM(O170+O173)</f>
        <v>0</v>
      </c>
      <c r="P178" s="1192"/>
      <c r="Q178" s="1193"/>
      <c r="R178" s="950"/>
      <c r="S178" s="892"/>
      <c r="U178" s="889"/>
      <c r="V178" s="889"/>
      <c r="W178" s="889"/>
      <c r="X178" s="935"/>
      <c r="Y178" s="935"/>
      <c r="Z178" s="935"/>
      <c r="AA178" s="935"/>
      <c r="AB178" s="935"/>
    </row>
    <row r="179" spans="2:28" s="883" customFormat="1" ht="14.4" thickBot="1" x14ac:dyDescent="0.3">
      <c r="B179" s="899"/>
      <c r="C179" s="900"/>
      <c r="D179" s="900"/>
      <c r="E179" s="900"/>
      <c r="F179" s="900"/>
      <c r="G179" s="900"/>
      <c r="H179" s="900"/>
      <c r="I179" s="900"/>
      <c r="J179" s="900"/>
      <c r="K179" s="900"/>
      <c r="L179" s="900"/>
      <c r="M179" s="900"/>
      <c r="N179" s="900"/>
      <c r="O179" s="900"/>
      <c r="P179" s="900"/>
      <c r="Q179" s="900"/>
      <c r="R179" s="1126"/>
      <c r="S179" s="1200"/>
      <c r="U179" s="884"/>
      <c r="V179" s="884"/>
      <c r="W179" s="884"/>
      <c r="X179" s="885"/>
      <c r="Y179" s="885"/>
      <c r="Z179" s="885"/>
      <c r="AA179" s="885"/>
      <c r="AB179" s="885"/>
    </row>
    <row r="180" spans="2:28" s="883" customFormat="1" ht="15" thickTop="1" thickBot="1" x14ac:dyDescent="0.3">
      <c r="B180" s="903"/>
      <c r="C180" s="903"/>
      <c r="D180" s="903"/>
      <c r="E180" s="903"/>
      <c r="F180" s="903"/>
      <c r="G180" s="903"/>
      <c r="H180" s="903"/>
      <c r="I180" s="903"/>
      <c r="J180" s="903"/>
      <c r="K180" s="903"/>
      <c r="L180" s="903"/>
      <c r="M180" s="903"/>
      <c r="N180" s="903"/>
      <c r="O180" s="903"/>
      <c r="P180" s="903"/>
      <c r="Q180" s="903"/>
      <c r="R180" s="903"/>
      <c r="S180" s="903"/>
      <c r="U180" s="884"/>
      <c r="V180" s="884"/>
      <c r="W180" s="884"/>
      <c r="X180" s="885"/>
      <c r="Y180" s="885"/>
      <c r="Z180" s="885"/>
      <c r="AA180" s="885"/>
      <c r="AB180" s="885"/>
    </row>
    <row r="181" spans="2:28" s="883" customFormat="1" ht="14.25" customHeight="1" thickTop="1" x14ac:dyDescent="0.25">
      <c r="B181" s="918"/>
      <c r="C181" s="919"/>
      <c r="D181" s="919"/>
      <c r="E181" s="919"/>
      <c r="F181" s="919"/>
      <c r="G181" s="919"/>
      <c r="H181" s="919"/>
      <c r="I181" s="919"/>
      <c r="J181" s="919"/>
      <c r="K181" s="919"/>
      <c r="L181" s="919"/>
      <c r="M181" s="919"/>
      <c r="N181" s="919"/>
      <c r="O181" s="919"/>
      <c r="P181" s="919"/>
      <c r="Q181" s="919"/>
      <c r="R181" s="919"/>
      <c r="S181" s="921"/>
      <c r="U181" s="884"/>
      <c r="V181" s="884"/>
      <c r="W181" s="884"/>
      <c r="X181" s="885"/>
      <c r="Y181" s="885"/>
      <c r="Z181" s="885"/>
      <c r="AA181" s="885"/>
      <c r="AB181" s="885"/>
    </row>
    <row r="182" spans="2:28" s="883" customFormat="1" ht="16.5" customHeight="1" x14ac:dyDescent="0.3">
      <c r="B182" s="890"/>
      <c r="C182" s="908" t="s">
        <v>7275</v>
      </c>
      <c r="D182" s="891"/>
      <c r="E182" s="891"/>
      <c r="F182" s="891"/>
      <c r="G182" s="891"/>
      <c r="H182" s="891"/>
      <c r="I182" s="891"/>
      <c r="J182" s="891"/>
      <c r="K182" s="897"/>
      <c r="L182" s="977"/>
      <c r="M182" s="977"/>
      <c r="N182" s="977"/>
      <c r="O182" s="977"/>
      <c r="P182" s="977"/>
      <c r="Q182" s="977"/>
      <c r="R182" s="891"/>
      <c r="S182" s="892"/>
      <c r="U182" s="884"/>
      <c r="V182" s="884"/>
      <c r="W182" s="884"/>
      <c r="X182" s="885"/>
      <c r="Y182" s="885"/>
      <c r="Z182" s="885"/>
      <c r="AA182" s="885"/>
      <c r="AB182" s="885"/>
    </row>
    <row r="183" spans="2:28" s="883" customFormat="1" ht="14.25" customHeight="1" thickBot="1" x14ac:dyDescent="0.3">
      <c r="B183" s="890"/>
      <c r="C183" s="912"/>
      <c r="D183" s="912"/>
      <c r="E183" s="891"/>
      <c r="F183" s="891"/>
      <c r="G183" s="891"/>
      <c r="H183" s="891"/>
      <c r="I183" s="978"/>
      <c r="J183" s="978"/>
      <c r="K183" s="1134" t="str">
        <f>$F$28&amp;" (Financial year)"</f>
        <v>2024 (Financial year)</v>
      </c>
      <c r="L183" s="1134"/>
      <c r="M183" s="1134"/>
      <c r="N183" s="946"/>
      <c r="O183" s="1134" t="str">
        <f>$H$28&amp;" (Previous financial year)"</f>
        <v>2023 (Previous financial year)</v>
      </c>
      <c r="P183" s="1134"/>
      <c r="Q183" s="1134"/>
      <c r="R183" s="912"/>
      <c r="S183" s="892"/>
      <c r="U183" s="884"/>
      <c r="V183" s="884"/>
      <c r="W183" s="884"/>
      <c r="X183" s="885"/>
      <c r="Y183" s="885"/>
      <c r="Z183" s="885"/>
      <c r="AA183" s="885"/>
      <c r="AB183" s="885"/>
    </row>
    <row r="184" spans="2:28" s="883" customFormat="1" ht="14.25" customHeight="1" thickTop="1" thickBot="1" x14ac:dyDescent="0.3">
      <c r="B184" s="890"/>
      <c r="C184" s="979">
        <v>13.1</v>
      </c>
      <c r="D184" s="980" t="s">
        <v>7595</v>
      </c>
      <c r="E184" s="950"/>
      <c r="F184" s="950"/>
      <c r="G184" s="950"/>
      <c r="H184" s="950"/>
      <c r="I184" s="950"/>
      <c r="J184" s="950"/>
      <c r="K184" s="1178">
        <f>SUM(K186:M190)</f>
        <v>0</v>
      </c>
      <c r="L184" s="1179"/>
      <c r="M184" s="1180"/>
      <c r="N184" s="951"/>
      <c r="O184" s="1181">
        <f>SUM(O186:Q190)</f>
        <v>0</v>
      </c>
      <c r="P184" s="1182"/>
      <c r="Q184" s="1183"/>
      <c r="R184" s="971"/>
      <c r="S184" s="892"/>
      <c r="U184" s="884"/>
      <c r="V184" s="884"/>
      <c r="W184" s="884"/>
      <c r="X184" s="885"/>
      <c r="Y184" s="885"/>
      <c r="Z184" s="885"/>
      <c r="AA184" s="885"/>
      <c r="AB184" s="885"/>
    </row>
    <row r="185" spans="2:28" s="883" customFormat="1" ht="14.25" customHeight="1" x14ac:dyDescent="0.25">
      <c r="B185" s="890"/>
      <c r="C185" s="968"/>
      <c r="D185" s="966"/>
      <c r="E185" s="891"/>
      <c r="F185" s="891"/>
      <c r="G185" s="891"/>
      <c r="H185" s="897"/>
      <c r="I185" s="897"/>
      <c r="J185" s="897"/>
      <c r="K185" s="942"/>
      <c r="L185" s="942"/>
      <c r="M185" s="912"/>
      <c r="N185" s="912"/>
      <c r="O185" s="942"/>
      <c r="P185" s="942"/>
      <c r="Q185" s="912"/>
      <c r="R185" s="912"/>
      <c r="S185" s="892"/>
      <c r="U185" s="884"/>
      <c r="V185" s="884"/>
      <c r="W185" s="884"/>
      <c r="X185" s="885"/>
      <c r="Y185" s="885"/>
      <c r="Z185" s="885"/>
      <c r="AA185" s="885"/>
      <c r="AB185" s="885"/>
    </row>
    <row r="186" spans="2:28" s="883" customFormat="1" ht="14.25" customHeight="1" x14ac:dyDescent="0.25">
      <c r="B186" s="890"/>
      <c r="C186" s="968" t="s">
        <v>7596</v>
      </c>
      <c r="D186" s="912" t="s">
        <v>2191</v>
      </c>
      <c r="E186" s="891"/>
      <c r="F186" s="891"/>
      <c r="G186" s="891"/>
      <c r="H186" s="897"/>
      <c r="I186" s="897"/>
      <c r="J186" s="897"/>
      <c r="K186" s="1075">
        <f>IF(ISNUMBER('Cap &amp; Ops Stats'!D15),'Cap &amp; Ops Stats'!D15,"")</f>
        <v>0</v>
      </c>
      <c r="L186" s="1144"/>
      <c r="M186" s="1076"/>
      <c r="N186" s="977"/>
      <c r="O186" s="1090"/>
      <c r="P186" s="1141"/>
      <c r="Q186" s="1091"/>
      <c r="R186" s="912"/>
      <c r="S186" s="892"/>
      <c r="U186" s="884"/>
      <c r="V186" s="884"/>
      <c r="W186" s="884"/>
      <c r="X186" s="885"/>
      <c r="Y186" s="885"/>
      <c r="Z186" s="885"/>
      <c r="AA186" s="885"/>
      <c r="AB186" s="885"/>
    </row>
    <row r="187" spans="2:28" s="883" customFormat="1" ht="14.25" customHeight="1" x14ac:dyDescent="0.25">
      <c r="B187" s="890"/>
      <c r="C187" s="968" t="s">
        <v>7597</v>
      </c>
      <c r="D187" s="912" t="s">
        <v>1539</v>
      </c>
      <c r="E187" s="891"/>
      <c r="F187" s="891"/>
      <c r="G187" s="891"/>
      <c r="H187" s="897"/>
      <c r="I187" s="897"/>
      <c r="J187" s="897"/>
      <c r="K187" s="1075">
        <f>IF(ISNUMBER('Cap &amp; Ops Stats'!D16),'Cap &amp; Ops Stats'!D16,"")</f>
        <v>0</v>
      </c>
      <c r="L187" s="1144"/>
      <c r="M187" s="1076"/>
      <c r="N187" s="977"/>
      <c r="O187" s="1090"/>
      <c r="P187" s="1141"/>
      <c r="Q187" s="1091"/>
      <c r="R187" s="912"/>
      <c r="S187" s="892"/>
      <c r="U187" s="884"/>
      <c r="V187" s="884"/>
      <c r="W187" s="884"/>
      <c r="X187" s="885"/>
      <c r="Y187" s="885"/>
      <c r="Z187" s="885"/>
      <c r="AA187" s="885"/>
      <c r="AB187" s="885"/>
    </row>
    <row r="188" spans="2:28" s="883" customFormat="1" ht="14.25" customHeight="1" x14ac:dyDescent="0.25">
      <c r="B188" s="890"/>
      <c r="C188" s="968" t="s">
        <v>7598</v>
      </c>
      <c r="D188" s="912" t="s">
        <v>2192</v>
      </c>
      <c r="E188" s="891"/>
      <c r="F188" s="891"/>
      <c r="G188" s="891"/>
      <c r="H188" s="897"/>
      <c r="I188" s="897"/>
      <c r="J188" s="897"/>
      <c r="K188" s="1194">
        <f>IF(ISNUMBER('Cap &amp; Ops Stats'!D17),'Cap &amp; Ops Stats'!D17,"")</f>
        <v>0</v>
      </c>
      <c r="L188" s="1195"/>
      <c r="M188" s="1196"/>
      <c r="N188" s="977"/>
      <c r="O188" s="1197"/>
      <c r="P188" s="1198"/>
      <c r="Q188" s="1199"/>
      <c r="R188" s="912"/>
      <c r="S188" s="892"/>
      <c r="U188" s="884"/>
      <c r="V188" s="884"/>
      <c r="W188" s="884"/>
      <c r="X188" s="885"/>
      <c r="Y188" s="885"/>
      <c r="Z188" s="885"/>
      <c r="AA188" s="885"/>
      <c r="AB188" s="885"/>
    </row>
    <row r="189" spans="2:28" s="883" customFormat="1" ht="14.25" customHeight="1" x14ac:dyDescent="0.25">
      <c r="B189" s="890"/>
      <c r="C189" s="968" t="s">
        <v>7599</v>
      </c>
      <c r="D189" s="912" t="s">
        <v>2193</v>
      </c>
      <c r="E189" s="891"/>
      <c r="F189" s="891"/>
      <c r="G189" s="891"/>
      <c r="H189" s="897"/>
      <c r="I189" s="897"/>
      <c r="J189" s="897"/>
      <c r="K189" s="1194">
        <f>IF(ISNUMBER('Cap &amp; Ops Stats'!D18),'Cap &amp; Ops Stats'!D18,"")</f>
        <v>0</v>
      </c>
      <c r="L189" s="1195"/>
      <c r="M189" s="1196"/>
      <c r="N189" s="977"/>
      <c r="O189" s="1197"/>
      <c r="P189" s="1198"/>
      <c r="Q189" s="1199"/>
      <c r="R189" s="912"/>
      <c r="S189" s="892"/>
      <c r="U189" s="884"/>
      <c r="V189" s="884"/>
      <c r="W189" s="884"/>
      <c r="X189" s="885"/>
      <c r="Y189" s="885"/>
      <c r="Z189" s="885"/>
      <c r="AA189" s="885"/>
      <c r="AB189" s="885"/>
    </row>
    <row r="190" spans="2:28" s="883" customFormat="1" ht="14.25" customHeight="1" x14ac:dyDescent="0.25">
      <c r="B190" s="890"/>
      <c r="C190" s="968" t="s">
        <v>7600</v>
      </c>
      <c r="D190" s="912" t="s">
        <v>1540</v>
      </c>
      <c r="E190" s="891"/>
      <c r="F190" s="891"/>
      <c r="G190" s="891"/>
      <c r="H190" s="897"/>
      <c r="I190" s="897"/>
      <c r="J190" s="897"/>
      <c r="K190" s="1197"/>
      <c r="L190" s="1198"/>
      <c r="M190" s="1199"/>
      <c r="N190" s="977"/>
      <c r="O190" s="1197"/>
      <c r="P190" s="1198"/>
      <c r="Q190" s="1199"/>
      <c r="R190" s="912"/>
      <c r="S190" s="892"/>
      <c r="U190" s="884"/>
      <c r="V190" s="884"/>
      <c r="W190" s="884"/>
      <c r="X190" s="885"/>
      <c r="Y190" s="885"/>
      <c r="Z190" s="885"/>
      <c r="AA190" s="885"/>
      <c r="AB190" s="885"/>
    </row>
    <row r="191" spans="2:28" s="883" customFormat="1" ht="15" customHeight="1" x14ac:dyDescent="0.25">
      <c r="B191" s="890"/>
      <c r="C191" s="968" t="s">
        <v>7601</v>
      </c>
      <c r="D191" s="912" t="s">
        <v>1541</v>
      </c>
      <c r="E191" s="891"/>
      <c r="F191" s="891"/>
      <c r="G191" s="891"/>
      <c r="H191" s="897"/>
      <c r="I191" s="897"/>
      <c r="J191" s="897"/>
      <c r="K191" s="1194">
        <f>IF(ISNUMBER('Cap &amp; Ops Stats'!D19),'Cap &amp; Ops Stats'!D19,"")</f>
        <v>0</v>
      </c>
      <c r="L191" s="1195"/>
      <c r="M191" s="1196"/>
      <c r="N191" s="977"/>
      <c r="O191" s="1197"/>
      <c r="P191" s="1198"/>
      <c r="Q191" s="1199"/>
      <c r="R191" s="912"/>
      <c r="S191" s="892"/>
      <c r="U191" s="884"/>
      <c r="V191" s="884"/>
      <c r="W191" s="884"/>
      <c r="X191" s="885"/>
      <c r="Y191" s="885"/>
      <c r="Z191" s="885"/>
      <c r="AA191" s="885"/>
      <c r="AB191" s="885"/>
    </row>
    <row r="192" spans="2:28" s="883" customFormat="1" x14ac:dyDescent="0.25">
      <c r="B192" s="890"/>
      <c r="C192" s="981"/>
      <c r="D192" s="982"/>
      <c r="E192" s="891"/>
      <c r="F192" s="891"/>
      <c r="G192" s="891"/>
      <c r="H192" s="897"/>
      <c r="I192" s="891"/>
      <c r="J192" s="983"/>
      <c r="K192" s="983"/>
      <c r="L192" s="983"/>
      <c r="M192" s="891"/>
      <c r="N192" s="983"/>
      <c r="O192" s="983"/>
      <c r="P192" s="983"/>
      <c r="Q192" s="983"/>
      <c r="R192" s="912"/>
      <c r="S192" s="892"/>
      <c r="U192" s="884"/>
      <c r="V192" s="884"/>
      <c r="W192" s="884"/>
      <c r="X192" s="885"/>
      <c r="Y192" s="885"/>
      <c r="Z192" s="885"/>
      <c r="AA192" s="885"/>
      <c r="AB192" s="885"/>
    </row>
    <row r="193" spans="2:28" s="883" customFormat="1" x14ac:dyDescent="0.25">
      <c r="B193" s="890"/>
      <c r="C193" s="967"/>
      <c r="D193" s="982"/>
      <c r="E193" s="891"/>
      <c r="F193" s="891"/>
      <c r="G193" s="891"/>
      <c r="H193" s="897"/>
      <c r="I193" s="897"/>
      <c r="J193" s="897"/>
      <c r="K193" s="942" t="str">
        <f>"FY"&amp;RIGHT(F28,4)*1+1</f>
        <v>FY2025</v>
      </c>
      <c r="L193" s="942" t="str">
        <f>"FY"&amp;MID(K193,3,4)+1</f>
        <v>FY2026</v>
      </c>
      <c r="M193" s="942" t="str">
        <f t="shared" ref="M193:Q193" si="3">"FY"&amp;MID(L193,3,4)+1</f>
        <v>FY2027</v>
      </c>
      <c r="N193" s="942" t="str">
        <f t="shared" si="3"/>
        <v>FY2028</v>
      </c>
      <c r="O193" s="942" t="str">
        <f t="shared" si="3"/>
        <v>FY2029</v>
      </c>
      <c r="P193" s="942" t="str">
        <f t="shared" si="3"/>
        <v>FY2030</v>
      </c>
      <c r="Q193" s="942" t="str">
        <f t="shared" si="3"/>
        <v>FY2031</v>
      </c>
      <c r="R193" s="912"/>
      <c r="S193" s="892"/>
      <c r="U193" s="884"/>
      <c r="V193" s="884"/>
      <c r="W193" s="884"/>
      <c r="X193" s="885"/>
      <c r="Y193" s="885"/>
      <c r="Z193" s="885"/>
      <c r="AA193" s="885"/>
      <c r="AB193" s="885"/>
    </row>
    <row r="194" spans="2:28" s="883" customFormat="1" x14ac:dyDescent="0.25">
      <c r="B194" s="890"/>
      <c r="C194" s="967">
        <v>13.2</v>
      </c>
      <c r="D194" s="984" t="s">
        <v>7602</v>
      </c>
      <c r="E194" s="891"/>
      <c r="F194" s="891"/>
      <c r="G194" s="891"/>
      <c r="H194" s="897"/>
      <c r="I194" s="891"/>
      <c r="J194" s="983"/>
      <c r="K194" s="1014"/>
      <c r="L194" s="1014"/>
      <c r="M194" s="1012"/>
      <c r="N194" s="1014"/>
      <c r="O194" s="1014"/>
      <c r="P194" s="1014"/>
      <c r="Q194" s="1014"/>
      <c r="R194" s="912"/>
      <c r="S194" s="892"/>
      <c r="U194" s="884"/>
      <c r="V194" s="884"/>
      <c r="W194" s="884"/>
      <c r="X194" s="885"/>
      <c r="Y194" s="885"/>
      <c r="Z194" s="885"/>
      <c r="AA194" s="885"/>
      <c r="AB194" s="885"/>
    </row>
    <row r="195" spans="2:28" s="883" customFormat="1" x14ac:dyDescent="0.25">
      <c r="B195" s="890"/>
      <c r="C195" s="981"/>
      <c r="D195" s="982"/>
      <c r="E195" s="891"/>
      <c r="F195" s="891"/>
      <c r="G195" s="891"/>
      <c r="H195" s="897"/>
      <c r="I195" s="891"/>
      <c r="J195" s="983"/>
      <c r="K195" s="983"/>
      <c r="L195" s="983"/>
      <c r="M195" s="891"/>
      <c r="N195" s="983"/>
      <c r="O195" s="983"/>
      <c r="P195" s="983"/>
      <c r="Q195" s="983"/>
      <c r="R195" s="912"/>
      <c r="S195" s="892"/>
      <c r="U195" s="884"/>
      <c r="V195" s="884"/>
      <c r="W195" s="884"/>
      <c r="X195" s="885"/>
      <c r="Y195" s="885"/>
      <c r="Z195" s="885"/>
      <c r="AA195" s="885"/>
      <c r="AB195" s="885"/>
    </row>
    <row r="196" spans="2:28" s="883" customFormat="1" x14ac:dyDescent="0.25">
      <c r="B196" s="890"/>
      <c r="C196" s="967">
        <v>13.3</v>
      </c>
      <c r="D196" s="797" t="s">
        <v>1158</v>
      </c>
      <c r="E196" s="891"/>
      <c r="F196" s="891"/>
      <c r="G196" s="891"/>
      <c r="H196" s="891"/>
      <c r="I196" s="891"/>
      <c r="J196" s="891"/>
      <c r="K196" s="891"/>
      <c r="L196" s="891"/>
      <c r="M196" s="891"/>
      <c r="N196" s="891"/>
      <c r="O196" s="897"/>
      <c r="P196" s="897"/>
      <c r="Q196" s="897"/>
      <c r="R196" s="891"/>
      <c r="S196" s="892"/>
      <c r="U196" s="884"/>
      <c r="V196" s="884"/>
      <c r="W196" s="884"/>
      <c r="X196" s="885"/>
      <c r="Y196" s="885"/>
      <c r="Z196" s="885"/>
      <c r="AA196" s="885"/>
      <c r="AB196" s="885"/>
    </row>
    <row r="197" spans="2:28" s="883" customFormat="1" x14ac:dyDescent="0.25">
      <c r="B197" s="890"/>
      <c r="C197" s="891"/>
      <c r="D197" s="795"/>
      <c r="E197" s="891"/>
      <c r="F197" s="891"/>
      <c r="G197" s="891"/>
      <c r="H197" s="891"/>
      <c r="I197" s="891"/>
      <c r="J197" s="891"/>
      <c r="K197" s="891"/>
      <c r="L197" s="891"/>
      <c r="M197" s="891"/>
      <c r="N197" s="891"/>
      <c r="O197" s="897"/>
      <c r="P197" s="897"/>
      <c r="Q197" s="897"/>
      <c r="R197" s="891"/>
      <c r="S197" s="892"/>
      <c r="U197" s="884"/>
      <c r="V197" s="884"/>
      <c r="W197" s="884"/>
      <c r="X197" s="885"/>
      <c r="Y197" s="885"/>
      <c r="Z197" s="885"/>
      <c r="AA197" s="885"/>
      <c r="AB197" s="885"/>
    </row>
    <row r="198" spans="2:28" s="883" customFormat="1" x14ac:dyDescent="0.25">
      <c r="B198" s="890"/>
      <c r="C198" s="891"/>
      <c r="D198" s="1202"/>
      <c r="E198" s="1203"/>
      <c r="F198" s="1203"/>
      <c r="G198" s="1203"/>
      <c r="H198" s="1203"/>
      <c r="I198" s="1203"/>
      <c r="J198" s="1203"/>
      <c r="K198" s="1203"/>
      <c r="L198" s="1203"/>
      <c r="M198" s="1203"/>
      <c r="N198" s="1204"/>
      <c r="O198" s="1204"/>
      <c r="P198" s="1204"/>
      <c r="Q198" s="1205"/>
      <c r="R198" s="891"/>
      <c r="S198" s="892"/>
      <c r="U198" s="884"/>
      <c r="V198" s="884"/>
      <c r="W198" s="884"/>
      <c r="X198" s="885"/>
      <c r="Y198" s="885"/>
      <c r="Z198" s="885"/>
      <c r="AA198" s="885"/>
      <c r="AB198" s="885"/>
    </row>
    <row r="199" spans="2:28" s="883" customFormat="1" x14ac:dyDescent="0.25">
      <c r="B199" s="890"/>
      <c r="C199" s="891"/>
      <c r="D199" s="1206"/>
      <c r="E199" s="1207"/>
      <c r="F199" s="1207"/>
      <c r="G199" s="1207"/>
      <c r="H199" s="1207"/>
      <c r="I199" s="1207"/>
      <c r="J199" s="1207"/>
      <c r="K199" s="1207"/>
      <c r="L199" s="1207"/>
      <c r="M199" s="1207"/>
      <c r="N199" s="1208"/>
      <c r="O199" s="1208"/>
      <c r="P199" s="1208"/>
      <c r="Q199" s="1209"/>
      <c r="R199" s="891"/>
      <c r="S199" s="892"/>
      <c r="U199" s="884"/>
      <c r="V199" s="884"/>
      <c r="W199" s="884"/>
      <c r="X199" s="885"/>
      <c r="Y199" s="885"/>
      <c r="Z199" s="885"/>
      <c r="AA199" s="885"/>
      <c r="AB199" s="885"/>
    </row>
    <row r="200" spans="2:28" s="883" customFormat="1" x14ac:dyDescent="0.25">
      <c r="B200" s="890"/>
      <c r="C200" s="891"/>
      <c r="D200" s="1210"/>
      <c r="E200" s="1211"/>
      <c r="F200" s="1211"/>
      <c r="G200" s="1211"/>
      <c r="H200" s="1211"/>
      <c r="I200" s="1211"/>
      <c r="J200" s="1211"/>
      <c r="K200" s="1211"/>
      <c r="L200" s="1211"/>
      <c r="M200" s="1211"/>
      <c r="N200" s="1212"/>
      <c r="O200" s="1212"/>
      <c r="P200" s="1212"/>
      <c r="Q200" s="1213"/>
      <c r="R200" s="891"/>
      <c r="S200" s="892"/>
      <c r="U200" s="884"/>
      <c r="V200" s="884"/>
      <c r="W200" s="884"/>
      <c r="X200" s="885"/>
      <c r="Y200" s="885"/>
      <c r="Z200" s="885"/>
      <c r="AA200" s="885"/>
      <c r="AB200" s="885"/>
    </row>
    <row r="201" spans="2:28" s="883" customFormat="1" ht="14.4" thickBot="1" x14ac:dyDescent="0.3">
      <c r="B201" s="899"/>
      <c r="C201" s="900"/>
      <c r="D201" s="900"/>
      <c r="E201" s="900"/>
      <c r="F201" s="900"/>
      <c r="G201" s="900"/>
      <c r="H201" s="900"/>
      <c r="I201" s="900"/>
      <c r="J201" s="900"/>
      <c r="K201" s="900"/>
      <c r="L201" s="900"/>
      <c r="M201" s="900"/>
      <c r="N201" s="900"/>
      <c r="O201" s="900"/>
      <c r="P201" s="900"/>
      <c r="Q201" s="900"/>
      <c r="R201" s="900"/>
      <c r="S201" s="901"/>
      <c r="U201" s="884"/>
      <c r="V201" s="884"/>
      <c r="W201" s="884"/>
      <c r="X201" s="885"/>
      <c r="Y201" s="885"/>
      <c r="Z201" s="885"/>
      <c r="AA201" s="885"/>
      <c r="AB201" s="885"/>
    </row>
    <row r="202" spans="2:28" s="883" customFormat="1" ht="15" thickTop="1" thickBot="1" x14ac:dyDescent="0.3">
      <c r="B202" s="903"/>
      <c r="C202" s="903"/>
      <c r="D202" s="903"/>
      <c r="E202" s="903"/>
      <c r="F202" s="903"/>
      <c r="G202" s="903"/>
      <c r="H202" s="903"/>
      <c r="I202" s="903"/>
      <c r="J202" s="903"/>
      <c r="K202" s="903"/>
      <c r="L202" s="903"/>
      <c r="M202" s="903"/>
      <c r="N202" s="903"/>
      <c r="O202" s="903"/>
      <c r="P202" s="903"/>
      <c r="Q202" s="903"/>
      <c r="R202" s="903"/>
      <c r="S202" s="903"/>
      <c r="U202" s="884"/>
      <c r="V202" s="884"/>
      <c r="W202" s="884"/>
      <c r="X202" s="885"/>
      <c r="Y202" s="885"/>
      <c r="Z202" s="885"/>
      <c r="AA202" s="885"/>
      <c r="AB202" s="885"/>
    </row>
    <row r="203" spans="2:28" ht="15" thickTop="1" x14ac:dyDescent="0.3">
      <c r="B203" s="985"/>
      <c r="C203" s="986"/>
      <c r="D203" s="986"/>
      <c r="E203" s="986"/>
      <c r="F203" s="986"/>
      <c r="G203" s="986"/>
      <c r="H203" s="986"/>
      <c r="I203" s="986"/>
      <c r="J203" s="986"/>
      <c r="K203" s="986"/>
      <c r="L203" s="986"/>
      <c r="M203" s="986"/>
      <c r="N203" s="986"/>
      <c r="O203" s="986"/>
      <c r="P203" s="986"/>
      <c r="Q203" s="986"/>
      <c r="R203" s="986"/>
      <c r="S203" s="987"/>
      <c r="T203" s="988"/>
      <c r="X203" s="945"/>
      <c r="Y203" s="945"/>
      <c r="Z203" s="945"/>
      <c r="AA203" s="945"/>
      <c r="AB203" s="945"/>
    </row>
    <row r="204" spans="2:28" ht="17.399999999999999" x14ac:dyDescent="0.3">
      <c r="B204" s="989"/>
      <c r="C204" s="908" t="s">
        <v>7276</v>
      </c>
      <c r="D204" s="990"/>
      <c r="E204" s="991"/>
      <c r="F204" s="991"/>
      <c r="G204" s="991"/>
      <c r="H204" s="992"/>
      <c r="I204" s="992"/>
      <c r="J204" s="992"/>
      <c r="K204" s="992"/>
      <c r="L204" s="992"/>
      <c r="M204" s="992"/>
      <c r="N204" s="992"/>
      <c r="O204" s="992"/>
      <c r="P204" s="992"/>
      <c r="Q204" s="992"/>
      <c r="R204" s="992"/>
      <c r="S204" s="993"/>
      <c r="T204" s="988"/>
      <c r="X204" s="945"/>
      <c r="Y204" s="945"/>
      <c r="Z204" s="945"/>
      <c r="AA204" s="945"/>
      <c r="AB204" s="945"/>
    </row>
    <row r="205" spans="2:28" ht="14.4" x14ac:dyDescent="0.3">
      <c r="B205" s="989"/>
      <c r="C205" s="994" t="s">
        <v>7277</v>
      </c>
      <c r="D205" s="994"/>
      <c r="E205" s="991"/>
      <c r="F205" s="991"/>
      <c r="G205" s="991"/>
      <c r="H205" s="992"/>
      <c r="I205" s="992"/>
      <c r="J205" s="992"/>
      <c r="K205" s="992"/>
      <c r="L205" s="992"/>
      <c r="M205" s="992"/>
      <c r="N205" s="992"/>
      <c r="O205" s="992"/>
      <c r="P205" s="992"/>
      <c r="Q205" s="992"/>
      <c r="R205" s="992"/>
      <c r="S205" s="993"/>
      <c r="T205" s="988"/>
      <c r="X205" s="945"/>
      <c r="Y205" s="945"/>
      <c r="Z205" s="945"/>
      <c r="AA205" s="945"/>
      <c r="AB205" s="945"/>
    </row>
    <row r="206" spans="2:28" ht="15" thickBot="1" x14ac:dyDescent="0.35">
      <c r="B206" s="989"/>
      <c r="C206" s="995"/>
      <c r="D206" s="995"/>
      <c r="E206" s="995"/>
      <c r="F206" s="995"/>
      <c r="G206" s="992"/>
      <c r="H206" s="992"/>
      <c r="I206" s="992"/>
      <c r="J206" s="992"/>
      <c r="K206" s="1134" t="str">
        <f>$F$28&amp;" (Financial year)"</f>
        <v>2024 (Financial year)</v>
      </c>
      <c r="L206" s="1134"/>
      <c r="M206" s="1134"/>
      <c r="N206" s="946"/>
      <c r="O206" s="1134" t="str">
        <f>$H$28&amp;" (Previous financial year)"</f>
        <v>2023 (Previous financial year)</v>
      </c>
      <c r="P206" s="1134"/>
      <c r="Q206" s="1134"/>
      <c r="R206" s="992"/>
      <c r="S206" s="993"/>
      <c r="T206" s="988"/>
      <c r="X206" s="945"/>
      <c r="Y206" s="945"/>
      <c r="Z206" s="945"/>
      <c r="AA206" s="945"/>
      <c r="AB206" s="945"/>
    </row>
    <row r="207" spans="2:28" ht="15" thickTop="1" x14ac:dyDescent="0.3">
      <c r="B207" s="989"/>
      <c r="C207" s="967">
        <v>14.1</v>
      </c>
      <c r="D207" s="996" t="s">
        <v>7603</v>
      </c>
      <c r="E207" s="992"/>
      <c r="F207" s="992"/>
      <c r="G207" s="992"/>
      <c r="H207" s="992"/>
      <c r="I207" s="992"/>
      <c r="J207" s="992"/>
      <c r="K207" s="1201" t="str">
        <f>IF(ISNUMBER(K75/F$29),K75/F$29,"")</f>
        <v/>
      </c>
      <c r="L207" s="1201"/>
      <c r="M207" s="1201"/>
      <c r="N207" s="997"/>
      <c r="O207" s="1201" t="str">
        <f>IF(ISNUMBER(O75/H$29),O75/H$29,"")</f>
        <v/>
      </c>
      <c r="P207" s="1201"/>
      <c r="Q207" s="1201"/>
      <c r="R207" s="992"/>
      <c r="S207" s="993"/>
      <c r="T207" s="988"/>
      <c r="X207" s="945"/>
      <c r="Y207" s="945"/>
      <c r="Z207" s="945"/>
      <c r="AA207" s="945"/>
      <c r="AB207" s="945"/>
    </row>
    <row r="208" spans="2:28" ht="14.4" x14ac:dyDescent="0.3">
      <c r="B208" s="989"/>
      <c r="C208" s="967">
        <v>14.2</v>
      </c>
      <c r="D208" s="996" t="s">
        <v>7604</v>
      </c>
      <c r="E208" s="992"/>
      <c r="F208" s="992"/>
      <c r="G208" s="992"/>
      <c r="H208" s="992"/>
      <c r="I208" s="992"/>
      <c r="J208" s="992"/>
      <c r="K208" s="1201" t="str">
        <f>IF(ISNUMBER(K77/F$29),K77/F$29,"")</f>
        <v/>
      </c>
      <c r="L208" s="1201"/>
      <c r="M208" s="1201"/>
      <c r="N208" s="997"/>
      <c r="O208" s="1201" t="str">
        <f>IF(ISNUMBER(O77/H$29),O77/H$29,"")</f>
        <v/>
      </c>
      <c r="P208" s="1201"/>
      <c r="Q208" s="1201"/>
      <c r="R208" s="992"/>
      <c r="S208" s="993"/>
      <c r="T208" s="988"/>
      <c r="X208" s="945"/>
      <c r="Y208" s="945"/>
      <c r="Z208" s="945"/>
      <c r="AA208" s="945"/>
      <c r="AB208" s="945"/>
    </row>
    <row r="209" spans="2:28" ht="14.4" x14ac:dyDescent="0.3">
      <c r="B209" s="989"/>
      <c r="C209" s="967">
        <v>14.3</v>
      </c>
      <c r="D209" s="996" t="s">
        <v>7605</v>
      </c>
      <c r="E209" s="992"/>
      <c r="F209" s="992"/>
      <c r="G209" s="992"/>
      <c r="H209" s="992"/>
      <c r="I209" s="992"/>
      <c r="J209" s="992"/>
      <c r="K209" s="1201" t="str">
        <f>IF(ISNUMBER(K85/F$29),K85/F$29,"")</f>
        <v/>
      </c>
      <c r="L209" s="1201"/>
      <c r="M209" s="1201"/>
      <c r="N209" s="997"/>
      <c r="O209" s="1201" t="str">
        <f>IF(ISNUMBER(O85/H$29),O85/H$29,"")</f>
        <v/>
      </c>
      <c r="P209" s="1201"/>
      <c r="Q209" s="1201"/>
      <c r="R209" s="992"/>
      <c r="S209" s="993"/>
      <c r="T209" s="988"/>
      <c r="X209" s="945"/>
      <c r="Y209" s="945"/>
      <c r="Z209" s="945"/>
      <c r="AA209" s="945"/>
      <c r="AB209" s="945"/>
    </row>
    <row r="210" spans="2:28" ht="14.4" x14ac:dyDescent="0.3">
      <c r="B210" s="989"/>
      <c r="C210" s="967">
        <v>14.4</v>
      </c>
      <c r="D210" s="996" t="s">
        <v>7606</v>
      </c>
      <c r="E210" s="992"/>
      <c r="F210" s="992"/>
      <c r="G210" s="992"/>
      <c r="H210" s="992"/>
      <c r="I210" s="992"/>
      <c r="J210" s="992"/>
      <c r="K210" s="1201" t="str">
        <f>IF(ISNUMBER(K101/F$29),K101/F$29,"")</f>
        <v/>
      </c>
      <c r="L210" s="1201"/>
      <c r="M210" s="1201"/>
      <c r="N210" s="997"/>
      <c r="O210" s="1201" t="str">
        <f>IF(ISNUMBER(O101/H$29),O101/H$29,"")</f>
        <v/>
      </c>
      <c r="P210" s="1201"/>
      <c r="Q210" s="1201"/>
      <c r="R210" s="992"/>
      <c r="S210" s="993"/>
      <c r="T210" s="988"/>
      <c r="X210" s="945"/>
      <c r="Y210" s="945"/>
      <c r="Z210" s="945"/>
      <c r="AA210" s="945"/>
      <c r="AB210" s="945"/>
    </row>
    <row r="211" spans="2:28" ht="14.4" x14ac:dyDescent="0.3">
      <c r="B211" s="989"/>
      <c r="C211" s="967">
        <v>14.5</v>
      </c>
      <c r="D211" s="996" t="s">
        <v>7278</v>
      </c>
      <c r="E211" s="992"/>
      <c r="F211" s="992"/>
      <c r="G211" s="992"/>
      <c r="H211" s="992"/>
      <c r="I211" s="992"/>
      <c r="J211" s="992"/>
      <c r="K211" s="1201" t="str">
        <f>IF(ISNUMBER(K105/F30),K105/F30,"")</f>
        <v/>
      </c>
      <c r="L211" s="1201"/>
      <c r="M211" s="1201"/>
      <c r="N211" s="997"/>
      <c r="O211" s="1201" t="str">
        <f>IF(ISNUMBER(O105/H30),O105/H30,"")</f>
        <v/>
      </c>
      <c r="P211" s="1201"/>
      <c r="Q211" s="1201"/>
      <c r="R211" s="992"/>
      <c r="S211" s="993"/>
      <c r="T211" s="988"/>
      <c r="X211" s="945"/>
      <c r="Y211" s="945"/>
      <c r="Z211" s="945"/>
      <c r="AA211" s="945"/>
      <c r="AB211" s="945"/>
    </row>
    <row r="212" spans="2:28" ht="14.4" x14ac:dyDescent="0.3">
      <c r="B212" s="989"/>
      <c r="C212" s="967">
        <v>14.6</v>
      </c>
      <c r="D212" s="996" t="s">
        <v>7607</v>
      </c>
      <c r="E212" s="992"/>
      <c r="F212" s="992"/>
      <c r="G212" s="992"/>
      <c r="H212" s="992"/>
      <c r="I212" s="992"/>
      <c r="J212" s="992"/>
      <c r="K212" s="1201" t="str">
        <f>IF(ISNUMBER(K128/F$29),K128/F$29,"")</f>
        <v/>
      </c>
      <c r="L212" s="1201"/>
      <c r="M212" s="1201"/>
      <c r="N212" s="997"/>
      <c r="O212" s="1201" t="str">
        <f>IF(ISNUMBER(O128/H$29),O128/H$29,"")</f>
        <v/>
      </c>
      <c r="P212" s="1201"/>
      <c r="Q212" s="1201"/>
      <c r="R212" s="992"/>
      <c r="S212" s="993"/>
      <c r="T212" s="988"/>
      <c r="X212" s="945"/>
      <c r="Y212" s="945"/>
      <c r="Z212" s="945"/>
      <c r="AA212" s="945"/>
      <c r="AB212" s="945"/>
    </row>
    <row r="213" spans="2:28" ht="14.4" x14ac:dyDescent="0.3">
      <c r="B213" s="989"/>
      <c r="C213" s="967">
        <v>14.7</v>
      </c>
      <c r="D213" s="996" t="s">
        <v>7608</v>
      </c>
      <c r="E213" s="992"/>
      <c r="F213" s="992"/>
      <c r="G213" s="992"/>
      <c r="H213" s="992"/>
      <c r="I213" s="992"/>
      <c r="J213" s="992"/>
      <c r="K213" s="1201" t="str">
        <f>IF(ISNUMBER(K126/F$29),K126/F$29,"")</f>
        <v/>
      </c>
      <c r="L213" s="1201"/>
      <c r="M213" s="1201"/>
      <c r="N213" s="997"/>
      <c r="O213" s="1201" t="str">
        <f>IF(ISNUMBER(O126/H$29),O126/H$29,"")</f>
        <v/>
      </c>
      <c r="P213" s="1201"/>
      <c r="Q213" s="1201"/>
      <c r="R213" s="992"/>
      <c r="S213" s="993"/>
      <c r="T213" s="988"/>
      <c r="X213" s="945"/>
      <c r="Y213" s="945"/>
      <c r="Z213" s="945"/>
      <c r="AA213" s="945"/>
      <c r="AB213" s="945"/>
    </row>
    <row r="214" spans="2:28" ht="14.4" x14ac:dyDescent="0.3">
      <c r="B214" s="989"/>
      <c r="C214" s="967">
        <v>14.8</v>
      </c>
      <c r="D214" s="996" t="s">
        <v>7609</v>
      </c>
      <c r="E214" s="992"/>
      <c r="F214" s="992"/>
      <c r="G214" s="992"/>
      <c r="H214" s="992"/>
      <c r="I214" s="992"/>
      <c r="J214" s="992"/>
      <c r="K214" s="1201" t="str">
        <f>IF(ISNUMBER(K178/F$29),K178/F$29,"")</f>
        <v/>
      </c>
      <c r="L214" s="1201"/>
      <c r="M214" s="1201"/>
      <c r="N214" s="997"/>
      <c r="O214" s="1201" t="str">
        <f>IF(ISNUMBER(O178/H$29),O178/H$29,"")</f>
        <v/>
      </c>
      <c r="P214" s="1201"/>
      <c r="Q214" s="1201"/>
      <c r="R214" s="992"/>
      <c r="S214" s="993"/>
      <c r="T214" s="988"/>
      <c r="X214" s="945"/>
      <c r="Y214" s="945"/>
      <c r="Z214" s="945"/>
      <c r="AA214" s="945"/>
      <c r="AB214" s="945"/>
    </row>
    <row r="215" spans="2:28" ht="14.4" x14ac:dyDescent="0.3">
      <c r="B215" s="989"/>
      <c r="C215" s="967">
        <v>14.9</v>
      </c>
      <c r="D215" s="996" t="s">
        <v>7610</v>
      </c>
      <c r="E215" s="992"/>
      <c r="F215" s="992"/>
      <c r="G215" s="992"/>
      <c r="H215" s="992"/>
      <c r="I215" s="992"/>
      <c r="J215" s="992"/>
      <c r="K215" s="1201" t="str">
        <f>IF(ISNUMBER(K184/F$29),K184/F$29,"")</f>
        <v/>
      </c>
      <c r="L215" s="1201"/>
      <c r="M215" s="1201"/>
      <c r="N215" s="997"/>
      <c r="O215" s="1201" t="str">
        <f>IF(ISNUMBER(O184/H$29),O184/H$29,"")</f>
        <v/>
      </c>
      <c r="P215" s="1201"/>
      <c r="Q215" s="1201"/>
      <c r="R215" s="992"/>
      <c r="S215" s="993"/>
      <c r="T215" s="988"/>
      <c r="X215" s="945"/>
      <c r="Y215" s="945"/>
      <c r="Z215" s="945"/>
      <c r="AA215" s="945"/>
      <c r="AB215" s="945"/>
    </row>
    <row r="216" spans="2:28" ht="14.4" x14ac:dyDescent="0.3">
      <c r="B216" s="989"/>
      <c r="C216" s="992"/>
      <c r="D216" s="998"/>
      <c r="E216" s="992"/>
      <c r="F216" s="992"/>
      <c r="G216" s="992"/>
      <c r="H216" s="992"/>
      <c r="I216" s="992"/>
      <c r="J216" s="992"/>
      <c r="K216" s="992"/>
      <c r="L216" s="992"/>
      <c r="M216" s="992"/>
      <c r="N216" s="997"/>
      <c r="O216" s="992"/>
      <c r="P216" s="992"/>
      <c r="Q216" s="992"/>
      <c r="R216" s="992"/>
      <c r="S216" s="993"/>
      <c r="T216" s="988"/>
      <c r="X216" s="945"/>
      <c r="Y216" s="945"/>
      <c r="Z216" s="945"/>
      <c r="AA216" s="945"/>
      <c r="AB216" s="945"/>
    </row>
    <row r="217" spans="2:28" ht="14.4" x14ac:dyDescent="0.3">
      <c r="B217" s="989"/>
      <c r="C217" s="992"/>
      <c r="D217" s="998"/>
      <c r="E217" s="992"/>
      <c r="F217" s="992"/>
      <c r="G217" s="992"/>
      <c r="H217" s="992"/>
      <c r="I217" s="992"/>
      <c r="J217" s="992"/>
      <c r="K217" s="999"/>
      <c r="L217" s="999"/>
      <c r="M217" s="1000"/>
      <c r="N217" s="997"/>
      <c r="O217" s="1000"/>
      <c r="P217" s="1000"/>
      <c r="Q217" s="992"/>
      <c r="R217" s="992"/>
      <c r="S217" s="993"/>
      <c r="X217" s="945"/>
      <c r="Y217" s="945"/>
      <c r="Z217" s="945"/>
      <c r="AA217" s="945"/>
      <c r="AB217" s="945"/>
    </row>
    <row r="218" spans="2:28" ht="14.4" x14ac:dyDescent="0.3">
      <c r="B218" s="989"/>
      <c r="C218" s="1001">
        <v>14.1</v>
      </c>
      <c r="D218" s="996" t="s">
        <v>6572</v>
      </c>
      <c r="E218" s="992"/>
      <c r="F218" s="992"/>
      <c r="G218" s="992"/>
      <c r="H218" s="992"/>
      <c r="I218" s="992"/>
      <c r="J218" s="992"/>
      <c r="K218" s="1222" t="str">
        <f>IF(ISNUMBER(K150/AVERAGE(K158,O158)),K150/AVERAGE(K158,O158),"")</f>
        <v/>
      </c>
      <c r="L218" s="1222"/>
      <c r="M218" s="1222"/>
      <c r="N218" s="997"/>
      <c r="O218" s="1223"/>
      <c r="P218" s="1223"/>
      <c r="Q218" s="1223"/>
      <c r="R218" s="992"/>
      <c r="S218" s="993"/>
      <c r="X218" s="945"/>
      <c r="Y218" s="945"/>
      <c r="Z218" s="945"/>
      <c r="AA218" s="945"/>
      <c r="AB218" s="945"/>
    </row>
    <row r="219" spans="2:28" ht="14.4" x14ac:dyDescent="0.3">
      <c r="B219" s="989"/>
      <c r="C219" s="967">
        <v>14.11</v>
      </c>
      <c r="D219" s="996" t="s">
        <v>7279</v>
      </c>
      <c r="E219" s="992"/>
      <c r="F219" s="992"/>
      <c r="G219" s="992"/>
      <c r="H219" s="992"/>
      <c r="I219" s="992"/>
      <c r="J219" s="992"/>
      <c r="K219" s="1217" t="str">
        <f>IF(ISNUMBER(K146/(K158-K169)),K146/(K158-K169),"")</f>
        <v/>
      </c>
      <c r="L219" s="1217"/>
      <c r="M219" s="1217"/>
      <c r="N219" s="997"/>
      <c r="O219" s="1217" t="str">
        <f>IF(ISNUMBER(O146/(O158-O169)),O146/(O158-O169),"")</f>
        <v/>
      </c>
      <c r="P219" s="1217"/>
      <c r="Q219" s="1217"/>
      <c r="R219" s="992"/>
      <c r="S219" s="993"/>
      <c r="X219" s="945"/>
      <c r="Y219" s="945"/>
      <c r="Z219" s="945"/>
      <c r="AA219" s="945"/>
      <c r="AB219" s="945"/>
    </row>
    <row r="220" spans="2:28" ht="14.4" x14ac:dyDescent="0.3">
      <c r="B220" s="989"/>
      <c r="C220" s="1001">
        <v>14.12</v>
      </c>
      <c r="D220" s="996" t="s">
        <v>7280</v>
      </c>
      <c r="E220" s="992"/>
      <c r="F220" s="992"/>
      <c r="G220" s="992"/>
      <c r="H220" s="992"/>
      <c r="I220" s="992"/>
      <c r="J220" s="992"/>
      <c r="K220" s="1217" t="str">
        <f>IF(ISNUMBER((K150+K142)/(K176+K173)),(K150+K142)/(K176+K173),"")</f>
        <v/>
      </c>
      <c r="L220" s="1217"/>
      <c r="M220" s="1217"/>
      <c r="N220" s="997"/>
      <c r="O220" s="1217" t="str">
        <f>IF(ISNUMBER((O150+O142)/(O176+O173)),(O150+O142)/(O176+O173),"")</f>
        <v/>
      </c>
      <c r="P220" s="1217"/>
      <c r="Q220" s="1217"/>
      <c r="R220" s="992"/>
      <c r="S220" s="993"/>
      <c r="X220" s="945"/>
      <c r="Y220" s="945"/>
      <c r="Z220" s="945"/>
      <c r="AA220" s="945"/>
      <c r="AB220" s="945"/>
    </row>
    <row r="221" spans="2:28" ht="14.4" x14ac:dyDescent="0.3">
      <c r="B221" s="989"/>
      <c r="C221" s="967">
        <v>14.13</v>
      </c>
      <c r="D221" s="996" t="s">
        <v>7281</v>
      </c>
      <c r="E221" s="992"/>
      <c r="F221" s="992"/>
      <c r="G221" s="992"/>
      <c r="H221" s="992"/>
      <c r="I221" s="992"/>
      <c r="J221" s="992"/>
      <c r="K221" s="1214" t="str">
        <f>IF(ISNUMBER(K146/K75),K146/K75,"")</f>
        <v/>
      </c>
      <c r="L221" s="1215"/>
      <c r="M221" s="1216"/>
      <c r="N221" s="997"/>
      <c r="O221" s="1217" t="str">
        <f>IF(ISNUMBER(O146/O75),O146/O75,"")</f>
        <v/>
      </c>
      <c r="P221" s="1217"/>
      <c r="Q221" s="1217"/>
      <c r="R221" s="992"/>
      <c r="S221" s="993"/>
      <c r="X221" s="945"/>
      <c r="Y221" s="945"/>
      <c r="Z221" s="945"/>
      <c r="AA221" s="945"/>
      <c r="AB221" s="945"/>
    </row>
    <row r="222" spans="2:28" ht="14.4" x14ac:dyDescent="0.3">
      <c r="B222" s="989"/>
      <c r="C222" s="1001">
        <v>14.14</v>
      </c>
      <c r="D222" s="996" t="s">
        <v>7282</v>
      </c>
      <c r="E222" s="992"/>
      <c r="F222" s="992"/>
      <c r="G222" s="992"/>
      <c r="H222" s="992"/>
      <c r="I222" s="992"/>
      <c r="J222" s="992"/>
      <c r="K222" s="1217" t="str">
        <f>IF(ISNUMBER(K150/K75),K150/K75,"")</f>
        <v/>
      </c>
      <c r="L222" s="1217"/>
      <c r="M222" s="1217"/>
      <c r="N222" s="997"/>
      <c r="O222" s="1217" t="str">
        <f>IF(ISNUMBER(O150/O75),O150/O75,"")</f>
        <v/>
      </c>
      <c r="P222" s="1217"/>
      <c r="Q222" s="1217"/>
      <c r="R222" s="992"/>
      <c r="S222" s="993"/>
      <c r="X222" s="945"/>
      <c r="Y222" s="945"/>
      <c r="Z222" s="945"/>
      <c r="AA222" s="945"/>
      <c r="AB222" s="945"/>
    </row>
    <row r="223" spans="2:28" ht="15" thickBot="1" x14ac:dyDescent="0.35">
      <c r="B223" s="1002"/>
      <c r="C223" s="1003"/>
      <c r="D223" s="1003"/>
      <c r="E223" s="1003"/>
      <c r="F223" s="1003"/>
      <c r="G223" s="1003"/>
      <c r="H223" s="1003"/>
      <c r="I223" s="1003"/>
      <c r="J223" s="1003"/>
      <c r="K223" s="1003"/>
      <c r="L223" s="1003"/>
      <c r="M223" s="1003"/>
      <c r="N223" s="1003"/>
      <c r="O223" s="1003"/>
      <c r="P223" s="1003"/>
      <c r="Q223" s="1003"/>
      <c r="R223" s="1003"/>
      <c r="S223" s="1004"/>
      <c r="X223" s="945"/>
      <c r="Y223" s="945"/>
      <c r="Z223" s="945"/>
      <c r="AA223" s="945"/>
      <c r="AB223" s="945"/>
    </row>
    <row r="224" spans="2:28" ht="14.4" thickTop="1" x14ac:dyDescent="0.25">
      <c r="O224" s="1005"/>
      <c r="X224" s="945"/>
      <c r="Y224" s="945"/>
      <c r="Z224" s="945"/>
      <c r="AA224" s="945"/>
      <c r="AB224" s="945"/>
    </row>
    <row r="225" spans="2:28" x14ac:dyDescent="0.25">
      <c r="B225" s="1006"/>
      <c r="C225" s="1006"/>
      <c r="D225" s="1006"/>
      <c r="E225" s="1006"/>
      <c r="F225" s="1006"/>
      <c r="G225" s="1006"/>
      <c r="H225" s="1006"/>
      <c r="I225" s="1006"/>
      <c r="J225" s="1006"/>
      <c r="K225" s="1006"/>
      <c r="L225" s="1006"/>
      <c r="M225" s="1006"/>
      <c r="N225" s="1006"/>
      <c r="O225" s="1007"/>
      <c r="P225" s="1006"/>
      <c r="Q225" s="1006"/>
      <c r="R225" s="1006"/>
      <c r="S225" s="1006"/>
      <c r="X225" s="945"/>
      <c r="Y225" s="945"/>
      <c r="Z225" s="945"/>
      <c r="AA225" s="945"/>
      <c r="AB225" s="945"/>
    </row>
    <row r="226" spans="2:28" x14ac:dyDescent="0.25">
      <c r="B226" s="1008" t="s">
        <v>7611</v>
      </c>
      <c r="C226" s="1008" t="s">
        <v>1222</v>
      </c>
      <c r="D226" s="1008" t="s">
        <v>1542</v>
      </c>
      <c r="E226" s="1008" t="s">
        <v>1217</v>
      </c>
      <c r="F226" s="1008" t="s">
        <v>2194</v>
      </c>
      <c r="G226" s="1008" t="s">
        <v>1232</v>
      </c>
      <c r="H226" s="1008" t="s">
        <v>7443</v>
      </c>
      <c r="I226" s="1008" t="s">
        <v>1166</v>
      </c>
      <c r="J226" s="1008" t="s">
        <v>1236</v>
      </c>
      <c r="K226" s="1006"/>
      <c r="L226" s="1006"/>
      <c r="M226" s="1006"/>
      <c r="N226" s="1006"/>
      <c r="O226" s="1007"/>
      <c r="P226" s="1006"/>
      <c r="Q226" s="1006"/>
      <c r="R226" s="1006"/>
      <c r="S226" s="1006"/>
      <c r="X226" s="945"/>
      <c r="Y226" s="945"/>
      <c r="Z226" s="945"/>
      <c r="AA226" s="945"/>
      <c r="AB226" s="945"/>
    </row>
    <row r="227" spans="2:28" x14ac:dyDescent="0.25">
      <c r="B227" s="1008" t="s">
        <v>7612</v>
      </c>
      <c r="C227" s="1008" t="s">
        <v>1223</v>
      </c>
      <c r="D227" s="1008" t="s">
        <v>1097</v>
      </c>
      <c r="E227" s="1008" t="s">
        <v>1218</v>
      </c>
      <c r="F227" s="1008" t="s">
        <v>2195</v>
      </c>
      <c r="G227" s="1008" t="s">
        <v>1233</v>
      </c>
      <c r="H227" s="1008" t="s">
        <v>7444</v>
      </c>
      <c r="I227" s="1008" t="s">
        <v>1167</v>
      </c>
      <c r="J227" s="1008" t="s">
        <v>1237</v>
      </c>
      <c r="K227" s="1006"/>
      <c r="L227" s="1006"/>
      <c r="M227" s="1006"/>
      <c r="N227" s="1006"/>
      <c r="O227" s="1007"/>
      <c r="P227" s="1006"/>
      <c r="Q227" s="1006"/>
      <c r="R227" s="1006"/>
      <c r="S227" s="1006"/>
      <c r="X227" s="945"/>
      <c r="Y227" s="945"/>
      <c r="Z227" s="945"/>
      <c r="AA227" s="945"/>
      <c r="AB227" s="945"/>
    </row>
    <row r="228" spans="2:28" x14ac:dyDescent="0.25">
      <c r="B228" s="1008" t="s">
        <v>7613</v>
      </c>
      <c r="C228" s="1008" t="s">
        <v>1224</v>
      </c>
      <c r="D228" s="1008" t="s">
        <v>1543</v>
      </c>
      <c r="E228" s="1008" t="s">
        <v>1219</v>
      </c>
      <c r="F228" s="1008" t="s">
        <v>2196</v>
      </c>
      <c r="G228" s="1008" t="s">
        <v>1234</v>
      </c>
      <c r="H228" s="1008" t="s">
        <v>7445</v>
      </c>
      <c r="I228" s="1008" t="s">
        <v>1168</v>
      </c>
      <c r="J228" s="1008"/>
      <c r="K228" s="1006"/>
      <c r="L228" s="1006"/>
      <c r="M228" s="1006"/>
      <c r="N228" s="1006"/>
      <c r="O228" s="1007"/>
      <c r="P228" s="1006"/>
      <c r="Q228" s="1006"/>
      <c r="R228" s="1006"/>
      <c r="S228" s="1006"/>
      <c r="X228" s="945"/>
      <c r="Y228" s="945"/>
      <c r="Z228" s="945"/>
      <c r="AA228" s="945"/>
      <c r="AB228" s="945"/>
    </row>
    <row r="229" spans="2:28" x14ac:dyDescent="0.25">
      <c r="B229" s="1008" t="s">
        <v>7614</v>
      </c>
      <c r="C229" s="1008" t="s">
        <v>1225</v>
      </c>
      <c r="D229" s="1008" t="s">
        <v>1544</v>
      </c>
      <c r="E229" s="1008" t="s">
        <v>399</v>
      </c>
      <c r="F229" s="1008"/>
      <c r="G229" s="1008" t="s">
        <v>1235</v>
      </c>
      <c r="H229" s="1008" t="s">
        <v>7446</v>
      </c>
      <c r="I229" s="1008" t="s">
        <v>1169</v>
      </c>
      <c r="J229" s="1008"/>
      <c r="K229" s="1006"/>
      <c r="L229" s="1006"/>
      <c r="M229" s="1006"/>
      <c r="N229" s="1006"/>
      <c r="O229" s="1007"/>
      <c r="P229" s="1006"/>
      <c r="Q229" s="1006"/>
      <c r="R229" s="1006"/>
      <c r="S229" s="1006"/>
      <c r="X229" s="945"/>
      <c r="Y229" s="945"/>
      <c r="Z229" s="945"/>
      <c r="AA229" s="945"/>
      <c r="AB229" s="945"/>
    </row>
    <row r="230" spans="2:28" x14ac:dyDescent="0.25">
      <c r="B230" s="1008" t="s">
        <v>7615</v>
      </c>
      <c r="C230" s="1008" t="s">
        <v>1226</v>
      </c>
      <c r="D230" s="1008" t="s">
        <v>1112</v>
      </c>
      <c r="E230" s="1008" t="s">
        <v>1220</v>
      </c>
      <c r="F230" s="1008"/>
      <c r="G230" s="1008" t="s">
        <v>1081</v>
      </c>
      <c r="H230" s="1008" t="s">
        <v>7447</v>
      </c>
      <c r="I230" s="1008" t="s">
        <v>1170</v>
      </c>
      <c r="J230" s="1008"/>
      <c r="K230" s="1006"/>
      <c r="L230" s="1006"/>
      <c r="M230" s="1006"/>
      <c r="N230" s="1006"/>
      <c r="O230" s="1007"/>
      <c r="P230" s="1006"/>
      <c r="Q230" s="1006"/>
      <c r="R230" s="1006"/>
      <c r="S230" s="1006"/>
      <c r="X230" s="945"/>
      <c r="Y230" s="945"/>
      <c r="Z230" s="945"/>
      <c r="AA230" s="945"/>
      <c r="AB230" s="945"/>
    </row>
    <row r="231" spans="2:28" x14ac:dyDescent="0.25">
      <c r="B231" s="1008" t="s">
        <v>7616</v>
      </c>
      <c r="C231" s="1008" t="s">
        <v>1227</v>
      </c>
      <c r="D231" s="1008" t="s">
        <v>1171</v>
      </c>
      <c r="E231" s="1008" t="s">
        <v>1083</v>
      </c>
      <c r="F231" s="1008"/>
      <c r="G231" s="1008" t="s">
        <v>1082</v>
      </c>
      <c r="H231" s="1008"/>
      <c r="I231" s="1008"/>
      <c r="J231" s="1008"/>
      <c r="K231" s="1006"/>
      <c r="L231" s="1006"/>
      <c r="M231" s="1006"/>
      <c r="N231" s="1006"/>
      <c r="O231" s="1007"/>
      <c r="P231" s="1006"/>
      <c r="Q231" s="1006"/>
      <c r="R231" s="1006"/>
      <c r="S231" s="1006"/>
      <c r="X231" s="945"/>
      <c r="Y231" s="945"/>
      <c r="Z231" s="945"/>
      <c r="AA231" s="945"/>
      <c r="AB231" s="945"/>
    </row>
    <row r="232" spans="2:28" x14ac:dyDescent="0.25">
      <c r="B232" s="1008"/>
      <c r="C232" s="1008" t="s">
        <v>1228</v>
      </c>
      <c r="D232" s="1008" t="s">
        <v>1111</v>
      </c>
      <c r="E232" s="1008" t="s">
        <v>1221</v>
      </c>
      <c r="F232" s="1008"/>
      <c r="G232" s="1008" t="s">
        <v>1545</v>
      </c>
      <c r="H232" s="1008"/>
      <c r="I232" s="1008"/>
      <c r="J232" s="1008"/>
      <c r="K232" s="1006"/>
      <c r="L232" s="1006"/>
      <c r="M232" s="1006"/>
      <c r="N232" s="1006"/>
      <c r="O232" s="1007"/>
      <c r="P232" s="1006"/>
      <c r="Q232" s="1006"/>
      <c r="R232" s="1006"/>
      <c r="S232" s="1006"/>
      <c r="X232" s="945"/>
      <c r="Y232" s="945"/>
      <c r="Z232" s="945"/>
      <c r="AA232" s="945"/>
      <c r="AB232" s="945"/>
    </row>
    <row r="233" spans="2:28" x14ac:dyDescent="0.25">
      <c r="B233" s="1008"/>
      <c r="C233" s="1008" t="s">
        <v>1229</v>
      </c>
      <c r="D233" s="1008" t="s">
        <v>1110</v>
      </c>
      <c r="E233" s="1008"/>
      <c r="F233" s="1008"/>
      <c r="G233" s="1008"/>
      <c r="H233" s="1008"/>
      <c r="I233" s="1008"/>
      <c r="J233" s="1008"/>
      <c r="K233" s="1006"/>
      <c r="L233" s="1006"/>
      <c r="M233" s="1006"/>
      <c r="N233" s="1006"/>
      <c r="O233" s="1007"/>
      <c r="P233" s="1006"/>
      <c r="Q233" s="1006"/>
      <c r="R233" s="1006"/>
      <c r="S233" s="1006"/>
      <c r="X233" s="945"/>
      <c r="Y233" s="945"/>
      <c r="Z233" s="945"/>
      <c r="AA233" s="945"/>
      <c r="AB233" s="945"/>
    </row>
    <row r="234" spans="2:28" x14ac:dyDescent="0.25">
      <c r="B234" s="1008"/>
      <c r="C234" s="1008" t="s">
        <v>1230</v>
      </c>
      <c r="D234" s="1008" t="s">
        <v>1546</v>
      </c>
      <c r="E234" s="1008"/>
      <c r="F234" s="1008"/>
      <c r="G234" s="1008"/>
      <c r="H234" s="1008"/>
      <c r="I234" s="1008"/>
      <c r="J234" s="1008"/>
      <c r="K234" s="1006"/>
      <c r="L234" s="1006"/>
      <c r="M234" s="1006"/>
      <c r="N234" s="1006"/>
      <c r="O234" s="1007"/>
      <c r="P234" s="1006"/>
      <c r="Q234" s="1006"/>
      <c r="R234" s="1006"/>
      <c r="S234" s="1006"/>
      <c r="X234" s="945"/>
      <c r="Y234" s="945"/>
      <c r="Z234" s="945"/>
      <c r="AA234" s="945"/>
      <c r="AB234" s="945"/>
    </row>
    <row r="235" spans="2:28" x14ac:dyDescent="0.25">
      <c r="B235" s="1008"/>
      <c r="C235" s="1008" t="s">
        <v>1231</v>
      </c>
      <c r="D235" s="1008" t="s">
        <v>1109</v>
      </c>
      <c r="E235" s="1008"/>
      <c r="F235" s="1008"/>
      <c r="G235" s="1008"/>
      <c r="H235" s="1008"/>
      <c r="I235" s="1008"/>
      <c r="J235" s="1008"/>
      <c r="K235" s="1006"/>
      <c r="L235" s="1006"/>
      <c r="M235" s="1006"/>
      <c r="N235" s="1006"/>
      <c r="O235" s="1007"/>
      <c r="P235" s="1006"/>
      <c r="Q235" s="1006"/>
      <c r="R235" s="1006"/>
      <c r="S235" s="1006"/>
      <c r="X235" s="945"/>
      <c r="Y235" s="945"/>
      <c r="Z235" s="945"/>
      <c r="AA235" s="945"/>
      <c r="AB235" s="945"/>
    </row>
    <row r="236" spans="2:28" x14ac:dyDescent="0.25">
      <c r="B236" s="1008"/>
      <c r="C236" s="1008"/>
      <c r="D236" s="1008" t="s">
        <v>1547</v>
      </c>
      <c r="E236" s="1008"/>
      <c r="F236" s="1008"/>
      <c r="G236" s="1008"/>
      <c r="H236" s="1008"/>
      <c r="I236" s="1008"/>
      <c r="J236" s="1008"/>
      <c r="K236" s="1006"/>
      <c r="L236" s="1006"/>
      <c r="M236" s="1006"/>
      <c r="N236" s="1006"/>
      <c r="O236" s="1007"/>
      <c r="P236" s="1006"/>
      <c r="Q236" s="1006"/>
      <c r="R236" s="1006"/>
      <c r="S236" s="1006"/>
      <c r="X236" s="945"/>
      <c r="Y236" s="945"/>
      <c r="Z236" s="945"/>
      <c r="AA236" s="945"/>
      <c r="AB236" s="945"/>
    </row>
    <row r="237" spans="2:28" x14ac:dyDescent="0.25">
      <c r="B237" s="1008"/>
      <c r="C237" s="1008"/>
      <c r="D237" s="1008" t="s">
        <v>1108</v>
      </c>
      <c r="E237" s="1008"/>
      <c r="F237" s="1008"/>
      <c r="G237" s="1008"/>
      <c r="H237" s="1008"/>
      <c r="I237" s="1008"/>
      <c r="J237" s="1008"/>
      <c r="K237" s="1006"/>
      <c r="L237" s="1006"/>
      <c r="M237" s="1006"/>
      <c r="N237" s="1006"/>
      <c r="O237" s="1007"/>
      <c r="P237" s="1006"/>
      <c r="Q237" s="1006"/>
      <c r="R237" s="1006"/>
      <c r="S237" s="1006"/>
      <c r="X237" s="945"/>
      <c r="Y237" s="945"/>
      <c r="Z237" s="945"/>
      <c r="AA237" s="945"/>
      <c r="AB237" s="945"/>
    </row>
    <row r="238" spans="2:28" x14ac:dyDescent="0.25">
      <c r="B238" s="1008"/>
      <c r="C238" s="1008"/>
      <c r="D238" s="1008" t="s">
        <v>1107</v>
      </c>
      <c r="E238" s="1008"/>
      <c r="F238" s="1008"/>
      <c r="G238" s="1008"/>
      <c r="H238" s="1008"/>
      <c r="I238" s="1008"/>
      <c r="J238" s="1008"/>
      <c r="K238" s="1006"/>
      <c r="L238" s="1006"/>
      <c r="M238" s="1006"/>
      <c r="N238" s="1006"/>
      <c r="O238" s="1007"/>
      <c r="P238" s="1006"/>
      <c r="Q238" s="1006"/>
      <c r="R238" s="1006"/>
      <c r="S238" s="1006"/>
      <c r="X238" s="945"/>
      <c r="Y238" s="945"/>
      <c r="Z238" s="945"/>
      <c r="AA238" s="945"/>
      <c r="AB238" s="945"/>
    </row>
    <row r="239" spans="2:28" x14ac:dyDescent="0.25">
      <c r="B239" s="1008"/>
      <c r="C239" s="1008"/>
      <c r="D239" s="1008" t="s">
        <v>1548</v>
      </c>
      <c r="E239" s="1008"/>
      <c r="F239" s="1008"/>
      <c r="G239" s="1008"/>
      <c r="H239" s="1008"/>
      <c r="I239" s="1008"/>
      <c r="J239" s="1008"/>
      <c r="K239" s="1006"/>
      <c r="L239" s="1006"/>
      <c r="M239" s="1006"/>
      <c r="N239" s="1006"/>
      <c r="O239" s="1007"/>
      <c r="P239" s="1006"/>
      <c r="Q239" s="1006"/>
      <c r="R239" s="1006"/>
      <c r="S239" s="1006"/>
      <c r="X239" s="945"/>
      <c r="Y239" s="945"/>
      <c r="Z239" s="945"/>
      <c r="AA239" s="945"/>
      <c r="AB239" s="945"/>
    </row>
    <row r="240" spans="2:28" x14ac:dyDescent="0.25">
      <c r="B240" s="1008"/>
      <c r="C240" s="1008"/>
      <c r="D240" s="1008" t="s">
        <v>1172</v>
      </c>
      <c r="E240" s="1008"/>
      <c r="F240" s="1008"/>
      <c r="G240" s="1008"/>
      <c r="H240" s="1008"/>
      <c r="I240" s="1008"/>
      <c r="J240" s="1008"/>
      <c r="K240" s="1006"/>
      <c r="L240" s="1006"/>
      <c r="M240" s="1006"/>
      <c r="N240" s="1006"/>
      <c r="O240" s="1007"/>
      <c r="P240" s="1006"/>
      <c r="Q240" s="1006"/>
      <c r="R240" s="1006"/>
      <c r="S240" s="1006"/>
      <c r="X240" s="945"/>
      <c r="Y240" s="945"/>
      <c r="Z240" s="945"/>
      <c r="AA240" s="945"/>
      <c r="AB240" s="945"/>
    </row>
    <row r="241" spans="2:28" x14ac:dyDescent="0.25">
      <c r="B241" s="1008"/>
      <c r="C241" s="1008"/>
      <c r="D241" s="1008" t="s">
        <v>1549</v>
      </c>
      <c r="E241" s="1008"/>
      <c r="F241" s="1008"/>
      <c r="G241" s="1008"/>
      <c r="H241" s="1008"/>
      <c r="I241" s="1008"/>
      <c r="J241" s="1008"/>
      <c r="K241" s="1006"/>
      <c r="L241" s="1006"/>
      <c r="M241" s="1006"/>
      <c r="N241" s="1006"/>
      <c r="O241" s="1007"/>
      <c r="P241" s="1006"/>
      <c r="Q241" s="1006"/>
      <c r="R241" s="1006"/>
      <c r="S241" s="1006"/>
      <c r="X241" s="945"/>
      <c r="Y241" s="945"/>
      <c r="Z241" s="945"/>
      <c r="AA241" s="945"/>
      <c r="AB241" s="945"/>
    </row>
    <row r="242" spans="2:28" x14ac:dyDescent="0.25">
      <c r="B242" s="1008"/>
      <c r="C242" s="1008"/>
      <c r="D242" s="1008" t="s">
        <v>1106</v>
      </c>
      <c r="E242" s="1008"/>
      <c r="F242" s="1008"/>
      <c r="G242" s="1008"/>
      <c r="H242" s="1008"/>
      <c r="I242" s="1008"/>
      <c r="J242" s="1008"/>
      <c r="K242" s="1006"/>
      <c r="L242" s="1006"/>
      <c r="M242" s="1006"/>
      <c r="N242" s="1006"/>
      <c r="O242" s="1007"/>
      <c r="P242" s="1006"/>
      <c r="Q242" s="1006"/>
      <c r="R242" s="1006"/>
      <c r="S242" s="1006"/>
      <c r="X242" s="945"/>
      <c r="Y242" s="945"/>
      <c r="Z242" s="945"/>
      <c r="AA242" s="945"/>
      <c r="AB242" s="945"/>
    </row>
    <row r="243" spans="2:28" x14ac:dyDescent="0.25">
      <c r="B243" s="1008"/>
      <c r="C243" s="1008"/>
      <c r="D243" s="1008" t="s">
        <v>1174</v>
      </c>
      <c r="E243" s="1008"/>
      <c r="F243" s="1008"/>
      <c r="G243" s="1008"/>
      <c r="H243" s="1008"/>
      <c r="I243" s="1008"/>
      <c r="J243" s="1008"/>
      <c r="K243" s="1006"/>
      <c r="L243" s="1006"/>
      <c r="M243" s="1006"/>
      <c r="N243" s="1006"/>
      <c r="O243" s="1007"/>
      <c r="P243" s="1006"/>
      <c r="Q243" s="1006"/>
      <c r="R243" s="1006"/>
      <c r="S243" s="1006"/>
      <c r="X243" s="945"/>
      <c r="Y243" s="945"/>
      <c r="Z243" s="945"/>
      <c r="AA243" s="945"/>
      <c r="AB243" s="945"/>
    </row>
    <row r="244" spans="2:28" x14ac:dyDescent="0.25">
      <c r="B244" s="1008"/>
      <c r="C244" s="1008"/>
      <c r="D244" s="1008" t="s">
        <v>1550</v>
      </c>
      <c r="E244" s="1008"/>
      <c r="F244" s="1008"/>
      <c r="G244" s="1008"/>
      <c r="H244" s="1008"/>
      <c r="I244" s="1008"/>
      <c r="J244" s="1008"/>
      <c r="K244" s="1006"/>
      <c r="L244" s="1006"/>
      <c r="M244" s="1006"/>
      <c r="N244" s="1006"/>
      <c r="O244" s="1007"/>
      <c r="P244" s="1006"/>
      <c r="Q244" s="1006"/>
      <c r="R244" s="1006"/>
      <c r="S244" s="1006"/>
      <c r="X244" s="945"/>
      <c r="Y244" s="945"/>
      <c r="Z244" s="945"/>
      <c r="AA244" s="945"/>
      <c r="AB244" s="945"/>
    </row>
    <row r="245" spans="2:28" x14ac:dyDescent="0.25">
      <c r="B245" s="1008"/>
      <c r="C245" s="1008"/>
      <c r="D245" s="1008" t="s">
        <v>1551</v>
      </c>
      <c r="E245" s="1008"/>
      <c r="F245" s="1008"/>
      <c r="G245" s="1008"/>
      <c r="H245" s="1008"/>
      <c r="I245" s="1008"/>
      <c r="J245" s="1008"/>
      <c r="K245" s="1006"/>
      <c r="L245" s="1006"/>
      <c r="M245" s="1006"/>
      <c r="N245" s="1006"/>
      <c r="O245" s="1007"/>
      <c r="P245" s="1006"/>
      <c r="Q245" s="1006"/>
      <c r="R245" s="1006"/>
      <c r="S245" s="1006"/>
      <c r="X245" s="945"/>
      <c r="Y245" s="945"/>
      <c r="Z245" s="945"/>
      <c r="AA245" s="945"/>
      <c r="AB245" s="945"/>
    </row>
    <row r="246" spans="2:28" x14ac:dyDescent="0.25">
      <c r="B246" s="1008"/>
      <c r="C246" s="1008"/>
      <c r="D246" s="1008" t="s">
        <v>1552</v>
      </c>
      <c r="E246" s="1008"/>
      <c r="F246" s="1008"/>
      <c r="G246" s="1008"/>
      <c r="H246" s="1008"/>
      <c r="I246" s="1008"/>
      <c r="J246" s="1008"/>
      <c r="K246" s="1006"/>
      <c r="L246" s="1006"/>
      <c r="M246" s="1006"/>
      <c r="N246" s="1006"/>
      <c r="O246" s="1007"/>
      <c r="P246" s="1006"/>
      <c r="Q246" s="1006"/>
      <c r="R246" s="1006"/>
      <c r="S246" s="1006"/>
      <c r="X246" s="945"/>
      <c r="Y246" s="945"/>
      <c r="Z246" s="945"/>
      <c r="AA246" s="945"/>
      <c r="AB246" s="945"/>
    </row>
    <row r="247" spans="2:28" x14ac:dyDescent="0.25">
      <c r="B247" s="1008"/>
      <c r="C247" s="1008"/>
      <c r="D247" s="1008" t="s">
        <v>1175</v>
      </c>
      <c r="E247" s="1008"/>
      <c r="F247" s="1008"/>
      <c r="G247" s="1008"/>
      <c r="H247" s="1008"/>
      <c r="I247" s="1008"/>
      <c r="J247" s="1008"/>
      <c r="K247" s="1006"/>
      <c r="L247" s="1006"/>
      <c r="M247" s="1006"/>
      <c r="N247" s="1006"/>
      <c r="O247" s="1006"/>
      <c r="P247" s="1006"/>
      <c r="Q247" s="1006"/>
      <c r="R247" s="1006"/>
      <c r="S247" s="1006"/>
      <c r="X247" s="945"/>
      <c r="Y247" s="945"/>
      <c r="Z247" s="945"/>
      <c r="AA247" s="945"/>
      <c r="AB247" s="945"/>
    </row>
    <row r="248" spans="2:28" x14ac:dyDescent="0.25">
      <c r="B248" s="1008"/>
      <c r="C248" s="1008"/>
      <c r="D248" s="1008" t="s">
        <v>1105</v>
      </c>
      <c r="E248" s="1008"/>
      <c r="F248" s="1008"/>
      <c r="G248" s="1008"/>
      <c r="H248" s="1008"/>
      <c r="I248" s="1008"/>
      <c r="J248" s="1008"/>
      <c r="K248" s="1006"/>
      <c r="L248" s="1006"/>
      <c r="M248" s="1006"/>
      <c r="N248" s="1006"/>
      <c r="O248" s="1006"/>
      <c r="P248" s="1006"/>
      <c r="Q248" s="1006"/>
      <c r="R248" s="1006"/>
      <c r="S248" s="1006"/>
      <c r="X248" s="945"/>
      <c r="Y248" s="945"/>
      <c r="Z248" s="945"/>
      <c r="AA248" s="945"/>
      <c r="AB248" s="945"/>
    </row>
    <row r="249" spans="2:28" x14ac:dyDescent="0.25">
      <c r="B249" s="1008"/>
      <c r="C249" s="1008"/>
      <c r="D249" s="1008" t="s">
        <v>1176</v>
      </c>
      <c r="E249" s="1008"/>
      <c r="F249" s="1008"/>
      <c r="G249" s="1008"/>
      <c r="H249" s="1008"/>
      <c r="I249" s="1008"/>
      <c r="J249" s="1008"/>
      <c r="K249" s="1006"/>
      <c r="L249" s="1006"/>
      <c r="M249" s="1006"/>
      <c r="N249" s="1006"/>
      <c r="O249" s="1006"/>
      <c r="P249" s="1006"/>
      <c r="Q249" s="1006"/>
      <c r="R249" s="1006"/>
      <c r="S249" s="1006"/>
      <c r="X249" s="945"/>
      <c r="Y249" s="945"/>
      <c r="Z249" s="945"/>
      <c r="AA249" s="945"/>
      <c r="AB249" s="945"/>
    </row>
    <row r="250" spans="2:28" x14ac:dyDescent="0.25">
      <c r="B250" s="1008"/>
      <c r="C250" s="1008"/>
      <c r="D250" s="1008" t="s">
        <v>1104</v>
      </c>
      <c r="E250" s="1008"/>
      <c r="F250" s="1008"/>
      <c r="G250" s="1008"/>
      <c r="H250" s="1008"/>
      <c r="I250" s="1008"/>
      <c r="J250" s="1008"/>
      <c r="K250" s="1006"/>
      <c r="L250" s="1006"/>
      <c r="M250" s="1006"/>
      <c r="N250" s="1006"/>
      <c r="O250" s="1006"/>
      <c r="P250" s="1006"/>
      <c r="Q250" s="1006"/>
      <c r="R250" s="1006"/>
      <c r="S250" s="1006"/>
      <c r="X250" s="945"/>
      <c r="Y250" s="945"/>
      <c r="Z250" s="945"/>
      <c r="AA250" s="945"/>
      <c r="AB250" s="945"/>
    </row>
    <row r="251" spans="2:28" x14ac:dyDescent="0.25">
      <c r="B251" s="1008"/>
      <c r="C251" s="1008"/>
      <c r="D251" s="1008" t="s">
        <v>1177</v>
      </c>
      <c r="E251" s="1008"/>
      <c r="F251" s="1008"/>
      <c r="G251" s="1008"/>
      <c r="H251" s="1008"/>
      <c r="I251" s="1008"/>
      <c r="J251" s="1008"/>
      <c r="K251" s="1006"/>
      <c r="L251" s="1006"/>
      <c r="M251" s="1006"/>
      <c r="N251" s="1006"/>
      <c r="O251" s="1006"/>
      <c r="P251" s="1006"/>
      <c r="Q251" s="1006"/>
      <c r="R251" s="1006"/>
      <c r="S251" s="1006"/>
      <c r="X251" s="945"/>
      <c r="Y251" s="945"/>
      <c r="Z251" s="945"/>
      <c r="AA251" s="945"/>
      <c r="AB251" s="945"/>
    </row>
    <row r="252" spans="2:28" x14ac:dyDescent="0.25">
      <c r="B252" s="1008"/>
      <c r="C252" s="1008"/>
      <c r="D252" s="1008" t="s">
        <v>1553</v>
      </c>
      <c r="E252" s="1008"/>
      <c r="F252" s="1008"/>
      <c r="G252" s="1008"/>
      <c r="H252" s="1008"/>
      <c r="I252" s="1008"/>
      <c r="J252" s="1008"/>
      <c r="X252" s="945"/>
      <c r="Y252" s="945"/>
      <c r="Z252" s="945"/>
      <c r="AA252" s="945"/>
      <c r="AB252" s="945"/>
    </row>
    <row r="253" spans="2:28" x14ac:dyDescent="0.25">
      <c r="B253" s="1008"/>
      <c r="C253" s="1008"/>
      <c r="D253" s="1008" t="s">
        <v>1178</v>
      </c>
      <c r="E253" s="1008"/>
      <c r="F253" s="1008"/>
      <c r="G253" s="1008"/>
      <c r="H253" s="1008"/>
      <c r="I253" s="1008"/>
      <c r="J253" s="1008"/>
      <c r="X253" s="945"/>
      <c r="Y253" s="945"/>
      <c r="Z253" s="945"/>
      <c r="AA253" s="945"/>
      <c r="AB253" s="945"/>
    </row>
    <row r="254" spans="2:28" x14ac:dyDescent="0.25">
      <c r="B254" s="1008"/>
      <c r="C254" s="1008"/>
      <c r="D254" s="1008" t="s">
        <v>1103</v>
      </c>
      <c r="E254" s="1008"/>
      <c r="F254" s="1008"/>
      <c r="G254" s="1008"/>
      <c r="H254" s="1008"/>
      <c r="I254" s="1008"/>
      <c r="J254" s="1008"/>
      <c r="X254" s="945"/>
      <c r="Y254" s="945"/>
      <c r="Z254" s="945"/>
      <c r="AA254" s="945"/>
      <c r="AB254" s="945"/>
    </row>
    <row r="255" spans="2:28" x14ac:dyDescent="0.25">
      <c r="B255" s="1008"/>
      <c r="C255" s="1008"/>
      <c r="D255" s="1008" t="s">
        <v>1554</v>
      </c>
      <c r="E255" s="1008"/>
      <c r="F255" s="1008"/>
      <c r="G255" s="1008"/>
      <c r="H255" s="1008"/>
      <c r="I255" s="1008"/>
      <c r="J255" s="1008"/>
      <c r="X255" s="945"/>
      <c r="Y255" s="945"/>
      <c r="Z255" s="945"/>
      <c r="AA255" s="945"/>
      <c r="AB255" s="945"/>
    </row>
    <row r="256" spans="2:28" x14ac:dyDescent="0.25">
      <c r="B256" s="1008"/>
      <c r="C256" s="1008"/>
      <c r="D256" s="1008" t="s">
        <v>2156</v>
      </c>
      <c r="E256" s="1008"/>
      <c r="F256" s="1008"/>
      <c r="G256" s="1008"/>
      <c r="H256" s="1008"/>
      <c r="I256" s="1008"/>
      <c r="J256" s="1008"/>
      <c r="X256" s="945"/>
      <c r="Y256" s="945"/>
      <c r="Z256" s="945"/>
      <c r="AA256" s="945"/>
      <c r="AB256" s="945"/>
    </row>
    <row r="257" spans="2:28" x14ac:dyDescent="0.25">
      <c r="B257" s="1008"/>
      <c r="C257" s="1008"/>
      <c r="D257" s="1008" t="s">
        <v>1173</v>
      </c>
      <c r="E257" s="1008"/>
      <c r="F257" s="1008"/>
      <c r="G257" s="1008"/>
      <c r="H257" s="1008"/>
      <c r="I257" s="1008"/>
      <c r="J257" s="1008"/>
      <c r="X257" s="945"/>
      <c r="Y257" s="945"/>
      <c r="Z257" s="945"/>
      <c r="AA257" s="945"/>
      <c r="AB257" s="945"/>
    </row>
    <row r="258" spans="2:28" x14ac:dyDescent="0.25">
      <c r="B258" s="1008"/>
      <c r="C258" s="1008"/>
      <c r="D258" s="1008" t="s">
        <v>1183</v>
      </c>
      <c r="E258" s="1008"/>
      <c r="F258" s="1008"/>
      <c r="G258" s="1008"/>
      <c r="H258" s="1008"/>
      <c r="I258" s="1008"/>
      <c r="J258" s="1008"/>
      <c r="X258" s="945"/>
      <c r="Y258" s="945"/>
      <c r="Z258" s="945"/>
      <c r="AA258" s="945"/>
      <c r="AB258" s="945"/>
    </row>
    <row r="259" spans="2:28" x14ac:dyDescent="0.25">
      <c r="B259" s="1008"/>
      <c r="C259" s="1008"/>
      <c r="D259" s="1008" t="s">
        <v>1179</v>
      </c>
      <c r="E259" s="1008"/>
      <c r="F259" s="1008"/>
      <c r="G259" s="1008"/>
      <c r="H259" s="1008"/>
      <c r="I259" s="1008"/>
      <c r="J259" s="1008"/>
      <c r="X259" s="945"/>
      <c r="Y259" s="945"/>
      <c r="Z259" s="945"/>
      <c r="AA259" s="945"/>
      <c r="AB259" s="945"/>
    </row>
    <row r="260" spans="2:28" x14ac:dyDescent="0.25">
      <c r="B260" s="1008"/>
      <c r="C260" s="1008"/>
      <c r="D260" s="1008" t="s">
        <v>1555</v>
      </c>
      <c r="E260" s="1008"/>
      <c r="F260" s="1008"/>
      <c r="G260" s="1008"/>
      <c r="H260" s="1008"/>
      <c r="I260" s="1008"/>
      <c r="J260" s="1008"/>
      <c r="X260" s="945"/>
      <c r="Y260" s="945"/>
      <c r="Z260" s="945"/>
      <c r="AA260" s="945"/>
      <c r="AB260" s="945"/>
    </row>
    <row r="261" spans="2:28" x14ac:dyDescent="0.25">
      <c r="B261" s="1008"/>
      <c r="C261" s="1008"/>
      <c r="D261" s="1008" t="s">
        <v>1102</v>
      </c>
      <c r="E261" s="1008"/>
      <c r="F261" s="1008"/>
      <c r="G261" s="1008"/>
      <c r="H261" s="1008"/>
      <c r="I261" s="1008"/>
      <c r="J261" s="1008"/>
      <c r="X261" s="945"/>
      <c r="Y261" s="945"/>
      <c r="Z261" s="945"/>
      <c r="AA261" s="945"/>
      <c r="AB261" s="945"/>
    </row>
    <row r="262" spans="2:28" x14ac:dyDescent="0.25">
      <c r="B262" s="1008"/>
      <c r="C262" s="1008"/>
      <c r="D262" s="1008" t="s">
        <v>1556</v>
      </c>
      <c r="E262" s="1008"/>
      <c r="F262" s="1008"/>
      <c r="G262" s="1008"/>
      <c r="H262" s="1008"/>
      <c r="I262" s="1008"/>
      <c r="J262" s="1008"/>
      <c r="X262" s="945"/>
      <c r="Y262" s="945"/>
      <c r="Z262" s="945"/>
      <c r="AA262" s="945"/>
      <c r="AB262" s="945"/>
    </row>
    <row r="263" spans="2:28" x14ac:dyDescent="0.25">
      <c r="B263" s="1008"/>
      <c r="C263" s="1008"/>
      <c r="D263" s="1008" t="s">
        <v>1557</v>
      </c>
      <c r="E263" s="1008"/>
      <c r="F263" s="1008"/>
      <c r="G263" s="1008"/>
      <c r="H263" s="1008"/>
      <c r="I263" s="1008"/>
      <c r="J263" s="1008"/>
      <c r="X263" s="945"/>
      <c r="Y263" s="945"/>
      <c r="Z263" s="945"/>
      <c r="AA263" s="945"/>
      <c r="AB263" s="945"/>
    </row>
    <row r="264" spans="2:28" x14ac:dyDescent="0.25">
      <c r="B264" s="1008"/>
      <c r="C264" s="1008"/>
      <c r="D264" s="1008" t="s">
        <v>1558</v>
      </c>
      <c r="E264" s="1008"/>
      <c r="F264" s="1008"/>
      <c r="G264" s="1008"/>
      <c r="H264" s="1008"/>
      <c r="I264" s="1008"/>
      <c r="J264" s="1008"/>
      <c r="X264" s="945"/>
      <c r="Y264" s="945"/>
      <c r="Z264" s="945"/>
      <c r="AA264" s="945"/>
      <c r="AB264" s="945"/>
    </row>
    <row r="265" spans="2:28" x14ac:dyDescent="0.25">
      <c r="B265" s="1008"/>
      <c r="C265" s="1008"/>
      <c r="D265" s="1008" t="s">
        <v>1559</v>
      </c>
      <c r="E265" s="1008"/>
      <c r="F265" s="1008"/>
      <c r="G265" s="1008"/>
      <c r="H265" s="1008"/>
      <c r="I265" s="1008"/>
      <c r="J265" s="1008"/>
      <c r="X265" s="945"/>
      <c r="Y265" s="945"/>
      <c r="Z265" s="945"/>
      <c r="AA265" s="945"/>
      <c r="AB265" s="945"/>
    </row>
    <row r="266" spans="2:28" x14ac:dyDescent="0.25">
      <c r="B266" s="1008"/>
      <c r="C266" s="1008"/>
      <c r="D266" s="1008" t="s">
        <v>1180</v>
      </c>
      <c r="E266" s="1008"/>
      <c r="F266" s="1008"/>
      <c r="G266" s="1008"/>
      <c r="H266" s="1008"/>
      <c r="I266" s="1008"/>
      <c r="J266" s="1008"/>
      <c r="X266" s="945"/>
      <c r="Y266" s="945"/>
      <c r="Z266" s="945"/>
      <c r="AA266" s="945"/>
      <c r="AB266" s="945"/>
    </row>
    <row r="267" spans="2:28" x14ac:dyDescent="0.25">
      <c r="B267" s="1008"/>
      <c r="C267" s="1008"/>
      <c r="D267" s="1008" t="s">
        <v>1101</v>
      </c>
      <c r="E267" s="1008"/>
      <c r="F267" s="1008"/>
      <c r="G267" s="1008"/>
      <c r="H267" s="1008"/>
      <c r="I267" s="1008"/>
      <c r="J267" s="1008"/>
      <c r="X267" s="945"/>
      <c r="Y267" s="945"/>
      <c r="Z267" s="945"/>
      <c r="AA267" s="945"/>
      <c r="AB267" s="945"/>
    </row>
    <row r="268" spans="2:28" x14ac:dyDescent="0.25">
      <c r="B268" s="1008"/>
      <c r="C268" s="1008"/>
      <c r="D268" s="1008" t="s">
        <v>1100</v>
      </c>
      <c r="E268" s="1008"/>
      <c r="F268" s="1008"/>
      <c r="G268" s="1008"/>
      <c r="H268" s="1008"/>
      <c r="I268" s="1008"/>
      <c r="J268" s="1008"/>
      <c r="X268" s="945"/>
      <c r="Y268" s="945"/>
      <c r="Z268" s="945"/>
      <c r="AA268" s="945"/>
      <c r="AB268" s="945"/>
    </row>
    <row r="269" spans="2:28" x14ac:dyDescent="0.25">
      <c r="B269" s="1008"/>
      <c r="C269" s="1008"/>
      <c r="D269" s="1008" t="s">
        <v>1560</v>
      </c>
      <c r="E269" s="1008"/>
      <c r="F269" s="1008"/>
      <c r="G269" s="1008"/>
      <c r="H269" s="1008"/>
      <c r="I269" s="1008"/>
      <c r="J269" s="1008"/>
      <c r="X269" s="945"/>
      <c r="Y269" s="945"/>
      <c r="Z269" s="945"/>
      <c r="AA269" s="945"/>
      <c r="AB269" s="945"/>
    </row>
    <row r="270" spans="2:28" x14ac:dyDescent="0.25">
      <c r="B270" s="1008"/>
      <c r="C270" s="1008"/>
      <c r="D270" s="1008" t="s">
        <v>1561</v>
      </c>
      <c r="E270" s="1008"/>
      <c r="F270" s="1008"/>
      <c r="G270" s="1008"/>
      <c r="H270" s="1008"/>
      <c r="I270" s="1008"/>
      <c r="J270" s="1008"/>
      <c r="X270" s="945"/>
      <c r="Y270" s="945"/>
      <c r="Z270" s="945"/>
      <c r="AA270" s="945"/>
      <c r="AB270" s="945"/>
    </row>
    <row r="271" spans="2:28" x14ac:dyDescent="0.25">
      <c r="B271" s="1008"/>
      <c r="C271" s="1008"/>
      <c r="D271" s="1008" t="s">
        <v>1099</v>
      </c>
      <c r="E271" s="1008"/>
      <c r="F271" s="1008"/>
      <c r="G271" s="1008"/>
      <c r="H271" s="1008"/>
      <c r="I271" s="1008"/>
      <c r="J271" s="1008"/>
      <c r="X271" s="945"/>
      <c r="Y271" s="945"/>
      <c r="Z271" s="945"/>
      <c r="AA271" s="945"/>
      <c r="AB271" s="945"/>
    </row>
    <row r="272" spans="2:28" x14ac:dyDescent="0.25">
      <c r="B272" s="1008"/>
      <c r="C272" s="1008"/>
      <c r="D272" s="1008" t="s">
        <v>1562</v>
      </c>
      <c r="E272" s="1008"/>
      <c r="F272" s="1008"/>
      <c r="G272" s="1008"/>
      <c r="H272" s="1008"/>
      <c r="I272" s="1008"/>
      <c r="J272" s="1008"/>
      <c r="X272" s="945"/>
      <c r="Y272" s="945"/>
      <c r="Z272" s="945"/>
      <c r="AA272" s="945"/>
      <c r="AB272" s="945"/>
    </row>
    <row r="273" spans="2:28" x14ac:dyDescent="0.25">
      <c r="B273" s="1008"/>
      <c r="C273" s="1008"/>
      <c r="D273" s="1008" t="s">
        <v>1098</v>
      </c>
      <c r="E273" s="1008"/>
      <c r="F273" s="1008"/>
      <c r="G273" s="1008"/>
      <c r="H273" s="1008"/>
      <c r="I273" s="1008"/>
      <c r="J273" s="1008"/>
      <c r="X273" s="945"/>
      <c r="Y273" s="945"/>
      <c r="Z273" s="945"/>
      <c r="AA273" s="945"/>
      <c r="AB273" s="945"/>
    </row>
    <row r="274" spans="2:28" x14ac:dyDescent="0.25">
      <c r="B274" s="1008"/>
      <c r="C274" s="1008"/>
      <c r="D274" s="1008" t="s">
        <v>1181</v>
      </c>
      <c r="E274" s="1008"/>
      <c r="F274" s="1008"/>
      <c r="G274" s="1008"/>
      <c r="H274" s="1008"/>
      <c r="I274" s="1008"/>
      <c r="J274" s="1008"/>
      <c r="X274" s="945"/>
      <c r="Y274" s="945"/>
      <c r="Z274" s="945"/>
      <c r="AA274" s="945"/>
      <c r="AB274" s="945"/>
    </row>
    <row r="275" spans="2:28" x14ac:dyDescent="0.25">
      <c r="B275" s="1008"/>
      <c r="C275" s="1008"/>
      <c r="D275" s="1008" t="s">
        <v>1563</v>
      </c>
      <c r="E275" s="1008"/>
      <c r="F275" s="1008"/>
      <c r="G275" s="1008"/>
      <c r="H275" s="1008"/>
      <c r="I275" s="1008"/>
      <c r="J275" s="1008"/>
      <c r="X275" s="945"/>
      <c r="Y275" s="945"/>
      <c r="Z275" s="945"/>
      <c r="AA275" s="945"/>
      <c r="AB275" s="945"/>
    </row>
    <row r="276" spans="2:28" x14ac:dyDescent="0.25">
      <c r="B276" s="1008"/>
      <c r="C276" s="1008"/>
      <c r="D276" s="1008" t="s">
        <v>1182</v>
      </c>
      <c r="E276" s="1008"/>
      <c r="F276" s="1008"/>
      <c r="G276" s="1008"/>
      <c r="H276" s="1008"/>
      <c r="I276" s="1008"/>
      <c r="J276" s="1008"/>
      <c r="X276" s="945"/>
      <c r="Y276" s="945"/>
      <c r="Z276" s="945"/>
      <c r="AA276" s="945"/>
      <c r="AB276" s="945"/>
    </row>
    <row r="277" spans="2:28" x14ac:dyDescent="0.25">
      <c r="B277" s="1008"/>
      <c r="C277" s="1008"/>
      <c r="D277" s="1008" t="s">
        <v>1564</v>
      </c>
      <c r="E277" s="1008"/>
      <c r="F277" s="1008"/>
      <c r="G277" s="1008"/>
      <c r="H277" s="1008"/>
      <c r="I277" s="1008"/>
      <c r="J277" s="1008"/>
      <c r="X277" s="945"/>
      <c r="Y277" s="945"/>
      <c r="Z277" s="945"/>
      <c r="AA277" s="945"/>
      <c r="AB277" s="945"/>
    </row>
    <row r="278" spans="2:28" x14ac:dyDescent="0.25">
      <c r="B278" s="1008"/>
      <c r="C278" s="1008"/>
      <c r="D278" s="1008" t="s">
        <v>1184</v>
      </c>
      <c r="E278" s="1008"/>
      <c r="F278" s="1008"/>
      <c r="G278" s="1008"/>
      <c r="H278" s="1008"/>
      <c r="I278" s="1008"/>
      <c r="J278" s="1008"/>
      <c r="X278" s="945"/>
      <c r="Y278" s="945"/>
      <c r="Z278" s="945"/>
      <c r="AA278" s="945"/>
      <c r="AB278" s="945"/>
    </row>
    <row r="279" spans="2:28" x14ac:dyDescent="0.25">
      <c r="B279" s="1008"/>
      <c r="C279" s="1008"/>
      <c r="D279" s="1008" t="s">
        <v>1185</v>
      </c>
      <c r="E279" s="1008"/>
      <c r="F279" s="1008"/>
      <c r="G279" s="1008"/>
      <c r="H279" s="1008"/>
      <c r="I279" s="1008"/>
      <c r="J279" s="1008"/>
      <c r="X279" s="945"/>
      <c r="Y279" s="945"/>
      <c r="Z279" s="945"/>
      <c r="AA279" s="945"/>
      <c r="AB279" s="945"/>
    </row>
    <row r="280" spans="2:28" x14ac:dyDescent="0.25">
      <c r="B280" s="1008"/>
      <c r="C280" s="1008"/>
      <c r="D280" s="1008" t="s">
        <v>1565</v>
      </c>
      <c r="E280" s="1008"/>
      <c r="F280" s="1008"/>
      <c r="G280" s="1008"/>
      <c r="H280" s="1008"/>
      <c r="I280" s="1008"/>
      <c r="J280" s="1008"/>
      <c r="X280" s="945"/>
      <c r="Y280" s="945"/>
      <c r="Z280" s="945"/>
      <c r="AA280" s="945"/>
      <c r="AB280" s="945"/>
    </row>
    <row r="281" spans="2:28" x14ac:dyDescent="0.25">
      <c r="B281" s="1008"/>
      <c r="C281" s="1008"/>
      <c r="D281" s="1008" t="s">
        <v>1566</v>
      </c>
      <c r="E281" s="1008"/>
      <c r="F281" s="1008"/>
      <c r="G281" s="1008"/>
      <c r="H281" s="1008"/>
      <c r="I281" s="1008"/>
      <c r="J281" s="1008"/>
      <c r="X281" s="945"/>
      <c r="Y281" s="945"/>
      <c r="Z281" s="945"/>
      <c r="AA281" s="945"/>
      <c r="AB281" s="945"/>
    </row>
    <row r="282" spans="2:28" x14ac:dyDescent="0.25">
      <c r="B282" s="1008"/>
      <c r="C282" s="1008"/>
      <c r="D282" s="1008" t="s">
        <v>1186</v>
      </c>
      <c r="E282" s="1008"/>
      <c r="F282" s="1008"/>
      <c r="G282" s="1008"/>
      <c r="H282" s="1008"/>
      <c r="I282" s="1008"/>
      <c r="J282" s="1008"/>
      <c r="X282" s="945"/>
      <c r="Y282" s="945"/>
      <c r="Z282" s="945"/>
      <c r="AA282" s="945"/>
      <c r="AB282" s="945"/>
    </row>
    <row r="283" spans="2:28" x14ac:dyDescent="0.25">
      <c r="B283" s="1008"/>
      <c r="C283" s="1008"/>
      <c r="D283" s="1008" t="s">
        <v>1096</v>
      </c>
      <c r="E283" s="1008"/>
      <c r="F283" s="1008"/>
      <c r="G283" s="1008"/>
      <c r="H283" s="1008"/>
      <c r="I283" s="1008"/>
      <c r="J283" s="1008"/>
      <c r="X283" s="945"/>
      <c r="Y283" s="945"/>
      <c r="Z283" s="945"/>
      <c r="AA283" s="945"/>
      <c r="AB283" s="945"/>
    </row>
    <row r="284" spans="2:28" x14ac:dyDescent="0.25">
      <c r="B284" s="1008"/>
      <c r="C284" s="1008"/>
      <c r="D284" s="1008" t="s">
        <v>1567</v>
      </c>
      <c r="E284" s="1008"/>
      <c r="F284" s="1008"/>
      <c r="G284" s="1008"/>
      <c r="H284" s="1008"/>
      <c r="I284" s="1008"/>
      <c r="J284" s="1008"/>
      <c r="X284" s="945"/>
      <c r="Y284" s="945"/>
      <c r="Z284" s="945"/>
      <c r="AA284" s="945"/>
      <c r="AB284" s="945"/>
    </row>
    <row r="285" spans="2:28" x14ac:dyDescent="0.25">
      <c r="B285" s="1008"/>
      <c r="C285" s="1008"/>
      <c r="D285" s="1008" t="s">
        <v>1568</v>
      </c>
      <c r="E285" s="1008"/>
      <c r="F285" s="1008"/>
      <c r="G285" s="1008"/>
      <c r="H285" s="1008"/>
      <c r="I285" s="1008"/>
      <c r="J285" s="1008"/>
      <c r="X285" s="945"/>
      <c r="Y285" s="945"/>
      <c r="Z285" s="945"/>
      <c r="AA285" s="945"/>
      <c r="AB285" s="945"/>
    </row>
    <row r="286" spans="2:28" x14ac:dyDescent="0.25">
      <c r="B286" s="1008"/>
      <c r="C286" s="1008"/>
      <c r="D286" s="1008" t="s">
        <v>1569</v>
      </c>
      <c r="E286" s="1008"/>
      <c r="F286" s="1008"/>
      <c r="G286" s="1008"/>
      <c r="H286" s="1008"/>
      <c r="I286" s="1008"/>
      <c r="J286" s="1008"/>
      <c r="X286" s="945"/>
      <c r="Y286" s="945"/>
      <c r="Z286" s="945"/>
      <c r="AA286" s="945"/>
      <c r="AB286" s="945"/>
    </row>
    <row r="287" spans="2:28" x14ac:dyDescent="0.25">
      <c r="B287" s="1008"/>
      <c r="C287" s="1008"/>
      <c r="D287" s="1008" t="s">
        <v>1570</v>
      </c>
      <c r="E287" s="1008"/>
      <c r="F287" s="1008"/>
      <c r="G287" s="1008"/>
      <c r="H287" s="1008"/>
      <c r="I287" s="1008"/>
      <c r="J287" s="1008"/>
      <c r="X287" s="945"/>
      <c r="Y287" s="945"/>
      <c r="Z287" s="945"/>
      <c r="AA287" s="945"/>
      <c r="AB287" s="945"/>
    </row>
    <row r="288" spans="2:28" x14ac:dyDescent="0.25">
      <c r="B288" s="1008"/>
      <c r="C288" s="1008"/>
      <c r="D288" s="1008" t="s">
        <v>1095</v>
      </c>
      <c r="E288" s="1008"/>
      <c r="F288" s="1008"/>
      <c r="G288" s="1008"/>
      <c r="H288" s="1008"/>
      <c r="I288" s="1008"/>
      <c r="J288" s="1008"/>
      <c r="X288" s="945"/>
      <c r="Y288" s="945"/>
      <c r="Z288" s="945"/>
      <c r="AA288" s="945"/>
      <c r="AB288" s="945"/>
    </row>
    <row r="289" spans="2:28" x14ac:dyDescent="0.25">
      <c r="B289" s="1008"/>
      <c r="C289" s="1008"/>
      <c r="D289" s="1008" t="s">
        <v>1094</v>
      </c>
      <c r="E289" s="1008"/>
      <c r="F289" s="1008"/>
      <c r="G289" s="1008"/>
      <c r="H289" s="1008"/>
      <c r="I289" s="1008"/>
      <c r="J289" s="1008"/>
      <c r="X289" s="945"/>
      <c r="Y289" s="945"/>
      <c r="Z289" s="945"/>
      <c r="AA289" s="945"/>
      <c r="AB289" s="945"/>
    </row>
    <row r="290" spans="2:28" x14ac:dyDescent="0.25">
      <c r="B290" s="1008"/>
      <c r="C290" s="1008"/>
      <c r="D290" s="1008" t="s">
        <v>1571</v>
      </c>
      <c r="E290" s="1008"/>
      <c r="F290" s="1008"/>
      <c r="G290" s="1008"/>
      <c r="H290" s="1008"/>
      <c r="I290" s="1008"/>
      <c r="J290" s="1008"/>
      <c r="X290" s="945"/>
      <c r="Y290" s="945"/>
      <c r="Z290" s="945"/>
      <c r="AA290" s="945"/>
      <c r="AB290" s="945"/>
    </row>
    <row r="291" spans="2:28" x14ac:dyDescent="0.25">
      <c r="B291" s="1008"/>
      <c r="C291" s="1008"/>
      <c r="D291" s="1008" t="s">
        <v>1093</v>
      </c>
      <c r="E291" s="1008"/>
      <c r="F291" s="1008"/>
      <c r="G291" s="1008"/>
      <c r="H291" s="1008"/>
      <c r="I291" s="1008"/>
      <c r="J291" s="1008"/>
      <c r="X291" s="945"/>
      <c r="Y291" s="945"/>
      <c r="Z291" s="945"/>
      <c r="AA291" s="945"/>
      <c r="AB291" s="945"/>
    </row>
    <row r="292" spans="2:28" x14ac:dyDescent="0.25">
      <c r="B292" s="1008"/>
      <c r="C292" s="1008"/>
      <c r="D292" s="1008" t="s">
        <v>1187</v>
      </c>
      <c r="E292" s="1008"/>
      <c r="F292" s="1008"/>
      <c r="G292" s="1008"/>
      <c r="H292" s="1008"/>
      <c r="I292" s="1008"/>
      <c r="J292" s="1008"/>
      <c r="X292" s="945"/>
      <c r="Y292" s="945"/>
      <c r="Z292" s="945"/>
      <c r="AA292" s="945"/>
      <c r="AB292" s="945"/>
    </row>
    <row r="293" spans="2:28" x14ac:dyDescent="0.25">
      <c r="B293" s="1008"/>
      <c r="C293" s="1008"/>
      <c r="D293" s="1008" t="s">
        <v>1866</v>
      </c>
      <c r="E293" s="1008"/>
      <c r="F293" s="1008"/>
      <c r="G293" s="1008"/>
      <c r="H293" s="1008"/>
      <c r="I293" s="1008"/>
      <c r="J293" s="1008"/>
      <c r="X293" s="945"/>
      <c r="Y293" s="945"/>
      <c r="Z293" s="945"/>
      <c r="AA293" s="945"/>
      <c r="AB293" s="945"/>
    </row>
    <row r="294" spans="2:28" x14ac:dyDescent="0.25">
      <c r="B294" s="1008"/>
      <c r="C294" s="1008"/>
      <c r="D294" s="1008" t="s">
        <v>1188</v>
      </c>
      <c r="E294" s="1008"/>
      <c r="F294" s="1008"/>
      <c r="G294" s="1008"/>
      <c r="H294" s="1008"/>
      <c r="I294" s="1008"/>
      <c r="J294" s="1008"/>
      <c r="X294" s="945"/>
      <c r="Y294" s="945"/>
      <c r="Z294" s="945"/>
      <c r="AA294" s="945"/>
      <c r="AB294" s="945"/>
    </row>
    <row r="295" spans="2:28" x14ac:dyDescent="0.25">
      <c r="B295" s="1008"/>
      <c r="C295" s="1008"/>
      <c r="D295" s="1008" t="s">
        <v>1189</v>
      </c>
      <c r="E295" s="1008"/>
      <c r="F295" s="1008"/>
      <c r="G295" s="1008"/>
      <c r="H295" s="1008"/>
      <c r="I295" s="1008"/>
      <c r="J295" s="1008"/>
      <c r="X295" s="945"/>
      <c r="Y295" s="945"/>
      <c r="Z295" s="945"/>
      <c r="AA295" s="945"/>
      <c r="AB295" s="945"/>
    </row>
    <row r="296" spans="2:28" x14ac:dyDescent="0.25">
      <c r="B296" s="1008"/>
      <c r="C296" s="1008"/>
      <c r="D296" s="1008" t="s">
        <v>1190</v>
      </c>
      <c r="E296" s="1008"/>
      <c r="F296" s="1008"/>
      <c r="G296" s="1008"/>
      <c r="H296" s="1008"/>
      <c r="I296" s="1008"/>
      <c r="J296" s="1008"/>
      <c r="X296" s="945"/>
      <c r="Y296" s="945"/>
      <c r="Z296" s="945"/>
      <c r="AA296" s="945"/>
      <c r="AB296" s="945"/>
    </row>
    <row r="297" spans="2:28" x14ac:dyDescent="0.25">
      <c r="B297" s="1008"/>
      <c r="C297" s="1008"/>
      <c r="D297" s="1008" t="s">
        <v>1572</v>
      </c>
      <c r="E297" s="1008"/>
      <c r="F297" s="1008"/>
      <c r="G297" s="1008"/>
      <c r="H297" s="1008"/>
      <c r="I297" s="1008"/>
      <c r="J297" s="1008"/>
      <c r="X297" s="945"/>
      <c r="Y297" s="945"/>
      <c r="Z297" s="945"/>
      <c r="AA297" s="945"/>
      <c r="AB297" s="945"/>
    </row>
    <row r="298" spans="2:28" x14ac:dyDescent="0.25">
      <c r="B298" s="1008"/>
      <c r="C298" s="1008"/>
      <c r="D298" s="1008" t="s">
        <v>1191</v>
      </c>
      <c r="E298" s="1008"/>
      <c r="F298" s="1008"/>
      <c r="G298" s="1008"/>
      <c r="H298" s="1008"/>
      <c r="I298" s="1008"/>
      <c r="J298" s="1008"/>
      <c r="X298" s="945"/>
      <c r="Y298" s="945"/>
      <c r="Z298" s="945"/>
      <c r="AA298" s="945"/>
      <c r="AB298" s="945"/>
    </row>
    <row r="299" spans="2:28" x14ac:dyDescent="0.25">
      <c r="B299" s="1008"/>
      <c r="C299" s="1008"/>
      <c r="D299" s="1008" t="s">
        <v>1573</v>
      </c>
      <c r="E299" s="1008"/>
      <c r="F299" s="1008"/>
      <c r="G299" s="1008"/>
      <c r="H299" s="1008"/>
      <c r="I299" s="1008"/>
      <c r="J299" s="1008"/>
      <c r="X299" s="945"/>
      <c r="Y299" s="945"/>
      <c r="Z299" s="945"/>
      <c r="AA299" s="945"/>
      <c r="AB299" s="945"/>
    </row>
    <row r="300" spans="2:28" x14ac:dyDescent="0.25">
      <c r="B300" s="1008"/>
      <c r="C300" s="1008"/>
      <c r="D300" s="1008" t="s">
        <v>1092</v>
      </c>
      <c r="E300" s="1008"/>
      <c r="F300" s="1008"/>
      <c r="G300" s="1008"/>
      <c r="H300" s="1008"/>
      <c r="I300" s="1008"/>
      <c r="J300" s="1008"/>
      <c r="X300" s="945"/>
      <c r="Y300" s="945"/>
      <c r="Z300" s="945"/>
      <c r="AA300" s="945"/>
      <c r="AB300" s="945"/>
    </row>
    <row r="301" spans="2:28" x14ac:dyDescent="0.25">
      <c r="B301" s="1008"/>
      <c r="C301" s="1008"/>
      <c r="D301" s="1008" t="s">
        <v>1574</v>
      </c>
      <c r="E301" s="1008"/>
      <c r="F301" s="1008"/>
      <c r="G301" s="1008"/>
      <c r="H301" s="1008"/>
      <c r="I301" s="1008"/>
      <c r="J301" s="1008"/>
      <c r="X301" s="945"/>
      <c r="Y301" s="945"/>
      <c r="Z301" s="945"/>
      <c r="AA301" s="945"/>
      <c r="AB301" s="945"/>
    </row>
    <row r="302" spans="2:28" x14ac:dyDescent="0.25">
      <c r="B302" s="1008"/>
      <c r="C302" s="1008"/>
      <c r="D302" s="1008" t="s">
        <v>1575</v>
      </c>
      <c r="E302" s="1008"/>
      <c r="F302" s="1008"/>
      <c r="G302" s="1008"/>
      <c r="H302" s="1008"/>
      <c r="I302" s="1008"/>
      <c r="J302" s="1008"/>
      <c r="X302" s="945"/>
      <c r="Y302" s="945"/>
      <c r="Z302" s="945"/>
      <c r="AA302" s="945"/>
      <c r="AB302" s="945"/>
    </row>
    <row r="303" spans="2:28" x14ac:dyDescent="0.25">
      <c r="B303" s="1008"/>
      <c r="C303" s="1008"/>
      <c r="D303" s="1008" t="s">
        <v>1192</v>
      </c>
      <c r="E303" s="1008"/>
      <c r="F303" s="1008"/>
      <c r="G303" s="1008"/>
      <c r="H303" s="1008"/>
      <c r="I303" s="1008"/>
      <c r="J303" s="1008"/>
      <c r="X303" s="945"/>
      <c r="Y303" s="945"/>
      <c r="Z303" s="945"/>
      <c r="AA303" s="945"/>
      <c r="AB303" s="945"/>
    </row>
    <row r="304" spans="2:28" x14ac:dyDescent="0.25">
      <c r="B304" s="1008"/>
      <c r="C304" s="1008"/>
      <c r="D304" s="1008" t="s">
        <v>1193</v>
      </c>
      <c r="E304" s="1008"/>
      <c r="F304" s="1008"/>
      <c r="G304" s="1008"/>
      <c r="H304" s="1008"/>
      <c r="I304" s="1008"/>
      <c r="J304" s="1008"/>
      <c r="X304" s="945"/>
      <c r="Y304" s="945"/>
      <c r="Z304" s="945"/>
      <c r="AA304" s="945"/>
      <c r="AB304" s="945"/>
    </row>
    <row r="305" spans="2:28" x14ac:dyDescent="0.25">
      <c r="B305" s="1008"/>
      <c r="C305" s="1008"/>
      <c r="D305" s="1008" t="s">
        <v>1194</v>
      </c>
      <c r="E305" s="1008"/>
      <c r="F305" s="1008"/>
      <c r="G305" s="1008"/>
      <c r="H305" s="1008"/>
      <c r="I305" s="1008"/>
      <c r="J305" s="1008"/>
      <c r="X305" s="945"/>
      <c r="Y305" s="945"/>
      <c r="Z305" s="945"/>
      <c r="AA305" s="945"/>
      <c r="AB305" s="945"/>
    </row>
    <row r="306" spans="2:28" x14ac:dyDescent="0.25">
      <c r="B306" s="1008"/>
      <c r="C306" s="1008"/>
      <c r="D306" s="1008" t="s">
        <v>1195</v>
      </c>
      <c r="E306" s="1008"/>
      <c r="F306" s="1008"/>
      <c r="G306" s="1008"/>
      <c r="H306" s="1008"/>
      <c r="I306" s="1008"/>
      <c r="J306" s="1008"/>
      <c r="X306" s="945"/>
      <c r="Y306" s="945"/>
      <c r="Z306" s="945"/>
      <c r="AA306" s="945"/>
      <c r="AB306" s="945"/>
    </row>
    <row r="307" spans="2:28" x14ac:dyDescent="0.25">
      <c r="B307" s="1008"/>
      <c r="C307" s="1008"/>
      <c r="D307" s="1008" t="s">
        <v>1196</v>
      </c>
      <c r="E307" s="1008"/>
      <c r="F307" s="1008"/>
      <c r="G307" s="1008"/>
      <c r="H307" s="1008"/>
      <c r="I307" s="1008"/>
      <c r="J307" s="1008"/>
      <c r="X307" s="945"/>
      <c r="Y307" s="945"/>
      <c r="Z307" s="945"/>
      <c r="AA307" s="945"/>
      <c r="AB307" s="945"/>
    </row>
    <row r="308" spans="2:28" x14ac:dyDescent="0.25">
      <c r="B308" s="1008"/>
      <c r="C308" s="1008"/>
      <c r="D308" s="1008" t="s">
        <v>1576</v>
      </c>
      <c r="E308" s="1008"/>
      <c r="F308" s="1008"/>
      <c r="G308" s="1008"/>
      <c r="H308" s="1008"/>
      <c r="I308" s="1008"/>
      <c r="J308" s="1008"/>
      <c r="X308" s="945"/>
      <c r="Y308" s="945"/>
      <c r="Z308" s="945"/>
      <c r="AA308" s="945"/>
      <c r="AB308" s="945"/>
    </row>
    <row r="309" spans="2:28" x14ac:dyDescent="0.25">
      <c r="B309" s="1008"/>
      <c r="C309" s="1008"/>
      <c r="D309" s="1008" t="s">
        <v>1198</v>
      </c>
      <c r="E309" s="1008"/>
      <c r="F309" s="1008"/>
      <c r="G309" s="1008"/>
      <c r="H309" s="1008"/>
      <c r="I309" s="1008"/>
      <c r="J309" s="1008"/>
      <c r="X309" s="945"/>
      <c r="Y309" s="945"/>
      <c r="Z309" s="945"/>
      <c r="AA309" s="945"/>
      <c r="AB309" s="945"/>
    </row>
    <row r="310" spans="2:28" x14ac:dyDescent="0.25">
      <c r="B310" s="1008"/>
      <c r="C310" s="1008"/>
      <c r="D310" s="1008" t="s">
        <v>1577</v>
      </c>
      <c r="E310" s="1008"/>
      <c r="F310" s="1008"/>
      <c r="G310" s="1008"/>
      <c r="H310" s="1008"/>
      <c r="I310" s="1008"/>
      <c r="J310" s="1008"/>
      <c r="X310" s="945"/>
      <c r="Y310" s="945"/>
      <c r="Z310" s="945"/>
      <c r="AA310" s="945"/>
      <c r="AB310" s="945"/>
    </row>
    <row r="311" spans="2:28" x14ac:dyDescent="0.25">
      <c r="B311" s="1008"/>
      <c r="C311" s="1008"/>
      <c r="D311" s="1008" t="s">
        <v>1578</v>
      </c>
      <c r="E311" s="1008"/>
      <c r="F311" s="1008"/>
      <c r="G311" s="1008"/>
      <c r="H311" s="1008"/>
      <c r="I311" s="1008"/>
      <c r="J311" s="1008"/>
      <c r="X311" s="945"/>
      <c r="Y311" s="945"/>
      <c r="Z311" s="945"/>
      <c r="AA311" s="945"/>
      <c r="AB311" s="945"/>
    </row>
    <row r="312" spans="2:28" x14ac:dyDescent="0.25">
      <c r="B312" s="1008"/>
      <c r="C312" s="1008"/>
      <c r="D312" s="1008" t="s">
        <v>1199</v>
      </c>
      <c r="E312" s="1008"/>
      <c r="F312" s="1008"/>
      <c r="G312" s="1008"/>
      <c r="H312" s="1008"/>
      <c r="I312" s="1008"/>
      <c r="J312" s="1008"/>
      <c r="X312" s="945"/>
      <c r="Y312" s="945"/>
      <c r="Z312" s="945"/>
      <c r="AA312" s="945"/>
      <c r="AB312" s="945"/>
    </row>
    <row r="313" spans="2:28" x14ac:dyDescent="0.25">
      <c r="B313" s="1008"/>
      <c r="C313" s="1008"/>
      <c r="D313" s="1008" t="s">
        <v>1579</v>
      </c>
      <c r="E313" s="1008"/>
      <c r="F313" s="1008"/>
      <c r="G313" s="1008"/>
      <c r="H313" s="1008"/>
      <c r="I313" s="1008"/>
      <c r="J313" s="1008"/>
      <c r="X313" s="945"/>
      <c r="Y313" s="945"/>
      <c r="Z313" s="945"/>
      <c r="AA313" s="945"/>
      <c r="AB313" s="945"/>
    </row>
    <row r="314" spans="2:28" x14ac:dyDescent="0.25">
      <c r="B314" s="1008"/>
      <c r="C314" s="1008"/>
      <c r="D314" s="1008" t="s">
        <v>1580</v>
      </c>
      <c r="E314" s="1008"/>
      <c r="F314" s="1008"/>
      <c r="G314" s="1008"/>
      <c r="H314" s="1008"/>
      <c r="I314" s="1008"/>
      <c r="J314" s="1008"/>
      <c r="X314" s="945"/>
      <c r="Y314" s="945"/>
      <c r="Z314" s="945"/>
      <c r="AA314" s="945"/>
      <c r="AB314" s="945"/>
    </row>
    <row r="315" spans="2:28" x14ac:dyDescent="0.25">
      <c r="B315" s="1008"/>
      <c r="C315" s="1008"/>
      <c r="D315" s="1008" t="s">
        <v>1581</v>
      </c>
      <c r="E315" s="1008"/>
      <c r="F315" s="1008"/>
      <c r="G315" s="1008"/>
      <c r="H315" s="1008"/>
      <c r="I315" s="1008"/>
      <c r="J315" s="1008"/>
      <c r="X315" s="945"/>
      <c r="Y315" s="945"/>
      <c r="Z315" s="945"/>
      <c r="AA315" s="945"/>
      <c r="AB315" s="945"/>
    </row>
    <row r="316" spans="2:28" x14ac:dyDescent="0.25">
      <c r="B316" s="1008"/>
      <c r="C316" s="1008"/>
      <c r="D316" s="1008" t="s">
        <v>1582</v>
      </c>
      <c r="E316" s="1008"/>
      <c r="F316" s="1008"/>
      <c r="G316" s="1008"/>
      <c r="H316" s="1008"/>
      <c r="I316" s="1008"/>
      <c r="J316" s="1008"/>
      <c r="X316" s="945"/>
      <c r="Y316" s="945"/>
      <c r="Z316" s="945"/>
      <c r="AA316" s="945"/>
      <c r="AB316" s="945"/>
    </row>
    <row r="317" spans="2:28" x14ac:dyDescent="0.25">
      <c r="B317" s="1008"/>
      <c r="C317" s="1008"/>
      <c r="D317" s="1008" t="s">
        <v>1091</v>
      </c>
      <c r="E317" s="1008"/>
      <c r="F317" s="1008"/>
      <c r="G317" s="1008"/>
      <c r="H317" s="1008"/>
      <c r="I317" s="1008"/>
      <c r="J317" s="1008"/>
      <c r="X317" s="945"/>
      <c r="Y317" s="945"/>
      <c r="Z317" s="945"/>
      <c r="AA317" s="945"/>
      <c r="AB317" s="945"/>
    </row>
    <row r="318" spans="2:28" x14ac:dyDescent="0.25">
      <c r="B318" s="1008"/>
      <c r="C318" s="1008"/>
      <c r="D318" s="1008" t="s">
        <v>1090</v>
      </c>
      <c r="E318" s="1008"/>
      <c r="F318" s="1008"/>
      <c r="G318" s="1008"/>
      <c r="H318" s="1008"/>
      <c r="I318" s="1008"/>
      <c r="J318" s="1008"/>
      <c r="X318" s="945"/>
      <c r="Y318" s="945"/>
      <c r="Z318" s="945"/>
      <c r="AA318" s="945"/>
      <c r="AB318" s="945"/>
    </row>
    <row r="319" spans="2:28" x14ac:dyDescent="0.25">
      <c r="B319" s="1008"/>
      <c r="C319" s="1008"/>
      <c r="D319" s="1008" t="s">
        <v>1583</v>
      </c>
      <c r="E319" s="1008"/>
      <c r="F319" s="1008"/>
      <c r="G319" s="1008"/>
      <c r="H319" s="1008"/>
      <c r="I319" s="1008"/>
      <c r="J319" s="1008"/>
      <c r="X319" s="945"/>
      <c r="Y319" s="945"/>
      <c r="Z319" s="945"/>
      <c r="AA319" s="945"/>
      <c r="AB319" s="945"/>
    </row>
    <row r="320" spans="2:28" x14ac:dyDescent="0.25">
      <c r="B320" s="1008"/>
      <c r="C320" s="1008"/>
      <c r="D320" s="1008" t="s">
        <v>1584</v>
      </c>
      <c r="E320" s="1008"/>
      <c r="F320" s="1008"/>
      <c r="G320" s="1008"/>
      <c r="H320" s="1008"/>
      <c r="I320" s="1008"/>
      <c r="J320" s="1008"/>
      <c r="X320" s="945"/>
      <c r="Y320" s="945"/>
      <c r="Z320" s="945"/>
      <c r="AA320" s="945"/>
      <c r="AB320" s="945"/>
    </row>
    <row r="321" spans="2:28" x14ac:dyDescent="0.25">
      <c r="B321" s="1008"/>
      <c r="C321" s="1008"/>
      <c r="D321" s="1008" t="s">
        <v>1585</v>
      </c>
      <c r="E321" s="1008"/>
      <c r="F321" s="1008"/>
      <c r="G321" s="1008"/>
      <c r="H321" s="1008"/>
      <c r="I321" s="1008"/>
      <c r="J321" s="1008"/>
      <c r="X321" s="945"/>
      <c r="Y321" s="945"/>
      <c r="Z321" s="945"/>
      <c r="AA321" s="945"/>
      <c r="AB321" s="945"/>
    </row>
    <row r="322" spans="2:28" x14ac:dyDescent="0.25">
      <c r="B322" s="1008"/>
      <c r="C322" s="1008"/>
      <c r="D322" s="1008" t="s">
        <v>1200</v>
      </c>
      <c r="E322" s="1008"/>
      <c r="F322" s="1008"/>
      <c r="G322" s="1008"/>
      <c r="H322" s="1008"/>
      <c r="I322" s="1008"/>
      <c r="J322" s="1008"/>
      <c r="X322" s="945"/>
      <c r="Y322" s="945"/>
      <c r="Z322" s="945"/>
      <c r="AA322" s="945"/>
      <c r="AB322" s="945"/>
    </row>
    <row r="323" spans="2:28" x14ac:dyDescent="0.25">
      <c r="B323" s="1008"/>
      <c r="C323" s="1008"/>
      <c r="D323" s="1008" t="s">
        <v>1586</v>
      </c>
      <c r="E323" s="1008"/>
      <c r="F323" s="1008"/>
      <c r="G323" s="1008"/>
      <c r="H323" s="1008"/>
      <c r="I323" s="1008"/>
      <c r="J323" s="1008"/>
      <c r="X323" s="945"/>
      <c r="Y323" s="945"/>
      <c r="Z323" s="945"/>
      <c r="AA323" s="945"/>
      <c r="AB323" s="945"/>
    </row>
    <row r="324" spans="2:28" x14ac:dyDescent="0.25">
      <c r="B324" s="1008"/>
      <c r="C324" s="1008"/>
      <c r="D324" s="1008" t="s">
        <v>1201</v>
      </c>
      <c r="E324" s="1008"/>
      <c r="F324" s="1008"/>
      <c r="G324" s="1008"/>
      <c r="H324" s="1008"/>
      <c r="I324" s="1008"/>
      <c r="J324" s="1008"/>
      <c r="X324" s="945"/>
      <c r="Y324" s="945"/>
      <c r="Z324" s="945"/>
      <c r="AA324" s="945"/>
      <c r="AB324" s="945"/>
    </row>
    <row r="325" spans="2:28" x14ac:dyDescent="0.25">
      <c r="B325" s="1008"/>
      <c r="C325" s="1008"/>
      <c r="D325" s="1008" t="s">
        <v>1587</v>
      </c>
      <c r="E325" s="1008"/>
      <c r="F325" s="1008"/>
      <c r="G325" s="1008"/>
      <c r="H325" s="1008"/>
      <c r="I325" s="1008"/>
      <c r="J325" s="1008"/>
      <c r="X325" s="945"/>
      <c r="Y325" s="945"/>
      <c r="Z325" s="945"/>
      <c r="AA325" s="945"/>
      <c r="AB325" s="945"/>
    </row>
    <row r="326" spans="2:28" x14ac:dyDescent="0.25">
      <c r="B326" s="1008"/>
      <c r="C326" s="1008"/>
      <c r="D326" s="1008" t="s">
        <v>1202</v>
      </c>
      <c r="E326" s="1008"/>
      <c r="F326" s="1008"/>
      <c r="G326" s="1008"/>
      <c r="H326" s="1008"/>
      <c r="I326" s="1008"/>
      <c r="J326" s="1008"/>
      <c r="X326" s="945"/>
      <c r="Y326" s="945"/>
      <c r="Z326" s="945"/>
      <c r="AA326" s="945"/>
      <c r="AB326" s="945"/>
    </row>
    <row r="327" spans="2:28" x14ac:dyDescent="0.25">
      <c r="B327" s="1008"/>
      <c r="C327" s="1008"/>
      <c r="D327" s="1008" t="s">
        <v>1089</v>
      </c>
      <c r="E327" s="1008"/>
      <c r="F327" s="1008"/>
      <c r="G327" s="1008"/>
      <c r="H327" s="1008"/>
      <c r="I327" s="1008"/>
      <c r="J327" s="1008"/>
      <c r="X327" s="945"/>
      <c r="Y327" s="945"/>
      <c r="Z327" s="945"/>
      <c r="AA327" s="945"/>
      <c r="AB327" s="945"/>
    </row>
    <row r="328" spans="2:28" x14ac:dyDescent="0.25">
      <c r="B328" s="1008"/>
      <c r="C328" s="1008"/>
      <c r="D328" s="1008" t="s">
        <v>1203</v>
      </c>
      <c r="E328" s="1008"/>
      <c r="F328" s="1008"/>
      <c r="G328" s="1008"/>
      <c r="H328" s="1008"/>
      <c r="I328" s="1008"/>
      <c r="J328" s="1008"/>
      <c r="X328" s="945"/>
      <c r="Y328" s="945"/>
      <c r="Z328" s="945"/>
      <c r="AA328" s="945"/>
      <c r="AB328" s="945"/>
    </row>
    <row r="329" spans="2:28" x14ac:dyDescent="0.25">
      <c r="B329" s="1008"/>
      <c r="C329" s="1008"/>
      <c r="D329" s="1008" t="s">
        <v>1588</v>
      </c>
      <c r="E329" s="1008"/>
      <c r="F329" s="1008"/>
      <c r="G329" s="1008"/>
      <c r="H329" s="1008"/>
      <c r="I329" s="1008"/>
      <c r="J329" s="1008"/>
      <c r="X329" s="945"/>
      <c r="Y329" s="945"/>
      <c r="Z329" s="945"/>
      <c r="AA329" s="945"/>
      <c r="AB329" s="945"/>
    </row>
    <row r="330" spans="2:28" x14ac:dyDescent="0.25">
      <c r="B330" s="1008"/>
      <c r="C330" s="1008"/>
      <c r="D330" s="1008" t="s">
        <v>1589</v>
      </c>
      <c r="E330" s="1008"/>
      <c r="F330" s="1008"/>
      <c r="G330" s="1008"/>
      <c r="H330" s="1008"/>
      <c r="I330" s="1008"/>
      <c r="J330" s="1008"/>
      <c r="X330" s="945"/>
      <c r="Y330" s="945"/>
      <c r="Z330" s="945"/>
      <c r="AA330" s="945"/>
      <c r="AB330" s="945"/>
    </row>
    <row r="331" spans="2:28" x14ac:dyDescent="0.25">
      <c r="B331" s="1008"/>
      <c r="C331" s="1008"/>
      <c r="D331" s="1008" t="s">
        <v>1088</v>
      </c>
      <c r="E331" s="1008"/>
      <c r="F331" s="1008"/>
      <c r="G331" s="1008"/>
      <c r="H331" s="1008"/>
      <c r="I331" s="1008"/>
      <c r="J331" s="1008"/>
      <c r="X331" s="945"/>
      <c r="Y331" s="945"/>
      <c r="Z331" s="945"/>
      <c r="AA331" s="945"/>
      <c r="AB331" s="945"/>
    </row>
    <row r="332" spans="2:28" x14ac:dyDescent="0.25">
      <c r="B332" s="1008"/>
      <c r="C332" s="1008"/>
      <c r="D332" s="1008" t="s">
        <v>1204</v>
      </c>
      <c r="E332" s="1008"/>
      <c r="F332" s="1008"/>
      <c r="G332" s="1008"/>
      <c r="H332" s="1008"/>
      <c r="I332" s="1008"/>
      <c r="J332" s="1008"/>
      <c r="X332" s="945"/>
      <c r="Y332" s="945"/>
      <c r="Z332" s="945"/>
      <c r="AA332" s="945"/>
      <c r="AB332" s="945"/>
    </row>
    <row r="333" spans="2:28" x14ac:dyDescent="0.25">
      <c r="B333" s="1008"/>
      <c r="C333" s="1008"/>
      <c r="D333" s="1008" t="s">
        <v>1590</v>
      </c>
      <c r="E333" s="1008"/>
      <c r="F333" s="1008"/>
      <c r="G333" s="1008"/>
      <c r="H333" s="1008"/>
      <c r="I333" s="1008"/>
      <c r="J333" s="1008"/>
      <c r="X333" s="945"/>
      <c r="Y333" s="945"/>
      <c r="Z333" s="945"/>
      <c r="AA333" s="945"/>
      <c r="AB333" s="945"/>
    </row>
    <row r="334" spans="2:28" x14ac:dyDescent="0.25">
      <c r="B334" s="1008"/>
      <c r="C334" s="1008"/>
      <c r="D334" s="1008" t="s">
        <v>1205</v>
      </c>
      <c r="E334" s="1008"/>
      <c r="F334" s="1008"/>
      <c r="G334" s="1008"/>
      <c r="H334" s="1008"/>
      <c r="I334" s="1008"/>
      <c r="J334" s="1008"/>
      <c r="X334" s="945"/>
      <c r="Y334" s="945"/>
      <c r="Z334" s="945"/>
      <c r="AA334" s="945"/>
      <c r="AB334" s="945"/>
    </row>
    <row r="335" spans="2:28" x14ac:dyDescent="0.25">
      <c r="B335" s="1008"/>
      <c r="C335" s="1008"/>
      <c r="D335" s="1008" t="s">
        <v>1591</v>
      </c>
      <c r="E335" s="1008"/>
      <c r="F335" s="1008"/>
      <c r="G335" s="1008"/>
      <c r="H335" s="1008"/>
      <c r="I335" s="1008"/>
      <c r="J335" s="1008"/>
      <c r="X335" s="945"/>
      <c r="Y335" s="945"/>
      <c r="Z335" s="945"/>
      <c r="AA335" s="945"/>
      <c r="AB335" s="945"/>
    </row>
    <row r="336" spans="2:28" x14ac:dyDescent="0.25">
      <c r="B336" s="1008"/>
      <c r="C336" s="1008"/>
      <c r="D336" s="1008" t="s">
        <v>1592</v>
      </c>
      <c r="E336" s="1008"/>
      <c r="F336" s="1008"/>
      <c r="G336" s="1008"/>
      <c r="H336" s="1008"/>
      <c r="I336" s="1008"/>
      <c r="J336" s="1008"/>
      <c r="X336" s="945"/>
      <c r="Y336" s="945"/>
      <c r="Z336" s="945"/>
      <c r="AA336" s="945"/>
      <c r="AB336" s="945"/>
    </row>
    <row r="337" spans="2:28" x14ac:dyDescent="0.25">
      <c r="B337" s="1008"/>
      <c r="C337" s="1008"/>
      <c r="D337" s="1008" t="s">
        <v>1087</v>
      </c>
      <c r="E337" s="1008"/>
      <c r="F337" s="1008"/>
      <c r="G337" s="1008"/>
      <c r="H337" s="1008"/>
      <c r="I337" s="1008"/>
      <c r="J337" s="1008"/>
      <c r="X337" s="945"/>
      <c r="Y337" s="945"/>
      <c r="Z337" s="945"/>
      <c r="AA337" s="945"/>
      <c r="AB337" s="945"/>
    </row>
    <row r="338" spans="2:28" x14ac:dyDescent="0.25">
      <c r="B338" s="1008"/>
      <c r="C338" s="1008"/>
      <c r="D338" s="1008" t="s">
        <v>1593</v>
      </c>
      <c r="E338" s="1008"/>
      <c r="F338" s="1008"/>
      <c r="G338" s="1008"/>
      <c r="H338" s="1008"/>
      <c r="I338" s="1008"/>
      <c r="J338" s="1008"/>
      <c r="X338" s="945"/>
      <c r="Y338" s="945"/>
      <c r="Z338" s="945"/>
      <c r="AA338" s="945"/>
      <c r="AB338" s="945"/>
    </row>
    <row r="339" spans="2:28" x14ac:dyDescent="0.25">
      <c r="B339" s="1008"/>
      <c r="C339" s="1008"/>
      <c r="D339" s="1008" t="s">
        <v>1594</v>
      </c>
      <c r="E339" s="1008"/>
      <c r="F339" s="1008"/>
      <c r="G339" s="1008"/>
      <c r="H339" s="1008"/>
      <c r="I339" s="1008"/>
      <c r="J339" s="1008"/>
      <c r="X339" s="945"/>
      <c r="Y339" s="945"/>
      <c r="Z339" s="945"/>
      <c r="AA339" s="945"/>
      <c r="AB339" s="945"/>
    </row>
    <row r="340" spans="2:28" x14ac:dyDescent="0.25">
      <c r="B340" s="1008"/>
      <c r="C340" s="1008"/>
      <c r="D340" s="1008" t="s">
        <v>1595</v>
      </c>
      <c r="E340" s="1008"/>
      <c r="F340" s="1008"/>
      <c r="G340" s="1008"/>
      <c r="H340" s="1008"/>
      <c r="I340" s="1008"/>
      <c r="J340" s="1008"/>
      <c r="X340" s="945"/>
      <c r="Y340" s="945"/>
      <c r="Z340" s="945"/>
      <c r="AA340" s="945"/>
      <c r="AB340" s="945"/>
    </row>
    <row r="341" spans="2:28" x14ac:dyDescent="0.25">
      <c r="B341" s="1008"/>
      <c r="C341" s="1008"/>
      <c r="D341" s="1008" t="s">
        <v>1596</v>
      </c>
      <c r="E341" s="1008"/>
      <c r="F341" s="1008"/>
      <c r="G341" s="1008"/>
      <c r="H341" s="1008"/>
      <c r="I341" s="1008"/>
      <c r="J341" s="1008"/>
      <c r="X341" s="945"/>
      <c r="Y341" s="945"/>
      <c r="Z341" s="945"/>
      <c r="AA341" s="945"/>
      <c r="AB341" s="945"/>
    </row>
    <row r="342" spans="2:28" x14ac:dyDescent="0.25">
      <c r="B342" s="1008"/>
      <c r="C342" s="1008"/>
      <c r="D342" s="1008" t="s">
        <v>1207</v>
      </c>
      <c r="E342" s="1008"/>
      <c r="F342" s="1008"/>
      <c r="G342" s="1008"/>
      <c r="H342" s="1008"/>
      <c r="I342" s="1008"/>
      <c r="J342" s="1008"/>
      <c r="X342" s="945"/>
      <c r="Y342" s="945"/>
      <c r="Z342" s="945"/>
      <c r="AA342" s="945"/>
      <c r="AB342" s="945"/>
    </row>
    <row r="343" spans="2:28" x14ac:dyDescent="0.25">
      <c r="B343" s="1008"/>
      <c r="C343" s="1008"/>
      <c r="D343" s="1008" t="s">
        <v>1597</v>
      </c>
      <c r="E343" s="1008"/>
      <c r="F343" s="1008"/>
      <c r="G343" s="1008"/>
      <c r="H343" s="1008"/>
      <c r="I343" s="1008"/>
      <c r="J343" s="1008"/>
      <c r="X343" s="945"/>
      <c r="Y343" s="945"/>
      <c r="Z343" s="945"/>
      <c r="AA343" s="945"/>
      <c r="AB343" s="945"/>
    </row>
    <row r="344" spans="2:28" x14ac:dyDescent="0.25">
      <c r="B344" s="1008"/>
      <c r="C344" s="1008"/>
      <c r="D344" s="1008" t="s">
        <v>1598</v>
      </c>
      <c r="E344" s="1008"/>
      <c r="F344" s="1008"/>
      <c r="G344" s="1008"/>
      <c r="H344" s="1008"/>
      <c r="I344" s="1008"/>
      <c r="J344" s="1008"/>
      <c r="X344" s="945"/>
      <c r="Y344" s="945"/>
      <c r="Z344" s="945"/>
      <c r="AA344" s="945"/>
      <c r="AB344" s="945"/>
    </row>
    <row r="345" spans="2:28" x14ac:dyDescent="0.25">
      <c r="B345" s="1008"/>
      <c r="C345" s="1008"/>
      <c r="D345" s="1008" t="s">
        <v>1599</v>
      </c>
      <c r="E345" s="1008"/>
      <c r="F345" s="1008"/>
      <c r="G345" s="1008"/>
      <c r="H345" s="1008"/>
      <c r="I345" s="1008"/>
      <c r="J345" s="1008"/>
      <c r="X345" s="945"/>
      <c r="Y345" s="945"/>
      <c r="Z345" s="945"/>
      <c r="AA345" s="945"/>
      <c r="AB345" s="945"/>
    </row>
    <row r="346" spans="2:28" x14ac:dyDescent="0.25">
      <c r="B346" s="1008"/>
      <c r="C346" s="1008"/>
      <c r="D346" s="1008" t="s">
        <v>1600</v>
      </c>
      <c r="E346" s="1008"/>
      <c r="F346" s="1008"/>
      <c r="G346" s="1008"/>
      <c r="H346" s="1008"/>
      <c r="I346" s="1008"/>
      <c r="J346" s="1008"/>
      <c r="X346" s="945"/>
      <c r="Y346" s="945"/>
      <c r="Z346" s="945"/>
      <c r="AA346" s="945"/>
      <c r="AB346" s="945"/>
    </row>
    <row r="347" spans="2:28" x14ac:dyDescent="0.25">
      <c r="B347" s="1008"/>
      <c r="C347" s="1008"/>
      <c r="D347" s="1008" t="s">
        <v>1601</v>
      </c>
      <c r="E347" s="1008"/>
      <c r="F347" s="1008"/>
      <c r="G347" s="1008"/>
      <c r="H347" s="1008"/>
      <c r="I347" s="1008"/>
      <c r="J347" s="1008"/>
      <c r="X347" s="945"/>
      <c r="Y347" s="945"/>
      <c r="Z347" s="945"/>
      <c r="AA347" s="945"/>
      <c r="AB347" s="945"/>
    </row>
    <row r="348" spans="2:28" x14ac:dyDescent="0.25">
      <c r="B348" s="1008"/>
      <c r="C348" s="1008"/>
      <c r="D348" s="1008" t="s">
        <v>1208</v>
      </c>
      <c r="E348" s="1008"/>
      <c r="F348" s="1008"/>
      <c r="G348" s="1008"/>
      <c r="H348" s="1008"/>
      <c r="I348" s="1008"/>
      <c r="J348" s="1008"/>
      <c r="X348" s="945"/>
      <c r="Y348" s="945"/>
      <c r="Z348" s="945"/>
      <c r="AA348" s="945"/>
      <c r="AB348" s="945"/>
    </row>
    <row r="349" spans="2:28" x14ac:dyDescent="0.25">
      <c r="B349" s="1008"/>
      <c r="C349" s="1008"/>
      <c r="D349" s="1008" t="s">
        <v>1209</v>
      </c>
      <c r="E349" s="1008"/>
      <c r="F349" s="1008"/>
      <c r="G349" s="1008"/>
      <c r="H349" s="1008"/>
      <c r="I349" s="1008"/>
      <c r="J349" s="1008"/>
      <c r="X349" s="945"/>
      <c r="Y349" s="945"/>
      <c r="Z349" s="945"/>
      <c r="AA349" s="945"/>
      <c r="AB349" s="945"/>
    </row>
    <row r="350" spans="2:28" x14ac:dyDescent="0.25">
      <c r="B350" s="1008"/>
      <c r="C350" s="1008"/>
      <c r="D350" s="1008" t="s">
        <v>1602</v>
      </c>
      <c r="E350" s="1008"/>
      <c r="F350" s="1008"/>
      <c r="G350" s="1008"/>
      <c r="H350" s="1008"/>
      <c r="I350" s="1008"/>
      <c r="J350" s="1008"/>
      <c r="X350" s="945"/>
      <c r="Y350" s="945"/>
      <c r="Z350" s="945"/>
      <c r="AA350" s="945"/>
      <c r="AB350" s="945"/>
    </row>
    <row r="351" spans="2:28" x14ac:dyDescent="0.25">
      <c r="B351" s="1008"/>
      <c r="C351" s="1008"/>
      <c r="D351" s="1008" t="s">
        <v>1086</v>
      </c>
      <c r="E351" s="1008"/>
      <c r="F351" s="1008"/>
      <c r="G351" s="1008"/>
      <c r="H351" s="1008"/>
      <c r="I351" s="1008"/>
      <c r="J351" s="1008"/>
      <c r="X351" s="945"/>
      <c r="Y351" s="945"/>
      <c r="Z351" s="945"/>
      <c r="AA351" s="945"/>
      <c r="AB351" s="945"/>
    </row>
    <row r="352" spans="2:28" x14ac:dyDescent="0.25">
      <c r="B352" s="1008"/>
      <c r="C352" s="1008"/>
      <c r="D352" s="1008" t="s">
        <v>1603</v>
      </c>
      <c r="E352" s="1008"/>
      <c r="F352" s="1008"/>
      <c r="G352" s="1008"/>
      <c r="H352" s="1008"/>
      <c r="I352" s="1008"/>
      <c r="J352" s="1008"/>
    </row>
    <row r="353" spans="2:10" x14ac:dyDescent="0.25">
      <c r="B353" s="1008"/>
      <c r="C353" s="1008"/>
      <c r="D353" s="1008" t="s">
        <v>1210</v>
      </c>
      <c r="E353" s="1008"/>
      <c r="F353" s="1008"/>
      <c r="G353" s="1008"/>
      <c r="H353" s="1008"/>
      <c r="I353" s="1008"/>
      <c r="J353" s="1008"/>
    </row>
    <row r="354" spans="2:10" x14ac:dyDescent="0.25">
      <c r="B354" s="1008"/>
      <c r="C354" s="1008"/>
      <c r="D354" s="1008" t="s">
        <v>1604</v>
      </c>
      <c r="E354" s="1008"/>
      <c r="F354" s="1008"/>
      <c r="G354" s="1008"/>
      <c r="H354" s="1008"/>
      <c r="I354" s="1008"/>
      <c r="J354" s="1008"/>
    </row>
    <row r="355" spans="2:10" x14ac:dyDescent="0.25">
      <c r="B355" s="1008"/>
      <c r="C355" s="1008"/>
      <c r="D355" s="1008" t="s">
        <v>1605</v>
      </c>
      <c r="E355" s="1008"/>
      <c r="F355" s="1008"/>
      <c r="G355" s="1008"/>
      <c r="H355" s="1008"/>
      <c r="I355" s="1008"/>
      <c r="J355" s="1008"/>
    </row>
    <row r="356" spans="2:10" x14ac:dyDescent="0.25">
      <c r="B356" s="1008"/>
      <c r="C356" s="1008"/>
      <c r="D356" s="1008" t="s">
        <v>1606</v>
      </c>
      <c r="E356" s="1008"/>
      <c r="F356" s="1008"/>
      <c r="G356" s="1008"/>
      <c r="H356" s="1008"/>
      <c r="I356" s="1008"/>
      <c r="J356" s="1008"/>
    </row>
    <row r="357" spans="2:10" x14ac:dyDescent="0.25">
      <c r="B357" s="1008"/>
      <c r="C357" s="1008"/>
      <c r="D357" s="1008" t="s">
        <v>1211</v>
      </c>
      <c r="E357" s="1008"/>
      <c r="F357" s="1008"/>
      <c r="G357" s="1008"/>
      <c r="H357" s="1008"/>
      <c r="I357" s="1008"/>
      <c r="J357" s="1008"/>
    </row>
    <row r="358" spans="2:10" x14ac:dyDescent="0.25">
      <c r="B358" s="1008"/>
      <c r="C358" s="1008"/>
      <c r="D358" s="1008" t="s">
        <v>1607</v>
      </c>
      <c r="E358" s="1008"/>
      <c r="F358" s="1008"/>
      <c r="G358" s="1008"/>
      <c r="H358" s="1008"/>
      <c r="I358" s="1008"/>
      <c r="J358" s="1008"/>
    </row>
    <row r="359" spans="2:10" x14ac:dyDescent="0.25">
      <c r="B359" s="1008"/>
      <c r="C359" s="1008"/>
      <c r="D359" s="1008" t="s">
        <v>1212</v>
      </c>
      <c r="E359" s="1008"/>
      <c r="F359" s="1008"/>
      <c r="G359" s="1008"/>
      <c r="H359" s="1008"/>
      <c r="I359" s="1008"/>
      <c r="J359" s="1008"/>
    </row>
    <row r="360" spans="2:10" x14ac:dyDescent="0.25">
      <c r="B360" s="1008"/>
      <c r="C360" s="1008"/>
      <c r="D360" s="1008" t="s">
        <v>1085</v>
      </c>
      <c r="E360" s="1008"/>
      <c r="F360" s="1008"/>
      <c r="G360" s="1008"/>
      <c r="H360" s="1008"/>
      <c r="I360" s="1008"/>
      <c r="J360" s="1008"/>
    </row>
    <row r="361" spans="2:10" x14ac:dyDescent="0.25">
      <c r="B361" s="1008"/>
      <c r="C361" s="1008"/>
      <c r="D361" s="1008" t="s">
        <v>1197</v>
      </c>
      <c r="E361" s="1008"/>
      <c r="F361" s="1008"/>
      <c r="G361" s="1008"/>
      <c r="H361" s="1008"/>
      <c r="I361" s="1008"/>
      <c r="J361" s="1008"/>
    </row>
    <row r="362" spans="2:10" x14ac:dyDescent="0.25">
      <c r="B362" s="1008"/>
      <c r="C362" s="1008"/>
      <c r="D362" s="1008" t="s">
        <v>1213</v>
      </c>
      <c r="E362" s="1008"/>
      <c r="F362" s="1008"/>
      <c r="G362" s="1008"/>
      <c r="H362" s="1008"/>
      <c r="I362" s="1008"/>
      <c r="J362" s="1008"/>
    </row>
    <row r="363" spans="2:10" x14ac:dyDescent="0.25">
      <c r="B363" s="1008"/>
      <c r="C363" s="1008"/>
      <c r="D363" s="1008" t="s">
        <v>1608</v>
      </c>
      <c r="E363" s="1008"/>
      <c r="F363" s="1008"/>
      <c r="G363" s="1008"/>
      <c r="H363" s="1008"/>
      <c r="I363" s="1008"/>
      <c r="J363" s="1008"/>
    </row>
    <row r="364" spans="2:10" x14ac:dyDescent="0.25">
      <c r="B364" s="1008"/>
      <c r="C364" s="1008"/>
      <c r="D364" s="1008" t="s">
        <v>1609</v>
      </c>
      <c r="E364" s="1008"/>
      <c r="F364" s="1008"/>
      <c r="G364" s="1008"/>
      <c r="H364" s="1008"/>
      <c r="I364" s="1008"/>
      <c r="J364" s="1008"/>
    </row>
    <row r="365" spans="2:10" x14ac:dyDescent="0.25">
      <c r="B365" s="1008"/>
      <c r="C365" s="1008"/>
      <c r="D365" s="1008" t="s">
        <v>1610</v>
      </c>
      <c r="E365" s="1008"/>
      <c r="F365" s="1008"/>
      <c r="G365" s="1008"/>
      <c r="H365" s="1008"/>
      <c r="I365" s="1008"/>
      <c r="J365" s="1008"/>
    </row>
    <row r="366" spans="2:10" x14ac:dyDescent="0.25">
      <c r="B366" s="1008"/>
      <c r="C366" s="1008"/>
      <c r="D366" s="1008" t="s">
        <v>1214</v>
      </c>
      <c r="E366" s="1008"/>
      <c r="F366" s="1008"/>
      <c r="G366" s="1008"/>
      <c r="H366" s="1008"/>
      <c r="I366" s="1008"/>
      <c r="J366" s="1008"/>
    </row>
    <row r="367" spans="2:10" x14ac:dyDescent="0.25">
      <c r="B367" s="1008"/>
      <c r="C367" s="1008"/>
      <c r="D367" s="1008" t="s">
        <v>1611</v>
      </c>
      <c r="E367" s="1008"/>
      <c r="F367" s="1008"/>
      <c r="G367" s="1008"/>
      <c r="H367" s="1008"/>
      <c r="I367" s="1008"/>
      <c r="J367" s="1008"/>
    </row>
    <row r="368" spans="2:10" x14ac:dyDescent="0.25">
      <c r="B368" s="1008"/>
      <c r="C368" s="1008"/>
      <c r="D368" s="1008" t="s">
        <v>1612</v>
      </c>
      <c r="E368" s="1008"/>
      <c r="F368" s="1008"/>
      <c r="G368" s="1008"/>
      <c r="H368" s="1008"/>
      <c r="I368" s="1008"/>
      <c r="J368" s="1008"/>
    </row>
    <row r="369" spans="2:10" x14ac:dyDescent="0.25">
      <c r="B369" s="1008"/>
      <c r="C369" s="1008"/>
      <c r="D369" s="1008" t="s">
        <v>1084</v>
      </c>
      <c r="E369" s="1008"/>
      <c r="F369" s="1008"/>
      <c r="G369" s="1008"/>
      <c r="H369" s="1008"/>
      <c r="I369" s="1008"/>
      <c r="J369" s="1008"/>
    </row>
    <row r="370" spans="2:10" x14ac:dyDescent="0.25">
      <c r="B370" s="1008"/>
      <c r="C370" s="1008"/>
      <c r="D370" s="1008" t="s">
        <v>1215</v>
      </c>
      <c r="E370" s="1008"/>
      <c r="F370" s="1008"/>
      <c r="G370" s="1008"/>
      <c r="H370" s="1008"/>
      <c r="I370" s="1008"/>
      <c r="J370" s="1008"/>
    </row>
    <row r="371" spans="2:10" x14ac:dyDescent="0.25">
      <c r="B371" s="1008"/>
      <c r="C371" s="1008"/>
      <c r="D371" s="1008" t="s">
        <v>1613</v>
      </c>
      <c r="E371" s="1008"/>
      <c r="F371" s="1008"/>
      <c r="G371" s="1008"/>
      <c r="H371" s="1008"/>
      <c r="I371" s="1008"/>
      <c r="J371" s="1008"/>
    </row>
    <row r="372" spans="2:10" x14ac:dyDescent="0.25">
      <c r="B372" s="1008"/>
      <c r="C372" s="1008"/>
      <c r="D372" s="1008" t="s">
        <v>1614</v>
      </c>
      <c r="E372" s="1008"/>
      <c r="F372" s="1008"/>
      <c r="G372" s="1008"/>
      <c r="H372" s="1008"/>
      <c r="I372" s="1008"/>
      <c r="J372" s="1008"/>
    </row>
    <row r="373" spans="2:10" x14ac:dyDescent="0.25">
      <c r="B373" s="1008"/>
      <c r="C373" s="1008"/>
      <c r="D373" s="1008" t="s">
        <v>1615</v>
      </c>
      <c r="E373" s="1008"/>
      <c r="F373" s="1008"/>
      <c r="G373" s="1008"/>
      <c r="H373" s="1008"/>
      <c r="I373" s="1008"/>
      <c r="J373" s="1008"/>
    </row>
    <row r="374" spans="2:10" x14ac:dyDescent="0.25">
      <c r="B374" s="1008"/>
      <c r="C374" s="1008"/>
      <c r="D374" s="1008" t="s">
        <v>1616</v>
      </c>
      <c r="E374" s="1008"/>
      <c r="F374" s="1008"/>
      <c r="G374" s="1008"/>
      <c r="H374" s="1008"/>
      <c r="I374" s="1008"/>
      <c r="J374" s="1008"/>
    </row>
    <row r="375" spans="2:10" x14ac:dyDescent="0.25">
      <c r="B375" s="1008"/>
      <c r="C375" s="1008"/>
      <c r="D375" s="1008" t="s">
        <v>1617</v>
      </c>
      <c r="E375" s="1008"/>
      <c r="F375" s="1008"/>
      <c r="G375" s="1008"/>
      <c r="H375" s="1008"/>
      <c r="I375" s="1008"/>
      <c r="J375" s="1008"/>
    </row>
    <row r="376" spans="2:10" x14ac:dyDescent="0.25">
      <c r="B376" s="1008"/>
      <c r="C376" s="1008"/>
      <c r="D376" s="1008" t="s">
        <v>1618</v>
      </c>
      <c r="E376" s="1008"/>
      <c r="F376" s="1008"/>
      <c r="G376" s="1008"/>
      <c r="H376" s="1008"/>
      <c r="I376" s="1008"/>
      <c r="J376" s="1008"/>
    </row>
    <row r="377" spans="2:10" x14ac:dyDescent="0.25">
      <c r="B377" s="1008"/>
      <c r="C377" s="1008"/>
      <c r="D377" s="1008" t="s">
        <v>1216</v>
      </c>
      <c r="E377" s="1008"/>
      <c r="F377" s="1008"/>
      <c r="G377" s="1008"/>
      <c r="H377" s="1008"/>
      <c r="I377" s="1008"/>
      <c r="J377" s="1008"/>
    </row>
    <row r="378" spans="2:10" x14ac:dyDescent="0.25">
      <c r="B378" s="1008"/>
      <c r="C378" s="1008"/>
      <c r="D378" s="1008" t="s">
        <v>1619</v>
      </c>
      <c r="E378" s="1008"/>
      <c r="F378" s="1008"/>
      <c r="G378" s="1008"/>
      <c r="H378" s="1008"/>
      <c r="I378" s="1008"/>
      <c r="J378" s="1008"/>
    </row>
    <row r="379" spans="2:10" x14ac:dyDescent="0.25">
      <c r="B379" s="1008"/>
      <c r="C379" s="1008"/>
      <c r="D379" s="1008" t="s">
        <v>1620</v>
      </c>
      <c r="E379" s="1008"/>
      <c r="F379" s="1008"/>
      <c r="G379" s="1008"/>
      <c r="H379" s="1008"/>
      <c r="I379" s="1008"/>
      <c r="J379" s="1008"/>
    </row>
    <row r="380" spans="2:10" x14ac:dyDescent="0.25">
      <c r="B380" s="1008"/>
      <c r="C380" s="1008"/>
      <c r="D380" s="1008" t="s">
        <v>1206</v>
      </c>
      <c r="E380" s="1008"/>
      <c r="F380" s="1008"/>
      <c r="G380" s="1008"/>
      <c r="H380" s="1008"/>
      <c r="I380" s="1008"/>
      <c r="J380" s="1008"/>
    </row>
    <row r="381" spans="2:10" x14ac:dyDescent="0.25">
      <c r="B381" s="1008"/>
      <c r="C381" s="1008"/>
      <c r="D381" s="1008" t="s">
        <v>1621</v>
      </c>
      <c r="E381" s="1008"/>
      <c r="F381" s="1008"/>
      <c r="G381" s="1008"/>
      <c r="H381" s="1008"/>
      <c r="I381" s="1008"/>
      <c r="J381" s="1008"/>
    </row>
    <row r="382" spans="2:10" x14ac:dyDescent="0.25">
      <c r="B382" s="1008"/>
      <c r="C382" s="1008"/>
      <c r="D382" s="1008"/>
      <c r="E382" s="1008"/>
      <c r="F382" s="1008"/>
      <c r="G382" s="1008"/>
      <c r="H382" s="1008"/>
      <c r="I382" s="1008"/>
      <c r="J382" s="1008"/>
    </row>
    <row r="383" spans="2:10" x14ac:dyDescent="0.25">
      <c r="B383" s="1008"/>
      <c r="C383" s="1008"/>
      <c r="D383" s="1008"/>
      <c r="E383" s="1008"/>
      <c r="F383" s="1008"/>
      <c r="G383" s="1008"/>
      <c r="H383" s="1008"/>
      <c r="I383" s="1008"/>
      <c r="J383" s="1008"/>
    </row>
    <row r="384" spans="2:10" x14ac:dyDescent="0.25">
      <c r="B384" s="1008"/>
      <c r="C384" s="1008"/>
      <c r="D384" s="1008"/>
      <c r="E384" s="1008"/>
      <c r="F384" s="1008"/>
      <c r="G384" s="1008"/>
      <c r="H384" s="1008"/>
      <c r="I384" s="1008"/>
      <c r="J384" s="1008"/>
    </row>
    <row r="385" spans="2:10" x14ac:dyDescent="0.25">
      <c r="B385" s="1008"/>
      <c r="C385" s="1008"/>
      <c r="D385" s="1008"/>
      <c r="E385" s="1008"/>
      <c r="F385" s="1008"/>
      <c r="G385" s="1008"/>
      <c r="H385" s="1008"/>
      <c r="I385" s="1008"/>
      <c r="J385" s="1008"/>
    </row>
    <row r="386" spans="2:10" x14ac:dyDescent="0.25">
      <c r="B386" s="1008"/>
      <c r="C386" s="1008"/>
      <c r="D386" s="1008"/>
      <c r="E386" s="1008"/>
      <c r="F386" s="1008"/>
      <c r="G386" s="1008"/>
      <c r="H386" s="1008"/>
      <c r="I386" s="1008"/>
      <c r="J386" s="1008"/>
    </row>
    <row r="387" spans="2:10" x14ac:dyDescent="0.25">
      <c r="B387" s="1008"/>
      <c r="C387" s="1008"/>
      <c r="D387" s="1008"/>
      <c r="E387" s="1008"/>
      <c r="F387" s="1008"/>
      <c r="G387" s="1008"/>
      <c r="H387" s="1008"/>
      <c r="I387" s="1008"/>
      <c r="J387" s="1008"/>
    </row>
    <row r="388" spans="2:10" x14ac:dyDescent="0.25">
      <c r="B388" s="1008"/>
      <c r="C388" s="1008"/>
      <c r="D388" s="1008"/>
      <c r="E388" s="1008"/>
      <c r="F388" s="1008"/>
      <c r="G388" s="1008"/>
      <c r="H388" s="1008"/>
      <c r="I388" s="1008"/>
      <c r="J388" s="1008"/>
    </row>
    <row r="389" spans="2:10" x14ac:dyDescent="0.25">
      <c r="B389" s="1008"/>
      <c r="C389" s="1008"/>
      <c r="D389" s="1008"/>
      <c r="E389" s="1008"/>
      <c r="F389" s="1008"/>
      <c r="G389" s="1008"/>
      <c r="H389" s="1008"/>
      <c r="I389" s="1008"/>
      <c r="J389" s="1008"/>
    </row>
    <row r="390" spans="2:10" x14ac:dyDescent="0.25">
      <c r="B390" s="1008"/>
      <c r="C390" s="1008"/>
      <c r="D390" s="1008"/>
      <c r="E390" s="1008"/>
      <c r="F390" s="1008"/>
      <c r="G390" s="1008"/>
      <c r="H390" s="1008"/>
      <c r="I390" s="1008"/>
      <c r="J390" s="1008"/>
    </row>
    <row r="391" spans="2:10" x14ac:dyDescent="0.25">
      <c r="B391" s="1008"/>
      <c r="C391" s="1008"/>
      <c r="D391" s="1008"/>
      <c r="E391" s="1008"/>
      <c r="F391" s="1008"/>
      <c r="G391" s="1008"/>
      <c r="H391" s="1008"/>
      <c r="I391" s="1008"/>
      <c r="J391" s="1008"/>
    </row>
    <row r="392" spans="2:10" x14ac:dyDescent="0.25">
      <c r="B392" s="1008"/>
      <c r="C392" s="1008"/>
      <c r="D392" s="1008"/>
      <c r="E392" s="1008"/>
      <c r="F392" s="1008"/>
      <c r="G392" s="1008"/>
      <c r="H392" s="1008"/>
      <c r="I392" s="1008"/>
      <c r="J392" s="1008"/>
    </row>
    <row r="393" spans="2:10" x14ac:dyDescent="0.25">
      <c r="B393" s="1008"/>
      <c r="C393" s="1008"/>
      <c r="D393" s="1008"/>
      <c r="E393" s="1008"/>
      <c r="F393" s="1008"/>
      <c r="G393" s="1008"/>
      <c r="H393" s="1008"/>
      <c r="I393" s="1008"/>
      <c r="J393" s="1008"/>
    </row>
    <row r="394" spans="2:10" x14ac:dyDescent="0.25">
      <c r="B394" s="1008"/>
      <c r="C394" s="1008"/>
      <c r="D394" s="1008"/>
      <c r="E394" s="1008"/>
      <c r="F394" s="1008"/>
      <c r="G394" s="1008"/>
      <c r="H394" s="1008"/>
      <c r="I394" s="1008"/>
      <c r="J394" s="1008"/>
    </row>
  </sheetData>
  <sheetProtection algorithmName="SHA-512" hashValue="pFAj2FqXSKN5jUrWe8tcJQ3IQdO6EcXqK/T1LL3+ML2I3iKP7ZaBQ/J+bpwZonu+yA5RVfIG69xVfxqkGNjxhA==" saltValue="x6gFlzumA77KW63kDm3AMQ==" spinCount="100000" sheet="1" selectLockedCells="1"/>
  <mergeCells count="365">
    <mergeCell ref="K221:M221"/>
    <mergeCell ref="O221:Q221"/>
    <mergeCell ref="K222:M222"/>
    <mergeCell ref="O222:Q222"/>
    <mergeCell ref="P7:Q7"/>
    <mergeCell ref="P8:Q8"/>
    <mergeCell ref="P9:Q9"/>
    <mergeCell ref="P10:Q10"/>
    <mergeCell ref="K218:M218"/>
    <mergeCell ref="O218:Q218"/>
    <mergeCell ref="K219:M219"/>
    <mergeCell ref="O219:Q219"/>
    <mergeCell ref="K220:M220"/>
    <mergeCell ref="O220:Q220"/>
    <mergeCell ref="K213:M213"/>
    <mergeCell ref="O213:Q213"/>
    <mergeCell ref="K214:M214"/>
    <mergeCell ref="O214:Q214"/>
    <mergeCell ref="K215:M215"/>
    <mergeCell ref="O215:Q215"/>
    <mergeCell ref="K210:M210"/>
    <mergeCell ref="O210:Q210"/>
    <mergeCell ref="K211:M211"/>
    <mergeCell ref="O211:Q211"/>
    <mergeCell ref="K212:M212"/>
    <mergeCell ref="O212:Q212"/>
    <mergeCell ref="K207:M207"/>
    <mergeCell ref="O207:Q207"/>
    <mergeCell ref="K208:M208"/>
    <mergeCell ref="O208:Q208"/>
    <mergeCell ref="K209:M209"/>
    <mergeCell ref="O209:Q209"/>
    <mergeCell ref="K190:M190"/>
    <mergeCell ref="O190:Q190"/>
    <mergeCell ref="K191:M191"/>
    <mergeCell ref="O191:Q191"/>
    <mergeCell ref="D198:Q200"/>
    <mergeCell ref="K206:M206"/>
    <mergeCell ref="O206:Q206"/>
    <mergeCell ref="K187:M187"/>
    <mergeCell ref="O187:Q187"/>
    <mergeCell ref="K188:M188"/>
    <mergeCell ref="O188:Q188"/>
    <mergeCell ref="K189:M189"/>
    <mergeCell ref="O189:Q189"/>
    <mergeCell ref="R179:S179"/>
    <mergeCell ref="K183:M183"/>
    <mergeCell ref="O183:Q183"/>
    <mergeCell ref="K184:M184"/>
    <mergeCell ref="O184:Q184"/>
    <mergeCell ref="K186:M186"/>
    <mergeCell ref="O186:Q186"/>
    <mergeCell ref="R175:S175"/>
    <mergeCell ref="H176:J176"/>
    <mergeCell ref="K176:M176"/>
    <mergeCell ref="O176:Q176"/>
    <mergeCell ref="K178:M178"/>
    <mergeCell ref="O178:Q178"/>
    <mergeCell ref="K173:M173"/>
    <mergeCell ref="O173:Q173"/>
    <mergeCell ref="R173:S173"/>
    <mergeCell ref="K174:M174"/>
    <mergeCell ref="O174:Q174"/>
    <mergeCell ref="R174:S174"/>
    <mergeCell ref="K171:M171"/>
    <mergeCell ref="O171:Q171"/>
    <mergeCell ref="R171:S171"/>
    <mergeCell ref="H172:J172"/>
    <mergeCell ref="K172:M172"/>
    <mergeCell ref="O172:Q172"/>
    <mergeCell ref="R172:S172"/>
    <mergeCell ref="H169:J169"/>
    <mergeCell ref="K169:M169"/>
    <mergeCell ref="O169:Q169"/>
    <mergeCell ref="R169:S169"/>
    <mergeCell ref="K170:M170"/>
    <mergeCell ref="O170:Q170"/>
    <mergeCell ref="R170:S170"/>
    <mergeCell ref="H165:J165"/>
    <mergeCell ref="K165:M165"/>
    <mergeCell ref="O165:Q165"/>
    <mergeCell ref="R165:S165"/>
    <mergeCell ref="R166:S166"/>
    <mergeCell ref="H167:J167"/>
    <mergeCell ref="K167:M167"/>
    <mergeCell ref="O167:Q167"/>
    <mergeCell ref="H163:J163"/>
    <mergeCell ref="K163:M163"/>
    <mergeCell ref="O163:Q163"/>
    <mergeCell ref="R163:S163"/>
    <mergeCell ref="H164:J164"/>
    <mergeCell ref="K164:M164"/>
    <mergeCell ref="O164:Q164"/>
    <mergeCell ref="R160:S160"/>
    <mergeCell ref="H161:J161"/>
    <mergeCell ref="K161:M161"/>
    <mergeCell ref="O161:Q161"/>
    <mergeCell ref="R161:S161"/>
    <mergeCell ref="H162:J162"/>
    <mergeCell ref="K162:M162"/>
    <mergeCell ref="O162:Q162"/>
    <mergeCell ref="R162:S162"/>
    <mergeCell ref="H158:J158"/>
    <mergeCell ref="K158:M158"/>
    <mergeCell ref="O158:Q158"/>
    <mergeCell ref="H160:J160"/>
    <mergeCell ref="K160:M160"/>
    <mergeCell ref="O160:Q160"/>
    <mergeCell ref="K150:M150"/>
    <mergeCell ref="O150:Q150"/>
    <mergeCell ref="K153:M153"/>
    <mergeCell ref="O153:Q153"/>
    <mergeCell ref="K157:M157"/>
    <mergeCell ref="O157:Q157"/>
    <mergeCell ref="K146:M146"/>
    <mergeCell ref="O146:Q146"/>
    <mergeCell ref="K147:M147"/>
    <mergeCell ref="O147:Q147"/>
    <mergeCell ref="I148:J148"/>
    <mergeCell ref="K148:M148"/>
    <mergeCell ref="O148:Q148"/>
    <mergeCell ref="K142:M142"/>
    <mergeCell ref="O142:Q142"/>
    <mergeCell ref="K143:M143"/>
    <mergeCell ref="O143:Q143"/>
    <mergeCell ref="K144:M144"/>
    <mergeCell ref="O144:Q144"/>
    <mergeCell ref="I140:J140"/>
    <mergeCell ref="K140:M140"/>
    <mergeCell ref="O140:Q140"/>
    <mergeCell ref="R140:S140"/>
    <mergeCell ref="K141:M141"/>
    <mergeCell ref="O141:Q141"/>
    <mergeCell ref="I137:J137"/>
    <mergeCell ref="K137:M137"/>
    <mergeCell ref="O137:Q137"/>
    <mergeCell ref="I138:J138"/>
    <mergeCell ref="K138:M138"/>
    <mergeCell ref="O138:Q138"/>
    <mergeCell ref="I135:J135"/>
    <mergeCell ref="K135:M135"/>
    <mergeCell ref="O135:Q135"/>
    <mergeCell ref="I136:J136"/>
    <mergeCell ref="K136:M136"/>
    <mergeCell ref="O136:Q136"/>
    <mergeCell ref="I133:J133"/>
    <mergeCell ref="K133:M133"/>
    <mergeCell ref="O133:Q133"/>
    <mergeCell ref="I134:J134"/>
    <mergeCell ref="K134:M134"/>
    <mergeCell ref="O134:Q134"/>
    <mergeCell ref="I131:J131"/>
    <mergeCell ref="K131:M131"/>
    <mergeCell ref="O131:Q131"/>
    <mergeCell ref="I132:J132"/>
    <mergeCell ref="K132:M132"/>
    <mergeCell ref="O132:Q132"/>
    <mergeCell ref="I129:J129"/>
    <mergeCell ref="K129:M129"/>
    <mergeCell ref="O129:Q129"/>
    <mergeCell ref="I130:J130"/>
    <mergeCell ref="K130:M130"/>
    <mergeCell ref="O130:Q130"/>
    <mergeCell ref="K126:M126"/>
    <mergeCell ref="O126:Q126"/>
    <mergeCell ref="I128:J128"/>
    <mergeCell ref="K128:M128"/>
    <mergeCell ref="O128:Q128"/>
    <mergeCell ref="R128:S128"/>
    <mergeCell ref="K123:M123"/>
    <mergeCell ref="O123:Q123"/>
    <mergeCell ref="K124:M124"/>
    <mergeCell ref="O124:Q124"/>
    <mergeCell ref="K125:M125"/>
    <mergeCell ref="O125:Q125"/>
    <mergeCell ref="K120:M120"/>
    <mergeCell ref="O120:Q120"/>
    <mergeCell ref="R120:S120"/>
    <mergeCell ref="K121:M121"/>
    <mergeCell ref="O121:Q121"/>
    <mergeCell ref="K122:M122"/>
    <mergeCell ref="O122:Q122"/>
    <mergeCell ref="K116:M116"/>
    <mergeCell ref="O116:Q116"/>
    <mergeCell ref="K118:M118"/>
    <mergeCell ref="O118:Q118"/>
    <mergeCell ref="K119:M119"/>
    <mergeCell ref="O119:Q119"/>
    <mergeCell ref="K113:M113"/>
    <mergeCell ref="O113:Q113"/>
    <mergeCell ref="K114:M114"/>
    <mergeCell ref="O114:Q114"/>
    <mergeCell ref="K115:M115"/>
    <mergeCell ref="O115:Q115"/>
    <mergeCell ref="K109:M109"/>
    <mergeCell ref="O110:Q110"/>
    <mergeCell ref="I112:J112"/>
    <mergeCell ref="K112:M112"/>
    <mergeCell ref="O112:Q112"/>
    <mergeCell ref="K110:M110"/>
    <mergeCell ref="R112:S112"/>
    <mergeCell ref="K107:M107"/>
    <mergeCell ref="O107:Q107"/>
    <mergeCell ref="K108:M108"/>
    <mergeCell ref="O108:Q108"/>
    <mergeCell ref="O109:Q109"/>
    <mergeCell ref="I105:J105"/>
    <mergeCell ref="K105:M105"/>
    <mergeCell ref="O105:Q105"/>
    <mergeCell ref="R105:S105"/>
    <mergeCell ref="K106:M106"/>
    <mergeCell ref="O106:Q106"/>
    <mergeCell ref="K103:M103"/>
    <mergeCell ref="O103:Q103"/>
    <mergeCell ref="R103:S103"/>
    <mergeCell ref="I104:J104"/>
    <mergeCell ref="K104:M104"/>
    <mergeCell ref="O104:Q104"/>
    <mergeCell ref="R104:S104"/>
    <mergeCell ref="K100:M100"/>
    <mergeCell ref="O100:Q100"/>
    <mergeCell ref="K101:M101"/>
    <mergeCell ref="O101:Q101"/>
    <mergeCell ref="R101:S101"/>
    <mergeCell ref="K102:M102"/>
    <mergeCell ref="O102:Q102"/>
    <mergeCell ref="K97:M97"/>
    <mergeCell ref="O97:Q97"/>
    <mergeCell ref="K98:M98"/>
    <mergeCell ref="O98:Q98"/>
    <mergeCell ref="K99:M99"/>
    <mergeCell ref="O99:Q99"/>
    <mergeCell ref="K94:M94"/>
    <mergeCell ref="O94:Q94"/>
    <mergeCell ref="K95:M95"/>
    <mergeCell ref="O95:Q95"/>
    <mergeCell ref="R95:S95"/>
    <mergeCell ref="K96:M96"/>
    <mergeCell ref="O96:Q96"/>
    <mergeCell ref="K91:M91"/>
    <mergeCell ref="O91:Q91"/>
    <mergeCell ref="K92:M92"/>
    <mergeCell ref="O92:Q92"/>
    <mergeCell ref="K93:M93"/>
    <mergeCell ref="O93:Q93"/>
    <mergeCell ref="K88:M88"/>
    <mergeCell ref="O88:Q88"/>
    <mergeCell ref="K89:M89"/>
    <mergeCell ref="O89:Q89"/>
    <mergeCell ref="K90:M90"/>
    <mergeCell ref="O90:Q90"/>
    <mergeCell ref="R85:S85"/>
    <mergeCell ref="I86:J86"/>
    <mergeCell ref="K86:M86"/>
    <mergeCell ref="O86:Q86"/>
    <mergeCell ref="R86:S86"/>
    <mergeCell ref="K87:M87"/>
    <mergeCell ref="O87:Q87"/>
    <mergeCell ref="I84:J84"/>
    <mergeCell ref="K84:M84"/>
    <mergeCell ref="O84:Q84"/>
    <mergeCell ref="I85:J85"/>
    <mergeCell ref="K85:M85"/>
    <mergeCell ref="O85:Q85"/>
    <mergeCell ref="I82:J82"/>
    <mergeCell ref="K82:M82"/>
    <mergeCell ref="O82:Q82"/>
    <mergeCell ref="I83:J83"/>
    <mergeCell ref="K83:M83"/>
    <mergeCell ref="O83:Q83"/>
    <mergeCell ref="R79:S79"/>
    <mergeCell ref="I80:J80"/>
    <mergeCell ref="K80:M80"/>
    <mergeCell ref="O80:Q80"/>
    <mergeCell ref="R80:S80"/>
    <mergeCell ref="I81:J81"/>
    <mergeCell ref="K81:M81"/>
    <mergeCell ref="O81:Q81"/>
    <mergeCell ref="I78:J78"/>
    <mergeCell ref="K78:M78"/>
    <mergeCell ref="O78:Q78"/>
    <mergeCell ref="I79:J79"/>
    <mergeCell ref="K79:M79"/>
    <mergeCell ref="O79:Q79"/>
    <mergeCell ref="I76:J76"/>
    <mergeCell ref="K76:M76"/>
    <mergeCell ref="O76:Q76"/>
    <mergeCell ref="R76:S76"/>
    <mergeCell ref="K77:M77"/>
    <mergeCell ref="O77:Q77"/>
    <mergeCell ref="R77:S77"/>
    <mergeCell ref="M70:N70"/>
    <mergeCell ref="P70:Q70"/>
    <mergeCell ref="K74:M74"/>
    <mergeCell ref="O74:Q74"/>
    <mergeCell ref="I75:J75"/>
    <mergeCell ref="K75:M75"/>
    <mergeCell ref="O75:Q75"/>
    <mergeCell ref="P59:S59"/>
    <mergeCell ref="K64:M64"/>
    <mergeCell ref="O64:Q64"/>
    <mergeCell ref="K65:M65"/>
    <mergeCell ref="K66:M66"/>
    <mergeCell ref="K67:M67"/>
    <mergeCell ref="O67:Q67"/>
    <mergeCell ref="D57:I57"/>
    <mergeCell ref="J57:K57"/>
    <mergeCell ref="D58:I58"/>
    <mergeCell ref="J58:K58"/>
    <mergeCell ref="J59:K59"/>
    <mergeCell ref="M59:N59"/>
    <mergeCell ref="D54:I54"/>
    <mergeCell ref="J54:K54"/>
    <mergeCell ref="D55:I55"/>
    <mergeCell ref="J55:K55"/>
    <mergeCell ref="D56:I56"/>
    <mergeCell ref="J56:K56"/>
    <mergeCell ref="D51:F51"/>
    <mergeCell ref="J51:K51"/>
    <mergeCell ref="D52:I52"/>
    <mergeCell ref="J52:K52"/>
    <mergeCell ref="D53:I53"/>
    <mergeCell ref="J53:K53"/>
    <mergeCell ref="H48:I48"/>
    <mergeCell ref="J48:K48"/>
    <mergeCell ref="M48:N48"/>
    <mergeCell ref="P48:S48"/>
    <mergeCell ref="H49:I49"/>
    <mergeCell ref="J49:K49"/>
    <mergeCell ref="M49:N49"/>
    <mergeCell ref="P49:S49"/>
    <mergeCell ref="H46:I46"/>
    <mergeCell ref="J46:K46"/>
    <mergeCell ref="M46:N46"/>
    <mergeCell ref="P46:S46"/>
    <mergeCell ref="H47:I47"/>
    <mergeCell ref="J47:K47"/>
    <mergeCell ref="M47:N47"/>
    <mergeCell ref="P47:S47"/>
    <mergeCell ref="P43:S43"/>
    <mergeCell ref="H44:I44"/>
    <mergeCell ref="J44:K44"/>
    <mergeCell ref="M44:N44"/>
    <mergeCell ref="P44:S44"/>
    <mergeCell ref="J45:K45"/>
    <mergeCell ref="M45:N45"/>
    <mergeCell ref="J41:K41"/>
    <mergeCell ref="M41:N41"/>
    <mergeCell ref="J42:K42"/>
    <mergeCell ref="M42:N42"/>
    <mergeCell ref="H43:I43"/>
    <mergeCell ref="J43:K43"/>
    <mergeCell ref="M43:N43"/>
    <mergeCell ref="P33:Q33"/>
    <mergeCell ref="F35:H35"/>
    <mergeCell ref="F36:H36"/>
    <mergeCell ref="P36:Q36"/>
    <mergeCell ref="F37:H37"/>
    <mergeCell ref="J40:K40"/>
    <mergeCell ref="E5:P6"/>
    <mergeCell ref="F26:H26"/>
    <mergeCell ref="P27:Q27"/>
    <mergeCell ref="P28:Q28"/>
    <mergeCell ref="P29:Q29"/>
    <mergeCell ref="P30:Q30"/>
  </mergeCells>
  <phoneticPr fontId="108" type="noConversion"/>
  <dataValidations count="14">
    <dataValidation type="list" allowBlank="1" showInputMessage="1" showErrorMessage="1" sqref="M43:N49" xr:uid="{2DC0BFF5-F1F0-4E72-B7E8-9E468C836729}">
      <formula1>$E$226:$E$232</formula1>
    </dataValidation>
    <dataValidation type="list" allowBlank="1" showInputMessage="1" showErrorMessage="1" sqref="P30:Q30" xr:uid="{5CE41EF8-2EF6-46AD-AF5A-4AEE790EFC0A}">
      <formula1>$I$226:$I$230</formula1>
    </dataValidation>
    <dataValidation type="list" allowBlank="1" showInputMessage="1" showErrorMessage="1" sqref="P29:Q29" xr:uid="{7D6841C6-1106-49A4-95CC-9CD10860D13C}">
      <formula1>$H$226:$H$230</formula1>
    </dataValidation>
    <dataValidation type="list" allowBlank="1" showInputMessage="1" showErrorMessage="1" sqref="P28:Q28" xr:uid="{31531E63-2C03-4A66-A559-5608C82A233E}">
      <formula1>$G$226:$G$232</formula1>
    </dataValidation>
    <dataValidation type="list" allowBlank="1" showInputMessage="1" showErrorMessage="1" sqref="P27:Q27" xr:uid="{0C7E95D4-B94E-4593-84C9-265782834870}">
      <formula1>$F$226:$F$228</formula1>
    </dataValidation>
    <dataValidation type="list" allowBlank="1" showInputMessage="1" showErrorMessage="1" sqref="F37:H37" xr:uid="{140AF0D3-258B-42CA-8091-A926FAC05D3D}">
      <formula1>$D$226:$D$381</formula1>
    </dataValidation>
    <dataValidation type="list" allowBlank="1" showInputMessage="1" showErrorMessage="1" sqref="F36:H36" xr:uid="{2B8BB9DA-5A4F-4441-8F84-E8D98BA35087}">
      <formula1>$C$226:$C$235</formula1>
    </dataValidation>
    <dataValidation type="list" allowBlank="1" showInputMessage="1" showErrorMessage="1" sqref="F35:H35" xr:uid="{3D0E6E6A-3750-48EC-82E3-3F2B898FD4A4}">
      <formula1>$B$226:$B$231</formula1>
    </dataValidation>
    <dataValidation type="custom" errorStyle="information" allowBlank="1" showInputMessage="1" showErrorMessage="1" error="The cell allows only numeric input" sqref="L67:M67 K65:K67" xr:uid="{51A82E4D-CA30-4542-BB7A-915A8DD68F01}">
      <formula1>IF(ISNUMBER(K65), K65, "")</formula1>
    </dataValidation>
    <dataValidation errorStyle="information" allowBlank="1" showInputMessage="1" showErrorMessage="1" error="The cell allows only numeric input" sqref="J46:K47" xr:uid="{DEAD14EF-F078-40F5-9CC7-9D6424A7307A}"/>
    <dataValidation type="decimal" errorStyle="information" operator="greaterThan" allowBlank="1" showErrorMessage="1" error="Please report assets and liabilities as positive numbers._x000a__x000a_Accumulated depreciation on fixed assets should be reported as negative" prompt="Please report assets and liabilities as positive numbers._x000a__x000a_Accumulated depreciation on fixed assets should be reported as negative_x000a_" sqref="K169:M174 O167:Q167 K160:M165 K158:M158 K184:M184 K167:M167 O169:Q174 O160:Q165 O158:Q158 O184:Q184" xr:uid="{14F136C7-2A56-4169-A594-8040EB6DE56F}">
      <formula1>0</formula1>
    </dataValidation>
    <dataValidation type="whole" errorStyle="information" allowBlank="1" showInputMessage="1" showErrorMessage="1" errorTitle="Numerical input" error="Please enter as a whole number" sqref="J54:K54" xr:uid="{B91ED2A0-CCAA-4213-A8F2-54BFE7FBBC09}">
      <formula1>0</formula1>
      <formula2>1000000</formula2>
    </dataValidation>
    <dataValidation type="decimal" errorStyle="information" operator="lessThanOrEqual" allowBlank="1" showInputMessage="1" showErrorMessage="1" errorTitle="Duty free exceeds total retail" error="Please check the value for duty free concessions. Duty free is a subset of total retail concessions (6.3.1.1.1) and therefore should be less than or equal to line 178." sqref="K105:M105 O105:Q105" xr:uid="{2560BFFC-A36C-4AE9-A383-015747FA706A}">
      <formula1>K104</formula1>
    </dataValidation>
    <dataValidation allowBlank="1" showErrorMessage="1" sqref="O80:Q80" xr:uid="{1440021F-A021-459A-A24C-F94C46CD44A1}"/>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16</vt:i4>
      </vt:variant>
    </vt:vector>
  </HeadingPairs>
  <TitlesOfParts>
    <vt:vector size="37" baseType="lpstr">
      <vt:lpstr>Instructions</vt:lpstr>
      <vt:lpstr>FAA Form 127</vt:lpstr>
      <vt:lpstr>Stmt of Revs Exps</vt:lpstr>
      <vt:lpstr>Cap &amp; Ops Stats</vt:lpstr>
      <vt:lpstr>Debt</vt:lpstr>
      <vt:lpstr>General</vt:lpstr>
      <vt:lpstr>Detailed Exps</vt:lpstr>
      <vt:lpstr>Misc</vt:lpstr>
      <vt:lpstr>ACI World Survey</vt:lpstr>
      <vt:lpstr>Data</vt:lpstr>
      <vt:lpstr>ACI World - Glossary</vt:lpstr>
      <vt:lpstr>CORE AP MEASURES</vt:lpstr>
      <vt:lpstr>KEY LG-MED AP MEASURES</vt:lpstr>
      <vt:lpstr>KEY SMALL-GA AP MEASURES</vt:lpstr>
      <vt:lpstr>KEY CARGO AP MEASURES</vt:lpstr>
      <vt:lpstr>KEY AL MEASURES</vt:lpstr>
      <vt:lpstr>Access File Upload</vt:lpstr>
      <vt:lpstr>Contactinfo</vt:lpstr>
      <vt:lpstr>GenQues</vt:lpstr>
      <vt:lpstr>Currencies</vt:lpstr>
      <vt:lpstr>List of airports</vt:lpstr>
      <vt:lpstr>'Access File Upload'!Print_Area</vt:lpstr>
      <vt:lpstr>'ACI World - Glossary'!Print_Area</vt:lpstr>
      <vt:lpstr>'Cap &amp; Ops Stats'!Print_Area</vt:lpstr>
      <vt:lpstr>'CORE AP MEASURES'!Print_Area</vt:lpstr>
      <vt:lpstr>Debt!Print_Area</vt:lpstr>
      <vt:lpstr>'Detailed Exps'!Print_Area</vt:lpstr>
      <vt:lpstr>'FAA Form 127'!Print_Area</vt:lpstr>
      <vt:lpstr>General!Print_Area</vt:lpstr>
      <vt:lpstr>Instructions!Print_Area</vt:lpstr>
      <vt:lpstr>'KEY AL MEASURES'!Print_Area</vt:lpstr>
      <vt:lpstr>Misc!Print_Area</vt:lpstr>
      <vt:lpstr>'Stmt of Revs Exps'!Print_Area</vt:lpstr>
      <vt:lpstr>'Detailed Exps'!Print_Titles</vt:lpstr>
      <vt:lpstr>General!Print_Titles</vt:lpstr>
      <vt:lpstr>'KEY AL MEASURES'!Print_Titles</vt:lpstr>
      <vt:lpstr>'KEY LG-MED AP MEASURES'!Print_Titles</vt:lpstr>
    </vt:vector>
  </TitlesOfParts>
  <Company>DFW Airport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Pragun Pande</dc:creator>
  <cp:lastModifiedBy>Pragun Pande</cp:lastModifiedBy>
  <cp:lastPrinted>2019-04-29T13:10:17Z</cp:lastPrinted>
  <dcterms:created xsi:type="dcterms:W3CDTF">2006-06-26T15:55:45Z</dcterms:created>
  <dcterms:modified xsi:type="dcterms:W3CDTF">2024-10-04T07:40:20Z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3.5.6.2433.2</vt:lpwstr>
  </property>
  <property fmtid="{D5CDD505-2E9C-101B-9397-08002B2CF9AE}" pid="5" name="K4XL KID">
    <vt:lpwstr>klxprd</vt:lpwstr>
  </property>
  <property fmtid="{D5CDD505-2E9C-101B-9397-08002B2CF9AE}" pid="6" name="K4XL DBKID">
    <vt:lpwstr>klxprd</vt:lpwstr>
  </property>
  <property fmtid="{D5CDD505-2E9C-101B-9397-08002B2CF9AE}" pid="7" name="WorkbookGuid">
    <vt:lpwstr>ee077082-5221-4648-ba2d-ff768980e737</vt:lpwstr>
  </property>
</Properties>
</file>